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240" yWindow="660" windowWidth="15150" windowHeight="6375" activeTab="0"/>
  </bookViews>
  <sheets>
    <sheet name="Results" sheetId="8" r:id="rId1"/>
    <sheet name="UEC" sheetId="1" r:id="rId2"/>
    <sheet name="Installed UEC" sheetId="13" r:id="rId3"/>
    <sheet name="Stock Model" sheetId="3" r:id="rId4"/>
    <sheet name="UEC Development" sheetId="12" r:id="rId5"/>
    <sheet name="CCW Stock Data" sheetId="2" r:id="rId6"/>
    <sheet name="DHW &amp; Appliance Units" sheetId="14" r:id="rId7"/>
    <sheet name="PNW Total Housing Units" sheetId="10" r:id="rId8"/>
    <sheet name="Assumptions" sheetId="9" r:id="rId9"/>
    <sheet name="Sheet1" sheetId="15" r:id="rId10"/>
  </sheets>
  <externalReferences>
    <externalReference r:id="rId13"/>
  </externalReferences>
  <definedNames>
    <definedName name="Age" localSheetId="6">'[1]Stock Model- SF'!$C$8:$AZ$8</definedName>
    <definedName name="Age">'Stock Model'!$C$8:$AU$8</definedName>
    <definedName name="BtuperkWh">'Assumptions'!$C$73</definedName>
    <definedName name="Cycles_Day_Laundromat">'Assumptions'!$E$175</definedName>
    <definedName name="Cycles_Day_MF">'Assumptions'!$E$169</definedName>
    <definedName name="DEF">'Assumptions'!$F$40</definedName>
    <definedName name="Delta_temperature">'Assumptions'!$C$74</definedName>
    <definedName name="DUF">'Assumptions'!$F$41</definedName>
    <definedName name="FL_EL1_UEC">'UEC'!$K$15</definedName>
    <definedName name="FL_EL2_UEC">'UEC'!$K$16</definedName>
    <definedName name="FL_EL3_UEC">'UEC'!$K$17</definedName>
    <definedName name="GasDryerFactor">'Assumptions'!$C$79</definedName>
    <definedName name="GasRecovery_Efficiency">'Assumptions'!$C$76</definedName>
    <definedName name="Initial_Year" localSheetId="6">'[1]Stock Model- SF'!$C$2</definedName>
    <definedName name="Initial_Year">'Stock Model'!$C$2</definedName>
    <definedName name="LAF">'Assumptions'!$F$39</definedName>
    <definedName name="MassWater">'Assumptions'!$C$71+'Assumptions'!$C$72</definedName>
    <definedName name="MaxLoadWt">'Assumptions'!$B$43:$D$58</definedName>
    <definedName name="RecoveryElectric">'Assumptions'!$C$75</definedName>
    <definedName name="SpecificHeat">'Assumptions'!$C$71</definedName>
    <definedName name="TL_EL1_UEC">'UEC'!$K$22</definedName>
    <definedName name="TL_EL2_UEC">'UEC'!$K$23</definedName>
    <definedName name="TL_EL3_UEC">'UEC'!$K$24</definedName>
    <definedName name="year" localSheetId="6">'[1]Stock Model- SF'!$B$9:$B$53</definedName>
    <definedName name="year">'Stock Model'!$B$9:$B$53</definedName>
  </definedNames>
  <calcPr calcId="162913"/>
</workbook>
</file>

<file path=xl/comments2.xml><?xml version="1.0" encoding="utf-8"?>
<comments xmlns="http://schemas.openxmlformats.org/spreadsheetml/2006/main">
  <authors>
    <author>Angie Lee</author>
  </authors>
  <commentList>
    <comment ref="D16" authorId="0">
      <text>
        <r>
          <rPr>
            <b/>
            <sz val="9"/>
            <rFont val="Tahoma"/>
            <family val="2"/>
          </rPr>
          <t>Angie Lee:</t>
        </r>
        <r>
          <rPr>
            <sz val="9"/>
            <rFont val="Tahoma"/>
            <family val="2"/>
          </rPr>
          <t xml:space="preserve">
baseline is different in the DOE NIA, this is the council's baseline. The NIA's baseline consists of more efficiency Tiers</t>
        </r>
      </text>
    </comment>
    <comment ref="D23" authorId="0">
      <text>
        <r>
          <rPr>
            <b/>
            <sz val="9"/>
            <rFont val="Tahoma"/>
            <family val="2"/>
          </rPr>
          <t>Angie Lee:</t>
        </r>
        <r>
          <rPr>
            <sz val="9"/>
            <rFont val="Tahoma"/>
            <family val="2"/>
          </rPr>
          <t xml:space="preserve">
Baseline is different in the DOE NIA baseline which consists of more efficiency Tiers</t>
        </r>
      </text>
    </comment>
  </commentList>
</comments>
</file>

<file path=xl/comments4.xml><?xml version="1.0" encoding="utf-8"?>
<comments xmlns="http://schemas.openxmlformats.org/spreadsheetml/2006/main">
  <authors>
    <author>Angie Lee</author>
  </authors>
  <commentList>
    <comment ref="BO4" authorId="0">
      <text>
        <r>
          <rPr>
            <b/>
            <sz val="9"/>
            <rFont val="Tahoma"/>
            <family val="2"/>
          </rPr>
          <t>Angie Lee:</t>
        </r>
        <r>
          <rPr>
            <sz val="9"/>
            <rFont val="Tahoma"/>
            <family val="2"/>
          </rPr>
          <t xml:space="preserve">
This is different from the plan's assumption at 14 yrs.</t>
        </r>
      </text>
    </comment>
    <comment ref="BD24" authorId="0">
      <text>
        <r>
          <rPr>
            <b/>
            <sz val="9"/>
            <rFont val="Tahoma"/>
            <family val="2"/>
          </rPr>
          <t>Angie Lee:</t>
        </r>
        <r>
          <rPr>
            <sz val="9"/>
            <rFont val="Tahoma"/>
            <family val="2"/>
          </rPr>
          <t xml:space="preserve">
taken from council's assumption</t>
        </r>
      </text>
    </comment>
    <comment ref="BC35" authorId="0">
      <text>
        <r>
          <rPr>
            <b/>
            <sz val="9"/>
            <rFont val="Tahoma"/>
            <family val="2"/>
          </rPr>
          <t>Angie Lee:</t>
        </r>
        <r>
          <rPr>
            <sz val="9"/>
            <rFont val="Tahoma"/>
            <family val="2"/>
          </rPr>
          <t xml:space="preserve">
based on historical shipment data, DOE
retirements not replaced= 12%</t>
        </r>
      </text>
    </comment>
  </commentList>
</comments>
</file>

<file path=xl/comments5.xml><?xml version="1.0" encoding="utf-8"?>
<comments xmlns="http://schemas.openxmlformats.org/spreadsheetml/2006/main">
  <authors>
    <author>Angie Lee</author>
  </authors>
  <commentList>
    <comment ref="C6" authorId="0">
      <text>
        <r>
          <rPr>
            <b/>
            <sz val="9"/>
            <rFont val="Tahoma"/>
            <family val="2"/>
          </rPr>
          <t>Angie Lee:</t>
        </r>
        <r>
          <rPr>
            <sz val="9"/>
            <rFont val="Tahoma"/>
            <family val="2"/>
          </rPr>
          <t xml:space="preserve">
baseline is different in the DOE NIA, this is the council's baseline. The NIA's baseline consists of more efficiency Tiers</t>
        </r>
      </text>
    </comment>
    <comment ref="C13" authorId="0">
      <text>
        <r>
          <rPr>
            <b/>
            <sz val="9"/>
            <rFont val="Tahoma"/>
            <family val="2"/>
          </rPr>
          <t>Angie Lee:</t>
        </r>
        <r>
          <rPr>
            <sz val="9"/>
            <rFont val="Tahoma"/>
            <family val="2"/>
          </rPr>
          <t xml:space="preserve">
Baseline is different in the DOE NIA baseline which consists of more efficiency Tiers</t>
        </r>
      </text>
    </comment>
    <comment ref="C20" authorId="0">
      <text>
        <r>
          <rPr>
            <b/>
            <sz val="9"/>
            <rFont val="Tahoma"/>
            <family val="2"/>
          </rPr>
          <t>Angie Lee:</t>
        </r>
        <r>
          <rPr>
            <sz val="9"/>
            <rFont val="Tahoma"/>
            <family val="2"/>
          </rPr>
          <t xml:space="preserve">
baseline is different in the DOE NIA, this is the council's baseline. The NIA's baseline consists of more efficiency Tiers</t>
        </r>
      </text>
    </comment>
    <comment ref="C27" authorId="0">
      <text>
        <r>
          <rPr>
            <b/>
            <sz val="9"/>
            <rFont val="Tahoma"/>
            <family val="2"/>
          </rPr>
          <t>Angie Lee:</t>
        </r>
        <r>
          <rPr>
            <sz val="9"/>
            <rFont val="Tahoma"/>
            <family val="2"/>
          </rPr>
          <t xml:space="preserve">
Baseline is different in the DOE NIA baseline which consists of more efficiency Tiers</t>
        </r>
      </text>
    </comment>
    <comment ref="C38" authorId="0">
      <text>
        <r>
          <rPr>
            <b/>
            <sz val="9"/>
            <rFont val="Tahoma"/>
            <family val="2"/>
          </rPr>
          <t>Angie Lee:</t>
        </r>
        <r>
          <rPr>
            <sz val="9"/>
            <rFont val="Tahoma"/>
            <family val="2"/>
          </rPr>
          <t xml:space="preserve">
baseline is different in the DOE NIA, this is the council's baseline. The NIA's baseline consists of more efficiency Tiers</t>
        </r>
      </text>
    </comment>
    <comment ref="C44" authorId="0">
      <text>
        <r>
          <rPr>
            <b/>
            <sz val="9"/>
            <rFont val="Tahoma"/>
            <family val="2"/>
          </rPr>
          <t>Angie Lee:</t>
        </r>
        <r>
          <rPr>
            <sz val="9"/>
            <rFont val="Tahoma"/>
            <family val="2"/>
          </rPr>
          <t xml:space="preserve">
Baseline is different in the DOE NIA baseline which consists of more efficiency Tiers</t>
        </r>
      </text>
    </comment>
  </commentList>
</comments>
</file>

<file path=xl/comments6.xml><?xml version="1.0" encoding="utf-8"?>
<comments xmlns="http://schemas.openxmlformats.org/spreadsheetml/2006/main">
  <authors>
    <author>m_iyer</author>
  </authors>
  <commentList>
    <comment ref="C35" authorId="0">
      <text>
        <r>
          <rPr>
            <sz val="8"/>
            <rFont val="Tahoma"/>
            <family val="2"/>
          </rPr>
          <t xml:space="preserve">extrapolated
</t>
        </r>
      </text>
    </comment>
  </commentList>
</comments>
</file>

<file path=xl/comments9.xml><?xml version="1.0" encoding="utf-8"?>
<comments xmlns="http://schemas.openxmlformats.org/spreadsheetml/2006/main">
  <authors>
    <author>Brian Coffey</author>
  </authors>
  <commentList>
    <comment ref="D12" authorId="0">
      <text>
        <r>
          <rPr>
            <b/>
            <sz val="9"/>
            <rFont val="Tahoma"/>
            <family val="2"/>
          </rPr>
          <t>Brian Coffey:</t>
        </r>
        <r>
          <rPr>
            <sz val="9"/>
            <rFont val="Tahoma"/>
            <family val="2"/>
          </rPr>
          <t xml:space="preserve">
feet^3/kWh/cycle</t>
        </r>
      </text>
    </comment>
    <comment ref="E12" authorId="0">
      <text>
        <r>
          <rPr>
            <b/>
            <sz val="9"/>
            <rFont val="Tahoma"/>
            <family val="2"/>
          </rPr>
          <t>Brian Coffey:</t>
        </r>
        <r>
          <rPr>
            <sz val="9"/>
            <rFont val="Tahoma"/>
            <family val="2"/>
          </rPr>
          <t xml:space="preserve">
gallons/foot^3/cycle
</t>
        </r>
      </text>
    </comment>
  </commentList>
</comments>
</file>

<file path=xl/sharedStrings.xml><?xml version="1.0" encoding="utf-8"?>
<sst xmlns="http://schemas.openxmlformats.org/spreadsheetml/2006/main" count="797" uniqueCount="349">
  <si>
    <t xml:space="preserve">Product </t>
  </si>
  <si>
    <t xml:space="preserve">Product Class </t>
  </si>
  <si>
    <t xml:space="preserve">Top loading </t>
  </si>
  <si>
    <t xml:space="preserve">Front loading </t>
  </si>
  <si>
    <t>Commercial Clothes Washers</t>
  </si>
  <si>
    <t xml:space="preserve">Market Share by Product Class </t>
  </si>
  <si>
    <t>Assumptions:</t>
  </si>
  <si>
    <t>Shipment data leading to start of analysis period (2005)</t>
  </si>
  <si>
    <t xml:space="preserve">field requirement </t>
  </si>
  <si>
    <t xml:space="preserve">Product Life Time </t>
  </si>
  <si>
    <t xml:space="preserve">New Shipment </t>
  </si>
  <si>
    <t xml:space="preserve">Total Stock </t>
  </si>
  <si>
    <t>% of retirements not Replaced</t>
  </si>
  <si>
    <t>Replacements for Retiring Units</t>
  </si>
  <si>
    <t>Ship due to new construction</t>
  </si>
  <si>
    <t>Saturation factor of CCW in new MF construction</t>
  </si>
  <si>
    <t>Actual Retirements</t>
  </si>
  <si>
    <t>Repl. Units</t>
  </si>
  <si>
    <t>New Cons Units</t>
  </si>
  <si>
    <t>Total Shipment</t>
  </si>
  <si>
    <t>Total</t>
  </si>
  <si>
    <t>Abandoned units</t>
  </si>
  <si>
    <t>Replacement of Retiring units+ New Construction from housing calibrated to historical shipment data</t>
  </si>
  <si>
    <t>Previous year stock+New construction- abandoned units</t>
  </si>
  <si>
    <t>Year</t>
  </si>
  <si>
    <t xml:space="preserve">Replacement for retiring units* (1-% retirements not replaced) </t>
  </si>
  <si>
    <t xml:space="preserve">Average of % retirement not replaced. Based on historical new shipment data: Total stock previous year- sum of units of all vintages; </t>
  </si>
  <si>
    <t>Total stock from previous year - stock of all vintages this year</t>
  </si>
  <si>
    <t xml:space="preserve">Driven by housing growth </t>
  </si>
  <si>
    <t>Stock Model: DOE group can provide historical shipment, shipment forecast is driven by shipment due to new construction (column AD)</t>
  </si>
  <si>
    <t>These columns determines total stock, accounting for abandoned units and shipment due to new construction as well as saturation of equipment in household. At least the housing growth can be tailored to the NW, maybe the saturation as well.</t>
  </si>
  <si>
    <t>Equipment saturation per sector unit (e.g. per home, per multi-family home, per sq ft)</t>
  </si>
  <si>
    <t xml:space="preserve">Abandoned units+replacements for retiring </t>
  </si>
  <si>
    <t>same as column AD</t>
  </si>
  <si>
    <t>precase= actual retirement- abandoned; post- case same as column AC</t>
  </si>
  <si>
    <t>DOE Survival</t>
  </si>
  <si>
    <t xml:space="preserve">For Graph- New Shipment </t>
  </si>
  <si>
    <t>Replacement unit+New Construction (same as column Y)</t>
  </si>
  <si>
    <t>Commercial Clothes Washers: 10 CFR 431.156</t>
  </si>
  <si>
    <t>Product Class</t>
  </si>
  <si>
    <t>Compliance Date</t>
  </si>
  <si>
    <t>Max. Modified Energy Factor</t>
  </si>
  <si>
    <t>Min. Water Factor</t>
  </si>
  <si>
    <t xml:space="preserve">Top-loading </t>
  </si>
  <si>
    <t xml:space="preserve">Front-loading </t>
  </si>
  <si>
    <t xml:space="preserve">Baseline and Standard </t>
  </si>
  <si>
    <t>Baseline</t>
  </si>
  <si>
    <t xml:space="preserve">Source </t>
  </si>
  <si>
    <t xml:space="preserve">Modified Energy Factor </t>
  </si>
  <si>
    <t xml:space="preserve">Standard </t>
  </si>
  <si>
    <t>Commercial Clothes Washers: Top-loading</t>
  </si>
  <si>
    <t>Commercial Clothes Washers: Front -loading</t>
  </si>
  <si>
    <t>Source</t>
  </si>
  <si>
    <t>Multi-Family</t>
  </si>
  <si>
    <t>Cycles per year</t>
  </si>
  <si>
    <t>Water Heating Fuel Shares</t>
  </si>
  <si>
    <t>Electric</t>
  </si>
  <si>
    <t xml:space="preserve">Gas </t>
  </si>
  <si>
    <t>Clothes Dryer Fuel Shares</t>
  </si>
  <si>
    <t>Water Factor</t>
  </si>
  <si>
    <t>Container Volume</t>
  </si>
  <si>
    <t xml:space="preserve"> (cu.ft/kWh/cycle)</t>
  </si>
  <si>
    <t>Modified Energy Factor</t>
  </si>
  <si>
    <t xml:space="preserve">RMC </t>
  </si>
  <si>
    <t>%</t>
  </si>
  <si>
    <t>gal / cu.ft</t>
  </si>
  <si>
    <t>cu.ft.</t>
  </si>
  <si>
    <t>kWh/yr</t>
  </si>
  <si>
    <t xml:space="preserve">NW Council Clothes Washers Supply Curve </t>
  </si>
  <si>
    <t xml:space="preserve">Washer Capacity </t>
  </si>
  <si>
    <t>Min. WF</t>
  </si>
  <si>
    <t xml:space="preserve">Maximum Test Load Weights </t>
  </si>
  <si>
    <t>LAF =</t>
  </si>
  <si>
    <t>Max Test</t>
  </si>
  <si>
    <t xml:space="preserve">DEF = </t>
  </si>
  <si>
    <t>from</t>
  </si>
  <si>
    <t>to</t>
  </si>
  <si>
    <t>Load Weight</t>
  </si>
  <si>
    <t xml:space="preserve">DUF = </t>
  </si>
  <si>
    <t>lb/cycle</t>
  </si>
  <si>
    <t xml:space="preserve">Unit Energy Consumption </t>
  </si>
  <si>
    <t>Standard Effective Year</t>
  </si>
  <si>
    <t xml:space="preserve">Aggregated Unit Energy Consumption </t>
  </si>
  <si>
    <t xml:space="preserve">Number of Product Classes </t>
  </si>
  <si>
    <t>Efficiency Tier by Product Class</t>
  </si>
  <si>
    <t xml:space="preserve">Appliance Saturation </t>
  </si>
  <si>
    <t>6th Plan Supply Curve</t>
  </si>
  <si>
    <t>Existing Construction</t>
  </si>
  <si>
    <t>New Construction</t>
  </si>
  <si>
    <t>PNW Multi-Family Commercial Clothes Washers Historical Data and Drivers</t>
  </si>
  <si>
    <t>CCW New Construction</t>
  </si>
  <si>
    <t>Total Housing Units</t>
  </si>
  <si>
    <t>User Inputs</t>
  </si>
  <si>
    <t>EIA Cust. Cnt.2005</t>
  </si>
  <si>
    <t>Calculated</t>
  </si>
  <si>
    <t>Growth Rate</t>
  </si>
  <si>
    <t>Total Residential Sales (aMW)</t>
  </si>
  <si>
    <t>Total Residential Sales (MWH)</t>
  </si>
  <si>
    <t>Use/Household (kWh/yr)</t>
  </si>
  <si>
    <t>Total Residential Households (Customers)</t>
  </si>
  <si>
    <t>Existing Housing (Pre - 2010)</t>
  </si>
  <si>
    <t>Market Share in 2010</t>
  </si>
  <si>
    <t>Demolition Rate</t>
  </si>
  <si>
    <t>Pre - 2010 Remaining Units in 2030</t>
  </si>
  <si>
    <t>Residential Single Family</t>
  </si>
  <si>
    <t>Residential Multi-Family</t>
  </si>
  <si>
    <t>Manufactured Housing</t>
  </si>
  <si>
    <t>Total Existing Housing</t>
  </si>
  <si>
    <t>New Housing - Post - 2009</t>
  </si>
  <si>
    <t>Total New Units 2010-2030</t>
  </si>
  <si>
    <t>Total New Construction</t>
  </si>
  <si>
    <t>Market Share in 2030</t>
  </si>
  <si>
    <t>Total Unit in 2030</t>
  </si>
  <si>
    <t>Existing Housing by State</t>
  </si>
  <si>
    <t>Market Share in 2000</t>
  </si>
  <si>
    <t>Remaining Units in 2030</t>
  </si>
  <si>
    <t>Idaho</t>
  </si>
  <si>
    <t>Single Family</t>
  </si>
  <si>
    <t>Multifamily</t>
  </si>
  <si>
    <t>Manufactured Home</t>
  </si>
  <si>
    <t>Montana</t>
  </si>
  <si>
    <t>Oregon</t>
  </si>
  <si>
    <t>Washington</t>
  </si>
  <si>
    <t>PNW</t>
  </si>
  <si>
    <t>New Housing by State</t>
  </si>
  <si>
    <t>Market Share by State &amp; Type</t>
  </si>
  <si>
    <t>PNW Residential Sector Load Forecast Copied from PNWResSectorSupplyCurveUnits_6th_Fnl workbook</t>
  </si>
  <si>
    <t>New Construction Growth Rate</t>
  </si>
  <si>
    <t>Lifetime</t>
  </si>
  <si>
    <t>years</t>
  </si>
  <si>
    <t>Laundromat</t>
  </si>
  <si>
    <t>Initial Year</t>
  </si>
  <si>
    <t xml:space="preserve">CCW Existing Construction Replacement </t>
  </si>
  <si>
    <t>--</t>
  </si>
  <si>
    <t xml:space="preserve">CCW New Construction Replacement </t>
  </si>
  <si>
    <t>Total CCW Units (shipment)</t>
  </si>
  <si>
    <t xml:space="preserve">Council's Replacement Assumption </t>
  </si>
  <si>
    <t xml:space="preserve">In the Supply Curve, the council assumed the turnover to be 1/lifetime with an intitial stock of 873428 units; a static replacement of 57293 from existing stock </t>
  </si>
  <si>
    <t xml:space="preserve">1/Lifetime Survival </t>
  </si>
  <si>
    <t>Survival Assumption</t>
  </si>
  <si>
    <t>Copied from the supply curve</t>
  </si>
  <si>
    <t>Abandoned Rate</t>
  </si>
  <si>
    <t>6Plan's Baseline</t>
  </si>
  <si>
    <t xml:space="preserve">Year </t>
  </si>
  <si>
    <t xml:space="preserve">All Electric </t>
  </si>
  <si>
    <t>All Gas</t>
  </si>
  <si>
    <t xml:space="preserve">Washer Electricity </t>
  </si>
  <si>
    <t xml:space="preserve">Dryer Electricity </t>
  </si>
  <si>
    <t xml:space="preserve">DHW Electricity </t>
  </si>
  <si>
    <t xml:space="preserve">Total Electricy </t>
  </si>
  <si>
    <t xml:space="preserve">Weighted </t>
  </si>
  <si>
    <t xml:space="preserve">Total </t>
  </si>
  <si>
    <t xml:space="preserve">BPA Appliance Standards Impact Analysis </t>
  </si>
  <si>
    <t>Notes</t>
  </si>
  <si>
    <t>Stanard Effective Year</t>
  </si>
  <si>
    <t>Effective Year</t>
  </si>
  <si>
    <t>DOE Assumption</t>
  </si>
  <si>
    <t xml:space="preserve">DOE Assumption </t>
  </si>
  <si>
    <t>Council Assumption</t>
  </si>
  <si>
    <t>Stock</t>
  </si>
  <si>
    <t>Baseline Water Heating per Cycle  (kWh/cycle)</t>
  </si>
  <si>
    <t>Front loading EL2- 1.26 MEF</t>
  </si>
  <si>
    <t>Top loading EL2- 1.26 MEF</t>
  </si>
  <si>
    <t>Top loading EL1- 1.04 MEF</t>
  </si>
  <si>
    <t>Front loading EL3- 2.00 MEF (2012 standard)</t>
  </si>
  <si>
    <t xml:space="preserve">Top loading EL3- 1.60 MEF (2012 standard) </t>
  </si>
  <si>
    <t>Front loading EL1- 1.04 MEF</t>
  </si>
  <si>
    <t>Water and Energy Use per Cycle</t>
  </si>
  <si>
    <t>Hot Water</t>
  </si>
  <si>
    <t xml:space="preserve"> Total Water</t>
  </si>
  <si>
    <t>Washer</t>
  </si>
  <si>
    <t>Dryer</t>
  </si>
  <si>
    <t>Water Heat</t>
  </si>
  <si>
    <t>(gal/cycle)</t>
  </si>
  <si>
    <t>(kWh)</t>
  </si>
  <si>
    <t>MEF</t>
  </si>
  <si>
    <t>Machine Use (kWh/cycle)</t>
  </si>
  <si>
    <t>HotWaterFraction</t>
  </si>
  <si>
    <t>Water Heating Use Input Assumptions</t>
  </si>
  <si>
    <t>Cp specific heat of water in Btu/(Lbs deg F):</t>
  </si>
  <si>
    <t>Mass of water (Lbs/gallon):</t>
  </si>
  <si>
    <t>Btu to kWh conversion:</t>
  </si>
  <si>
    <t>Delta temperature (degree F):</t>
  </si>
  <si>
    <t>Electric Water Heater Recovery Efficiency (%):</t>
  </si>
  <si>
    <t>Gas Water Heater Recovery Efficiency</t>
  </si>
  <si>
    <t>Hot water share of total water use/cycle</t>
  </si>
  <si>
    <t>Mean wash water supply temperature  (degree F)</t>
  </si>
  <si>
    <t>Annual Water and Energy Use</t>
  </si>
  <si>
    <t>Water</t>
  </si>
  <si>
    <t>Electricity (Washer)</t>
  </si>
  <si>
    <t>Electricity (Dryer)</t>
  </si>
  <si>
    <t>Electricity DHW</t>
  </si>
  <si>
    <t>Total Electricity</t>
  </si>
  <si>
    <t>(gallons)</t>
  </si>
  <si>
    <t xml:space="preserve">All Gas </t>
  </si>
  <si>
    <t>(Therms)</t>
  </si>
  <si>
    <t>Gas Dryer Correction factor (Adjust electric dryer moisture removal energy to gas dryer to account for difference in efficiency)</t>
  </si>
  <si>
    <t>Total Gas (DHW+Dryer)</t>
  </si>
  <si>
    <t xml:space="preserve">Gas Dryer </t>
  </si>
  <si>
    <t>Gas DHW</t>
  </si>
  <si>
    <t>Electric Water Heating Market Share</t>
  </si>
  <si>
    <t>Gas Water Heating Market Share</t>
  </si>
  <si>
    <t>Electric Dryer Market Share</t>
  </si>
  <si>
    <t>Gas Dryer Market Share</t>
  </si>
  <si>
    <t>All Machines</t>
  </si>
  <si>
    <t>(kWh/yr)</t>
  </si>
  <si>
    <t>(Therms/yr)</t>
  </si>
  <si>
    <t>Weighted Average DHW</t>
  </si>
  <si>
    <t>Weighted Average Dryer</t>
  </si>
  <si>
    <t xml:space="preserve">Standard Case Market Share Matrix by Product Class and Efficiency Distribution </t>
  </si>
  <si>
    <t xml:space="preserve">Front Loading </t>
  </si>
  <si>
    <t xml:space="preserve">Toploading </t>
  </si>
  <si>
    <t xml:space="preserve">Weighted by Fuel Mix </t>
  </si>
  <si>
    <t>All Electric (kWh)</t>
  </si>
  <si>
    <t>All Gas (Therms)</t>
  </si>
  <si>
    <t>Electric DHW w/ Gas Dryer</t>
  </si>
  <si>
    <t>kWh</t>
  </si>
  <si>
    <t xml:space="preserve">Therms </t>
  </si>
  <si>
    <t>Therms</t>
  </si>
  <si>
    <t>Electric Dryer w/Gas DHW</t>
  </si>
  <si>
    <t xml:space="preserve">Machine </t>
  </si>
  <si>
    <t xml:space="preserve">Weighted Average Total Electricity </t>
  </si>
  <si>
    <t xml:space="preserve">kWh </t>
  </si>
  <si>
    <t>Total UEC</t>
  </si>
  <si>
    <t>Standard Case Unit Energy Consumption by Product Class Weighted by Market Share</t>
  </si>
  <si>
    <t>Market Share by Product Class and Efficiency Tier (2005-2034)</t>
  </si>
  <si>
    <t xml:space="preserve">6th Plan Baseline, Commercial Clothes Washer Workbook;EstarWasher_dryerMultiFamily_FY09V1_0 </t>
  </si>
  <si>
    <t xml:space="preserve">DOE NIA for Commercial Clothes Washer, 2009 </t>
  </si>
  <si>
    <t xml:space="preserve">DOE Commercial Clotheswasher NIA, 2009  </t>
  </si>
  <si>
    <t xml:space="preserve">6P Supply Curve  Commercial Clothes Washer Workbook;EstarWasher_dryerMultiFamily_FY09V1_0 </t>
  </si>
  <si>
    <t xml:space="preserve">Sourced from 6P Supply Curve  Commercial Clothes Washer Workbook;EstarWasher_dryerMultiFamily_FY09V1_0 </t>
  </si>
  <si>
    <t xml:space="preserve">NW Council Clothes Washers Supply Curve; EstarWasher_dryerMultiFamily_FY09V1_0  </t>
  </si>
  <si>
    <t xml:space="preserve">Lifetime Assumptions </t>
  </si>
  <si>
    <t xml:space="preserve">Council's Baseline Assumptions </t>
  </si>
  <si>
    <t xml:space="preserve">Engineering Assumptions </t>
  </si>
  <si>
    <t>1. Stock model is different because council assumes a delay replacement for shipment for new construction units</t>
  </si>
  <si>
    <t xml:space="preserve">Pre-Case Market Share Matrix by Product Class and Efficiency Distribution </t>
  </si>
  <si>
    <t>Pre-case Unit Energy Consumption by Product Class Weighted by Market Share</t>
  </si>
  <si>
    <t xml:space="preserve">Data from NWCouncil Commercial Clotheswashers Supply Curve for Multi-family ; PNWResSectorSupplyCurveUnits_6th_Fnl workbook </t>
  </si>
  <si>
    <t>Installed Units by Year by Vintage (linked to Stock Model)</t>
  </si>
  <si>
    <t xml:space="preserve">Vintage </t>
  </si>
  <si>
    <t xml:space="preserve">Total units </t>
  </si>
  <si>
    <t xml:space="preserve">check </t>
  </si>
  <si>
    <t xml:space="preserve">Vintage Distribution </t>
  </si>
  <si>
    <t xml:space="preserve">Sum Check </t>
  </si>
  <si>
    <t>Installed UEC (kWh)</t>
  </si>
  <si>
    <t>Frontloading Pre=case</t>
  </si>
  <si>
    <t>Toploading Pre-case</t>
  </si>
  <si>
    <t>Average Pre-case</t>
  </si>
  <si>
    <t>Front loading Post-case</t>
  </si>
  <si>
    <t>Toploading Post case</t>
  </si>
  <si>
    <t>Toploading Average</t>
  </si>
  <si>
    <t xml:space="preserve">Aggregated Installed UEC </t>
  </si>
  <si>
    <t xml:space="preserve">Average Pre- case UEC </t>
  </si>
  <si>
    <t xml:space="preserve">Average post case UEC </t>
  </si>
  <si>
    <t>Model Pre-case Shipment UEC</t>
  </si>
  <si>
    <t>Model Post-case Shipment UEC</t>
  </si>
  <si>
    <t>Model Weighted Pre-case Installed UEC</t>
  </si>
  <si>
    <t xml:space="preserve">Model Weighted Post-case Installed UEC </t>
  </si>
  <si>
    <t xml:space="preserve">One-time Adjustment </t>
  </si>
  <si>
    <t>The difference is due to (1) council's assumpiton on new construction shipment units starting in 2005, units start retiring after 1 lifetime, while our assumption does not have the retirement delay and the new construction units are eligible for replacement at year 1. (2) lifetime assumption, council's assumption is 14 years, DOE's lifetime for CCW in the MF sector is 11.75 yrs.</t>
  </si>
  <si>
    <t>PNW Residential Water Heating and Appliance Units</t>
  </si>
  <si>
    <t>Total Units 2030</t>
  </si>
  <si>
    <t>Total Residential</t>
  </si>
  <si>
    <t>Total Pre-2010 Units 2030</t>
  </si>
  <si>
    <t>Total New Units 2010 - 2030</t>
  </si>
  <si>
    <t>Base Year =&gt;</t>
  </si>
  <si>
    <t>Units Installed to Replace Existing Units at the end of their expected life</t>
  </si>
  <si>
    <t>Replacement Units</t>
  </si>
  <si>
    <t>Appliance Saturation</t>
  </si>
  <si>
    <t>Measure Life</t>
  </si>
  <si>
    <t>Annual Replacements (% of Stock)</t>
  </si>
  <si>
    <t>Existing Stock in 2005</t>
  </si>
  <si>
    <t>Replacements</t>
  </si>
  <si>
    <t>New Additions</t>
  </si>
  <si>
    <t>Replacements of New Additions</t>
  </si>
  <si>
    <t>Total Units</t>
  </si>
  <si>
    <t>SF&amp; MH Water Heating.</t>
  </si>
  <si>
    <t>Electric Water Heating</t>
  </si>
  <si>
    <t>Refrigerator</t>
  </si>
  <si>
    <t>Freezer</t>
  </si>
  <si>
    <t>Clothes Washer</t>
  </si>
  <si>
    <t>Electric Dryer</t>
  </si>
  <si>
    <t>Dishwasher</t>
  </si>
  <si>
    <t>Electric Oven</t>
  </si>
  <si>
    <t>Room A/C</t>
  </si>
  <si>
    <t>Central AC</t>
  </si>
  <si>
    <t>Residential MultiFamily</t>
  </si>
  <si>
    <t>Units Installed Through New Construction</t>
  </si>
  <si>
    <t>New Units</t>
  </si>
  <si>
    <t xml:space="preserve">Units Installed to Replace of New Construction Units after useful life </t>
  </si>
  <si>
    <t>Replacements of New Units</t>
  </si>
  <si>
    <t>Residential Multi-Family - Apartments &amp; Condos</t>
  </si>
  <si>
    <t>Total Units Installed or Replaced Annually</t>
  </si>
  <si>
    <t>Total All Buildilng Types</t>
  </si>
  <si>
    <t>Unit Energy Consumption (kWh/year)</t>
  </si>
  <si>
    <t>Stock and Shipments</t>
  </si>
  <si>
    <t>Council's Shipments</t>
  </si>
  <si>
    <t>Model Shipments</t>
  </si>
  <si>
    <t>First Year Energy Consumption</t>
  </si>
  <si>
    <t>Savings (aMW)</t>
  </si>
  <si>
    <t>Claimable Non Programmatic Savings (aMW) Due to Standard</t>
  </si>
  <si>
    <t>2. The council did not separate top-loading vs. front-loading in the pre-case</t>
  </si>
  <si>
    <t>RBSA 2012, Multi-family Report, common area only cycles per year (by tenant)</t>
  </si>
  <si>
    <t>Vintage</t>
  </si>
  <si>
    <t>Laundry Type</t>
  </si>
  <si>
    <t>Common Only</t>
  </si>
  <si>
    <t>In-Unit Only</t>
  </si>
  <si>
    <t>In-Unit and Common</t>
  </si>
  <si>
    <t>None</t>
  </si>
  <si>
    <t>n</t>
  </si>
  <si>
    <t>Pre 1955</t>
  </si>
  <si>
    <t>–</t>
  </si>
  <si>
    <t>EB</t>
  </si>
  <si>
    <t>1955–1970</t>
  </si>
  <si>
    <t>1971–1980</t>
  </si>
  <si>
    <t>1981–1990</t>
  </si>
  <si>
    <t>1991–2000</t>
  </si>
  <si>
    <t>Post 2000</t>
  </si>
  <si>
    <t>All Vintages</t>
  </si>
  <si>
    <t xml:space="preserve">RBSA MF 2012 Report, Table 61 Distribution of Common Area Commercial Washers Units </t>
  </si>
  <si>
    <t>Average Loads per Week</t>
  </si>
  <si>
    <t>Mean</t>
  </si>
  <si>
    <t>All Types</t>
  </si>
  <si>
    <t xml:space="preserve">Table 63. Average Number of Clothes Washers Loads per Week by Laundry Type </t>
  </si>
  <si>
    <t xml:space="preserve">Weighted Cycles/year </t>
  </si>
  <si>
    <t xml:space="preserve">Common Only </t>
  </si>
  <si>
    <t xml:space="preserve">Weighting </t>
  </si>
  <si>
    <t xml:space="preserve">Common and In-Unit Only </t>
  </si>
  <si>
    <t>Cycles/year</t>
  </si>
  <si>
    <t xml:space="preserve">Total Saturation for MF Units with Common only and Common and In-Unit Only Washers </t>
  </si>
  <si>
    <t>RBSA 2012 (multi-family)</t>
  </si>
  <si>
    <t xml:space="preserve">3. Results capture common area commercial washers in multi-family buildings. Scaled using RBSA 2012 MF results, including common area only cycles per year per tenant and percentage of units with common area only or common area and in-unit access to washers. Results exclude in-unit washers and laundromat washers. Laundromat units results are captured in the laundromat only workbook. </t>
  </si>
  <si>
    <t>Cumulative Savings (aMW)</t>
  </si>
  <si>
    <t>One-time Adjustment (aMW) 2010-2014</t>
  </si>
  <si>
    <t>Total Energy Consumption of Stock (kWh)</t>
  </si>
  <si>
    <t>Total Energy Consumption of Stock (aMW)</t>
  </si>
  <si>
    <t xml:space="preserve">Council's Pre-case Shipment UEC </t>
  </si>
  <si>
    <t>Model Installed Stock (at Year End)</t>
  </si>
  <si>
    <t>Council Shipment * UEC (5P/6P)</t>
  </si>
  <si>
    <t xml:space="preserve">Model Shipments * Model Pre-Case UEC </t>
  </si>
  <si>
    <t xml:space="preserve">Model Shipments * Model Post-Case UEC </t>
  </si>
  <si>
    <t>Modeled Pre-case Consumption (Installed UEC * Stock)</t>
  </si>
  <si>
    <t>Modeled Post-case Consumption (Installed UEC* Stock)</t>
  </si>
  <si>
    <t>PNW Cumulative Savings</t>
  </si>
  <si>
    <t>DOE Carbon Savings Proxy</t>
  </si>
  <si>
    <t>Annual Savings Due to Standard Before Program Adjustments</t>
  </si>
  <si>
    <t>Program Savings</t>
  </si>
  <si>
    <t xml:space="preserve">Annual Non-programmatic Savings Due to Standard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</si>
</sst>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7" formatCode="&quot;$&quot;#,##0.00_);\(&quot;$&quot;#,##0.00\)"/>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0"/>
    <numFmt numFmtId="168" formatCode="0.00000"/>
    <numFmt numFmtId="169" formatCode="0.0"/>
    <numFmt numFmtId="170" formatCode="0_);\(0\)"/>
    <numFmt numFmtId="171" formatCode="_(* #,##0_);_(* \(#,##0\);_(* &quot;-&quot;??_);_(@_)"/>
    <numFmt numFmtId="172" formatCode="_(* #,##0.0_);_(* \(#,##0.0\);_(* &quot;-&quot;??_);_(@_)"/>
    <numFmt numFmtId="173" formatCode="_(* #,##0.000_);_(* \(#,##0.000\);_(* &quot;-&quot;??_);_(@_)"/>
    <numFmt numFmtId="174" formatCode="&quot;$&quot;#,##0.00"/>
    <numFmt numFmtId="175" formatCode="m/d/\ h:mm"/>
    <numFmt numFmtId="176" formatCode="_(* #,##0.00_);_(* \(#,##0.00\);_(* &quot;-&quot;_);_(@_)"/>
    <numFmt numFmtId="177" formatCode="#,##0.00;[Red]\(#,##0.00\)"/>
    <numFmt numFmtId="178" formatCode="0.000%"/>
  </numFmts>
  <fonts count="127">
    <font>
      <sz val="11"/>
      <color theme="1"/>
      <name val="Calibri"/>
      <family val="2"/>
      <scheme val="minor"/>
    </font>
    <font>
      <sz val="10"/>
      <name val="Arial"/>
      <family val="2"/>
    </font>
    <font>
      <b/>
      <sz val="11"/>
      <color theme="1"/>
      <name val="Calibri"/>
      <family val="2"/>
      <scheme val="minor"/>
    </font>
    <font>
      <sz val="9"/>
      <name val="Arial"/>
      <family val="2"/>
    </font>
    <font>
      <sz val="9"/>
      <name val="Tahoma"/>
      <family val="2"/>
    </font>
    <font>
      <b/>
      <sz val="9"/>
      <name val="Tahoma"/>
      <family val="2"/>
    </font>
    <font>
      <b/>
      <sz val="9"/>
      <name val="Arial"/>
      <family val="2"/>
    </font>
    <font>
      <b/>
      <sz val="9"/>
      <color indexed="22"/>
      <name val="Arial"/>
      <family val="2"/>
    </font>
    <font>
      <b/>
      <i/>
      <sz val="9"/>
      <color indexed="9"/>
      <name val="Arial"/>
      <family val="2"/>
    </font>
    <font>
      <b/>
      <sz val="9"/>
      <color indexed="9"/>
      <name val="Arial"/>
      <family val="2"/>
    </font>
    <font>
      <sz val="8"/>
      <name val="Tahoma"/>
      <family val="2"/>
    </font>
    <font>
      <b/>
      <sz val="10"/>
      <name val="Arial"/>
      <family val="2"/>
    </font>
    <font>
      <sz val="10"/>
      <color theme="1"/>
      <name val="Arial"/>
      <family val="2"/>
    </font>
    <font>
      <b/>
      <sz val="10"/>
      <color theme="1"/>
      <name val="Arial"/>
      <family val="2"/>
    </font>
    <font>
      <i/>
      <sz val="10"/>
      <color theme="1"/>
      <name val="Arial"/>
      <family val="2"/>
    </font>
    <font>
      <sz val="8"/>
      <color theme="1"/>
      <name val="Calibri"/>
      <family val="2"/>
      <scheme val="minor"/>
    </font>
    <font>
      <b/>
      <sz val="8"/>
      <color theme="1"/>
      <name val="Calibri"/>
      <family val="2"/>
      <scheme val="minor"/>
    </font>
    <font>
      <sz val="10"/>
      <name val="Helvetica"/>
      <family val="2"/>
    </font>
    <font>
      <sz val="12"/>
      <color theme="1"/>
      <name val="Calibri"/>
      <family val="2"/>
      <scheme val="minor"/>
    </font>
    <font>
      <b/>
      <sz val="22"/>
      <color theme="1"/>
      <name val="Calibri"/>
      <family val="2"/>
      <scheme val="minor"/>
    </font>
    <font>
      <b/>
      <sz val="14"/>
      <color theme="1"/>
      <name val="Calibri"/>
      <family val="2"/>
      <scheme val="minor"/>
    </font>
    <font>
      <sz val="9"/>
      <color theme="1"/>
      <name val="Calibri"/>
      <family val="2"/>
      <scheme val="minor"/>
    </font>
    <font>
      <b/>
      <sz val="10"/>
      <color indexed="9"/>
      <name val="Arial"/>
      <family val="2"/>
    </font>
    <font>
      <sz val="12"/>
      <name val="Times New Roman"/>
      <family val="1"/>
    </font>
    <font>
      <b/>
      <sz val="12"/>
      <name val="Times New Roman"/>
      <family val="1"/>
    </font>
    <font>
      <sz val="9"/>
      <color theme="1"/>
      <name val="Arial"/>
      <family val="2"/>
    </font>
    <font>
      <b/>
      <sz val="9"/>
      <color theme="1"/>
      <name val="Arial"/>
      <family val="2"/>
    </font>
    <font>
      <i/>
      <sz val="9"/>
      <color theme="1"/>
      <name val="Arial"/>
      <family val="2"/>
    </font>
    <font>
      <b/>
      <sz val="10"/>
      <color theme="1"/>
      <name val="Calibri"/>
      <family val="2"/>
      <scheme val="minor"/>
    </font>
    <font>
      <b/>
      <sz val="8"/>
      <color indexed="9"/>
      <name val="Calibri"/>
      <family val="2"/>
      <scheme val="minor"/>
    </font>
    <font>
      <sz val="8"/>
      <color indexed="9"/>
      <name val="Calibri"/>
      <family val="2"/>
      <scheme val="minor"/>
    </font>
    <font>
      <sz val="8"/>
      <name val="Calibri"/>
      <family val="2"/>
      <scheme val="minor"/>
    </font>
    <font>
      <u val="single"/>
      <sz val="8"/>
      <name val="Calibri"/>
      <family val="2"/>
      <scheme val="minor"/>
    </font>
    <font>
      <b/>
      <sz val="8"/>
      <name val="Calibri"/>
      <family val="2"/>
      <scheme val="minor"/>
    </font>
    <font>
      <i/>
      <sz val="8"/>
      <name val="Calibri"/>
      <family val="2"/>
      <scheme val="minor"/>
    </font>
    <font>
      <sz val="10"/>
      <name val="Calibri"/>
      <family val="2"/>
      <scheme val="minor"/>
    </font>
    <font>
      <b/>
      <sz val="9"/>
      <name val="Calibri"/>
      <family val="2"/>
      <scheme val="minor"/>
    </font>
    <font>
      <sz val="9"/>
      <color indexed="9"/>
      <name val="Calibri"/>
      <family val="2"/>
      <scheme val="minor"/>
    </font>
    <font>
      <sz val="9"/>
      <name val="Calibri"/>
      <family val="2"/>
      <scheme val="minor"/>
    </font>
    <font>
      <b/>
      <sz val="11"/>
      <color indexed="9"/>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u val="single"/>
      <sz val="10"/>
      <color indexed="12"/>
      <name val="Arial"/>
      <family val="2"/>
    </font>
    <font>
      <b/>
      <sz val="11"/>
      <color indexed="8"/>
      <name val="Calibri"/>
      <family val="2"/>
    </font>
    <font>
      <sz val="10"/>
      <name val="MS Sans Serif"/>
      <family val="2"/>
    </font>
    <font>
      <b/>
      <sz val="11"/>
      <color indexed="56"/>
      <name val="Calibri"/>
      <family val="2"/>
    </font>
    <font>
      <sz val="11"/>
      <color indexed="9"/>
      <name val="Calibri"/>
      <family val="2"/>
    </font>
    <font>
      <u val="single"/>
      <sz val="10"/>
      <color theme="10"/>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12"/>
      <name val="Arial"/>
      <family val="2"/>
    </font>
    <font>
      <b/>
      <u val="single"/>
      <sz val="10"/>
      <color indexed="23"/>
      <name val="Arial"/>
      <family val="2"/>
    </font>
    <font>
      <sz val="10"/>
      <color theme="1"/>
      <name val="Times New Roman"/>
      <family val="2"/>
    </font>
    <font>
      <sz val="10"/>
      <color indexed="8"/>
      <name val="Times New Roman"/>
      <family val="2"/>
    </font>
    <font>
      <b/>
      <sz val="14"/>
      <color indexed="9"/>
      <name val="Arial"/>
      <family val="2"/>
    </font>
    <font>
      <b/>
      <u val="single"/>
      <sz val="10"/>
      <color indexed="48"/>
      <name val="Arial"/>
      <family val="2"/>
    </font>
    <font>
      <sz val="10"/>
      <color indexed="17"/>
      <name val="Arial"/>
      <family val="2"/>
    </font>
    <font>
      <u val="single"/>
      <sz val="7.5"/>
      <color indexed="12"/>
      <name val="Arial"/>
      <family val="2"/>
    </font>
    <font>
      <u val="single"/>
      <sz val="10"/>
      <color indexed="12"/>
      <name val="Courier"/>
      <family val="3"/>
    </font>
    <font>
      <sz val="10"/>
      <name val="Times New Roman"/>
      <family val="1"/>
    </font>
    <font>
      <u val="single"/>
      <sz val="11"/>
      <color theme="10"/>
      <name val="Calibri"/>
      <family val="2"/>
    </font>
    <font>
      <sz val="10"/>
      <name val="Helv"/>
      <family val="2"/>
    </font>
    <font>
      <u val="single"/>
      <sz val="10"/>
      <color rgb="FF0000FF"/>
      <name val="Calibri"/>
      <family val="2"/>
      <scheme val="minor"/>
    </font>
    <font>
      <b/>
      <sz val="13"/>
      <color indexed="56"/>
      <name val="Calibri"/>
      <family val="2"/>
    </font>
    <font>
      <b/>
      <sz val="13"/>
      <color indexed="62"/>
      <name val="Calibri"/>
      <family val="2"/>
    </font>
    <font>
      <u val="single"/>
      <sz val="7"/>
      <color indexed="12"/>
      <name val="Arial"/>
      <family val="2"/>
    </font>
    <font>
      <u val="single"/>
      <sz val="10"/>
      <color indexed="12"/>
      <name val="Times New Roman"/>
      <family val="1"/>
    </font>
    <font>
      <u val="single"/>
      <sz val="11"/>
      <color theme="10"/>
      <name val="Calibri"/>
      <family val="2"/>
      <scheme val="minor"/>
    </font>
    <font>
      <sz val="10"/>
      <color indexed="8"/>
      <name val="Arial"/>
      <family val="2"/>
    </font>
    <font>
      <sz val="10"/>
      <color indexed="9"/>
      <name val="Arial"/>
      <family val="2"/>
    </font>
    <font>
      <sz val="11"/>
      <color indexed="8"/>
      <name val="Arial Unicode MS"/>
      <family val="2"/>
    </font>
    <font>
      <b/>
      <sz val="10"/>
      <color indexed="8"/>
      <name val="Arial"/>
      <family val="2"/>
    </font>
    <font>
      <b/>
      <sz val="9"/>
      <color theme="1"/>
      <name val="Calibri"/>
      <family val="2"/>
      <scheme val="minor"/>
    </font>
    <font>
      <sz val="11"/>
      <color theme="1"/>
      <name val="Arial Unicode MS"/>
      <family val="2"/>
    </font>
    <font>
      <b/>
      <i/>
      <sz val="10"/>
      <color indexed="8"/>
      <name val="Arial"/>
      <family val="2"/>
    </font>
    <font>
      <b/>
      <sz val="10"/>
      <color indexed="13"/>
      <name val="Arial"/>
      <family val="2"/>
    </font>
    <font>
      <b/>
      <sz val="12"/>
      <color theme="4"/>
      <name val="Calibri"/>
      <family val="2"/>
      <scheme val="minor"/>
    </font>
    <font>
      <sz val="11"/>
      <color rgb="FF000000"/>
      <name val="Calibri"/>
      <family val="2"/>
    </font>
    <font>
      <sz val="11"/>
      <color indexed="14"/>
      <name val="Calibri"/>
      <family val="2"/>
    </font>
    <font>
      <b/>
      <sz val="15"/>
      <color indexed="62"/>
      <name val="Calibri"/>
      <family val="2"/>
    </font>
    <font>
      <b/>
      <sz val="11"/>
      <color indexed="62"/>
      <name val="Calibri"/>
      <family val="2"/>
    </font>
    <font>
      <sz val="11"/>
      <color rgb="FF000000"/>
      <name val="Calibri"/>
      <family val="2"/>
      <scheme val="minor"/>
    </font>
    <font>
      <sz val="10"/>
      <name val="Verdana"/>
      <family val="2"/>
    </font>
    <font>
      <b/>
      <sz val="18"/>
      <color indexed="62"/>
      <name val="Cambria"/>
      <family val="2"/>
    </font>
    <font>
      <sz val="10"/>
      <color indexed="20"/>
      <name val="Arial"/>
      <family val="2"/>
    </font>
    <font>
      <b/>
      <sz val="10"/>
      <color indexed="52"/>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u val="single"/>
      <sz val="9"/>
      <color indexed="12"/>
      <name val="Arial"/>
      <family val="2"/>
    </font>
    <font>
      <sz val="10"/>
      <color indexed="62"/>
      <name val="Arial"/>
      <family val="2"/>
    </font>
    <font>
      <sz val="10"/>
      <color indexed="52"/>
      <name val="Arial"/>
      <family val="2"/>
    </font>
    <font>
      <sz val="10"/>
      <color indexed="60"/>
      <name val="Arial"/>
      <family val="2"/>
    </font>
    <font>
      <sz val="12"/>
      <name val="Helv"/>
      <family val="2"/>
    </font>
    <font>
      <sz val="10"/>
      <name val="Courier"/>
      <family val="3"/>
    </font>
    <font>
      <b/>
      <sz val="10"/>
      <color indexed="63"/>
      <name val="Arial"/>
      <family val="2"/>
    </font>
    <font>
      <sz val="10"/>
      <color indexed="10"/>
      <name val="Arial"/>
      <family val="2"/>
    </font>
    <font>
      <sz val="11"/>
      <name val="Calibri"/>
      <family val="2"/>
      <scheme val="minor"/>
    </font>
    <font>
      <sz val="11"/>
      <name val="Calibri"/>
      <family val="2"/>
    </font>
    <font>
      <sz val="14"/>
      <name val="Calibri"/>
      <family val="2"/>
    </font>
    <font>
      <sz val="18"/>
      <name val="Calibri"/>
      <family val="2"/>
    </font>
    <font>
      <b/>
      <sz val="8"/>
      <name val="Calibri"/>
      <family val="2"/>
    </font>
  </fonts>
  <fills count="9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8"/>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Up">
        <fgColor indexed="22"/>
        <bgColor indexed="44"/>
      </patternFill>
    </fill>
    <fill>
      <patternFill patternType="solid">
        <fgColor indexed="42"/>
        <bgColor indexed="64"/>
      </patternFill>
    </fill>
    <fill>
      <patternFill patternType="solid">
        <fgColor indexed="9"/>
        <bgColor indexed="64"/>
      </patternFill>
    </fill>
    <fill>
      <patternFill patternType="solid">
        <fgColor indexed="23"/>
        <bgColor indexed="64"/>
      </patternFill>
    </fill>
    <fill>
      <patternFill patternType="solid">
        <fgColor indexed="54"/>
        <bgColor indexed="64"/>
      </patternFill>
    </fill>
    <fill>
      <patternFill patternType="lightUp">
        <fgColor indexed="55"/>
        <bgColor indexed="9"/>
      </patternFill>
    </fill>
    <fill>
      <patternFill patternType="lightUp">
        <fgColor indexed="22"/>
        <bgColor indexed="55"/>
      </patternFill>
    </fill>
    <fill>
      <patternFill patternType="lightUp">
        <fgColor indexed="55"/>
        <bgColor indexed="22"/>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11"/>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49"/>
        <bgColor indexed="64"/>
      </patternFill>
    </fill>
    <fill>
      <patternFill patternType="solid">
        <fgColor indexed="47"/>
        <bgColor indexed="64"/>
      </patternFill>
    </fill>
    <fill>
      <patternFill patternType="solid">
        <fgColor indexed="51"/>
        <bgColor indexed="64"/>
      </patternFill>
    </fill>
    <fill>
      <patternFill patternType="solid">
        <fgColor indexed="52"/>
        <bgColor indexed="64"/>
      </patternFill>
    </fill>
    <fill>
      <patternFill patternType="lightUp">
        <fgColor indexed="9"/>
        <bgColor indexed="49"/>
      </patternFill>
    </fill>
    <fill>
      <patternFill patternType="lightUp">
        <fgColor indexed="9"/>
        <bgColor indexed="10"/>
      </patternFill>
    </fill>
    <fill>
      <patternFill patternType="lightUp">
        <fgColor indexed="9"/>
        <bgColor indexed="57"/>
      </patternFill>
    </fill>
    <fill>
      <patternFill patternType="solid">
        <fgColor indexed="13"/>
        <bgColor indexed="64"/>
      </patternFill>
    </fill>
    <fill>
      <patternFill patternType="solid">
        <fgColor indexed="17"/>
        <bgColor indexed="64"/>
      </patternFill>
    </fill>
    <fill>
      <patternFill patternType="solid">
        <fgColor indexed="41"/>
        <bgColor indexed="64"/>
      </patternFill>
    </fill>
    <fill>
      <patternFill patternType="solid">
        <fgColor indexed="19"/>
        <bgColor indexed="64"/>
      </patternFill>
    </fill>
    <fill>
      <patternFill patternType="solid">
        <fgColor theme="0"/>
        <bgColor indexed="64"/>
      </patternFill>
    </fill>
    <fill>
      <patternFill patternType="solid">
        <fgColor rgb="FF92D050"/>
        <bgColor indexed="64"/>
      </patternFill>
    </fill>
    <fill>
      <patternFill patternType="solid">
        <fgColor theme="0" tint="-0.04997999966144562"/>
        <bgColor indexed="64"/>
      </patternFill>
    </fill>
    <fill>
      <patternFill patternType="solid">
        <fgColor theme="2"/>
        <bgColor indexed="64"/>
      </patternFill>
    </fill>
    <fill>
      <patternFill patternType="solid">
        <fgColor theme="2" tint="-0.09996999800205231"/>
        <bgColor indexed="64"/>
      </patternFill>
    </fill>
    <fill>
      <patternFill patternType="solid">
        <fgColor rgb="FFFFC000"/>
        <bgColor indexed="64"/>
      </patternFill>
    </fill>
    <fill>
      <patternFill patternType="solid">
        <fgColor rgb="FFFFFF00"/>
        <bgColor indexed="64"/>
      </patternFill>
    </fill>
    <fill>
      <patternFill patternType="solid">
        <fgColor theme="3"/>
        <bgColor indexed="64"/>
      </patternFill>
    </fill>
    <fill>
      <patternFill patternType="solid">
        <fgColor indexed="15"/>
        <bgColor indexed="64"/>
      </patternFill>
    </fill>
  </fills>
  <borders count="125">
    <border>
      <left/>
      <right/>
      <top/>
      <bottom/>
      <diagonal/>
    </border>
    <border>
      <left/>
      <right/>
      <top style="thin"/>
      <bottom style="thin"/>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style="thin"/>
      <top style="thin"/>
      <bottom style="thin"/>
    </border>
    <border>
      <left style="thin"/>
      <right style="thin"/>
      <top style="thin"/>
      <bottom style="thin"/>
    </border>
    <border>
      <left/>
      <right/>
      <top/>
      <bottom style="thick">
        <color indexed="22"/>
      </bottom>
    </border>
    <border>
      <left/>
      <right/>
      <top/>
      <bottom style="dashed">
        <color theme="0" tint="-0.24993999302387238"/>
      </bottom>
    </border>
    <border>
      <left/>
      <right/>
      <top style="medium">
        <color theme="4"/>
      </top>
      <bottom/>
    </border>
    <border>
      <left style="thick">
        <color theme="0"/>
      </left>
      <right style="thick">
        <color theme="0"/>
      </right>
      <top/>
      <bottom style="thin">
        <color theme="0" tint="-0.24993999302387238"/>
      </bottom>
    </border>
    <border>
      <left/>
      <right style="thin"/>
      <top/>
      <bottom/>
    </border>
    <border>
      <left/>
      <right/>
      <top/>
      <bottom style="thin">
        <color theme="0" tint="-0.24997000396251678"/>
      </bottom>
    </border>
    <border>
      <left/>
      <right/>
      <top style="thin">
        <color theme="4"/>
      </top>
      <bottom style="dashed">
        <color theme="0" tint="-0.24993999302387238"/>
      </bottom>
    </border>
    <border>
      <left/>
      <right/>
      <top style="thin">
        <color theme="4"/>
      </top>
      <bottom style="thin">
        <color theme="0" tint="-0.24993999302387238"/>
      </bottom>
    </border>
    <border>
      <left/>
      <right/>
      <top/>
      <bottom style="thick">
        <color indexed="49"/>
      </bottom>
    </border>
    <border>
      <left/>
      <right/>
      <top/>
      <bottom style="medium">
        <color indexed="49"/>
      </bottom>
    </border>
    <border>
      <left/>
      <right/>
      <top style="thin">
        <color indexed="49"/>
      </top>
      <bottom style="double">
        <color indexed="49"/>
      </bottom>
    </border>
    <border>
      <left style="medium"/>
      <right/>
      <top/>
      <bottom/>
    </border>
    <border>
      <left/>
      <right style="medium"/>
      <top/>
      <bottom/>
    </border>
    <border>
      <left style="medium"/>
      <right style="thin"/>
      <top/>
      <bottom style="thin"/>
    </border>
    <border>
      <left style="medium"/>
      <right/>
      <top style="medium"/>
      <bottom/>
    </border>
    <border>
      <left/>
      <right/>
      <top style="medium"/>
      <bottom/>
    </border>
    <border>
      <left style="medium"/>
      <right/>
      <top style="medium"/>
      <bottom style="medium"/>
    </border>
    <border>
      <left/>
      <right style="medium"/>
      <top style="medium"/>
      <bottom style="medium"/>
    </border>
    <border>
      <left style="medium"/>
      <right/>
      <top/>
      <bottom style="medium"/>
    </border>
    <border>
      <left/>
      <right style="medium"/>
      <top/>
      <bottom style="medium"/>
    </border>
    <border>
      <left/>
      <right/>
      <top/>
      <bottom style="medium"/>
    </border>
    <border>
      <left/>
      <right style="medium"/>
      <top style="medium"/>
      <bottom/>
    </border>
    <border>
      <left style="medium"/>
      <right style="thin"/>
      <top style="medium"/>
      <bottom style="thin"/>
    </border>
    <border>
      <left style="thin"/>
      <right style="medium"/>
      <top style="medium"/>
      <bottom style="thin"/>
    </border>
    <border>
      <left style="thin"/>
      <right style="thin"/>
      <top style="thin"/>
      <bottom style="medium"/>
    </border>
    <border>
      <left style="thin"/>
      <right style="thin"/>
      <top/>
      <bottom style="thin"/>
    </border>
    <border>
      <left style="medium"/>
      <right style="thin"/>
      <top/>
      <bottom/>
    </border>
    <border>
      <left style="thin"/>
      <right/>
      <top/>
      <bottom/>
    </border>
    <border>
      <left style="thin"/>
      <right style="thin"/>
      <top style="medium"/>
      <bottom style="thin"/>
    </border>
    <border>
      <left/>
      <right style="thin"/>
      <top style="medium"/>
      <bottom style="thin"/>
    </border>
    <border>
      <left/>
      <right style="thin"/>
      <top style="thin"/>
      <bottom style="thin"/>
    </border>
    <border>
      <left/>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thin"/>
      <top style="thin"/>
      <bottom/>
    </border>
    <border>
      <left style="thin"/>
      <right style="medium"/>
      <top style="thin"/>
      <bottom/>
    </border>
    <border>
      <left style="medium"/>
      <right style="thin"/>
      <top style="thin"/>
      <bottom style="medium"/>
    </border>
    <border>
      <left style="thin"/>
      <right style="medium"/>
      <top style="thin"/>
      <bottom style="medium"/>
    </border>
    <border>
      <left style="thin"/>
      <right style="medium"/>
      <top/>
      <bottom style="thin"/>
    </border>
    <border>
      <left style="medium"/>
      <right style="thin"/>
      <top style="medium"/>
      <bottom style="medium"/>
    </border>
    <border>
      <left/>
      <right/>
      <top style="medium"/>
      <bottom style="medium"/>
    </border>
    <border>
      <left style="thin"/>
      <right style="thin"/>
      <top style="medium"/>
      <bottom style="medium"/>
    </border>
    <border>
      <left style="thin"/>
      <right style="medium"/>
      <top style="medium"/>
      <bottom style="medium"/>
    </border>
    <border>
      <left style="thin"/>
      <right style="thin"/>
      <top style="thin"/>
      <bottom/>
    </border>
    <border>
      <left style="thin"/>
      <right/>
      <top style="medium"/>
      <bottom style="medium"/>
    </border>
    <border>
      <left style="thin"/>
      <right style="thin"/>
      <top/>
      <bottom/>
    </border>
    <border>
      <left/>
      <right style="thin"/>
      <top style="medium"/>
      <bottom style="medium"/>
    </border>
    <border>
      <left style="thin"/>
      <right style="medium"/>
      <top style="thin"/>
      <bottom style="thin"/>
    </border>
    <border>
      <left style="thin"/>
      <right/>
      <top style="thin"/>
      <bottom/>
    </border>
    <border>
      <left style="thin"/>
      <right/>
      <top/>
      <bottom style="thin"/>
    </border>
    <border>
      <left/>
      <right style="thin"/>
      <top/>
      <bottom style="thin"/>
    </border>
    <border>
      <left style="thin"/>
      <right/>
      <top style="thin"/>
      <bottom style="thin"/>
    </border>
    <border>
      <left/>
      <right style="medium"/>
      <top style="thin"/>
      <bottom style="thin"/>
    </border>
    <border>
      <left/>
      <right style="medium"/>
      <top/>
      <bottom style="thin"/>
    </border>
    <border>
      <left style="medium"/>
      <right style="medium"/>
      <top/>
      <bottom style="thin"/>
    </border>
    <border>
      <left style="medium"/>
      <right/>
      <top style="medium"/>
      <bottom style="thin"/>
    </border>
    <border>
      <left style="medium"/>
      <right/>
      <top style="thin"/>
      <bottom style="thin"/>
    </border>
    <border>
      <left style="medium"/>
      <right/>
      <top style="thin"/>
      <bottom style="medium"/>
    </border>
    <border>
      <left style="thin"/>
      <right style="thin"/>
      <top style="medium"/>
      <bottom/>
    </border>
    <border>
      <left style="medium"/>
      <right/>
      <top/>
      <bottom style="thin"/>
    </border>
    <border>
      <left style="medium"/>
      <right style="thin"/>
      <top/>
      <bottom style="medium"/>
    </border>
    <border>
      <left style="medium"/>
      <right/>
      <top style="thin"/>
      <bottom/>
    </border>
    <border>
      <left style="thin"/>
      <right/>
      <top style="thin"/>
      <bottom style="medium"/>
    </border>
    <border>
      <left/>
      <right/>
      <top/>
      <bottom style="thin"/>
    </border>
    <border>
      <left/>
      <right style="thin"/>
      <top/>
      <bottom style="medium"/>
    </border>
    <border>
      <left style="thin"/>
      <right style="medium"/>
      <top/>
      <bottom/>
    </border>
    <border>
      <left style="thin"/>
      <right style="medium"/>
      <top style="medium"/>
      <bottom/>
    </border>
    <border>
      <left/>
      <right style="medium"/>
      <top/>
      <bottom style="thick"/>
    </border>
    <border>
      <left/>
      <right style="thick"/>
      <top/>
      <bottom style="thick"/>
    </border>
    <border>
      <left/>
      <right style="thick"/>
      <top/>
      <bottom style="medium"/>
    </border>
    <border>
      <left/>
      <right style="thick"/>
      <top/>
      <bottom/>
    </border>
    <border>
      <left/>
      <right style="thick"/>
      <top style="double"/>
      <bottom style="medium"/>
    </border>
    <border>
      <left/>
      <right style="medium"/>
      <top style="double"/>
      <bottom style="medium"/>
    </border>
    <border>
      <left style="thick"/>
      <right style="thick"/>
      <top/>
      <bottom style="medium"/>
    </border>
    <border>
      <left style="thick"/>
      <right style="thick"/>
      <top/>
      <bottom/>
    </border>
    <border>
      <left style="thick"/>
      <right style="thick"/>
      <top style="double"/>
      <bottom style="thick"/>
    </border>
    <border>
      <left/>
      <right style="medium"/>
      <top style="double"/>
      <bottom style="thick"/>
    </border>
    <border>
      <left/>
      <right style="thick"/>
      <top style="double"/>
      <bottom style="thick"/>
    </border>
    <border>
      <left/>
      <right/>
      <top style="medium"/>
      <bottom style="thin"/>
    </border>
    <border>
      <left/>
      <right style="medium"/>
      <top style="medium"/>
      <bottom style="thin"/>
    </border>
    <border>
      <left style="thick"/>
      <right/>
      <top style="thick"/>
      <bottom/>
    </border>
    <border>
      <left/>
      <right style="thick">
        <color rgb="FF000000"/>
      </right>
      <top style="thick"/>
      <bottom/>
    </border>
    <border>
      <left style="thick"/>
      <right/>
      <top/>
      <bottom style="thick">
        <color rgb="FF000000"/>
      </bottom>
    </border>
    <border>
      <left/>
      <right style="thick">
        <color rgb="FF000000"/>
      </right>
      <top/>
      <bottom style="thick">
        <color rgb="FF000000"/>
      </bottom>
    </border>
    <border>
      <left style="thick">
        <color rgb="FF000000"/>
      </left>
      <right/>
      <top style="thick"/>
      <bottom style="medium"/>
    </border>
    <border>
      <left/>
      <right/>
      <top style="thick"/>
      <bottom style="medium"/>
    </border>
    <border>
      <left/>
      <right style="thick">
        <color rgb="FF000000"/>
      </right>
      <top style="thick"/>
      <bottom style="medium"/>
    </border>
    <border>
      <left style="thick"/>
      <right style="medium"/>
      <top style="thick">
        <color rgb="FF000000"/>
      </top>
      <bottom/>
    </border>
    <border>
      <left style="thick"/>
      <right style="medium"/>
      <top/>
      <bottom style="medium">
        <color rgb="FF000000"/>
      </bottom>
    </border>
    <border>
      <left style="medium"/>
      <right style="thick"/>
      <top style="thick"/>
      <bottom/>
    </border>
    <border>
      <left style="medium"/>
      <right style="thick"/>
      <top/>
      <bottom style="medium">
        <color rgb="FF000000"/>
      </bottom>
    </border>
    <border>
      <left style="thick"/>
      <right style="medium"/>
      <top style="medium">
        <color rgb="FF000000"/>
      </top>
      <bottom/>
    </border>
    <border>
      <left style="medium"/>
      <right style="thick"/>
      <top style="medium">
        <color rgb="FF000000"/>
      </top>
      <bottom/>
    </border>
    <border>
      <left style="thick"/>
      <right style="medium"/>
      <top style="double">
        <color rgb="FF000000"/>
      </top>
      <bottom/>
    </border>
    <border>
      <left style="thick"/>
      <right style="medium"/>
      <top/>
      <bottom style="thick">
        <color rgb="FF000000"/>
      </bottom>
    </border>
    <border>
      <left style="medium"/>
      <right style="thick"/>
      <top style="double">
        <color rgb="FF000000"/>
      </top>
      <bottom/>
    </border>
    <border>
      <left style="medium"/>
      <right style="thick"/>
      <top/>
      <bottom style="thick">
        <color rgb="FF000000"/>
      </bottom>
    </border>
    <border>
      <left style="thick"/>
      <right style="thick"/>
      <top style="thick"/>
      <bottom/>
    </border>
    <border>
      <left style="thick"/>
      <right style="thick"/>
      <top/>
      <bottom style="thick">
        <color rgb="FF000000"/>
      </bottom>
    </border>
    <border>
      <left style="thick"/>
      <right/>
      <top style="thick"/>
      <bottom style="medium"/>
    </border>
    <border>
      <left style="thick"/>
      <right style="medium"/>
      <top/>
      <bottom style="double">
        <color rgb="FF000000"/>
      </bottom>
    </border>
    <border>
      <left style="medium"/>
      <right style="thick"/>
      <top/>
      <bottom style="double">
        <color rgb="FF000000"/>
      </bottom>
    </border>
  </borders>
  <cellStyleXfs count="553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3" fillId="0" borderId="0" applyFont="0" applyFill="0" applyBorder="0" applyAlignment="0" applyProtection="0"/>
    <xf numFmtId="42"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2" borderId="0" applyNumberFormat="0">
      <alignment/>
      <protection/>
    </xf>
    <xf numFmtId="0" fontId="1" fillId="3" borderId="0" applyNumberFormat="0" applyAlignment="0">
      <protection/>
    </xf>
    <xf numFmtId="0" fontId="1" fillId="0" borderId="0">
      <alignment/>
      <protection/>
    </xf>
    <xf numFmtId="9" fontId="1" fillId="0" borderId="0" applyFont="0" applyFill="0" applyBorder="0" applyAlignment="0" applyProtection="0"/>
    <xf numFmtId="0" fontId="3" fillId="0" borderId="0">
      <alignment/>
      <protection/>
    </xf>
    <xf numFmtId="43" fontId="3" fillId="0" borderId="0" applyFont="0" applyFill="0" applyBorder="0" applyAlignment="0" applyProtection="0"/>
    <xf numFmtId="44" fontId="3" fillId="0" borderId="0" applyFont="0" applyFill="0" applyBorder="0" applyAlignment="0" applyProtection="0"/>
    <xf numFmtId="0" fontId="1" fillId="0" borderId="0">
      <alignment/>
      <protection/>
    </xf>
    <xf numFmtId="9" fontId="3"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3" borderId="0" applyNumberFormat="0" applyAlignment="0">
      <protection/>
    </xf>
    <xf numFmtId="9" fontId="1" fillId="0" borderId="0" applyFont="0" applyFill="0" applyBorder="0" applyAlignment="0" applyProtection="0"/>
    <xf numFmtId="0" fontId="1" fillId="0" borderId="0">
      <alignment readingOrder="1"/>
      <protection/>
    </xf>
    <xf numFmtId="44" fontId="1" fillId="0" borderId="0" applyFont="0" applyFill="0" applyBorder="0" applyAlignment="0" applyProtection="0"/>
    <xf numFmtId="175" fontId="23" fillId="0" borderId="0">
      <alignment/>
      <protection/>
    </xf>
    <xf numFmtId="0" fontId="24" fillId="0" borderId="0">
      <alignment horizontal="center" wrapText="1"/>
      <protection/>
    </xf>
    <xf numFmtId="0" fontId="22" fillId="4" borderId="1">
      <alignment horizontal="left"/>
      <protection/>
    </xf>
    <xf numFmtId="0" fontId="1" fillId="0" borderId="0">
      <alignment/>
      <protection/>
    </xf>
    <xf numFmtId="0" fontId="1" fillId="0" borderId="0">
      <alignment/>
      <protection/>
    </xf>
    <xf numFmtId="0" fontId="1" fillId="0" borderId="0">
      <alignment/>
      <protection/>
    </xf>
    <xf numFmtId="0" fontId="1" fillId="0" borderId="0">
      <alignment readingOrder="1"/>
      <protection/>
    </xf>
    <xf numFmtId="43" fontId="1" fillId="0" borderId="0" applyFont="0" applyFill="0" applyBorder="0" applyAlignment="0" applyProtection="0"/>
    <xf numFmtId="44" fontId="1" fillId="0" borderId="0" applyFont="0" applyFill="0" applyBorder="0" applyAlignment="0" applyProtection="0"/>
    <xf numFmtId="0" fontId="1" fillId="3" borderId="0" applyNumberFormat="0" applyAlignment="0">
      <protection/>
    </xf>
    <xf numFmtId="0" fontId="1" fillId="0" borderId="0">
      <alignment/>
      <protection/>
    </xf>
    <xf numFmtId="9" fontId="1" fillId="0" borderId="0" applyFont="0" applyFill="0" applyBorder="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44" fillId="5" borderId="0" applyNumberFormat="0" applyBorder="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5" applyNumberFormat="0" applyAlignment="0" applyProtection="0"/>
    <xf numFmtId="0" fontId="48" fillId="9" borderId="6" applyNumberFormat="0" applyAlignment="0" applyProtection="0"/>
    <xf numFmtId="0" fontId="49" fillId="9" borderId="5" applyNumberFormat="0" applyAlignment="0" applyProtection="0"/>
    <xf numFmtId="0" fontId="50" fillId="0" borderId="7" applyNumberFormat="0" applyFill="0" applyAlignment="0" applyProtection="0"/>
    <xf numFmtId="0" fontId="51" fillId="10" borderId="8" applyNumberFormat="0" applyAlignment="0" applyProtection="0"/>
    <xf numFmtId="0" fontId="52" fillId="0" borderId="0" applyNumberFormat="0" applyFill="0" applyBorder="0" applyAlignment="0" applyProtection="0"/>
    <xf numFmtId="0" fontId="0" fillId="11" borderId="9" applyNumberFormat="0" applyFont="0" applyAlignment="0" applyProtection="0"/>
    <xf numFmtId="0" fontId="53" fillId="0" borderId="0" applyNumberFormat="0" applyFill="0" applyBorder="0" applyAlignment="0" applyProtection="0"/>
    <xf numFmtId="0" fontId="2" fillId="0" borderId="10" applyNumberFormat="0" applyFill="0" applyAlignment="0" applyProtection="0"/>
    <xf numFmtId="0" fontId="54"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54" fillId="35" borderId="0" applyNumberFormat="0" applyBorder="0" applyAlignment="0" applyProtection="0"/>
    <xf numFmtId="0" fontId="1" fillId="0" borderId="0">
      <alignment/>
      <protection/>
    </xf>
    <xf numFmtId="43" fontId="1" fillId="0" borderId="0" applyFont="0" applyFill="0" applyBorder="0" applyAlignment="0" applyProtection="0"/>
    <xf numFmtId="9" fontId="1" fillId="0" borderId="0" applyFont="0" applyFill="0" applyBorder="0" applyAlignment="0" applyProtection="0"/>
    <xf numFmtId="0" fontId="1" fillId="0" borderId="0">
      <alignment readingOrder="1"/>
      <protection/>
    </xf>
    <xf numFmtId="43" fontId="1" fillId="0" borderId="0" applyFont="0" applyFill="0" applyBorder="0" applyAlignment="0" applyProtection="0"/>
    <xf numFmtId="44" fontId="1" fillId="0" borderId="0" applyFont="0" applyFill="0" applyBorder="0" applyAlignment="0" applyProtection="0"/>
    <xf numFmtId="0" fontId="1" fillId="3" borderId="0" applyNumberFormat="0" applyAlignment="0">
      <protection/>
    </xf>
    <xf numFmtId="9"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1" fillId="3" borderId="0" applyNumberFormat="0" applyAlignment="0">
      <protection/>
    </xf>
    <xf numFmtId="9" fontId="1" fillId="0" borderId="0" applyFont="0" applyFill="0" applyBorder="0" applyAlignment="0" applyProtection="0"/>
    <xf numFmtId="0" fontId="3"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0" fontId="0" fillId="0" borderId="0">
      <alignment/>
      <protection/>
    </xf>
    <xf numFmtId="0" fontId="0" fillId="0" borderId="0">
      <alignment/>
      <protection/>
    </xf>
    <xf numFmtId="0" fontId="3" fillId="0" borderId="0">
      <alignment/>
      <protection/>
    </xf>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43" fontId="3" fillId="0" borderId="0" applyFont="0" applyFill="0" applyBorder="0" applyAlignment="0" applyProtection="0"/>
    <xf numFmtId="43" fontId="1" fillId="0" borderId="0" applyFont="0" applyFill="0" applyBorder="0" applyAlignment="0" applyProtection="0"/>
    <xf numFmtId="0" fontId="1" fillId="0" borderId="0">
      <alignment readingOrder="1"/>
      <protection/>
    </xf>
    <xf numFmtId="0" fontId="56" fillId="0" borderId="0" applyNumberFormat="0" applyFill="0" applyBorder="0">
      <alignment/>
      <protection locked="0"/>
    </xf>
    <xf numFmtId="0" fontId="1" fillId="0" borderId="0">
      <alignment/>
      <protection/>
    </xf>
    <xf numFmtId="44" fontId="1" fillId="0" borderId="0" applyFont="0" applyFill="0" applyBorder="0" applyAlignment="0" applyProtection="0"/>
    <xf numFmtId="0" fontId="1" fillId="0" borderId="0">
      <alignment readingOrder="1"/>
      <protection/>
    </xf>
    <xf numFmtId="44" fontId="1" fillId="0" borderId="0" applyFont="0" applyFill="0" applyBorder="0" applyAlignment="0" applyProtection="0"/>
    <xf numFmtId="0" fontId="1" fillId="0" borderId="0">
      <alignment/>
      <protection/>
    </xf>
    <xf numFmtId="9" fontId="1" fillId="0" borderId="0" applyFont="0" applyFill="0" applyBorder="0" applyAlignment="0" applyProtection="0"/>
    <xf numFmtId="0" fontId="55" fillId="0" borderId="0">
      <alignment/>
      <protection/>
    </xf>
    <xf numFmtId="0" fontId="1" fillId="0" borderId="0">
      <alignment/>
      <protection/>
    </xf>
    <xf numFmtId="44" fontId="1" fillId="0" borderId="0" applyFont="0" applyFill="0" applyBorder="0" applyAlignment="0" applyProtection="0"/>
    <xf numFmtId="0" fontId="1" fillId="0" borderId="0">
      <alignment/>
      <protection/>
    </xf>
    <xf numFmtId="0" fontId="55" fillId="0" borderId="0">
      <alignment/>
      <protection/>
    </xf>
    <xf numFmtId="43" fontId="1" fillId="0" borderId="0" applyFont="0" applyFill="0" applyBorder="0" applyAlignment="0" applyProtection="0"/>
    <xf numFmtId="9" fontId="55" fillId="0" borderId="0" applyFont="0" applyFill="0" applyBorder="0" applyAlignment="0" applyProtection="0"/>
    <xf numFmtId="0" fontId="55" fillId="0" borderId="0">
      <alignment/>
      <protection/>
    </xf>
    <xf numFmtId="0" fontId="55" fillId="0" borderId="0">
      <alignment/>
      <protection/>
    </xf>
    <xf numFmtId="9" fontId="1" fillId="0" borderId="0" applyFont="0" applyFill="0" applyBorder="0" applyAlignment="0" applyProtection="0"/>
    <xf numFmtId="0" fontId="1" fillId="0" borderId="0">
      <alignment readingOrder="1"/>
      <protection/>
    </xf>
    <xf numFmtId="0" fontId="55" fillId="0" borderId="0">
      <alignment/>
      <protection/>
    </xf>
    <xf numFmtId="0" fontId="0" fillId="0" borderId="0">
      <alignment/>
      <protection/>
    </xf>
    <xf numFmtId="0" fontId="55" fillId="0" borderId="0">
      <alignment/>
      <protection/>
    </xf>
    <xf numFmtId="0" fontId="1" fillId="2" borderId="0" applyNumberFormat="0">
      <alignment/>
      <protection/>
    </xf>
    <xf numFmtId="0" fontId="55" fillId="0" borderId="0">
      <alignment/>
      <protection/>
    </xf>
    <xf numFmtId="44" fontId="1" fillId="0" borderId="0" applyFont="0" applyFill="0" applyBorder="0" applyAlignment="0" applyProtection="0"/>
    <xf numFmtId="43" fontId="1" fillId="0" borderId="0" applyFont="0" applyFill="0" applyBorder="0" applyAlignment="0" applyProtection="0"/>
    <xf numFmtId="0" fontId="55" fillId="0" borderId="0">
      <alignment/>
      <protection/>
    </xf>
    <xf numFmtId="0" fontId="55" fillId="0" borderId="0">
      <alignment/>
      <protection/>
    </xf>
    <xf numFmtId="0" fontId="58"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1" fillId="0" borderId="0">
      <alignment readingOrder="1"/>
      <protection/>
    </xf>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alignment readingOrder="1"/>
      <protection/>
    </xf>
    <xf numFmtId="0" fontId="1" fillId="0" borderId="0">
      <alignment/>
      <protection/>
    </xf>
    <xf numFmtId="0" fontId="61" fillId="0" borderId="0" applyNumberFormat="0" applyFill="0" applyBorder="0">
      <alignment/>
      <protection locked="0"/>
    </xf>
    <xf numFmtId="0" fontId="55"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55" fillId="3" borderId="0" applyNumberFormat="0" applyBorder="0" applyAlignment="0" applyProtection="0"/>
    <xf numFmtId="0" fontId="55" fillId="2"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2" borderId="0" applyNumberFormat="0" applyBorder="0" applyAlignment="0" applyProtection="0"/>
    <xf numFmtId="0" fontId="55" fillId="43" borderId="0" applyNumberFormat="0" applyBorder="0" applyAlignment="0" applyProtection="0"/>
    <xf numFmtId="0" fontId="60" fillId="44" borderId="0" applyNumberFormat="0" applyBorder="0" applyAlignment="0" applyProtection="0"/>
    <xf numFmtId="0" fontId="60" fillId="41" borderId="0" applyNumberFormat="0" applyBorder="0" applyAlignment="0" applyProtection="0"/>
    <xf numFmtId="0" fontId="60" fillId="42" borderId="0" applyNumberFormat="0" applyBorder="0" applyAlignment="0" applyProtection="0"/>
    <xf numFmtId="0" fontId="60" fillId="45" borderId="0" applyNumberFormat="0" applyBorder="0" applyAlignment="0" applyProtection="0"/>
    <xf numFmtId="0" fontId="60" fillId="46" borderId="0" applyNumberFormat="0" applyBorder="0" applyAlignment="0" applyProtection="0"/>
    <xf numFmtId="0" fontId="60" fillId="47" borderId="0" applyNumberFormat="0" applyBorder="0" applyAlignment="0" applyProtection="0"/>
    <xf numFmtId="0" fontId="60" fillId="48" borderId="0" applyNumberFormat="0" applyBorder="0" applyAlignment="0" applyProtection="0"/>
    <xf numFmtId="0" fontId="60" fillId="49" borderId="0" applyNumberFormat="0" applyBorder="0" applyAlignment="0" applyProtection="0"/>
    <xf numFmtId="0" fontId="60" fillId="50" borderId="0" applyNumberFormat="0" applyBorder="0" applyAlignment="0" applyProtection="0"/>
    <xf numFmtId="0" fontId="60" fillId="45" borderId="0" applyNumberFormat="0" applyBorder="0" applyAlignment="0" applyProtection="0"/>
    <xf numFmtId="0" fontId="60" fillId="46" borderId="0" applyNumberFormat="0" applyBorder="0" applyAlignment="0" applyProtection="0"/>
    <xf numFmtId="0" fontId="60" fillId="51" borderId="0" applyNumberFormat="0" applyBorder="0" applyAlignment="0" applyProtection="0"/>
    <xf numFmtId="0" fontId="62" fillId="37" borderId="0" applyNumberFormat="0" applyBorder="0" applyAlignment="0" applyProtection="0"/>
    <xf numFmtId="0" fontId="63" fillId="52" borderId="11" applyNumberFormat="0" applyAlignment="0" applyProtection="0"/>
    <xf numFmtId="0" fontId="64" fillId="53" borderId="1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2" borderId="0" applyNumberFormat="0">
      <alignment/>
      <protection/>
    </xf>
    <xf numFmtId="0" fontId="1" fillId="2" borderId="0" applyNumberFormat="0">
      <alignment/>
      <protection/>
    </xf>
    <xf numFmtId="0" fontId="65" fillId="0" borderId="0" applyNumberFormat="0" applyFill="0" applyBorder="0" applyAlignment="0" applyProtection="0"/>
    <xf numFmtId="0" fontId="66" fillId="38" borderId="0" applyNumberFormat="0" applyBorder="0" applyAlignment="0" applyProtection="0"/>
    <xf numFmtId="0" fontId="67" fillId="0" borderId="13" applyNumberFormat="0" applyFill="0" applyAlignment="0" applyProtection="0"/>
    <xf numFmtId="0" fontId="59" fillId="0" borderId="14" applyNumberFormat="0" applyFill="0" applyAlignment="0" applyProtection="0"/>
    <xf numFmtId="0" fontId="59" fillId="0" borderId="0" applyNumberFormat="0" applyFill="0" applyBorder="0" applyAlignment="0" applyProtection="0"/>
    <xf numFmtId="0" fontId="68" fillId="3" borderId="11" applyNumberFormat="0" applyAlignment="0" applyProtection="0"/>
    <xf numFmtId="0" fontId="69" fillId="0" borderId="15" applyNumberFormat="0" applyFill="0" applyAlignment="0" applyProtection="0"/>
    <xf numFmtId="0" fontId="70" fillId="54" borderId="0" applyNumberFormat="0" applyBorder="0" applyAlignment="0" applyProtection="0"/>
    <xf numFmtId="0" fontId="1" fillId="0" borderId="0">
      <alignment/>
      <protection/>
    </xf>
    <xf numFmtId="0" fontId="1" fillId="0" borderId="0">
      <alignment/>
      <protection/>
    </xf>
    <xf numFmtId="0" fontId="1" fillId="0" borderId="0">
      <alignment readingOrder="1"/>
      <protection/>
    </xf>
    <xf numFmtId="0" fontId="1" fillId="0" borderId="0">
      <alignment readingOrder="1"/>
      <protection/>
    </xf>
    <xf numFmtId="0" fontId="1" fillId="0" borderId="0">
      <alignment/>
      <protection/>
    </xf>
    <xf numFmtId="0" fontId="1" fillId="0" borderId="0">
      <alignment/>
      <protection/>
    </xf>
    <xf numFmtId="0" fontId="0" fillId="0" borderId="0">
      <alignment/>
      <protection/>
    </xf>
    <xf numFmtId="0" fontId="1" fillId="0" borderId="0">
      <alignment readingOrder="1"/>
      <protection/>
    </xf>
    <xf numFmtId="0" fontId="55" fillId="55" borderId="16" applyNumberFormat="0" applyFont="0" applyAlignment="0" applyProtection="0"/>
    <xf numFmtId="0" fontId="71" fillId="52" borderId="17"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2" fillId="0" borderId="0" applyNumberFormat="0" applyFill="0" applyBorder="0" applyAlignment="0" applyProtection="0"/>
    <xf numFmtId="0" fontId="57" fillId="0" borderId="18" applyNumberFormat="0" applyFill="0" applyAlignment="0" applyProtection="0"/>
    <xf numFmtId="0" fontId="73" fillId="0" borderId="0" applyNumberFormat="0" applyFill="0" applyBorder="0" applyAlignment="0" applyProtection="0"/>
    <xf numFmtId="0" fontId="0" fillId="0" borderId="0">
      <alignment/>
      <protection/>
    </xf>
    <xf numFmtId="0" fontId="0" fillId="0" borderId="0">
      <alignment/>
      <protection/>
    </xf>
    <xf numFmtId="0" fontId="61" fillId="0" borderId="0" applyNumberFormat="0" applyFill="0" applyBorder="0" applyProtection="0">
      <alignment/>
    </xf>
    <xf numFmtId="0" fontId="12" fillId="0" borderId="0">
      <alignment/>
      <protection/>
    </xf>
    <xf numFmtId="0" fontId="0" fillId="0" borderId="0">
      <alignment/>
      <protection/>
    </xf>
    <xf numFmtId="0" fontId="0" fillId="0" borderId="0">
      <alignment/>
      <protection/>
    </xf>
    <xf numFmtId="0" fontId="0" fillId="0" borderId="0">
      <alignment/>
      <protection/>
    </xf>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alignment readingOrder="1"/>
      <protection/>
    </xf>
    <xf numFmtId="43" fontId="1" fillId="0" borderId="0" applyFont="0" applyFill="0" applyBorder="0" applyAlignment="0" applyProtection="0"/>
    <xf numFmtId="44" fontId="1" fillId="0" borderId="0" applyFont="0" applyFill="0" applyBorder="0" applyAlignment="0" applyProtection="0"/>
    <xf numFmtId="0" fontId="1" fillId="2" borderId="0" applyNumberFormat="0">
      <alignment/>
      <protection/>
    </xf>
    <xf numFmtId="0" fontId="1" fillId="3" borderId="0" applyNumberFormat="0" applyAlignment="0">
      <protection/>
    </xf>
    <xf numFmtId="0" fontId="1" fillId="55" borderId="16" applyNumberFormat="0" applyFont="0" applyAlignment="0" applyProtection="0"/>
    <xf numFmtId="9" fontId="1" fillId="0" borderId="0" applyFont="0" applyFill="0" applyBorder="0" applyAlignment="0" applyProtection="0"/>
    <xf numFmtId="0" fontId="75" fillId="52" borderId="0">
      <alignment/>
      <protection/>
    </xf>
    <xf numFmtId="0" fontId="1" fillId="56" borderId="19" applyNumberFormat="0" applyBorder="0" applyProtection="0">
      <alignment horizontal="center"/>
    </xf>
    <xf numFmtId="43" fontId="1" fillId="0" borderId="0" applyFont="0" applyFill="0" applyBorder="0" applyAlignment="0" applyProtection="0"/>
    <xf numFmtId="43" fontId="1" fillId="0" borderId="0" applyFont="0" applyFill="0" applyBorder="0" applyAlignment="0" applyProtection="0"/>
    <xf numFmtId="43" fontId="76" fillId="0" borderId="0" applyFont="0" applyFill="0" applyBorder="0" applyAlignment="0" applyProtection="0"/>
    <xf numFmtId="43" fontId="77" fillId="0" borderId="0" applyFont="0" applyFill="0" applyBorder="0" applyAlignment="0" applyProtection="0"/>
    <xf numFmtId="7" fontId="1" fillId="57" borderId="19" applyBorder="0" applyProtection="0">
      <alignment horizontal="center" vertical="center"/>
    </xf>
    <xf numFmtId="0" fontId="1" fillId="58" borderId="0" applyNumberFormat="0">
      <alignment horizontal="center"/>
      <protection/>
    </xf>
    <xf numFmtId="0" fontId="76" fillId="58" borderId="0" applyNumberFormat="0">
      <alignment horizontal="center"/>
      <protection/>
    </xf>
    <xf numFmtId="2" fontId="74" fillId="58" borderId="0">
      <alignment horizontal="center"/>
      <protection/>
    </xf>
    <xf numFmtId="0" fontId="22" fillId="59" borderId="0">
      <alignment horizontal="centerContinuous"/>
      <protection/>
    </xf>
    <xf numFmtId="0" fontId="78" fillId="59" borderId="0">
      <alignment horizontal="centerContinuous"/>
      <protection/>
    </xf>
    <xf numFmtId="0" fontId="1" fillId="54" borderId="0">
      <alignment vertical="top" wrapText="1"/>
      <protection/>
    </xf>
    <xf numFmtId="0" fontId="22" fillId="60" borderId="20">
      <alignment horizontal="center"/>
      <protection locked="0"/>
    </xf>
    <xf numFmtId="0" fontId="79" fillId="52" borderId="0" applyFill="0" applyBorder="0">
      <alignment/>
      <protection/>
    </xf>
    <xf numFmtId="174" fontId="80" fillId="58" borderId="0">
      <alignment horizontal="center"/>
      <protection/>
    </xf>
    <xf numFmtId="174" fontId="76" fillId="58" borderId="0">
      <alignment horizontal="center"/>
      <protection/>
    </xf>
    <xf numFmtId="169" fontId="1" fillId="61" borderId="0">
      <alignment horizontal="center"/>
      <protection/>
    </xf>
    <xf numFmtId="44" fontId="1" fillId="0" borderId="0" applyFont="0" applyFill="0" applyBorder="0" applyAlignment="0" applyProtection="0"/>
    <xf numFmtId="44" fontId="1" fillId="0" borderId="0" applyFont="0" applyFill="0" applyBorder="0" applyAlignment="0" applyProtection="0"/>
    <xf numFmtId="44" fontId="76" fillId="0" borderId="0" applyFont="0" applyFill="0" applyBorder="0" applyAlignment="0" applyProtection="0"/>
    <xf numFmtId="44" fontId="77" fillId="0" borderId="0" applyFont="0" applyFill="0" applyBorder="0" applyAlignment="0" applyProtection="0"/>
    <xf numFmtId="44" fontId="12" fillId="0" borderId="0" applyFont="0" applyFill="0" applyBorder="0" applyAlignment="0" applyProtection="0"/>
    <xf numFmtId="0" fontId="1" fillId="62" borderId="20">
      <alignment horizontal="center"/>
      <protection/>
    </xf>
    <xf numFmtId="0" fontId="22" fillId="59" borderId="0">
      <alignment/>
      <protection/>
    </xf>
    <xf numFmtId="0" fontId="81" fillId="0" borderId="0" applyNumberFormat="0" applyFill="0" applyBorder="0">
      <alignment/>
      <protection locked="0"/>
    </xf>
    <xf numFmtId="0" fontId="82" fillId="0" borderId="0" applyNumberFormat="0" applyFill="0" applyBorder="0">
      <alignment/>
      <protection locked="0"/>
    </xf>
    <xf numFmtId="0" fontId="76" fillId="0" borderId="0">
      <alignment/>
      <protection/>
    </xf>
    <xf numFmtId="0" fontId="1" fillId="0" borderId="0">
      <alignment/>
      <protection/>
    </xf>
    <xf numFmtId="0" fontId="1" fillId="0" borderId="0">
      <alignment/>
      <protection/>
    </xf>
    <xf numFmtId="0" fontId="1" fillId="0" borderId="0" applyProtection="0">
      <alignment/>
    </xf>
    <xf numFmtId="0" fontId="1" fillId="0" borderId="0">
      <alignment/>
      <protection/>
    </xf>
    <xf numFmtId="0" fontId="0" fillId="0" borderId="0">
      <alignment/>
      <protection/>
    </xf>
    <xf numFmtId="0" fontId="83" fillId="0" borderId="0">
      <alignment/>
      <protection/>
    </xf>
    <xf numFmtId="0" fontId="12" fillId="0" borderId="0">
      <alignment/>
      <protection/>
    </xf>
    <xf numFmtId="0" fontId="1" fillId="0" borderId="0">
      <alignment/>
      <protection/>
    </xf>
    <xf numFmtId="0" fontId="76" fillId="0" borderId="0">
      <alignment/>
      <protection/>
    </xf>
    <xf numFmtId="0" fontId="1" fillId="0" borderId="0">
      <alignment/>
      <protection/>
    </xf>
    <xf numFmtId="0" fontId="7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63" borderId="19" applyNumberFormat="0" applyBorder="0">
      <alignment horizontal="center" vertical="center"/>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7" fillId="0" borderId="0" applyFont="0" applyFill="0" applyBorder="0" applyAlignment="0" applyProtection="0"/>
    <xf numFmtId="0" fontId="84" fillId="0" borderId="0" applyNumberFormat="0" applyFill="0" applyBorder="0">
      <alignment/>
      <protection locked="0"/>
    </xf>
    <xf numFmtId="0" fontId="0" fillId="0" borderId="0">
      <alignment/>
      <protection/>
    </xf>
    <xf numFmtId="0" fontId="1" fillId="0" borderId="0">
      <alignment readingOrder="1"/>
      <protection/>
    </xf>
    <xf numFmtId="43" fontId="1" fillId="0" borderId="0" applyFont="0" applyFill="0" applyBorder="0" applyAlignment="0" applyProtection="0"/>
    <xf numFmtId="44" fontId="1" fillId="0" borderId="0" applyFont="0" applyFill="0" applyBorder="0" applyAlignment="0" applyProtection="0"/>
    <xf numFmtId="0" fontId="1" fillId="3" borderId="0" applyNumberFormat="0" applyAlignment="0">
      <protection/>
    </xf>
    <xf numFmtId="9" fontId="1" fillId="0" borderId="0" applyFont="0" applyFill="0" applyBorder="0" applyAlignment="0" applyProtection="0"/>
    <xf numFmtId="0" fontId="1" fillId="0" borderId="0">
      <alignment readingOrder="1"/>
      <protection/>
    </xf>
    <xf numFmtId="0" fontId="1" fillId="0" borderId="0">
      <alignment/>
      <protection/>
    </xf>
    <xf numFmtId="0" fontId="1" fillId="0" borderId="0">
      <alignment readingOrder="1"/>
      <protection/>
    </xf>
    <xf numFmtId="0" fontId="1" fillId="0" borderId="0">
      <alignment/>
      <protection/>
    </xf>
    <xf numFmtId="0" fontId="1" fillId="2" borderId="0" applyNumberFormat="0">
      <alignment/>
      <protection/>
    </xf>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3" borderId="0" applyNumberFormat="0" applyAlignment="0">
      <protection/>
    </xf>
    <xf numFmtId="0" fontId="1" fillId="0" borderId="0">
      <alignment/>
      <protection/>
    </xf>
    <xf numFmtId="0" fontId="1" fillId="0" borderId="0">
      <alignment readingOrder="1"/>
      <protection/>
    </xf>
    <xf numFmtId="9" fontId="1" fillId="0" borderId="0" applyFont="0" applyFill="0" applyBorder="0" applyAlignment="0" applyProtection="0"/>
    <xf numFmtId="0" fontId="1" fillId="0" borderId="0">
      <alignment readingOrder="1"/>
      <protection/>
    </xf>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alignment readingOrder="1"/>
      <protection/>
    </xf>
    <xf numFmtId="41" fontId="83"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2" borderId="0" applyNumberFormat="0">
      <alignment/>
      <protection/>
    </xf>
    <xf numFmtId="0" fontId="86" fillId="0" borderId="0" applyNumberFormat="0" applyFill="0" applyBorder="0" applyProtection="0">
      <alignment horizontal="left"/>
    </xf>
    <xf numFmtId="0" fontId="0" fillId="0" borderId="0">
      <alignment/>
      <protection/>
    </xf>
    <xf numFmtId="0" fontId="1" fillId="0" borderId="0">
      <alignment readingOrder="1"/>
      <protection/>
    </xf>
    <xf numFmtId="0" fontId="1" fillId="0" borderId="0">
      <alignment readingOrder="1"/>
      <protection/>
    </xf>
    <xf numFmtId="0" fontId="83" fillId="0" borderId="0">
      <alignment/>
      <protection/>
    </xf>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0" fontId="85" fillId="0" borderId="0">
      <alignment/>
      <protection/>
    </xf>
    <xf numFmtId="0" fontId="0" fillId="0" borderId="0">
      <alignment/>
      <protection/>
    </xf>
    <xf numFmtId="0" fontId="42" fillId="0" borderId="3" applyNumberFormat="0" applyFill="0" applyAlignment="0" applyProtection="0"/>
    <xf numFmtId="0" fontId="84" fillId="0" borderId="0" applyNumberFormat="0" applyFill="0" applyBorder="0">
      <alignment/>
      <protection locked="0"/>
    </xf>
    <xf numFmtId="0" fontId="0" fillId="11" borderId="9" applyNumberFormat="0" applyFont="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0" borderId="0">
      <alignment/>
      <protection/>
    </xf>
    <xf numFmtId="0" fontId="0" fillId="11" borderId="9" applyNumberFormat="0" applyFont="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0" borderId="0">
      <alignment/>
      <protection/>
    </xf>
    <xf numFmtId="0" fontId="0" fillId="11" borderId="9" applyNumberFormat="0" applyFont="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0" borderId="0">
      <alignment/>
      <protection/>
    </xf>
    <xf numFmtId="0" fontId="0" fillId="11" borderId="9" applyNumberFormat="0" applyFont="0" applyAlignment="0" applyProtection="0"/>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1" fillId="2" borderId="0" applyNumberFormat="0">
      <alignment/>
      <protection/>
    </xf>
    <xf numFmtId="0" fontId="1" fillId="0" borderId="0">
      <alignment/>
      <protection/>
    </xf>
    <xf numFmtId="0" fontId="1" fillId="0" borderId="0">
      <alignment readingOrder="1"/>
      <protection/>
    </xf>
    <xf numFmtId="0" fontId="1" fillId="0" borderId="0">
      <alignment/>
      <protection/>
    </xf>
    <xf numFmtId="0" fontId="1" fillId="0" borderId="0">
      <alignment readingOrder="1"/>
      <protection/>
    </xf>
    <xf numFmtId="9" fontId="1" fillId="0" borderId="0" applyFont="0" applyFill="0" applyBorder="0" applyAlignment="0" applyProtection="0"/>
    <xf numFmtId="9" fontId="1" fillId="0" borderId="0" applyFont="0" applyFill="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11" borderId="9" applyNumberFormat="0" applyFont="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0" borderId="0">
      <alignment/>
      <protection/>
    </xf>
    <xf numFmtId="0" fontId="0" fillId="11" borderId="9" applyNumberFormat="0" applyFont="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0" borderId="0">
      <alignment/>
      <protection/>
    </xf>
    <xf numFmtId="0" fontId="0" fillId="11" borderId="9" applyNumberFormat="0" applyFont="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33" borderId="0" applyNumberFormat="0" applyBorder="0" applyAlignment="0" applyProtection="0"/>
    <xf numFmtId="0" fontId="0" fillId="34" borderId="0" applyNumberFormat="0" applyBorder="0" applyAlignment="0" applyProtection="0"/>
    <xf numFmtId="0" fontId="0" fillId="0" borderId="0">
      <alignment/>
      <protection/>
    </xf>
    <xf numFmtId="0" fontId="0" fillId="11" borderId="9" applyNumberFormat="0" applyFont="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3" fontId="1" fillId="0" borderId="0" applyFont="0" applyFill="0" applyBorder="0" applyAlignment="0" applyProtection="0"/>
    <xf numFmtId="0" fontId="1" fillId="3" borderId="0" applyNumberFormat="0" applyAlignment="0">
      <protection/>
    </xf>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lignment readingOrder="1"/>
      <protection/>
    </xf>
    <xf numFmtId="43"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0" fontId="68" fillId="3" borderId="11" applyNumberFormat="0" applyAlignment="0" applyProtection="0"/>
    <xf numFmtId="0" fontId="22" fillId="4" borderId="1">
      <alignment horizontal="left"/>
      <protection/>
    </xf>
    <xf numFmtId="0" fontId="1" fillId="0" borderId="0">
      <alignment readingOrder="1"/>
      <protection/>
    </xf>
    <xf numFmtId="0" fontId="68" fillId="3" borderId="11" applyNumberFormat="0" applyAlignment="0" applyProtection="0"/>
    <xf numFmtId="0" fontId="3" fillId="0" borderId="0">
      <alignment/>
      <protection/>
    </xf>
    <xf numFmtId="0" fontId="68" fillId="3" borderId="11" applyNumberFormat="0" applyAlignment="0" applyProtection="0"/>
    <xf numFmtId="0" fontId="22" fillId="4" borderId="1">
      <alignment horizontal="left"/>
      <protection/>
    </xf>
    <xf numFmtId="0" fontId="63" fillId="52" borderId="11" applyNumberFormat="0" applyAlignment="0" applyProtection="0"/>
    <xf numFmtId="0" fontId="63" fillId="52" borderId="11" applyNumberFormat="0" applyAlignment="0" applyProtection="0"/>
    <xf numFmtId="0" fontId="63" fillId="52" borderId="11" applyNumberFormat="0" applyAlignment="0" applyProtection="0"/>
    <xf numFmtId="0" fontId="87" fillId="0" borderId="21" applyNumberFormat="0" applyFill="0" applyAlignment="0" applyProtection="0"/>
    <xf numFmtId="0" fontId="3" fillId="55" borderId="16" applyNumberFormat="0" applyFont="0" applyAlignment="0" applyProtection="0"/>
    <xf numFmtId="43" fontId="3" fillId="0" borderId="0" applyFont="0" applyFill="0" applyBorder="0" applyAlignment="0" applyProtection="0"/>
    <xf numFmtId="0" fontId="3" fillId="0" borderId="0">
      <alignment/>
      <protection/>
    </xf>
    <xf numFmtId="0" fontId="3" fillId="55" borderId="16" applyNumberFormat="0" applyFont="0" applyAlignment="0" applyProtection="0"/>
    <xf numFmtId="0" fontId="71" fillId="52" borderId="17" applyNumberFormat="0" applyAlignment="0" applyProtection="0"/>
    <xf numFmtId="0" fontId="57" fillId="0" borderId="18" applyNumberFormat="0" applyFill="0" applyAlignment="0" applyProtection="0"/>
    <xf numFmtId="43" fontId="3" fillId="0" borderId="0" applyFont="0" applyFill="0" applyBorder="0" applyAlignment="0" applyProtection="0"/>
    <xf numFmtId="0" fontId="3" fillId="55" borderId="16" applyNumberFormat="0" applyFont="0" applyAlignment="0" applyProtection="0"/>
    <xf numFmtId="0" fontId="71" fillId="52" borderId="17" applyNumberFormat="0" applyAlignment="0" applyProtection="0"/>
    <xf numFmtId="0" fontId="57" fillId="0" borderId="18" applyNumberFormat="0" applyFill="0" applyAlignment="0" applyProtection="0"/>
    <xf numFmtId="43" fontId="3" fillId="0" borderId="0" applyFont="0" applyFill="0" applyBorder="0" applyAlignment="0" applyProtection="0"/>
    <xf numFmtId="0" fontId="3" fillId="55" borderId="16" applyNumberFormat="0" applyFont="0" applyAlignment="0" applyProtection="0"/>
    <xf numFmtId="0" fontId="71" fillId="52" borderId="17" applyNumberFormat="0" applyAlignment="0" applyProtection="0"/>
    <xf numFmtId="0" fontId="57" fillId="0" borderId="18" applyNumberFormat="0" applyFill="0" applyAlignment="0" applyProtection="0"/>
    <xf numFmtId="0" fontId="22" fillId="4" borderId="1">
      <alignment horizontal="left"/>
      <protection/>
    </xf>
    <xf numFmtId="43" fontId="1" fillId="0" borderId="0" applyFont="0" applyFill="0" applyBorder="0" applyAlignment="0" applyProtection="0"/>
    <xf numFmtId="0" fontId="55" fillId="55" borderId="16" applyNumberFormat="0" applyFont="0" applyAlignment="0" applyProtection="0"/>
    <xf numFmtId="0" fontId="1" fillId="55" borderId="16" applyNumberFormat="0" applyFont="0" applyAlignment="0" applyProtection="0"/>
    <xf numFmtId="0" fontId="1" fillId="0" borderId="0">
      <alignment readingOrder="1"/>
      <protection/>
    </xf>
    <xf numFmtId="43" fontId="1" fillId="0" borderId="0" applyFont="0" applyFill="0" applyBorder="0" applyAlignment="0" applyProtection="0"/>
    <xf numFmtId="44" fontId="1" fillId="0" borderId="0" applyFont="0" applyFill="0" applyBorder="0" applyAlignment="0" applyProtection="0"/>
    <xf numFmtId="0" fontId="1" fillId="3" borderId="0" applyNumberFormat="0" applyAlignment="0">
      <protection/>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59" fillId="0" borderId="14" applyNumberFormat="0" applyFill="0" applyAlignment="0" applyProtection="0"/>
    <xf numFmtId="0" fontId="1" fillId="55" borderId="16" applyNumberFormat="0" applyFont="0" applyAlignment="0" applyProtection="0"/>
    <xf numFmtId="0" fontId="85" fillId="0" borderId="0">
      <alignment/>
      <protection/>
    </xf>
    <xf numFmtId="0" fontId="3" fillId="55" borderId="16" applyNumberFormat="0" applyFont="0" applyAlignment="0" applyProtection="0"/>
    <xf numFmtId="0" fontId="3" fillId="0" borderId="0">
      <alignment/>
      <protection/>
    </xf>
    <xf numFmtId="0" fontId="1" fillId="0" borderId="0">
      <alignment readingOrder="1"/>
      <protection/>
    </xf>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2" fillId="4" borderId="1">
      <alignment horizontal="left"/>
      <protection/>
    </xf>
    <xf numFmtId="0" fontId="88" fillId="0" borderId="21" applyNumberFormat="0" applyFill="0" applyAlignment="0" applyProtection="0"/>
    <xf numFmtId="0" fontId="88" fillId="0" borderId="21" applyNumberFormat="0" applyFill="0" applyAlignment="0" applyProtection="0"/>
    <xf numFmtId="0" fontId="89" fillId="0" borderId="0" applyNumberFormat="0" applyFill="0" applyBorder="0">
      <alignment/>
      <protection locked="0"/>
    </xf>
    <xf numFmtId="0" fontId="55" fillId="0" borderId="0">
      <alignment/>
      <protection/>
    </xf>
    <xf numFmtId="0" fontId="55" fillId="0" borderId="0">
      <alignment/>
      <protection/>
    </xf>
    <xf numFmtId="0" fontId="1" fillId="0" borderId="0">
      <alignment/>
      <protection/>
    </xf>
    <xf numFmtId="0" fontId="1" fillId="0" borderId="0">
      <alignment/>
      <protection/>
    </xf>
    <xf numFmtId="0" fontId="55" fillId="55" borderId="16" applyNumberFormat="0" applyFont="0" applyAlignment="0" applyProtection="0"/>
    <xf numFmtId="0" fontId="55" fillId="55" borderId="16" applyNumberFormat="0" applyFont="0" applyAlignment="0" applyProtection="0"/>
    <xf numFmtId="9" fontId="55" fillId="0" borderId="0" applyFont="0" applyFill="0" applyBorder="0" applyAlignment="0" applyProtection="0"/>
    <xf numFmtId="9" fontId="1" fillId="0" borderId="0" applyFont="0" applyFill="0" applyBorder="0" applyAlignment="0" applyProtection="0"/>
    <xf numFmtId="0" fontId="1" fillId="0" borderId="0">
      <alignment readingOrder="1"/>
      <protection/>
    </xf>
    <xf numFmtId="0" fontId="1" fillId="0" borderId="0">
      <alignment/>
      <protection/>
    </xf>
    <xf numFmtId="0" fontId="1" fillId="0" borderId="0">
      <alignment readingOrder="1"/>
      <protection/>
    </xf>
    <xf numFmtId="0" fontId="1"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1" fillId="0" borderId="0">
      <alignment readingOrder="1"/>
      <protection/>
    </xf>
    <xf numFmtId="0" fontId="1" fillId="0" borderId="0">
      <alignment readingOrder="1"/>
      <protection/>
    </xf>
    <xf numFmtId="44" fontId="0" fillId="0" borderId="0" applyFont="0" applyFill="0" applyBorder="0" applyAlignment="0" applyProtection="0"/>
    <xf numFmtId="0" fontId="61" fillId="0" borderId="0" applyNumberFormat="0" applyFill="0" applyBorder="0">
      <alignment/>
      <protection locked="0"/>
    </xf>
    <xf numFmtId="0" fontId="0" fillId="0" borderId="0">
      <alignment/>
      <protection/>
    </xf>
    <xf numFmtId="44" fontId="0"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2" borderId="0" applyNumberFormat="0">
      <alignment/>
      <protection/>
    </xf>
    <xf numFmtId="0" fontId="1" fillId="2" borderId="0" applyNumberFormat="0">
      <alignment/>
      <protection/>
    </xf>
    <xf numFmtId="0" fontId="1" fillId="2" borderId="0" applyNumberFormat="0">
      <alignment/>
      <protection/>
    </xf>
    <xf numFmtId="0" fontId="1" fillId="3" borderId="0" applyNumberFormat="0" applyAlignment="0">
      <protection/>
    </xf>
    <xf numFmtId="0" fontId="22" fillId="4" borderId="1">
      <alignment horizontal="left"/>
      <protection/>
    </xf>
    <xf numFmtId="0" fontId="90" fillId="0" borderId="0" applyNumberFormat="0" applyFill="0" applyBorder="0">
      <alignment/>
      <protection locked="0"/>
    </xf>
    <xf numFmtId="0" fontId="56" fillId="0" borderId="0" applyNumberFormat="0" applyFill="0" applyBorder="0" applyProtection="0">
      <alignment/>
    </xf>
    <xf numFmtId="0" fontId="84" fillId="0" borderId="0" applyNumberFormat="0" applyFill="0" applyBorder="0">
      <alignment/>
      <protection locked="0"/>
    </xf>
    <xf numFmtId="0" fontId="61" fillId="0" borderId="0" applyNumberFormat="0" applyFill="0" applyBorder="0">
      <alignment/>
      <protection locked="0"/>
    </xf>
    <xf numFmtId="0" fontId="55" fillId="0" borderId="0">
      <alignment/>
      <protection/>
    </xf>
    <xf numFmtId="0" fontId="55" fillId="0" borderId="0">
      <alignment/>
      <protection/>
    </xf>
    <xf numFmtId="0" fontId="55" fillId="0" borderId="0">
      <alignment/>
      <protection/>
    </xf>
    <xf numFmtId="0" fontId="1" fillId="0" borderId="0">
      <alignment readingOrder="1"/>
      <protection/>
    </xf>
    <xf numFmtId="0" fontId="1"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0" fillId="0" borderId="0">
      <alignment/>
      <protection/>
    </xf>
    <xf numFmtId="0" fontId="1" fillId="0" borderId="0">
      <alignment/>
      <protection/>
    </xf>
    <xf numFmtId="0" fontId="55" fillId="0" borderId="0">
      <alignment/>
      <protection/>
    </xf>
    <xf numFmtId="0" fontId="55" fillId="0" borderId="0">
      <alignment/>
      <protection/>
    </xf>
    <xf numFmtId="0" fontId="1" fillId="0" borderId="0">
      <alignment readingOrder="1"/>
      <protection/>
    </xf>
    <xf numFmtId="0" fontId="55" fillId="0" borderId="0">
      <alignment/>
      <protection/>
    </xf>
    <xf numFmtId="0" fontId="1" fillId="0" borderId="0">
      <alignment/>
      <protection/>
    </xf>
    <xf numFmtId="0" fontId="1" fillId="0" borderId="0">
      <alignment readingOrder="1"/>
      <protection/>
    </xf>
    <xf numFmtId="0" fontId="1" fillId="0" borderId="0">
      <alignment/>
      <protection/>
    </xf>
    <xf numFmtId="0" fontId="1"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1" fillId="0" borderId="0">
      <alignment readingOrder="1"/>
      <protection/>
    </xf>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0" fontId="85" fillId="0" borderId="0">
      <alignment/>
      <protection/>
    </xf>
    <xf numFmtId="0" fontId="1" fillId="0" borderId="0">
      <alignment/>
      <protection/>
    </xf>
    <xf numFmtId="43" fontId="3" fillId="0" borderId="0" applyFont="0" applyFill="0" applyBorder="0" applyAlignment="0" applyProtection="0"/>
    <xf numFmtId="0" fontId="1" fillId="0" borderId="0">
      <alignment/>
      <protection/>
    </xf>
    <xf numFmtId="43" fontId="0" fillId="0" borderId="0" applyFont="0" applyFill="0" applyBorder="0" applyAlignment="0" applyProtection="0"/>
    <xf numFmtId="0" fontId="91" fillId="0" borderId="0" applyNumberFormat="0" applyFill="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60" fillId="44"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60" fillId="47" borderId="0" applyNumberFormat="0" applyBorder="0" applyAlignment="0" applyProtection="0"/>
    <xf numFmtId="0" fontId="92" fillId="64" borderId="0" applyNumberFormat="0" applyBorder="0" applyAlignment="0" applyProtection="0"/>
    <xf numFmtId="0" fontId="92" fillId="64" borderId="0" applyNumberFormat="0" applyBorder="0" applyAlignment="0" applyProtection="0"/>
    <xf numFmtId="0" fontId="92" fillId="64" borderId="0" applyNumberFormat="0" applyBorder="0" applyAlignment="0" applyProtection="0"/>
    <xf numFmtId="0" fontId="92" fillId="65" borderId="0" applyNumberFormat="0" applyBorder="0" applyAlignment="0" applyProtection="0"/>
    <xf numFmtId="0" fontId="92" fillId="65" borderId="0" applyNumberFormat="0" applyBorder="0" applyAlignment="0" applyProtection="0"/>
    <xf numFmtId="0" fontId="92" fillId="65" borderId="0" applyNumberFormat="0" applyBorder="0" applyAlignment="0" applyProtection="0"/>
    <xf numFmtId="0" fontId="93" fillId="66"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60" fillId="48" borderId="0" applyNumberFormat="0" applyBorder="0" applyAlignment="0" applyProtection="0"/>
    <xf numFmtId="0" fontId="92" fillId="67" borderId="0" applyNumberFormat="0" applyBorder="0" applyAlignment="0" applyProtection="0"/>
    <xf numFmtId="0" fontId="92" fillId="67" borderId="0" applyNumberFormat="0" applyBorder="0" applyAlignment="0" applyProtection="0"/>
    <xf numFmtId="0" fontId="92" fillId="67" borderId="0" applyNumberFormat="0" applyBorder="0" applyAlignment="0" applyProtection="0"/>
    <xf numFmtId="0" fontId="92" fillId="68" borderId="0" applyNumberFormat="0" applyBorder="0" applyAlignment="0" applyProtection="0"/>
    <xf numFmtId="0" fontId="92" fillId="68" borderId="0" applyNumberFormat="0" applyBorder="0" applyAlignment="0" applyProtection="0"/>
    <xf numFmtId="0" fontId="92" fillId="68" borderId="0" applyNumberFormat="0" applyBorder="0" applyAlignment="0" applyProtection="0"/>
    <xf numFmtId="0" fontId="93" fillId="68"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60" fillId="49" borderId="0" applyNumberFormat="0" applyBorder="0" applyAlignment="0" applyProtection="0"/>
    <xf numFmtId="0" fontId="92" fillId="69" borderId="0" applyNumberFormat="0" applyBorder="0" applyAlignment="0" applyProtection="0"/>
    <xf numFmtId="0" fontId="92" fillId="69" borderId="0" applyNumberFormat="0" applyBorder="0" applyAlignment="0" applyProtection="0"/>
    <xf numFmtId="0" fontId="92" fillId="69" borderId="0" applyNumberFormat="0" applyBorder="0" applyAlignment="0" applyProtection="0"/>
    <xf numFmtId="0" fontId="92" fillId="70" borderId="0" applyNumberFormat="0" applyBorder="0" applyAlignment="0" applyProtection="0"/>
    <xf numFmtId="0" fontId="92" fillId="70" borderId="0" applyNumberFormat="0" applyBorder="0" applyAlignment="0" applyProtection="0"/>
    <xf numFmtId="0" fontId="92" fillId="70" borderId="0" applyNumberFormat="0" applyBorder="0" applyAlignment="0" applyProtection="0"/>
    <xf numFmtId="0" fontId="93" fillId="7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60" fillId="50" borderId="0" applyNumberFormat="0" applyBorder="0" applyAlignment="0" applyProtection="0"/>
    <xf numFmtId="0" fontId="92" fillId="71" borderId="0" applyNumberFormat="0" applyBorder="0" applyAlignment="0" applyProtection="0"/>
    <xf numFmtId="0" fontId="92" fillId="71" borderId="0" applyNumberFormat="0" applyBorder="0" applyAlignment="0" applyProtection="0"/>
    <xf numFmtId="0" fontId="92" fillId="71" borderId="0" applyNumberFormat="0" applyBorder="0" applyAlignment="0" applyProtection="0"/>
    <xf numFmtId="0" fontId="92" fillId="71" borderId="0" applyNumberFormat="0" applyBorder="0" applyAlignment="0" applyProtection="0"/>
    <xf numFmtId="0" fontId="92" fillId="71" borderId="0" applyNumberFormat="0" applyBorder="0" applyAlignment="0" applyProtection="0"/>
    <xf numFmtId="0" fontId="92" fillId="71" borderId="0" applyNumberFormat="0" applyBorder="0" applyAlignment="0" applyProtection="0"/>
    <xf numFmtId="0" fontId="93" fillId="72"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60" fillId="45" borderId="0" applyNumberFormat="0" applyBorder="0" applyAlignment="0" applyProtection="0"/>
    <xf numFmtId="0" fontId="92" fillId="73" borderId="0" applyNumberFormat="0" applyBorder="0" applyAlignment="0" applyProtection="0"/>
    <xf numFmtId="0" fontId="92" fillId="73" borderId="0" applyNumberFormat="0" applyBorder="0" applyAlignment="0" applyProtection="0"/>
    <xf numFmtId="0" fontId="92" fillId="73" borderId="0" applyNumberFormat="0" applyBorder="0" applyAlignment="0" applyProtection="0"/>
    <xf numFmtId="0" fontId="92" fillId="65" borderId="0" applyNumberFormat="0" applyBorder="0" applyAlignment="0" applyProtection="0"/>
    <xf numFmtId="0" fontId="92" fillId="65" borderId="0" applyNumberFormat="0" applyBorder="0" applyAlignment="0" applyProtection="0"/>
    <xf numFmtId="0" fontId="92" fillId="65" borderId="0" applyNumberFormat="0" applyBorder="0" applyAlignment="0" applyProtection="0"/>
    <xf numFmtId="0" fontId="93" fillId="74"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92" fillId="75" borderId="0" applyNumberFormat="0" applyBorder="0" applyAlignment="0" applyProtection="0"/>
    <xf numFmtId="0" fontId="92" fillId="75" borderId="0" applyNumberFormat="0" applyBorder="0" applyAlignment="0" applyProtection="0"/>
    <xf numFmtId="0" fontId="92" fillId="75" borderId="0" applyNumberFormat="0" applyBorder="0" applyAlignment="0" applyProtection="0"/>
    <xf numFmtId="0" fontId="92" fillId="76" borderId="0" applyNumberFormat="0" applyBorder="0" applyAlignment="0" applyProtection="0"/>
    <xf numFmtId="0" fontId="92" fillId="76" borderId="0" applyNumberFormat="0" applyBorder="0" applyAlignment="0" applyProtection="0"/>
    <xf numFmtId="0" fontId="92" fillId="76" borderId="0" applyNumberFormat="0" applyBorder="0" applyAlignment="0" applyProtection="0"/>
    <xf numFmtId="0" fontId="93" fillId="77"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0" fillId="51"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21" fillId="0" borderId="22" applyNumberFormat="0" applyFont="0" applyProtection="0">
      <alignment wrapText="1"/>
    </xf>
    <xf numFmtId="0" fontId="63" fillId="52" borderId="11" applyNumberFormat="0" applyAlignment="0" applyProtection="0"/>
    <xf numFmtId="0" fontId="63" fillId="52" borderId="11" applyNumberFormat="0" applyAlignment="0" applyProtection="0"/>
    <xf numFmtId="0" fontId="63" fillId="52" borderId="11" applyNumberFormat="0" applyAlignment="0" applyProtection="0"/>
    <xf numFmtId="0" fontId="63" fillId="52" borderId="11" applyNumberFormat="0" applyAlignment="0" applyProtection="0"/>
    <xf numFmtId="0" fontId="64" fillId="53" borderId="12" applyNumberFormat="0" applyAlignment="0" applyProtection="0"/>
    <xf numFmtId="0" fontId="64" fillId="53" borderId="12" applyNumberFormat="0" applyAlignment="0" applyProtection="0"/>
    <xf numFmtId="0" fontId="64" fillId="53" borderId="12" applyNumberFormat="0" applyAlignment="0" applyProtection="0"/>
    <xf numFmtId="0" fontId="64" fillId="53" borderId="12" applyNumberFormat="0" applyAlignment="0" applyProtection="0"/>
    <xf numFmtId="41"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55"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94" fillId="0" borderId="0" applyFont="0" applyFill="0" applyBorder="0" applyAlignment="0" applyProtection="0"/>
    <xf numFmtId="43" fontId="0" fillId="0" borderId="0" applyFont="0" applyFill="0" applyBorder="0" applyAlignment="0" applyProtection="0"/>
    <xf numFmtId="44" fontId="92" fillId="0" borderId="0" applyFont="0" applyFill="0" applyBorder="0" applyAlignment="0" applyProtection="0"/>
    <xf numFmtId="0" fontId="95" fillId="78" borderId="0" applyNumberFormat="0" applyBorder="0" applyAlignment="0" applyProtection="0"/>
    <xf numFmtId="0" fontId="95" fillId="79" borderId="0" applyNumberFormat="0" applyBorder="0" applyAlignment="0" applyProtection="0"/>
    <xf numFmtId="0" fontId="95" fillId="80" borderId="0" applyNumberFormat="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1" fillId="0" borderId="0" applyNumberFormat="0" applyFill="0" applyBorder="0" applyAlignment="0" applyProtection="0"/>
    <xf numFmtId="0" fontId="21" fillId="0" borderId="0" applyNumberFormat="0" applyProtection="0">
      <alignment vertical="top" wrapText="1"/>
    </xf>
    <xf numFmtId="0" fontId="21" fillId="0" borderId="23" applyNumberFormat="0" applyProtection="0">
      <alignment vertical="top" wrapText="1"/>
    </xf>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96" fillId="0" borderId="2" applyNumberFormat="0" applyProtection="0">
      <alignment wrapText="1"/>
    </xf>
    <xf numFmtId="0" fontId="96" fillId="0" borderId="24" applyNumberFormat="0" applyProtection="0">
      <alignment horizontal="left" wrapText="1"/>
    </xf>
    <xf numFmtId="0" fontId="67" fillId="0" borderId="13" applyNumberFormat="0" applyFill="0" applyAlignment="0" applyProtection="0"/>
    <xf numFmtId="0" fontId="67" fillId="0" borderId="13" applyNumberFormat="0" applyFill="0" applyAlignment="0" applyProtection="0"/>
    <xf numFmtId="0" fontId="67" fillId="0" borderId="13" applyNumberFormat="0" applyFill="0" applyAlignment="0" applyProtection="0"/>
    <xf numFmtId="0" fontId="67" fillId="0" borderId="13" applyNumberFormat="0" applyFill="0" applyAlignment="0" applyProtection="0"/>
    <xf numFmtId="0" fontId="87" fillId="0" borderId="21" applyNumberFormat="0" applyFill="0" applyAlignment="0" applyProtection="0"/>
    <xf numFmtId="0" fontId="87" fillId="0" borderId="21" applyNumberFormat="0" applyFill="0" applyAlignment="0" applyProtection="0"/>
    <xf numFmtId="0" fontId="87" fillId="0" borderId="21" applyNumberFormat="0" applyFill="0" applyAlignment="0" applyProtection="0"/>
    <xf numFmtId="0" fontId="87" fillId="0" borderId="21"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8" fillId="3" borderId="11" applyNumberFormat="0" applyAlignment="0" applyProtection="0"/>
    <xf numFmtId="0" fontId="68" fillId="3" borderId="11" applyNumberFormat="0" applyAlignment="0" applyProtection="0"/>
    <xf numFmtId="0" fontId="68" fillId="3" borderId="11" applyNumberFormat="0" applyAlignment="0" applyProtection="0"/>
    <xf numFmtId="0" fontId="68" fillId="3" borderId="11" applyNumberFormat="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97"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9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2" fillId="0" borderId="0">
      <alignment/>
      <protection/>
    </xf>
    <xf numFmtId="0" fontId="12" fillId="0" borderId="0">
      <alignment/>
      <protection/>
    </xf>
    <xf numFmtId="0" fontId="5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7" fillId="0" borderId="0">
      <alignment/>
      <protection/>
    </xf>
    <xf numFmtId="0" fontId="12" fillId="0" borderId="0">
      <alignment/>
      <protection/>
    </xf>
    <xf numFmtId="0" fontId="1" fillId="0" borderId="0">
      <alignment/>
      <protection/>
    </xf>
    <xf numFmtId="0" fontId="9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7" fillId="0" borderId="0">
      <alignment/>
      <protection/>
    </xf>
    <xf numFmtId="0" fontId="97" fillId="0" borderId="0">
      <alignment/>
      <protection/>
    </xf>
    <xf numFmtId="0" fontId="55" fillId="55" borderId="16" applyNumberFormat="0" applyFont="0" applyAlignment="0" applyProtection="0"/>
    <xf numFmtId="0" fontId="55" fillId="55" borderId="16" applyNumberFormat="0" applyFont="0" applyAlignment="0" applyProtection="0"/>
    <xf numFmtId="0" fontId="55" fillId="55" borderId="16" applyNumberFormat="0" applyFont="0" applyAlignment="0" applyProtection="0"/>
    <xf numFmtId="0" fontId="71" fillId="52" borderId="17" applyNumberFormat="0" applyAlignment="0" applyProtection="0"/>
    <xf numFmtId="0" fontId="71" fillId="52" borderId="17" applyNumberFormat="0" applyAlignment="0" applyProtection="0"/>
    <xf numFmtId="0" fontId="71" fillId="52" borderId="17" applyNumberFormat="0" applyAlignment="0" applyProtection="0"/>
    <xf numFmtId="0" fontId="71" fillId="52" borderId="17" applyNumberFormat="0" applyAlignment="0" applyProtection="0"/>
    <xf numFmtId="177" fontId="92" fillId="58" borderId="0">
      <alignment horizontal="right"/>
      <protection/>
    </xf>
    <xf numFmtId="0" fontId="98" fillId="81" borderId="0">
      <alignment horizontal="center"/>
      <protection/>
    </xf>
    <xf numFmtId="0" fontId="22" fillId="82" borderId="25">
      <alignment/>
      <protection/>
    </xf>
    <xf numFmtId="0" fontId="99" fillId="82" borderId="0" applyBorder="0">
      <alignment horizontal="centerContinuous"/>
      <protection/>
    </xf>
    <xf numFmtId="0" fontId="96" fillId="0" borderId="26" applyNumberFormat="0" applyProtection="0">
      <alignment wrapText="1"/>
    </xf>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43"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4" fillId="0" borderId="0" applyFont="0" applyFill="0" applyBorder="0" applyAlignment="0" applyProtection="0"/>
    <xf numFmtId="0" fontId="21" fillId="0" borderId="27" applyNumberFormat="0" applyFont="0" applyFill="0" applyProtection="0">
      <alignment wrapText="1"/>
    </xf>
    <xf numFmtId="0" fontId="96" fillId="0" borderId="28" applyNumberFormat="0" applyFill="0" applyProtection="0">
      <alignment wrapText="1"/>
    </xf>
    <xf numFmtId="0" fontId="72" fillId="0" borderId="0" applyNumberFormat="0" applyFill="0" applyBorder="0" applyAlignment="0" applyProtection="0"/>
    <xf numFmtId="0" fontId="100" fillId="0" borderId="0" applyNumberFormat="0" applyProtection="0">
      <alignment horizontal="left"/>
    </xf>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57" fillId="0" borderId="18" applyNumberFormat="0" applyFill="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43" fontId="0" fillId="0" borderId="0" applyFont="0" applyFill="0" applyBorder="0" applyAlignment="0" applyProtection="0"/>
    <xf numFmtId="0" fontId="101" fillId="0" borderId="0">
      <alignment/>
      <protection/>
    </xf>
    <xf numFmtId="0" fontId="0" fillId="0" borderId="0">
      <alignment/>
      <protection/>
    </xf>
    <xf numFmtId="9" fontId="0" fillId="0" borderId="0" applyFont="0" applyFill="0" applyBorder="0" applyAlignment="0" applyProtection="0"/>
    <xf numFmtId="43" fontId="0" fillId="0" borderId="0" applyFont="0" applyFill="0" applyBorder="0" applyAlignment="0" applyProtection="0"/>
    <xf numFmtId="0" fontId="1" fillId="0" borderId="0">
      <alignment readingOrder="1"/>
      <protection/>
    </xf>
    <xf numFmtId="0" fontId="1" fillId="0" borderId="0">
      <alignment readingOrder="1"/>
      <protection/>
    </xf>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6"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36"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83"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83"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3"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3"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36"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36"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41"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52" borderId="0" applyNumberFormat="0" applyBorder="0" applyAlignment="0" applyProtection="0"/>
    <xf numFmtId="0" fontId="60" fillId="52" borderId="0" applyNumberFormat="0" applyBorder="0" applyAlignment="0" applyProtection="0"/>
    <xf numFmtId="0" fontId="60" fillId="46" borderId="0" applyNumberFormat="0" applyBorder="0" applyAlignment="0" applyProtection="0"/>
    <xf numFmtId="0" fontId="60" fillId="3" borderId="0" applyNumberFormat="0" applyBorder="0" applyAlignment="0" applyProtection="0"/>
    <xf numFmtId="0" fontId="60" fillId="3" borderId="0" applyNumberFormat="0" applyBorder="0" applyAlignment="0" applyProtection="0"/>
    <xf numFmtId="0" fontId="60" fillId="46" borderId="0" applyNumberFormat="0" applyBorder="0" applyAlignment="0" applyProtection="0"/>
    <xf numFmtId="0" fontId="60" fillId="46" borderId="0" applyNumberFormat="0" applyBorder="0" applyAlignment="0" applyProtection="0"/>
    <xf numFmtId="0" fontId="60" fillId="84" borderId="0" applyNumberFormat="0" applyBorder="0" applyAlignment="0" applyProtection="0"/>
    <xf numFmtId="0" fontId="60" fillId="84" borderId="0" applyNumberFormat="0" applyBorder="0" applyAlignment="0" applyProtection="0"/>
    <xf numFmtId="0" fontId="60" fillId="36" borderId="0" applyNumberFormat="0" applyBorder="0" applyAlignment="0" applyProtection="0"/>
    <xf numFmtId="0" fontId="60" fillId="36" borderId="0" applyNumberFormat="0" applyBorder="0" applyAlignment="0" applyProtection="0"/>
    <xf numFmtId="0" fontId="60" fillId="60" borderId="0" applyNumberFormat="0" applyBorder="0" applyAlignment="0" applyProtection="0"/>
    <xf numFmtId="0" fontId="60" fillId="60" borderId="0" applyNumberFormat="0" applyBorder="0" applyAlignment="0" applyProtection="0"/>
    <xf numFmtId="0" fontId="60" fillId="46"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102" fillId="37" borderId="0" applyNumberFormat="0" applyBorder="0" applyAlignment="0" applyProtection="0"/>
    <xf numFmtId="0" fontId="102" fillId="37" borderId="0" applyNumberFormat="0" applyBorder="0" applyAlignment="0" applyProtection="0"/>
    <xf numFmtId="0" fontId="63" fillId="58" borderId="11" applyNumberFormat="0" applyAlignment="0" applyProtection="0"/>
    <xf numFmtId="0" fontId="63" fillId="58" borderId="11" applyNumberFormat="0" applyAlignment="0" applyProtection="0"/>
    <xf numFmtId="0" fontId="64" fillId="53" borderId="1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7"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9" fontId="1" fillId="57" borderId="19" applyBorder="0" applyProtection="0">
      <alignment horizontal="center" vertical="center"/>
    </xf>
    <xf numFmtId="0" fontId="1" fillId="52" borderId="0">
      <alignment horizontal="center"/>
      <protection/>
    </xf>
    <xf numFmtId="44" fontId="1" fillId="0" borderId="0" applyFont="0" applyFill="0" applyBorder="0" applyAlignment="0" applyProtection="0"/>
    <xf numFmtId="44" fontId="55"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7" fillId="0" borderId="0" applyFont="0" applyFill="0" applyBorder="0" applyAlignment="0" applyProtection="0"/>
    <xf numFmtId="44" fontId="1" fillId="0" borderId="0" applyFont="0" applyFill="0" applyBorder="0" applyAlignment="0" applyProtection="0"/>
    <xf numFmtId="0" fontId="1" fillId="2" borderId="0" applyNumberFormat="0">
      <alignment/>
      <protection/>
    </xf>
    <xf numFmtId="0" fontId="1" fillId="3" borderId="0" applyNumberFormat="0" applyAlignment="0">
      <protection/>
    </xf>
    <xf numFmtId="0" fontId="1" fillId="3" borderId="0" applyNumberFormat="0" applyAlignment="0">
      <protection/>
    </xf>
    <xf numFmtId="0" fontId="65" fillId="0" borderId="0" applyNumberFormat="0" applyFill="0" applyBorder="0" applyAlignment="0" applyProtection="0"/>
    <xf numFmtId="0" fontId="66" fillId="38"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0" fontId="88" fillId="0" borderId="21" applyNumberFormat="0" applyFill="0" applyAlignment="0" applyProtection="0"/>
    <xf numFmtId="0" fontId="22" fillId="4" borderId="1">
      <alignment horizontal="left"/>
      <protection/>
    </xf>
    <xf numFmtId="0" fontId="22" fillId="4" borderId="1">
      <alignment horizontal="left"/>
      <protection/>
    </xf>
    <xf numFmtId="0" fontId="42" fillId="0" borderId="3" applyNumberFormat="0" applyFill="0" applyAlignment="0" applyProtection="0"/>
    <xf numFmtId="0" fontId="22" fillId="4" borderId="1">
      <alignment horizontal="left"/>
      <protection/>
    </xf>
    <xf numFmtId="0" fontId="22" fillId="4" borderId="1">
      <alignment horizontal="left"/>
      <protection/>
    </xf>
    <xf numFmtId="0" fontId="104" fillId="0" borderId="30" applyNumberFormat="0" applyFill="0" applyAlignment="0" applyProtection="0"/>
    <xf numFmtId="0" fontId="104" fillId="0" borderId="30" applyNumberFormat="0" applyFill="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56" fillId="0" borderId="0" applyNumberFormat="0" applyFill="0" applyBorder="0">
      <alignment/>
      <protection locked="0"/>
    </xf>
    <xf numFmtId="0" fontId="56" fillId="0" borderId="0" applyNumberFormat="0" applyFill="0" applyBorder="0">
      <alignment/>
      <protection locked="0"/>
    </xf>
    <xf numFmtId="0" fontId="82" fillId="0" borderId="0" applyNumberFormat="0" applyFill="0" applyBorder="0">
      <alignment/>
      <protection locked="0"/>
    </xf>
    <xf numFmtId="0" fontId="61" fillId="0" borderId="0" applyNumberFormat="0" applyFill="0" applyBorder="0" applyProtection="0">
      <alignment/>
    </xf>
    <xf numFmtId="0" fontId="68" fillId="3" borderId="11" applyNumberFormat="0" applyAlignment="0" applyProtection="0"/>
    <xf numFmtId="0" fontId="69" fillId="0" borderId="15" applyNumberFormat="0" applyFill="0" applyAlignment="0" applyProtection="0"/>
    <xf numFmtId="0" fontId="70" fillId="55" borderId="0" applyNumberFormat="0" applyBorder="0" applyAlignment="0" applyProtection="0"/>
    <xf numFmtId="0" fontId="70" fillId="55"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Protection="0">
      <alignment/>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readingOrder="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readingOrder="1"/>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readingOrder="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readingOrder="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readingOrder="1"/>
      <protection/>
    </xf>
    <xf numFmtId="0" fontId="0" fillId="0" borderId="0">
      <alignment/>
      <protection/>
    </xf>
    <xf numFmtId="0" fontId="0" fillId="0" borderId="0">
      <alignment/>
      <protection/>
    </xf>
    <xf numFmtId="0" fontId="1" fillId="0" borderId="0">
      <alignment readingOrder="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5" fillId="0" borderId="0">
      <alignment/>
      <protection/>
    </xf>
    <xf numFmtId="0" fontId="5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readingOrder="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readingOrder="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readingOrder="1"/>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05" fillId="0" borderId="0">
      <alignment/>
      <protection/>
    </xf>
    <xf numFmtId="0" fontId="1" fillId="0" borderId="0">
      <alignment readingOrder="1"/>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55" fillId="0" borderId="0">
      <alignment/>
      <protection/>
    </xf>
    <xf numFmtId="0" fontId="1" fillId="0" borderId="0">
      <alignment/>
      <protection/>
    </xf>
    <xf numFmtId="0" fontId="8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0" borderId="0">
      <alignment readingOrder="1"/>
      <protection/>
    </xf>
    <xf numFmtId="0" fontId="1" fillId="0" borderId="0">
      <alignment readingOrder="1"/>
      <protection/>
    </xf>
    <xf numFmtId="0" fontId="1" fillId="0" borderId="0">
      <alignment readingOrder="1"/>
      <protection/>
    </xf>
    <xf numFmtId="0" fontId="1" fillId="0" borderId="0">
      <alignment readingOrder="1"/>
      <protection/>
    </xf>
    <xf numFmtId="0" fontId="1" fillId="0" borderId="0">
      <alignment readingOrder="1"/>
      <protection/>
    </xf>
    <xf numFmtId="0" fontId="1" fillId="0" borderId="0">
      <alignment readingOrder="1"/>
      <protection/>
    </xf>
    <xf numFmtId="0" fontId="1" fillId="0" borderId="0">
      <alignment readingOrder="1"/>
      <protection/>
    </xf>
    <xf numFmtId="0" fontId="1" fillId="0" borderId="0">
      <alignment readingOrder="1"/>
      <protection/>
    </xf>
    <xf numFmtId="0" fontId="1" fillId="0" borderId="0">
      <alignment readingOrder="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5" fillId="0" borderId="0">
      <alignment/>
      <protection/>
    </xf>
    <xf numFmtId="0" fontId="5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readingOrder="1"/>
      <protection/>
    </xf>
    <xf numFmtId="0" fontId="1" fillId="0" borderId="0">
      <alignment/>
      <protection/>
    </xf>
    <xf numFmtId="0" fontId="58" fillId="0" borderId="0">
      <alignment/>
      <protection/>
    </xf>
    <xf numFmtId="0" fontId="5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1" fillId="55" borderId="16" applyNumberFormat="0" applyFont="0" applyAlignment="0" applyProtection="0"/>
    <xf numFmtId="0" fontId="3" fillId="55" borderId="16" applyNumberFormat="0" applyFont="0" applyAlignment="0" applyProtection="0"/>
    <xf numFmtId="0" fontId="3" fillId="55" borderId="16" applyNumberFormat="0" applyFont="0" applyAlignment="0" applyProtection="0"/>
    <xf numFmtId="0" fontId="3" fillId="55" borderId="16" applyNumberFormat="0" applyFont="0" applyAlignment="0" applyProtection="0"/>
    <xf numFmtId="0" fontId="1" fillId="55" borderId="16" applyNumberFormat="0" applyFont="0" applyAlignment="0" applyProtection="0"/>
    <xf numFmtId="0" fontId="106" fillId="54" borderId="16" applyNumberFormat="0" applyFont="0" applyAlignment="0" applyProtection="0"/>
    <xf numFmtId="0" fontId="106" fillId="54" borderId="16" applyNumberFormat="0" applyFont="0" applyAlignment="0" applyProtection="0"/>
    <xf numFmtId="0" fontId="106" fillId="54" borderId="16" applyNumberFormat="0" applyFont="0" applyAlignment="0" applyProtection="0"/>
    <xf numFmtId="0" fontId="106" fillId="54" borderId="16"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71" fillId="58" borderId="17" applyNumberFormat="0" applyAlignment="0" applyProtection="0"/>
    <xf numFmtId="0" fontId="71" fillId="58" borderId="17"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5" fillId="0" borderId="0" applyFont="0" applyFill="0" applyBorder="0" applyAlignment="0" applyProtection="0"/>
    <xf numFmtId="9" fontId="58" fillId="0" borderId="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57" fillId="0" borderId="31" applyNumberFormat="0" applyFill="0" applyAlignment="0" applyProtection="0"/>
    <xf numFmtId="0" fontId="57" fillId="0" borderId="31" applyNumberFormat="0" applyFill="0" applyAlignment="0" applyProtection="0"/>
    <xf numFmtId="0" fontId="73" fillId="0" borderId="0" applyNumberFormat="0" applyFill="0" applyBorder="0" applyAlignment="0" applyProtection="0"/>
    <xf numFmtId="43" fontId="55" fillId="0" borderId="0" applyFont="0" applyFill="0" applyBorder="0" applyAlignment="0" applyProtection="0"/>
    <xf numFmtId="0" fontId="101" fillId="0" borderId="0">
      <alignment/>
      <protection/>
    </xf>
    <xf numFmtId="0" fontId="10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2"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0" borderId="0">
      <alignment/>
      <protection/>
    </xf>
    <xf numFmtId="0" fontId="92" fillId="36" borderId="0" applyNumberFormat="0" applyBorder="0" applyAlignment="0" applyProtection="0"/>
    <xf numFmtId="0" fontId="92" fillId="36" borderId="0" applyNumberFormat="0" applyBorder="0" applyAlignment="0" applyProtection="0"/>
    <xf numFmtId="0" fontId="55" fillId="36" borderId="0" applyNumberFormat="0" applyBorder="0" applyAlignment="0" applyProtection="0"/>
    <xf numFmtId="0" fontId="92" fillId="36" borderId="0" applyNumberFormat="0" applyBorder="0" applyAlignment="0" applyProtection="0"/>
    <xf numFmtId="0" fontId="55" fillId="36" borderId="0" applyNumberFormat="0" applyBorder="0" applyAlignment="0" applyProtection="0"/>
    <xf numFmtId="0" fontId="55" fillId="36" borderId="0" applyNumberFormat="0" applyBorder="0" applyAlignment="0" applyProtection="0"/>
    <xf numFmtId="0" fontId="0" fillId="13" borderId="0" applyNumberFormat="0" applyBorder="0" applyAlignment="0" applyProtection="0"/>
    <xf numFmtId="0" fontId="92" fillId="37" borderId="0" applyNumberFormat="0" applyBorder="0" applyAlignment="0" applyProtection="0"/>
    <xf numFmtId="0" fontId="92" fillId="37" borderId="0" applyNumberFormat="0" applyBorder="0" applyAlignment="0" applyProtection="0"/>
    <xf numFmtId="0" fontId="55" fillId="37" borderId="0" applyNumberFormat="0" applyBorder="0" applyAlignment="0" applyProtection="0"/>
    <xf numFmtId="0" fontId="92" fillId="37" borderId="0" applyNumberFormat="0" applyBorder="0" applyAlignment="0" applyProtection="0"/>
    <xf numFmtId="0" fontId="55" fillId="37" borderId="0" applyNumberFormat="0" applyBorder="0" applyAlignment="0" applyProtection="0"/>
    <xf numFmtId="0" fontId="55" fillId="37" borderId="0" applyNumberFormat="0" applyBorder="0" applyAlignment="0" applyProtection="0"/>
    <xf numFmtId="0" fontId="0" fillId="17" borderId="0" applyNumberFormat="0" applyBorder="0" applyAlignment="0" applyProtection="0"/>
    <xf numFmtId="0" fontId="92" fillId="38" borderId="0" applyNumberFormat="0" applyBorder="0" applyAlignment="0" applyProtection="0"/>
    <xf numFmtId="0" fontId="92" fillId="38" borderId="0" applyNumberFormat="0" applyBorder="0" applyAlignment="0" applyProtection="0"/>
    <xf numFmtId="0" fontId="55" fillId="38" borderId="0" applyNumberFormat="0" applyBorder="0" applyAlignment="0" applyProtection="0"/>
    <xf numFmtId="0" fontId="92" fillId="38" borderId="0" applyNumberFormat="0" applyBorder="0" applyAlignment="0" applyProtection="0"/>
    <xf numFmtId="0" fontId="55" fillId="38" borderId="0" applyNumberFormat="0" applyBorder="0" applyAlignment="0" applyProtection="0"/>
    <xf numFmtId="0" fontId="55" fillId="38" borderId="0" applyNumberFormat="0" applyBorder="0" applyAlignment="0" applyProtection="0"/>
    <xf numFmtId="0" fontId="0" fillId="21"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55" fillId="39" borderId="0" applyNumberFormat="0" applyBorder="0" applyAlignment="0" applyProtection="0"/>
    <xf numFmtId="0" fontId="92"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0" fillId="25" borderId="0" applyNumberFormat="0" applyBorder="0" applyAlignment="0" applyProtection="0"/>
    <xf numFmtId="0" fontId="92" fillId="40" borderId="0" applyNumberFormat="0" applyBorder="0" applyAlignment="0" applyProtection="0"/>
    <xf numFmtId="0" fontId="92" fillId="40" borderId="0" applyNumberFormat="0" applyBorder="0" applyAlignment="0" applyProtection="0"/>
    <xf numFmtId="0" fontId="55" fillId="40" borderId="0" applyNumberFormat="0" applyBorder="0" applyAlignment="0" applyProtection="0"/>
    <xf numFmtId="0" fontId="92" fillId="40"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92" fillId="3" borderId="0" applyNumberFormat="0" applyBorder="0" applyAlignment="0" applyProtection="0"/>
    <xf numFmtId="0" fontId="92" fillId="3" borderId="0" applyNumberFormat="0" applyBorder="0" applyAlignment="0" applyProtection="0"/>
    <xf numFmtId="0" fontId="92" fillId="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92" fillId="2" borderId="0" applyNumberFormat="0" applyBorder="0" applyAlignment="0" applyProtection="0"/>
    <xf numFmtId="0" fontId="92" fillId="2" borderId="0" applyNumberFormat="0" applyBorder="0" applyAlignment="0" applyProtection="0"/>
    <xf numFmtId="0" fontId="55" fillId="2" borderId="0" applyNumberFormat="0" applyBorder="0" applyAlignment="0" applyProtection="0"/>
    <xf numFmtId="0" fontId="92"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0" fillId="14" borderId="0" applyNumberFormat="0" applyBorder="0" applyAlignment="0" applyProtection="0"/>
    <xf numFmtId="0" fontId="92" fillId="41" borderId="0" applyNumberFormat="0" applyBorder="0" applyAlignment="0" applyProtection="0"/>
    <xf numFmtId="0" fontId="92" fillId="41" borderId="0" applyNumberFormat="0" applyBorder="0" applyAlignment="0" applyProtection="0"/>
    <xf numFmtId="0" fontId="55" fillId="41" borderId="0" applyNumberFormat="0" applyBorder="0" applyAlignment="0" applyProtection="0"/>
    <xf numFmtId="0" fontId="92" fillId="41"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92" fillId="42" borderId="0" applyNumberFormat="0" applyBorder="0" applyAlignment="0" applyProtection="0"/>
    <xf numFmtId="0" fontId="92" fillId="42" borderId="0" applyNumberFormat="0" applyBorder="0" applyAlignment="0" applyProtection="0"/>
    <xf numFmtId="0" fontId="55" fillId="42" borderId="0" applyNumberFormat="0" applyBorder="0" applyAlignment="0" applyProtection="0"/>
    <xf numFmtId="0" fontId="92" fillId="42" borderId="0" applyNumberFormat="0" applyBorder="0" applyAlignment="0" applyProtection="0"/>
    <xf numFmtId="0" fontId="55" fillId="42" borderId="0" applyNumberFormat="0" applyBorder="0" applyAlignment="0" applyProtection="0"/>
    <xf numFmtId="0" fontId="55" fillId="42" borderId="0" applyNumberFormat="0" applyBorder="0" applyAlignment="0" applyProtection="0"/>
    <xf numFmtId="0" fontId="0" fillId="22" borderId="0" applyNumberFormat="0" applyBorder="0" applyAlignment="0" applyProtection="0"/>
    <xf numFmtId="0" fontId="92" fillId="39" borderId="0" applyNumberFormat="0" applyBorder="0" applyAlignment="0" applyProtection="0"/>
    <xf numFmtId="0" fontId="92" fillId="39" borderId="0" applyNumberFormat="0" applyBorder="0" applyAlignment="0" applyProtection="0"/>
    <xf numFmtId="0" fontId="55" fillId="39" borderId="0" applyNumberFormat="0" applyBorder="0" applyAlignment="0" applyProtection="0"/>
    <xf numFmtId="0" fontId="92" fillId="39" borderId="0" applyNumberFormat="0" applyBorder="0" applyAlignment="0" applyProtection="0"/>
    <xf numFmtId="0" fontId="55" fillId="39" borderId="0" applyNumberFormat="0" applyBorder="0" applyAlignment="0" applyProtection="0"/>
    <xf numFmtId="0" fontId="55" fillId="39" borderId="0" applyNumberFormat="0" applyBorder="0" applyAlignment="0" applyProtection="0"/>
    <xf numFmtId="0" fontId="0" fillId="26" borderId="0" applyNumberFormat="0" applyBorder="0" applyAlignment="0" applyProtection="0"/>
    <xf numFmtId="0" fontId="92" fillId="2" borderId="0" applyNumberFormat="0" applyBorder="0" applyAlignment="0" applyProtection="0"/>
    <xf numFmtId="0" fontId="92" fillId="2" borderId="0" applyNumberFormat="0" applyBorder="0" applyAlignment="0" applyProtection="0"/>
    <xf numFmtId="0" fontId="92" fillId="2"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92" fillId="43" borderId="0" applyNumberFormat="0" applyBorder="0" applyAlignment="0" applyProtection="0"/>
    <xf numFmtId="0" fontId="92" fillId="43" borderId="0" applyNumberFormat="0" applyBorder="0" applyAlignment="0" applyProtection="0"/>
    <xf numFmtId="0" fontId="55" fillId="43" borderId="0" applyNumberFormat="0" applyBorder="0" applyAlignment="0" applyProtection="0"/>
    <xf numFmtId="0" fontId="92" fillId="43" borderId="0" applyNumberFormat="0" applyBorder="0" applyAlignment="0" applyProtection="0"/>
    <xf numFmtId="0" fontId="55" fillId="43" borderId="0" applyNumberFormat="0" applyBorder="0" applyAlignment="0" applyProtection="0"/>
    <xf numFmtId="0" fontId="55" fillId="43" borderId="0" applyNumberFormat="0" applyBorder="0" applyAlignment="0" applyProtection="0"/>
    <xf numFmtId="0" fontId="0" fillId="34" borderId="0" applyNumberFormat="0" applyBorder="0" applyAlignment="0" applyProtection="0"/>
    <xf numFmtId="0" fontId="93" fillId="44" borderId="0" applyNumberFormat="0" applyBorder="0" applyAlignment="0" applyProtection="0"/>
    <xf numFmtId="0" fontId="93" fillId="44" borderId="0" applyNumberFormat="0" applyBorder="0" applyAlignment="0" applyProtection="0"/>
    <xf numFmtId="0" fontId="93" fillId="44" borderId="0" applyNumberFormat="0" applyBorder="0" applyAlignment="0" applyProtection="0"/>
    <xf numFmtId="0" fontId="54" fillId="15" borderId="0" applyNumberFormat="0" applyBorder="0" applyAlignment="0" applyProtection="0"/>
    <xf numFmtId="0" fontId="60" fillId="44" borderId="0" applyNumberFormat="0" applyBorder="0" applyAlignment="0" applyProtection="0"/>
    <xf numFmtId="0" fontId="93" fillId="41" borderId="0" applyNumberFormat="0" applyBorder="0" applyAlignment="0" applyProtection="0"/>
    <xf numFmtId="0" fontId="93" fillId="41" borderId="0" applyNumberFormat="0" applyBorder="0" applyAlignment="0" applyProtection="0"/>
    <xf numFmtId="0" fontId="93" fillId="41" borderId="0" applyNumberFormat="0" applyBorder="0" applyAlignment="0" applyProtection="0"/>
    <xf numFmtId="0" fontId="54" fillId="19" borderId="0" applyNumberFormat="0" applyBorder="0" applyAlignment="0" applyProtection="0"/>
    <xf numFmtId="0" fontId="60" fillId="41" borderId="0" applyNumberFormat="0" applyBorder="0" applyAlignment="0" applyProtection="0"/>
    <xf numFmtId="0" fontId="93" fillId="42" borderId="0" applyNumberFormat="0" applyBorder="0" applyAlignment="0" applyProtection="0"/>
    <xf numFmtId="0" fontId="93" fillId="42" borderId="0" applyNumberFormat="0" applyBorder="0" applyAlignment="0" applyProtection="0"/>
    <xf numFmtId="0" fontId="93" fillId="42" borderId="0" applyNumberFormat="0" applyBorder="0" applyAlignment="0" applyProtection="0"/>
    <xf numFmtId="0" fontId="54" fillId="23" borderId="0" applyNumberFormat="0" applyBorder="0" applyAlignment="0" applyProtection="0"/>
    <xf numFmtId="0" fontId="60" fillId="42" borderId="0" applyNumberFormat="0" applyBorder="0" applyAlignment="0" applyProtection="0"/>
    <xf numFmtId="0" fontId="93" fillId="45" borderId="0" applyNumberFormat="0" applyBorder="0" applyAlignment="0" applyProtection="0"/>
    <xf numFmtId="0" fontId="93" fillId="45" borderId="0" applyNumberFormat="0" applyBorder="0" applyAlignment="0" applyProtection="0"/>
    <xf numFmtId="0" fontId="93" fillId="45" borderId="0" applyNumberFormat="0" applyBorder="0" applyAlignment="0" applyProtection="0"/>
    <xf numFmtId="0" fontId="54" fillId="27" borderId="0" applyNumberFormat="0" applyBorder="0" applyAlignment="0" applyProtection="0"/>
    <xf numFmtId="0" fontId="60" fillId="45" borderId="0" applyNumberFormat="0" applyBorder="0" applyAlignment="0" applyProtection="0"/>
    <xf numFmtId="0" fontId="93" fillId="46" borderId="0" applyNumberFormat="0" applyBorder="0" applyAlignment="0" applyProtection="0"/>
    <xf numFmtId="0" fontId="93" fillId="46" borderId="0" applyNumberFormat="0" applyBorder="0" applyAlignment="0" applyProtection="0"/>
    <xf numFmtId="0" fontId="93" fillId="46" borderId="0" applyNumberFormat="0" applyBorder="0" applyAlignment="0" applyProtection="0"/>
    <xf numFmtId="0" fontId="54" fillId="31" borderId="0" applyNumberFormat="0" applyBorder="0" applyAlignment="0" applyProtection="0"/>
    <xf numFmtId="0" fontId="60" fillId="46"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54" fillId="35" borderId="0" applyNumberFormat="0" applyBorder="0" applyAlignment="0" applyProtection="0"/>
    <xf numFmtId="0" fontId="60" fillId="47" borderId="0" applyNumberFormat="0" applyBorder="0" applyAlignment="0" applyProtection="0"/>
    <xf numFmtId="0" fontId="93" fillId="48" borderId="0" applyNumberFormat="0" applyBorder="0" applyAlignment="0" applyProtection="0"/>
    <xf numFmtId="0" fontId="93" fillId="48" borderId="0" applyNumberFormat="0" applyBorder="0" applyAlignment="0" applyProtection="0"/>
    <xf numFmtId="0" fontId="93" fillId="48" borderId="0" applyNumberFormat="0" applyBorder="0" applyAlignment="0" applyProtection="0"/>
    <xf numFmtId="0" fontId="54" fillId="12" borderId="0" applyNumberFormat="0" applyBorder="0" applyAlignment="0" applyProtection="0"/>
    <xf numFmtId="0" fontId="60" fillId="48"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54" fillId="16" borderId="0" applyNumberFormat="0" applyBorder="0" applyAlignment="0" applyProtection="0"/>
    <xf numFmtId="0" fontId="60" fillId="49"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54" fillId="20" borderId="0" applyNumberFormat="0" applyBorder="0" applyAlignment="0" applyProtection="0"/>
    <xf numFmtId="0" fontId="60" fillId="50" borderId="0" applyNumberFormat="0" applyBorder="0" applyAlignment="0" applyProtection="0"/>
    <xf numFmtId="0" fontId="93" fillId="45" borderId="0" applyNumberFormat="0" applyBorder="0" applyAlignment="0" applyProtection="0"/>
    <xf numFmtId="0" fontId="93" fillId="45" borderId="0" applyNumberFormat="0" applyBorder="0" applyAlignment="0" applyProtection="0"/>
    <xf numFmtId="0" fontId="93" fillId="45" borderId="0" applyNumberFormat="0" applyBorder="0" applyAlignment="0" applyProtection="0"/>
    <xf numFmtId="0" fontId="54" fillId="24" borderId="0" applyNumberFormat="0" applyBorder="0" applyAlignment="0" applyProtection="0"/>
    <xf numFmtId="0" fontId="60" fillId="45" borderId="0" applyNumberFormat="0" applyBorder="0" applyAlignment="0" applyProtection="0"/>
    <xf numFmtId="0" fontId="93" fillId="46" borderId="0" applyNumberFormat="0" applyBorder="0" applyAlignment="0" applyProtection="0"/>
    <xf numFmtId="0" fontId="93" fillId="46" borderId="0" applyNumberFormat="0" applyBorder="0" applyAlignment="0" applyProtection="0"/>
    <xf numFmtId="0" fontId="93" fillId="46" borderId="0" applyNumberFormat="0" applyBorder="0" applyAlignment="0" applyProtection="0"/>
    <xf numFmtId="0" fontId="54" fillId="28" borderId="0" applyNumberFormat="0" applyBorder="0" applyAlignment="0" applyProtection="0"/>
    <xf numFmtId="0" fontId="60" fillId="46"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54" fillId="32" borderId="0" applyNumberFormat="0" applyBorder="0" applyAlignment="0" applyProtection="0"/>
    <xf numFmtId="0" fontId="60" fillId="51" borderId="0" applyNumberFormat="0" applyBorder="0" applyAlignment="0" applyProtection="0"/>
    <xf numFmtId="0" fontId="108" fillId="37" borderId="0" applyNumberFormat="0" applyBorder="0" applyAlignment="0" applyProtection="0"/>
    <xf numFmtId="0" fontId="108" fillId="37" borderId="0" applyNumberFormat="0" applyBorder="0" applyAlignment="0" applyProtection="0"/>
    <xf numFmtId="0" fontId="108" fillId="37" borderId="0" applyNumberFormat="0" applyBorder="0" applyAlignment="0" applyProtection="0"/>
    <xf numFmtId="0" fontId="45" fillId="6" borderId="0" applyNumberFormat="0" applyBorder="0" applyAlignment="0" applyProtection="0"/>
    <xf numFmtId="0" fontId="62" fillId="37" borderId="0" applyNumberFormat="0" applyBorder="0" applyAlignment="0" applyProtection="0"/>
    <xf numFmtId="0" fontId="1" fillId="56" borderId="19" applyNumberFormat="0" applyBorder="0" applyProtection="0">
      <alignment horizontal="center"/>
    </xf>
    <xf numFmtId="0" fontId="109" fillId="52" borderId="11" applyNumberFormat="0" applyAlignment="0" applyProtection="0"/>
    <xf numFmtId="0" fontId="109" fillId="52" borderId="11" applyNumberFormat="0" applyAlignment="0" applyProtection="0"/>
    <xf numFmtId="0" fontId="109" fillId="52" borderId="11" applyNumberFormat="0" applyAlignment="0" applyProtection="0"/>
    <xf numFmtId="0" fontId="49" fillId="9" borderId="5" applyNumberFormat="0" applyAlignment="0" applyProtection="0"/>
    <xf numFmtId="0" fontId="63" fillId="52" borderId="11" applyNumberFormat="0" applyAlignment="0" applyProtection="0"/>
    <xf numFmtId="0" fontId="22" fillId="53" borderId="12" applyNumberFormat="0" applyAlignment="0" applyProtection="0"/>
    <xf numFmtId="0" fontId="22" fillId="53" borderId="12" applyNumberFormat="0" applyAlignment="0" applyProtection="0"/>
    <xf numFmtId="0" fontId="22" fillId="53" borderId="12" applyNumberFormat="0" applyAlignment="0" applyProtection="0"/>
    <xf numFmtId="0" fontId="51" fillId="10" borderId="8" applyNumberFormat="0" applyAlignment="0" applyProtection="0"/>
    <xf numFmtId="0" fontId="64" fillId="53" borderId="12" applyNumberFormat="0" applyAlignment="0" applyProtection="0"/>
    <xf numFmtId="43" fontId="0"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5" fillId="0" borderId="0" applyFont="0" applyFill="0" applyBorder="0" applyAlignment="0" applyProtection="0"/>
    <xf numFmtId="43" fontId="55" fillId="0" borderId="0" applyFont="0" applyFill="0" applyBorder="0" applyAlignment="0" applyProtection="0"/>
    <xf numFmtId="7" fontId="1" fillId="57" borderId="19" applyBorder="0" applyProtection="0">
      <alignment horizontal="center" vertical="center"/>
    </xf>
    <xf numFmtId="7" fontId="1" fillId="57" borderId="19" applyBorder="0" applyProtection="0">
      <alignment horizontal="center" vertical="center"/>
    </xf>
    <xf numFmtId="0" fontId="1" fillId="58" borderId="0" applyNumberFormat="0">
      <alignment horizontal="center"/>
      <protection/>
    </xf>
    <xf numFmtId="0" fontId="1" fillId="54" borderId="0">
      <alignment vertical="top" wrapText="1"/>
      <protection/>
    </xf>
    <xf numFmtId="169" fontId="1" fillId="61" borderId="0">
      <alignment horizontal="center"/>
      <protection/>
    </xf>
    <xf numFmtId="44" fontId="55" fillId="0" borderId="0" applyFont="0" applyFill="0" applyBorder="0" applyAlignment="0" applyProtection="0"/>
    <xf numFmtId="44" fontId="5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92" fillId="0" borderId="0" applyFont="0" applyFill="0" applyBorder="0" applyAlignment="0" applyProtection="0"/>
    <xf numFmtId="0" fontId="1" fillId="62" borderId="20">
      <alignment horizontal="center"/>
      <protection/>
    </xf>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53" fillId="0" borderId="0" applyNumberFormat="0" applyFill="0" applyBorder="0" applyAlignment="0" applyProtection="0"/>
    <xf numFmtId="0" fontId="65" fillId="0" borderId="0" applyNumberFormat="0" applyFill="0" applyBorder="0" applyAlignment="0" applyProtection="0"/>
    <xf numFmtId="0" fontId="80" fillId="38" borderId="0" applyNumberFormat="0" applyBorder="0" applyAlignment="0" applyProtection="0"/>
    <xf numFmtId="0" fontId="80" fillId="38" borderId="0" applyNumberFormat="0" applyBorder="0" applyAlignment="0" applyProtection="0"/>
    <xf numFmtId="0" fontId="80" fillId="38" borderId="0" applyNumberFormat="0" applyBorder="0" applyAlignment="0" applyProtection="0"/>
    <xf numFmtId="0" fontId="44" fillId="5" borderId="0" applyNumberFormat="0" applyBorder="0" applyAlignment="0" applyProtection="0"/>
    <xf numFmtId="0" fontId="66" fillId="38" borderId="0" applyNumberFormat="0" applyBorder="0" applyAlignment="0" applyProtection="0"/>
    <xf numFmtId="0" fontId="111" fillId="0" borderId="13" applyNumberFormat="0" applyFill="0" applyAlignment="0" applyProtection="0"/>
    <xf numFmtId="0" fontId="111" fillId="0" borderId="13" applyNumberFormat="0" applyFill="0" applyAlignment="0" applyProtection="0"/>
    <xf numFmtId="0" fontId="111" fillId="0" borderId="13" applyNumberFormat="0" applyFill="0" applyAlignment="0" applyProtection="0"/>
    <xf numFmtId="0" fontId="41" fillId="0" borderId="2" applyNumberFormat="0" applyFill="0" applyAlignment="0" applyProtection="0"/>
    <xf numFmtId="0" fontId="67" fillId="0" borderId="13" applyNumberFormat="0" applyFill="0" applyAlignment="0" applyProtection="0"/>
    <xf numFmtId="0" fontId="112" fillId="0" borderId="21" applyNumberFormat="0" applyFill="0" applyAlignment="0" applyProtection="0"/>
    <xf numFmtId="0" fontId="112" fillId="0" borderId="21" applyNumberFormat="0" applyFill="0" applyAlignment="0" applyProtection="0"/>
    <xf numFmtId="0" fontId="112" fillId="0" borderId="21" applyNumberFormat="0" applyFill="0" applyAlignment="0" applyProtection="0"/>
    <xf numFmtId="0" fontId="42" fillId="0" borderId="3" applyNumberFormat="0" applyFill="0" applyAlignment="0" applyProtection="0"/>
    <xf numFmtId="0" fontId="87" fillId="0" borderId="21" applyNumberFormat="0" applyFill="0" applyAlignment="0" applyProtection="0"/>
    <xf numFmtId="0" fontId="113" fillId="0" borderId="14" applyNumberFormat="0" applyFill="0" applyAlignment="0" applyProtection="0"/>
    <xf numFmtId="0" fontId="113" fillId="0" borderId="14" applyNumberFormat="0" applyFill="0" applyAlignment="0" applyProtection="0"/>
    <xf numFmtId="0" fontId="113" fillId="0" borderId="14" applyNumberFormat="0" applyFill="0" applyAlignment="0" applyProtection="0"/>
    <xf numFmtId="0" fontId="43" fillId="0" borderId="4" applyNumberFormat="0" applyFill="0" applyAlignment="0" applyProtection="0"/>
    <xf numFmtId="0" fontId="59" fillId="0" borderId="14"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43" fillId="0" borderId="0" applyNumberFormat="0" applyFill="0" applyBorder="0" applyAlignment="0" applyProtection="0"/>
    <xf numFmtId="0" fontId="59" fillId="0" borderId="0" applyNumberFormat="0" applyFill="0" applyBorder="0" applyAlignment="0" applyProtection="0"/>
    <xf numFmtId="0" fontId="114" fillId="0" borderId="0" applyNumberFormat="0" applyFill="0" applyBorder="0">
      <alignment/>
      <protection locked="0"/>
    </xf>
    <xf numFmtId="0" fontId="115" fillId="3" borderId="11" applyNumberFormat="0" applyAlignment="0" applyProtection="0"/>
    <xf numFmtId="0" fontId="115" fillId="3" borderId="11" applyNumberFormat="0" applyAlignment="0" applyProtection="0"/>
    <xf numFmtId="0" fontId="115" fillId="3" borderId="11" applyNumberFormat="0" applyAlignment="0" applyProtection="0"/>
    <xf numFmtId="0" fontId="47" fillId="8" borderId="5" applyNumberFormat="0" applyAlignment="0" applyProtection="0"/>
    <xf numFmtId="0" fontId="68" fillId="3" borderId="11" applyNumberFormat="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50" fillId="0" borderId="7" applyNumberFormat="0" applyFill="0" applyAlignment="0" applyProtection="0"/>
    <xf numFmtId="0" fontId="69" fillId="0" borderId="15" applyNumberFormat="0" applyFill="0" applyAlignment="0" applyProtection="0"/>
    <xf numFmtId="0" fontId="117" fillId="54" borderId="0" applyNumberFormat="0" applyBorder="0" applyAlignment="0" applyProtection="0"/>
    <xf numFmtId="0" fontId="117" fillId="54" borderId="0" applyNumberFormat="0" applyBorder="0" applyAlignment="0" applyProtection="0"/>
    <xf numFmtId="0" fontId="117" fillId="54" borderId="0" applyNumberFormat="0" applyBorder="0" applyAlignment="0" applyProtection="0"/>
    <xf numFmtId="0" fontId="46" fillId="7" borderId="0" applyNumberFormat="0" applyBorder="0" applyAlignment="0" applyProtection="0"/>
    <xf numFmtId="0" fontId="70" fillId="5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0" borderId="0">
      <alignment/>
      <protection/>
    </xf>
    <xf numFmtId="0" fontId="92" fillId="0" borderId="0">
      <alignment/>
      <protection/>
    </xf>
    <xf numFmtId="0" fontId="1" fillId="0" borderId="0">
      <alignment/>
      <protection/>
    </xf>
    <xf numFmtId="0" fontId="92" fillId="0" borderId="0">
      <alignment/>
      <protection/>
    </xf>
    <xf numFmtId="0" fontId="92" fillId="0" borderId="0">
      <alignment/>
      <protection/>
    </xf>
    <xf numFmtId="0" fontId="58" fillId="0" borderId="0">
      <alignment/>
      <protection/>
    </xf>
    <xf numFmtId="0" fontId="1" fillId="0" borderId="0">
      <alignment/>
      <protection/>
    </xf>
    <xf numFmtId="0" fontId="5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0" borderId="0">
      <alignment/>
      <protection/>
    </xf>
    <xf numFmtId="0" fontId="0" fillId="0" borderId="0">
      <alignment/>
      <protection/>
    </xf>
    <xf numFmtId="0" fontId="58" fillId="0" borderId="0">
      <alignment/>
      <protection/>
    </xf>
    <xf numFmtId="0" fontId="0" fillId="0" borderId="0">
      <alignment/>
      <protection/>
    </xf>
    <xf numFmtId="0" fontId="0" fillId="0" borderId="0">
      <alignment/>
      <protection/>
    </xf>
    <xf numFmtId="0" fontId="92" fillId="0" borderId="0">
      <alignment/>
      <protection/>
    </xf>
    <xf numFmtId="0" fontId="0" fillId="0" borderId="0">
      <alignment/>
      <protection/>
    </xf>
    <xf numFmtId="0" fontId="92" fillId="0" borderId="0">
      <alignment/>
      <protection/>
    </xf>
    <xf numFmtId="0" fontId="92" fillId="0" borderId="0">
      <alignment/>
      <protection/>
    </xf>
    <xf numFmtId="0" fontId="5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9" fillId="0" borderId="0">
      <alignment/>
      <protection/>
    </xf>
    <xf numFmtId="0" fontId="106" fillId="0" borderId="0">
      <alignment/>
      <protection/>
    </xf>
    <xf numFmtId="0" fontId="119" fillId="0" borderId="0">
      <alignment/>
      <protection/>
    </xf>
    <xf numFmtId="0" fontId="106"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9"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6" fillId="0" borderId="0">
      <alignment/>
      <protection/>
    </xf>
    <xf numFmtId="0" fontId="0" fillId="0" borderId="0">
      <alignment/>
      <protection/>
    </xf>
    <xf numFmtId="0" fontId="106" fillId="0" borderId="0">
      <alignment/>
      <protection/>
    </xf>
    <xf numFmtId="0" fontId="1" fillId="0" borderId="0">
      <alignment/>
      <protection/>
    </xf>
    <xf numFmtId="0" fontId="11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92" fillId="0" borderId="0">
      <alignment/>
      <protection/>
    </xf>
    <xf numFmtId="0" fontId="58" fillId="0" borderId="0">
      <alignment/>
      <protection/>
    </xf>
    <xf numFmtId="0" fontId="92" fillId="0" borderId="0">
      <alignment/>
      <protection/>
    </xf>
    <xf numFmtId="0" fontId="0" fillId="0" borderId="0">
      <alignment/>
      <protection/>
    </xf>
    <xf numFmtId="0" fontId="58" fillId="0" borderId="0">
      <alignment/>
      <protection/>
    </xf>
    <xf numFmtId="0" fontId="5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5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0" borderId="0">
      <alignment/>
      <protection/>
    </xf>
    <xf numFmtId="0" fontId="0" fillId="0" borderId="0">
      <alignment/>
      <protection/>
    </xf>
    <xf numFmtId="0" fontId="92"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58" fillId="0" borderId="0">
      <alignment/>
      <protection/>
    </xf>
    <xf numFmtId="0" fontId="5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92" fillId="0" borderId="0">
      <alignment/>
      <protection/>
    </xf>
    <xf numFmtId="0" fontId="0" fillId="0" borderId="0">
      <alignment/>
      <protection/>
    </xf>
    <xf numFmtId="0" fontId="9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0" borderId="0">
      <alignment/>
      <protection/>
    </xf>
    <xf numFmtId="0" fontId="0" fillId="0" borderId="0">
      <alignment/>
      <protection/>
    </xf>
    <xf numFmtId="0" fontId="92"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63" borderId="19" applyNumberFormat="0" applyBorder="0">
      <alignment horizontal="center" vertical="center"/>
      <protection locked="0"/>
    </xf>
    <xf numFmtId="0" fontId="106" fillId="55" borderId="16"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106" fillId="55" borderId="16"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92" fillId="55" borderId="16" applyNumberFormat="0" applyFont="0" applyAlignment="0" applyProtection="0"/>
    <xf numFmtId="0" fontId="106" fillId="55" borderId="16" applyNumberFormat="0" applyFont="0" applyAlignment="0" applyProtection="0"/>
    <xf numFmtId="0" fontId="92" fillId="55" borderId="16" applyNumberFormat="0" applyFont="0" applyAlignment="0" applyProtection="0"/>
    <xf numFmtId="0" fontId="55" fillId="11" borderId="9" applyNumberFormat="0" applyFont="0" applyAlignment="0" applyProtection="0"/>
    <xf numFmtId="0" fontId="92" fillId="55" borderId="16" applyNumberFormat="0" applyFont="0" applyAlignment="0" applyProtection="0"/>
    <xf numFmtId="0" fontId="55" fillId="55" borderId="16" applyNumberFormat="0" applyFont="0" applyAlignment="0" applyProtection="0"/>
    <xf numFmtId="0" fontId="55" fillId="55" borderId="16" applyNumberFormat="0" applyFont="0" applyAlignment="0" applyProtection="0"/>
    <xf numFmtId="0" fontId="120" fillId="52" borderId="17" applyNumberFormat="0" applyAlignment="0" applyProtection="0"/>
    <xf numFmtId="0" fontId="120" fillId="52" borderId="17" applyNumberFormat="0" applyAlignment="0" applyProtection="0"/>
    <xf numFmtId="0" fontId="120" fillId="52" borderId="17" applyNumberFormat="0" applyAlignment="0" applyProtection="0"/>
    <xf numFmtId="0" fontId="48" fillId="9" borderId="6" applyNumberFormat="0" applyAlignment="0" applyProtection="0"/>
    <xf numFmtId="0" fontId="71" fillId="52" borderId="17" applyNumberFormat="0" applyAlignment="0" applyProtection="0"/>
    <xf numFmtId="9" fontId="55" fillId="0" borderId="0" applyFont="0" applyFill="0" applyBorder="0" applyAlignment="0" applyProtection="0"/>
    <xf numFmtId="9" fontId="55" fillId="0" borderId="0" applyFont="0" applyFill="0" applyBorder="0" applyAlignment="0" applyProtection="0"/>
    <xf numFmtId="0" fontId="1" fillId="0" borderId="0">
      <alignment/>
      <protection/>
    </xf>
    <xf numFmtId="0" fontId="40" fillId="0" borderId="0" applyNumberFormat="0" applyFill="0" applyBorder="0" applyAlignment="0" applyProtection="0"/>
    <xf numFmtId="0" fontId="95" fillId="0" borderId="18" applyNumberFormat="0" applyFill="0" applyAlignment="0" applyProtection="0"/>
    <xf numFmtId="0" fontId="95" fillId="0" borderId="18" applyNumberFormat="0" applyFill="0" applyAlignment="0" applyProtection="0"/>
    <xf numFmtId="0" fontId="95" fillId="0" borderId="18" applyNumberFormat="0" applyFill="0" applyAlignment="0" applyProtection="0"/>
    <xf numFmtId="0" fontId="2" fillId="0" borderId="10" applyNumberFormat="0" applyFill="0" applyAlignment="0" applyProtection="0"/>
    <xf numFmtId="0" fontId="57" fillId="0" borderId="18" applyNumberFormat="0" applyFill="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52" fillId="0" borderId="0" applyNumberFormat="0" applyFill="0" applyBorder="0" applyAlignment="0" applyProtection="0"/>
    <xf numFmtId="0" fontId="73" fillId="0" borderId="0" applyNumberFormat="0" applyFill="0" applyBorder="0" applyAlignment="0" applyProtection="0"/>
    <xf numFmtId="0" fontId="1" fillId="56" borderId="19" applyNumberFormat="0" applyBorder="0" applyProtection="0">
      <alignment horizontal="center"/>
    </xf>
    <xf numFmtId="0" fontId="1" fillId="56" borderId="19" applyNumberFormat="0" applyBorder="0" applyProtection="0">
      <alignment horizontal="center"/>
    </xf>
    <xf numFmtId="7" fontId="1" fillId="57" borderId="19" applyBorder="0" applyProtection="0">
      <alignment horizontal="center" vertical="center"/>
    </xf>
    <xf numFmtId="7" fontId="1" fillId="57" borderId="19" applyBorder="0" applyProtection="0">
      <alignment horizontal="center" vertical="center"/>
    </xf>
    <xf numFmtId="0" fontId="1" fillId="58" borderId="0" applyNumberFormat="0">
      <alignment horizontal="center"/>
      <protection/>
    </xf>
    <xf numFmtId="0" fontId="1" fillId="58" borderId="0" applyNumberFormat="0">
      <alignment horizontal="center"/>
      <protection/>
    </xf>
    <xf numFmtId="0" fontId="1" fillId="54" borderId="0">
      <alignment vertical="top" wrapText="1"/>
      <protection/>
    </xf>
    <xf numFmtId="0" fontId="1" fillId="54" borderId="0">
      <alignment vertical="top" wrapText="1"/>
      <protection/>
    </xf>
    <xf numFmtId="169" fontId="1" fillId="61" borderId="0">
      <alignment horizontal="center"/>
      <protection/>
    </xf>
    <xf numFmtId="169" fontId="1" fillId="61" borderId="0">
      <alignment horizontal="center"/>
      <protection/>
    </xf>
    <xf numFmtId="0" fontId="1" fillId="62" borderId="20">
      <alignment horizontal="center"/>
      <protection/>
    </xf>
    <xf numFmtId="0" fontId="1" fillId="62" borderId="20">
      <alignment horizontal="center"/>
      <protection/>
    </xf>
    <xf numFmtId="0" fontId="1" fillId="0" borderId="0">
      <alignment/>
      <protection/>
    </xf>
    <xf numFmtId="0" fontId="0" fillId="0" borderId="0">
      <alignment/>
      <protection/>
    </xf>
    <xf numFmtId="0" fontId="119" fillId="0" borderId="0">
      <alignment/>
      <protection/>
    </xf>
    <xf numFmtId="0" fontId="55" fillId="11" borderId="9" applyNumberFormat="0" applyFont="0" applyAlignment="0" applyProtection="0"/>
    <xf numFmtId="9" fontId="1" fillId="0" borderId="0" applyFont="0" applyFill="0" applyBorder="0" applyAlignment="0" applyProtection="0"/>
    <xf numFmtId="0" fontId="92" fillId="0" borderId="0">
      <alignment/>
      <protection/>
    </xf>
    <xf numFmtId="0" fontId="106" fillId="0" borderId="0">
      <alignment/>
      <protection/>
    </xf>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9" fillId="0" borderId="15" applyNumberFormat="0" applyFill="0" applyAlignment="0" applyProtection="0"/>
    <xf numFmtId="0" fontId="22" fillId="53" borderId="12" applyNumberFormat="0" applyAlignment="0" applyProtection="0"/>
    <xf numFmtId="0" fontId="22" fillId="53" borderId="12" applyNumberFormat="0" applyAlignment="0" applyProtection="0"/>
    <xf numFmtId="0" fontId="64" fillId="53" borderId="12" applyNumberFormat="0" applyAlignment="0" applyProtection="0"/>
    <xf numFmtId="0" fontId="116" fillId="0" borderId="15" applyNumberFormat="0" applyFill="0" applyAlignment="0" applyProtection="0"/>
    <xf numFmtId="0" fontId="116" fillId="0" borderId="15" applyNumberFormat="0" applyFill="0" applyAlignment="0" applyProtection="0"/>
    <xf numFmtId="0" fontId="69" fillId="0" borderId="15" applyNumberFormat="0" applyFill="0" applyAlignment="0" applyProtection="0"/>
    <xf numFmtId="0" fontId="1" fillId="0" borderId="0">
      <alignment/>
      <protection/>
    </xf>
    <xf numFmtId="0" fontId="116" fillId="0" borderId="15" applyNumberFormat="0" applyFill="0" applyAlignment="0" applyProtection="0"/>
    <xf numFmtId="0" fontId="64" fillId="53" borderId="12" applyNumberFormat="0" applyAlignment="0" applyProtection="0"/>
    <xf numFmtId="0" fontId="22" fillId="53" borderId="12" applyNumberFormat="0" applyAlignment="0" applyProtection="0"/>
    <xf numFmtId="0" fontId="69"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0" fillId="0" borderId="0">
      <alignment/>
      <protection/>
    </xf>
    <xf numFmtId="164" fontId="1" fillId="0" borderId="0" applyFont="0" applyFill="0" applyBorder="0" applyAlignment="0" applyProtection="0"/>
    <xf numFmtId="0" fontId="0" fillId="0" borderId="0">
      <alignment/>
      <protection/>
    </xf>
    <xf numFmtId="43" fontId="0" fillId="0" borderId="0" applyFont="0" applyFill="0" applyBorder="0" applyAlignment="0" applyProtection="0"/>
    <xf numFmtId="44" fontId="0" fillId="0" borderId="0" applyFont="0" applyFill="0" applyBorder="0" applyAlignment="0" applyProtection="0"/>
    <xf numFmtId="0" fontId="116" fillId="0" borderId="15" applyNumberFormat="0" applyFill="0" applyAlignment="0" applyProtection="0"/>
    <xf numFmtId="0" fontId="116" fillId="0" borderId="15" applyNumberFormat="0" applyFill="0" applyAlignment="0" applyProtection="0"/>
    <xf numFmtId="0" fontId="69" fillId="0" borderId="15"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0" fontId="69" fillId="0" borderId="15" applyNumberFormat="0" applyFill="0" applyAlignment="0" applyProtection="0"/>
    <xf numFmtId="0" fontId="116" fillId="0" borderId="15" applyNumberFormat="0" applyFill="0" applyAlignment="0" applyProtection="0"/>
    <xf numFmtId="0" fontId="9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11" borderId="9" applyNumberFormat="0" applyFont="0" applyAlignment="0" applyProtection="0"/>
    <xf numFmtId="0" fontId="69" fillId="0" borderId="15" applyNumberFormat="0" applyFill="0" applyAlignment="0" applyProtection="0"/>
    <xf numFmtId="0" fontId="116" fillId="0" borderId="15" applyNumberFormat="0" applyFill="0" applyAlignment="0" applyProtection="0"/>
    <xf numFmtId="0" fontId="0" fillId="13" borderId="0" applyNumberFormat="0" applyBorder="0" applyAlignment="0" applyProtection="0"/>
    <xf numFmtId="0" fontId="0" fillId="17" borderId="0" applyNumberFormat="0" applyBorder="0" applyAlignment="0" applyProtection="0"/>
    <xf numFmtId="0" fontId="0" fillId="21" borderId="0" applyNumberFormat="0" applyBorder="0" applyAlignment="0" applyProtection="0"/>
    <xf numFmtId="0" fontId="0" fillId="25" borderId="0" applyNumberFormat="0" applyBorder="0" applyAlignment="0" applyProtection="0"/>
    <xf numFmtId="0" fontId="0" fillId="29" borderId="0" applyNumberFormat="0" applyBorder="0" applyAlignment="0" applyProtection="0"/>
    <xf numFmtId="0" fontId="0" fillId="33" borderId="0" applyNumberFormat="0" applyBorder="0" applyAlignment="0" applyProtection="0"/>
    <xf numFmtId="0" fontId="0" fillId="14" borderId="0" applyNumberFormat="0" applyBorder="0" applyAlignment="0" applyProtection="0"/>
    <xf numFmtId="0" fontId="0" fillId="18" borderId="0" applyNumberFormat="0" applyBorder="0" applyAlignment="0" applyProtection="0"/>
    <xf numFmtId="0" fontId="0" fillId="22" borderId="0" applyNumberFormat="0" applyBorder="0" applyAlignment="0" applyProtection="0"/>
    <xf numFmtId="0" fontId="0" fillId="26" borderId="0" applyNumberFormat="0" applyBorder="0" applyAlignment="0" applyProtection="0"/>
    <xf numFmtId="0" fontId="0" fillId="30" borderId="0" applyNumberFormat="0" applyBorder="0" applyAlignment="0" applyProtection="0"/>
    <xf numFmtId="0" fontId="0" fillId="3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22" fillId="53" borderId="12" applyNumberFormat="0" applyAlignment="0" applyProtection="0"/>
    <xf numFmtId="0" fontId="22" fillId="53" borderId="12" applyNumberFormat="0" applyAlignment="0" applyProtection="0"/>
    <xf numFmtId="0" fontId="64" fillId="53" borderId="12" applyNumberFormat="0" applyAlignment="0" applyProtection="0"/>
    <xf numFmtId="0" fontId="64" fillId="53" borderId="12" applyNumberFormat="0" applyAlignment="0" applyProtection="0"/>
    <xf numFmtId="0" fontId="22" fillId="53" borderId="12" applyNumberFormat="0" applyAlignment="0" applyProtection="0"/>
    <xf numFmtId="0" fontId="22" fillId="53" borderId="12" applyNumberFormat="0" applyAlignment="0" applyProtection="0"/>
    <xf numFmtId="43" fontId="55" fillId="0" borderId="0" applyFont="0" applyFill="0" applyBorder="0" applyAlignment="0" applyProtection="0"/>
    <xf numFmtId="0" fontId="55" fillId="11" borderId="9" applyNumberFormat="0" applyFont="0" applyAlignment="0" applyProtection="0"/>
    <xf numFmtId="9" fontId="55" fillId="0" borderId="0" applyFont="0" applyFill="0" applyBorder="0" applyAlignment="0" applyProtection="0"/>
    <xf numFmtId="9" fontId="55"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22" fillId="53" borderId="12" applyNumberFormat="0" applyAlignment="0" applyProtection="0"/>
    <xf numFmtId="0" fontId="22" fillId="53" borderId="12" applyNumberFormat="0" applyAlignment="0" applyProtection="0"/>
    <xf numFmtId="0" fontId="64" fillId="53" borderId="12" applyNumberFormat="0" applyAlignment="0" applyProtection="0"/>
    <xf numFmtId="0" fontId="64" fillId="53" borderId="12" applyNumberFormat="0" applyAlignment="0" applyProtection="0"/>
    <xf numFmtId="0" fontId="22" fillId="53" borderId="12" applyNumberFormat="0" applyAlignment="0" applyProtection="0"/>
    <xf numFmtId="0" fontId="22" fillId="53" borderId="12" applyNumberFormat="0" applyAlignment="0" applyProtection="0"/>
    <xf numFmtId="0" fontId="22" fillId="53" borderId="12" applyNumberFormat="0" applyAlignment="0" applyProtection="0"/>
    <xf numFmtId="0" fontId="22" fillId="53" borderId="12" applyNumberFormat="0" applyAlignment="0" applyProtection="0"/>
    <xf numFmtId="0" fontId="64" fillId="53" borderId="12" applyNumberFormat="0" applyAlignment="0" applyProtection="0"/>
    <xf numFmtId="0" fontId="64" fillId="53" borderId="12" applyNumberFormat="0" applyAlignment="0" applyProtection="0"/>
    <xf numFmtId="0" fontId="64" fillId="53" borderId="12"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55"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0" borderId="0">
      <alignment/>
      <protection/>
    </xf>
    <xf numFmtId="0" fontId="9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92" fillId="55" borderId="16" applyNumberFormat="0" applyFont="0" applyAlignment="0" applyProtection="0"/>
    <xf numFmtId="0" fontId="92" fillId="55" borderId="16" applyNumberFormat="0" applyFont="0" applyAlignment="0" applyProtection="0"/>
    <xf numFmtId="0" fontId="55" fillId="55" borderId="16" applyNumberFormat="0" applyFont="0" applyAlignment="0" applyProtection="0"/>
    <xf numFmtId="0" fontId="55" fillId="55" borderId="16" applyNumberFormat="0" applyFont="0" applyAlignment="0" applyProtection="0"/>
    <xf numFmtId="9" fontId="55" fillId="0" borderId="0" applyFont="0" applyFill="0" applyBorder="0" applyAlignment="0" applyProtection="0"/>
    <xf numFmtId="9" fontId="5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92" fillId="36" borderId="0" applyNumberFormat="0" applyBorder="0" applyAlignment="0" applyProtection="0"/>
    <xf numFmtId="0" fontId="0" fillId="13" borderId="0" applyNumberFormat="0" applyBorder="0" applyAlignment="0" applyProtection="0"/>
    <xf numFmtId="0" fontId="92" fillId="36"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5" fillId="58"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92" fillId="37" borderId="0" applyNumberFormat="0" applyBorder="0" applyAlignment="0" applyProtection="0"/>
    <xf numFmtId="0" fontId="0" fillId="17" borderId="0" applyNumberFormat="0" applyBorder="0" applyAlignment="0" applyProtection="0"/>
    <xf numFmtId="0" fontId="92" fillId="37"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55" fillId="3"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92" fillId="38" borderId="0" applyNumberFormat="0" applyBorder="0" applyAlignment="0" applyProtection="0"/>
    <xf numFmtId="0" fontId="0" fillId="21" borderId="0" applyNumberFormat="0" applyBorder="0" applyAlignment="0" applyProtection="0"/>
    <xf numFmtId="0" fontId="92" fillId="38"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5" fillId="5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92" fillId="39" borderId="0" applyNumberFormat="0" applyBorder="0" applyAlignment="0" applyProtection="0"/>
    <xf numFmtId="0" fontId="0" fillId="25" borderId="0" applyNumberFormat="0" applyBorder="0" applyAlignment="0" applyProtection="0"/>
    <xf numFmtId="0" fontId="92" fillId="39"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0" fillId="25" borderId="0" applyNumberFormat="0" applyBorder="0" applyAlignment="0" applyProtection="0"/>
    <xf numFmtId="0" fontId="0" fillId="25" borderId="0" applyNumberFormat="0" applyBorder="0" applyAlignment="0" applyProtection="0"/>
    <xf numFmtId="0" fontId="55" fillId="58"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92" fillId="40" borderId="0" applyNumberFormat="0" applyBorder="0" applyAlignment="0" applyProtection="0"/>
    <xf numFmtId="0" fontId="0" fillId="29" borderId="0" applyNumberFormat="0" applyBorder="0" applyAlignment="0" applyProtection="0"/>
    <xf numFmtId="0" fontId="92" fillId="40"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0" fillId="29" borderId="0" applyNumberFormat="0" applyBorder="0" applyAlignment="0" applyProtection="0"/>
    <xf numFmtId="0" fontId="0" fillId="29" borderId="0" applyNumberFormat="0" applyBorder="0" applyAlignment="0" applyProtection="0"/>
    <xf numFmtId="0" fontId="55" fillId="40"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92" fillId="3" borderId="0" applyNumberFormat="0" applyBorder="0" applyAlignment="0" applyProtection="0"/>
    <xf numFmtId="0" fontId="0" fillId="33" borderId="0" applyNumberFormat="0" applyBorder="0" applyAlignment="0" applyProtection="0"/>
    <xf numFmtId="0" fontId="92" fillId="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0" fillId="33" borderId="0" applyNumberFormat="0" applyBorder="0" applyAlignment="0" applyProtection="0"/>
    <xf numFmtId="0" fontId="0" fillId="33" borderId="0" applyNumberFormat="0" applyBorder="0" applyAlignment="0" applyProtection="0"/>
    <xf numFmtId="0" fontId="55" fillId="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92" fillId="2" borderId="0" applyNumberFormat="0" applyBorder="0" applyAlignment="0" applyProtection="0"/>
    <xf numFmtId="0" fontId="0" fillId="14" borderId="0" applyNumberFormat="0" applyBorder="0" applyAlignment="0" applyProtection="0"/>
    <xf numFmtId="0" fontId="92" fillId="2"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5" fillId="52"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92" fillId="41" borderId="0" applyNumberFormat="0" applyBorder="0" applyAlignment="0" applyProtection="0"/>
    <xf numFmtId="0" fontId="0" fillId="18" borderId="0" applyNumberFormat="0" applyBorder="0" applyAlignment="0" applyProtection="0"/>
    <xf numFmtId="0" fontId="92" fillId="41"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5" fillId="41"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92" fillId="42" borderId="0" applyNumberFormat="0" applyBorder="0" applyAlignment="0" applyProtection="0"/>
    <xf numFmtId="0" fontId="0" fillId="22" borderId="0" applyNumberFormat="0" applyBorder="0" applyAlignment="0" applyProtection="0"/>
    <xf numFmtId="0" fontId="92" fillId="42"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5" fillId="54"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92" fillId="39" borderId="0" applyNumberFormat="0" applyBorder="0" applyAlignment="0" applyProtection="0"/>
    <xf numFmtId="0" fontId="0" fillId="26" borderId="0" applyNumberFormat="0" applyBorder="0" applyAlignment="0" applyProtection="0"/>
    <xf numFmtId="0" fontId="92" fillId="39"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0" fillId="26" borderId="0" applyNumberFormat="0" applyBorder="0" applyAlignment="0" applyProtection="0"/>
    <xf numFmtId="0" fontId="0" fillId="26" borderId="0" applyNumberFormat="0" applyBorder="0" applyAlignment="0" applyProtection="0"/>
    <xf numFmtId="0" fontId="55" fillId="5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92" fillId="2" borderId="0" applyNumberFormat="0" applyBorder="0" applyAlignment="0" applyProtection="0"/>
    <xf numFmtId="0" fontId="0" fillId="30" borderId="0" applyNumberFormat="0" applyBorder="0" applyAlignment="0" applyProtection="0"/>
    <xf numFmtId="0" fontId="92" fillId="2"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0" fillId="30" borderId="0" applyNumberFormat="0" applyBorder="0" applyAlignment="0" applyProtection="0"/>
    <xf numFmtId="0" fontId="0" fillId="30" borderId="0" applyNumberFormat="0" applyBorder="0" applyAlignment="0" applyProtection="0"/>
    <xf numFmtId="0" fontId="55" fillId="2"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92" fillId="43" borderId="0" applyNumberFormat="0" applyBorder="0" applyAlignment="0" applyProtection="0"/>
    <xf numFmtId="0" fontId="0" fillId="34" borderId="0" applyNumberFormat="0" applyBorder="0" applyAlignment="0" applyProtection="0"/>
    <xf numFmtId="0" fontId="92" fillId="43"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0" fillId="34" borderId="0" applyNumberFormat="0" applyBorder="0" applyAlignment="0" applyProtection="0"/>
    <xf numFmtId="0" fontId="0" fillId="34" borderId="0" applyNumberFormat="0" applyBorder="0" applyAlignment="0" applyProtection="0"/>
    <xf numFmtId="0" fontId="55" fillId="3" borderId="0" applyNumberFormat="0" applyBorder="0" applyAlignment="0" applyProtection="0"/>
    <xf numFmtId="0" fontId="1" fillId="56" borderId="19" applyNumberFormat="0" applyBorder="0" applyProtection="0">
      <alignment horizontal="center"/>
    </xf>
    <xf numFmtId="0" fontId="1" fillId="56" borderId="19" applyNumberFormat="0" applyBorder="0" applyProtection="0">
      <alignment horizontal="center"/>
    </xf>
    <xf numFmtId="0" fontId="1" fillId="56" borderId="19" applyNumberFormat="0" applyBorder="0" applyProtection="0">
      <alignment horizontal="center"/>
    </xf>
    <xf numFmtId="0" fontId="1" fillId="56" borderId="19" applyNumberFormat="0" applyBorder="0" applyProtection="0">
      <alignment horizontal="center"/>
    </xf>
    <xf numFmtId="0" fontId="1" fillId="56" borderId="19" applyNumberFormat="0" applyBorder="0" applyProtection="0">
      <alignment horizontal="center"/>
    </xf>
    <xf numFmtId="0" fontId="109" fillId="52" borderId="11" applyNumberFormat="0" applyAlignment="0" applyProtection="0"/>
    <xf numFmtId="0" fontId="109" fillId="52" borderId="11" applyNumberFormat="0" applyAlignment="0" applyProtection="0"/>
    <xf numFmtId="0" fontId="63" fillId="52" borderId="11" applyNumberFormat="0" applyAlignment="0" applyProtection="0"/>
    <xf numFmtId="0" fontId="63" fillId="52" borderId="11" applyNumberFormat="0" applyAlignment="0" applyProtection="0"/>
    <xf numFmtId="0" fontId="63" fillId="52" borderId="11" applyNumberFormat="0" applyAlignment="0" applyProtection="0"/>
    <xf numFmtId="0" fontId="109" fillId="52" borderId="11" applyNumberFormat="0" applyAlignment="0" applyProtection="0"/>
    <xf numFmtId="0" fontId="109" fillId="52" borderId="11" applyNumberFormat="0" applyAlignment="0" applyProtection="0"/>
    <xf numFmtId="0" fontId="109" fillId="52" borderId="11" applyNumberFormat="0" applyAlignment="0" applyProtection="0"/>
    <xf numFmtId="0" fontId="63" fillId="52" borderId="11" applyNumberFormat="0" applyAlignment="0" applyProtection="0"/>
    <xf numFmtId="0" fontId="63" fillId="52" borderId="11" applyNumberFormat="0" applyAlignment="0" applyProtection="0"/>
    <xf numFmtId="0" fontId="63" fillId="52" borderId="1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7" fontId="1" fillId="57" borderId="19" applyBorder="0" applyProtection="0">
      <alignment horizontal="center" vertical="center"/>
    </xf>
    <xf numFmtId="7" fontId="1" fillId="57" borderId="19" applyBorder="0" applyProtection="0">
      <alignment horizontal="center" vertical="center"/>
    </xf>
    <xf numFmtId="7" fontId="1" fillId="57" borderId="19" applyBorder="0" applyProtection="0">
      <alignment horizontal="center" vertical="center"/>
    </xf>
    <xf numFmtId="7" fontId="1" fillId="57" borderId="19" applyBorder="0" applyProtection="0">
      <alignment horizontal="center" vertical="center"/>
    </xf>
    <xf numFmtId="0" fontId="1" fillId="58" borderId="0" applyNumberFormat="0">
      <alignment horizontal="center"/>
      <protection/>
    </xf>
    <xf numFmtId="0" fontId="1" fillId="54" borderId="0">
      <alignment vertical="top" wrapText="1"/>
      <protection/>
    </xf>
    <xf numFmtId="0" fontId="22" fillId="60" borderId="20">
      <alignment horizontal="center"/>
      <protection locked="0"/>
    </xf>
    <xf numFmtId="0" fontId="22" fillId="60" borderId="20">
      <alignment horizontal="center"/>
      <protection locked="0"/>
    </xf>
    <xf numFmtId="169" fontId="1" fillId="61" borderId="0">
      <alignment horizontal="center"/>
      <protection/>
    </xf>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5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1" fillId="62" borderId="20">
      <alignment horizontal="center"/>
      <protection/>
    </xf>
    <xf numFmtId="0" fontId="1" fillId="62" borderId="20">
      <alignment horizontal="center"/>
      <protection/>
    </xf>
    <xf numFmtId="0" fontId="1" fillId="62" borderId="20">
      <alignment horizontal="center"/>
      <protection/>
    </xf>
    <xf numFmtId="0" fontId="1" fillId="62" borderId="20">
      <alignment horizontal="center"/>
      <protection/>
    </xf>
    <xf numFmtId="0" fontId="1" fillId="62" borderId="20">
      <alignment horizontal="center"/>
      <protection/>
    </xf>
    <xf numFmtId="0" fontId="1" fillId="62" borderId="20">
      <alignment horizontal="center"/>
      <protection/>
    </xf>
    <xf numFmtId="0" fontId="1" fillId="62" borderId="20">
      <alignment horizontal="center"/>
      <protection/>
    </xf>
    <xf numFmtId="0" fontId="1" fillId="62" borderId="20">
      <alignment horizontal="center"/>
      <protection/>
    </xf>
    <xf numFmtId="0" fontId="111" fillId="0" borderId="13" applyNumberFormat="0" applyFill="0" applyAlignment="0" applyProtection="0"/>
    <xf numFmtId="0" fontId="111" fillId="0" borderId="13" applyNumberFormat="0" applyFill="0" applyAlignment="0" applyProtection="0"/>
    <xf numFmtId="0" fontId="112" fillId="0" borderId="21" applyNumberFormat="0" applyFill="0" applyAlignment="0" applyProtection="0"/>
    <xf numFmtId="0" fontId="112" fillId="0" borderId="21" applyNumberFormat="0" applyFill="0" applyAlignment="0" applyProtection="0"/>
    <xf numFmtId="0" fontId="59" fillId="0" borderId="14" applyNumberFormat="0" applyFill="0" applyAlignment="0" applyProtection="0"/>
    <xf numFmtId="0" fontId="59" fillId="0" borderId="14" applyNumberFormat="0" applyFill="0" applyAlignment="0" applyProtection="0"/>
    <xf numFmtId="0" fontId="115" fillId="3" borderId="11" applyNumberFormat="0" applyAlignment="0" applyProtection="0"/>
    <xf numFmtId="0" fontId="115" fillId="3" borderId="11" applyNumberFormat="0" applyAlignment="0" applyProtection="0"/>
    <xf numFmtId="0" fontId="68" fillId="3" borderId="11" applyNumberFormat="0" applyAlignment="0" applyProtection="0"/>
    <xf numFmtId="0" fontId="68" fillId="3" borderId="11" applyNumberFormat="0" applyAlignment="0" applyProtection="0"/>
    <xf numFmtId="0" fontId="68" fillId="3" borderId="11" applyNumberFormat="0" applyAlignment="0" applyProtection="0"/>
    <xf numFmtId="0" fontId="115" fillId="3" borderId="11" applyNumberFormat="0" applyAlignment="0" applyProtection="0"/>
    <xf numFmtId="0" fontId="115" fillId="3" borderId="11" applyNumberFormat="0" applyAlignment="0" applyProtection="0"/>
    <xf numFmtId="0" fontId="115" fillId="3" borderId="11" applyNumberFormat="0" applyAlignment="0" applyProtection="0"/>
    <xf numFmtId="0" fontId="68" fillId="3" borderId="11" applyNumberFormat="0" applyAlignment="0" applyProtection="0"/>
    <xf numFmtId="0" fontId="68" fillId="3" borderId="11" applyNumberFormat="0" applyAlignment="0" applyProtection="0"/>
    <xf numFmtId="0" fontId="68" fillId="3" borderId="11" applyNumberFormat="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116"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1"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1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11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118"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92"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1"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92"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92"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1"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0" fillId="0" borderId="0">
      <alignment/>
      <protection/>
    </xf>
    <xf numFmtId="0" fontId="55"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55"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55"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55"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55"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06"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92"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1" fillId="63" borderId="19" applyNumberFormat="0" applyBorder="0">
      <alignment horizontal="center" vertical="center"/>
      <protection locked="0"/>
    </xf>
    <xf numFmtId="0" fontId="11" fillId="63" borderId="19" applyNumberFormat="0" applyBorder="0">
      <alignment horizontal="center" vertical="center"/>
      <protection locked="0"/>
    </xf>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106" fillId="55" borderId="16" applyNumberFormat="0" applyFont="0" applyAlignment="0" applyProtection="0"/>
    <xf numFmtId="0" fontId="106" fillId="55" borderId="16" applyNumberFormat="0" applyFont="0" applyAlignment="0" applyProtection="0"/>
    <xf numFmtId="0" fontId="1" fillId="0" borderId="0">
      <alignment/>
      <protection/>
    </xf>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1" fillId="0" borderId="0">
      <alignment/>
      <protection/>
    </xf>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1" fillId="0" borderId="0">
      <alignment/>
      <protection/>
    </xf>
    <xf numFmtId="0" fontId="92" fillId="55" borderId="16" applyNumberFormat="0" applyFont="0" applyAlignment="0" applyProtection="0"/>
    <xf numFmtId="0" fontId="1" fillId="0" borderId="0">
      <alignment/>
      <protection/>
    </xf>
    <xf numFmtId="0" fontId="106" fillId="55" borderId="16" applyNumberFormat="0" applyFont="0" applyAlignment="0" applyProtection="0"/>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0" fillId="11" borderId="9" applyNumberFormat="0" applyFont="0" applyAlignment="0" applyProtection="0"/>
    <xf numFmtId="0" fontId="1" fillId="0" borderId="0">
      <alignment/>
      <protection/>
    </xf>
    <xf numFmtId="0" fontId="106" fillId="55" borderId="16" applyNumberFormat="0" applyFont="0" applyAlignment="0" applyProtection="0"/>
    <xf numFmtId="0" fontId="1" fillId="0" borderId="0">
      <alignment/>
      <protection/>
    </xf>
    <xf numFmtId="0" fontId="92" fillId="55" borderId="16" applyNumberFormat="0" applyFont="0" applyAlignment="0" applyProtection="0"/>
    <xf numFmtId="0" fontId="92" fillId="55" borderId="16" applyNumberFormat="0" applyFont="0" applyAlignment="0" applyProtection="0"/>
    <xf numFmtId="0" fontId="1" fillId="0" borderId="0">
      <alignment/>
      <protection/>
    </xf>
    <xf numFmtId="0" fontId="92" fillId="55" borderId="16" applyNumberFormat="0" applyFont="0" applyAlignment="0" applyProtection="0"/>
    <xf numFmtId="0" fontId="92" fillId="55" borderId="16" applyNumberFormat="0" applyFont="0" applyAlignment="0" applyProtection="0"/>
    <xf numFmtId="0" fontId="1" fillId="0" borderId="0">
      <alignment/>
      <protection/>
    </xf>
    <xf numFmtId="0" fontId="92" fillId="55" borderId="16" applyNumberFormat="0" applyFont="0" applyAlignment="0" applyProtection="0"/>
    <xf numFmtId="0" fontId="1" fillId="0" borderId="0">
      <alignment/>
      <protection/>
    </xf>
    <xf numFmtId="0" fontId="92" fillId="55" borderId="16" applyNumberFormat="0" applyFont="0" applyAlignment="0" applyProtection="0"/>
    <xf numFmtId="0" fontId="1" fillId="0" borderId="0">
      <alignment/>
      <protection/>
    </xf>
    <xf numFmtId="0" fontId="55" fillId="55" borderId="16" applyNumberFormat="0" applyFont="0" applyAlignment="0" applyProtection="0"/>
    <xf numFmtId="0" fontId="55" fillId="55" borderId="16" applyNumberFormat="0" applyFont="0" applyAlignment="0" applyProtection="0"/>
    <xf numFmtId="0" fontId="1" fillId="0" borderId="0">
      <alignment/>
      <protection/>
    </xf>
    <xf numFmtId="0" fontId="55" fillId="55" borderId="16" applyNumberFormat="0" applyFont="0" applyAlignment="0" applyProtection="0"/>
    <xf numFmtId="0" fontId="55" fillId="55" borderId="16" applyNumberFormat="0" applyFont="0" applyAlignment="0" applyProtection="0"/>
    <xf numFmtId="0" fontId="1" fillId="0" borderId="0">
      <alignment/>
      <protection/>
    </xf>
    <xf numFmtId="0" fontId="55" fillId="55" borderId="16" applyNumberFormat="0" applyFont="0" applyAlignment="0" applyProtection="0"/>
    <xf numFmtId="0" fontId="55" fillId="55" borderId="16" applyNumberFormat="0" applyFont="0" applyAlignment="0" applyProtection="0"/>
    <xf numFmtId="0" fontId="1" fillId="0" borderId="0">
      <alignment/>
      <protection/>
    </xf>
    <xf numFmtId="0" fontId="55" fillId="55" borderId="16" applyNumberFormat="0" applyFont="0" applyAlignment="0" applyProtection="0"/>
    <xf numFmtId="0" fontId="1" fillId="0" borderId="0">
      <alignment/>
      <protection/>
    </xf>
    <xf numFmtId="0" fontId="55" fillId="55" borderId="16" applyNumberFormat="0" applyFont="0" applyAlignment="0" applyProtection="0"/>
    <xf numFmtId="0" fontId="1" fillId="0" borderId="0">
      <alignment/>
      <protection/>
    </xf>
    <xf numFmtId="0" fontId="120" fillId="52" borderId="17" applyNumberFormat="0" applyAlignment="0" applyProtection="0"/>
    <xf numFmtId="0" fontId="1" fillId="0" borderId="0">
      <alignment/>
      <protection/>
    </xf>
    <xf numFmtId="0" fontId="71" fillId="52" borderId="17" applyNumberFormat="0" applyAlignment="0" applyProtection="0"/>
    <xf numFmtId="0" fontId="71" fillId="52" borderId="17" applyNumberFormat="0" applyAlignment="0" applyProtection="0"/>
    <xf numFmtId="0" fontId="1" fillId="0" borderId="0">
      <alignment/>
      <protection/>
    </xf>
    <xf numFmtId="0" fontId="1" fillId="0" borderId="0">
      <alignment/>
      <protection/>
    </xf>
    <xf numFmtId="0" fontId="120" fillId="52" borderId="17" applyNumberFormat="0" applyAlignment="0" applyProtection="0"/>
    <xf numFmtId="0" fontId="1" fillId="0" borderId="0">
      <alignment/>
      <protection/>
    </xf>
    <xf numFmtId="0" fontId="71" fillId="52" borderId="17" applyNumberFormat="0" applyAlignment="0" applyProtection="0"/>
    <xf numFmtId="0" fontId="71" fillId="52" borderId="17"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5" fillId="0" borderId="18" applyNumberFormat="0" applyFill="0" applyAlignment="0" applyProtection="0"/>
    <xf numFmtId="0" fontId="1" fillId="0" borderId="0">
      <alignment/>
      <protection/>
    </xf>
    <xf numFmtId="0" fontId="57" fillId="0" borderId="18" applyNumberFormat="0" applyFill="0" applyAlignment="0" applyProtection="0"/>
    <xf numFmtId="0" fontId="57" fillId="0" borderId="18" applyNumberFormat="0" applyFill="0" applyAlignment="0" applyProtection="0"/>
    <xf numFmtId="0" fontId="1" fillId="0" borderId="0">
      <alignment/>
      <protection/>
    </xf>
    <xf numFmtId="0" fontId="1" fillId="0" borderId="0">
      <alignment/>
      <protection/>
    </xf>
    <xf numFmtId="0" fontId="95" fillId="0" borderId="18" applyNumberFormat="0" applyFill="0" applyAlignment="0" applyProtection="0"/>
    <xf numFmtId="0" fontId="1" fillId="0" borderId="0">
      <alignment/>
      <protection/>
    </xf>
    <xf numFmtId="0" fontId="57" fillId="0" borderId="18" applyNumberFormat="0" applyFill="0" applyAlignment="0" applyProtection="0"/>
    <xf numFmtId="0" fontId="57" fillId="0" borderId="18" applyNumberFormat="0" applyFill="0" applyAlignment="0" applyProtection="0"/>
    <xf numFmtId="0" fontId="1" fillId="0" borderId="0">
      <alignment/>
      <protection/>
    </xf>
    <xf numFmtId="0" fontId="1" fillId="0" borderId="0">
      <alignment/>
      <protection/>
    </xf>
    <xf numFmtId="0" fontId="1" fillId="0" borderId="0">
      <alignment/>
      <protection/>
    </xf>
    <xf numFmtId="43" fontId="0" fillId="0" borderId="0" applyFont="0" applyFill="0" applyBorder="0" applyAlignment="0" applyProtection="0"/>
    <xf numFmtId="9" fontId="0" fillId="0" borderId="0" applyFont="0" applyFill="0" applyBorder="0" applyAlignment="0" applyProtection="0"/>
    <xf numFmtId="0" fontId="97" fillId="0" borderId="0">
      <alignment/>
      <protection/>
    </xf>
    <xf numFmtId="0" fontId="97" fillId="0" borderId="0">
      <alignment/>
      <protection/>
    </xf>
    <xf numFmtId="0" fontId="55" fillId="0" borderId="0">
      <alignment/>
      <protection/>
    </xf>
    <xf numFmtId="0" fontId="1" fillId="0" borderId="0">
      <alignment/>
      <protection/>
    </xf>
    <xf numFmtId="0" fontId="3" fillId="0" borderId="0">
      <alignment/>
      <protection/>
    </xf>
    <xf numFmtId="0" fontId="55" fillId="0" borderId="0">
      <alignment/>
      <protection/>
    </xf>
    <xf numFmtId="0" fontId="55" fillId="0" borderId="0">
      <alignment/>
      <protection/>
    </xf>
    <xf numFmtId="0" fontId="55" fillId="0" borderId="0">
      <alignment/>
      <protection/>
    </xf>
    <xf numFmtId="0" fontId="97" fillId="0" borderId="0">
      <alignment/>
      <protection/>
    </xf>
    <xf numFmtId="0" fontId="1" fillId="0" borderId="0">
      <alignment/>
      <protection/>
    </xf>
    <xf numFmtId="0" fontId="97" fillId="0" borderId="0">
      <alignment/>
      <protection/>
    </xf>
    <xf numFmtId="0" fontId="97" fillId="0" borderId="0">
      <alignment/>
      <protection/>
    </xf>
    <xf numFmtId="0" fontId="97" fillId="0" borderId="0">
      <alignment/>
      <protection/>
    </xf>
    <xf numFmtId="0" fontId="1" fillId="0" borderId="0">
      <alignment/>
      <protection/>
    </xf>
    <xf numFmtId="0" fontId="3" fillId="0" borderId="0">
      <alignment/>
      <protection/>
    </xf>
    <xf numFmtId="0" fontId="97" fillId="0" borderId="0">
      <alignment/>
      <protection/>
    </xf>
    <xf numFmtId="0" fontId="97" fillId="0" borderId="0">
      <alignment/>
      <protection/>
    </xf>
    <xf numFmtId="0" fontId="55" fillId="55" borderId="16" applyNumberFormat="0" applyFont="0" applyAlignment="0" applyProtection="0"/>
    <xf numFmtId="9" fontId="1" fillId="0" borderId="0" applyFont="0" applyFill="0" applyBorder="0" applyAlignment="0" applyProtection="0"/>
    <xf numFmtId="0" fontId="1" fillId="0" borderId="0">
      <alignment readingOrder="1"/>
      <protection/>
    </xf>
    <xf numFmtId="0" fontId="12" fillId="0" borderId="0">
      <alignment/>
      <protection/>
    </xf>
    <xf numFmtId="43" fontId="12" fillId="0" borderId="0" applyFont="0" applyFill="0" applyBorder="0" applyAlignment="0" applyProtection="0"/>
    <xf numFmtId="0" fontId="1" fillId="0" borderId="0">
      <alignment readingOrder="1"/>
      <protection/>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97" fillId="0" borderId="0">
      <alignment/>
      <protection/>
    </xf>
    <xf numFmtId="0" fontId="55" fillId="0" borderId="0">
      <alignment/>
      <protection/>
    </xf>
    <xf numFmtId="0" fontId="97" fillId="0" borderId="0">
      <alignment/>
      <protection/>
    </xf>
    <xf numFmtId="0" fontId="1" fillId="0" borderId="0">
      <alignment/>
      <protection/>
    </xf>
    <xf numFmtId="0" fontId="1" fillId="0" borderId="0">
      <alignment/>
      <protection/>
    </xf>
    <xf numFmtId="0" fontId="97" fillId="0" borderId="0">
      <alignment/>
      <protection/>
    </xf>
    <xf numFmtId="43" fontId="3" fillId="0" borderId="0" applyFont="0" applyFill="0" applyBorder="0" applyAlignment="0" applyProtection="0"/>
    <xf numFmtId="0" fontId="3" fillId="0" borderId="0">
      <alignment/>
      <protection/>
    </xf>
    <xf numFmtId="0" fontId="55" fillId="0" borderId="0">
      <alignment/>
      <protection/>
    </xf>
    <xf numFmtId="0" fontId="1" fillId="0" borderId="0">
      <alignment/>
      <protection/>
    </xf>
    <xf numFmtId="43" fontId="3" fillId="0" borderId="0" applyFont="0" applyFill="0" applyBorder="0" applyAlignment="0" applyProtection="0"/>
    <xf numFmtId="43" fontId="3" fillId="0" borderId="0" applyFont="0" applyFill="0" applyBorder="0" applyAlignment="0" applyProtection="0"/>
    <xf numFmtId="0" fontId="55" fillId="0" borderId="0">
      <alignment/>
      <protection/>
    </xf>
    <xf numFmtId="0" fontId="55" fillId="0" borderId="0">
      <alignment/>
      <protection/>
    </xf>
    <xf numFmtId="0" fontId="97" fillId="0" borderId="0">
      <alignment/>
      <protection/>
    </xf>
    <xf numFmtId="0" fontId="97" fillId="0" borderId="0">
      <alignment/>
      <protection/>
    </xf>
    <xf numFmtId="0" fontId="55"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3" fillId="0" borderId="0">
      <alignment/>
      <protection/>
    </xf>
    <xf numFmtId="0" fontId="97" fillId="0" borderId="0">
      <alignment/>
      <protection/>
    </xf>
    <xf numFmtId="0" fontId="97" fillId="0" borderId="0">
      <alignment/>
      <protection/>
    </xf>
    <xf numFmtId="0" fontId="55" fillId="0" borderId="0">
      <alignment/>
      <protection/>
    </xf>
    <xf numFmtId="0" fontId="1" fillId="0" borderId="0">
      <alignment/>
      <protection/>
    </xf>
    <xf numFmtId="0" fontId="55" fillId="0" borderId="0">
      <alignment/>
      <protection/>
    </xf>
    <xf numFmtId="0" fontId="97" fillId="0" borderId="0">
      <alignment/>
      <protection/>
    </xf>
    <xf numFmtId="0" fontId="55" fillId="0" borderId="0">
      <alignment/>
      <protection/>
    </xf>
    <xf numFmtId="0" fontId="3" fillId="0" borderId="0">
      <alignment/>
      <protection/>
    </xf>
    <xf numFmtId="0" fontId="97" fillId="0" borderId="0">
      <alignment/>
      <protection/>
    </xf>
    <xf numFmtId="0" fontId="97" fillId="0" borderId="0">
      <alignment/>
      <protection/>
    </xf>
    <xf numFmtId="43" fontId="0" fillId="0" borderId="0" applyFont="0" applyFill="0" applyBorder="0" applyAlignment="0" applyProtection="0"/>
    <xf numFmtId="0" fontId="97" fillId="0" borderId="0">
      <alignment/>
      <protection/>
    </xf>
    <xf numFmtId="0" fontId="97" fillId="0" borderId="0">
      <alignment/>
      <protection/>
    </xf>
    <xf numFmtId="0" fontId="97" fillId="0" borderId="0">
      <alignment/>
      <protection/>
    </xf>
    <xf numFmtId="0" fontId="97" fillId="0" borderId="0">
      <alignment/>
      <protection/>
    </xf>
    <xf numFmtId="0" fontId="55" fillId="0" borderId="0">
      <alignment/>
      <protection/>
    </xf>
    <xf numFmtId="0" fontId="97" fillId="0" borderId="0">
      <alignment/>
      <protection/>
    </xf>
    <xf numFmtId="0" fontId="1" fillId="0" borderId="0">
      <alignment/>
      <protection/>
    </xf>
    <xf numFmtId="0" fontId="3" fillId="0" borderId="0">
      <alignment/>
      <protection/>
    </xf>
    <xf numFmtId="0" fontId="1" fillId="0" borderId="0">
      <alignment/>
      <protection/>
    </xf>
    <xf numFmtId="0" fontId="97" fillId="0" borderId="0">
      <alignment/>
      <protection/>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lignment/>
      <protection/>
    </xf>
    <xf numFmtId="43" fontId="3" fillId="0" borderId="0" applyFont="0" applyFill="0" applyBorder="0" applyAlignment="0" applyProtection="0"/>
    <xf numFmtId="43" fontId="3" fillId="0" borderId="0" applyFont="0" applyFill="0" applyBorder="0" applyAlignment="0" applyProtection="0"/>
    <xf numFmtId="0" fontId="55" fillId="0" borderId="0">
      <alignment/>
      <protection/>
    </xf>
    <xf numFmtId="0" fontId="55" fillId="0" borderId="0">
      <alignment/>
      <protection/>
    </xf>
    <xf numFmtId="0" fontId="55"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97" fillId="0" borderId="0">
      <alignment/>
      <protection/>
    </xf>
    <xf numFmtId="0" fontId="97" fillId="0" borderId="0">
      <alignment/>
      <protection/>
    </xf>
    <xf numFmtId="0" fontId="97"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97" fillId="0" borderId="0">
      <alignment/>
      <protection/>
    </xf>
    <xf numFmtId="0" fontId="1" fillId="0" borderId="0">
      <alignment/>
      <protection/>
    </xf>
    <xf numFmtId="0" fontId="97" fillId="0" borderId="0">
      <alignment/>
      <protection/>
    </xf>
    <xf numFmtId="0" fontId="1"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0" fontId="97" fillId="0" borderId="0">
      <alignment/>
      <protection/>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lignment/>
      <protection/>
    </xf>
    <xf numFmtId="0" fontId="1" fillId="0" borderId="0">
      <alignment/>
      <protection/>
    </xf>
    <xf numFmtId="43" fontId="3" fillId="0" borderId="0" applyFont="0" applyFill="0" applyBorder="0" applyAlignment="0" applyProtection="0"/>
    <xf numFmtId="0" fontId="1" fillId="0" borderId="0">
      <alignment/>
      <protection/>
    </xf>
    <xf numFmtId="0" fontId="1" fillId="0" borderId="0">
      <alignment readingOrder="1"/>
      <protection/>
    </xf>
    <xf numFmtId="0" fontId="1" fillId="0" borderId="0">
      <alignment readingOrder="1"/>
      <protection/>
    </xf>
    <xf numFmtId="0" fontId="3" fillId="0" borderId="0">
      <alignment/>
      <protection/>
    </xf>
    <xf numFmtId="0" fontId="1" fillId="0" borderId="0">
      <alignment/>
      <protection/>
    </xf>
    <xf numFmtId="0" fontId="3" fillId="55" borderId="16" applyNumberFormat="0" applyFont="0" applyAlignment="0" applyProtection="0"/>
    <xf numFmtId="0" fontId="3" fillId="0" borderId="0">
      <alignment/>
      <protection/>
    </xf>
    <xf numFmtId="43" fontId="3" fillId="0" borderId="0" applyFont="0" applyFill="0" applyBorder="0" applyAlignment="0" applyProtection="0"/>
    <xf numFmtId="0" fontId="1" fillId="0" borderId="0">
      <alignment readingOrder="1"/>
      <protection/>
    </xf>
    <xf numFmtId="43" fontId="3" fillId="0" borderId="0" applyFont="0" applyFill="0" applyBorder="0" applyAlignment="0" applyProtection="0"/>
    <xf numFmtId="0" fontId="3" fillId="0" borderId="0">
      <alignment/>
      <protection/>
    </xf>
    <xf numFmtId="0" fontId="3" fillId="55" borderId="16"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readingOrder="1"/>
      <protection/>
    </xf>
    <xf numFmtId="43" fontId="3" fillId="0" borderId="0" applyFont="0" applyFill="0" applyBorder="0" applyAlignment="0" applyProtection="0"/>
    <xf numFmtId="0" fontId="3" fillId="0" borderId="0">
      <alignment/>
      <protection/>
    </xf>
    <xf numFmtId="0" fontId="3" fillId="55" borderId="16" applyNumberFormat="0" applyFont="0" applyAlignment="0" applyProtection="0"/>
    <xf numFmtId="0" fontId="1" fillId="0" borderId="0">
      <alignment/>
      <protection/>
    </xf>
    <xf numFmtId="0" fontId="1" fillId="0" borderId="0">
      <alignment/>
      <protection/>
    </xf>
    <xf numFmtId="0" fontId="1" fillId="0" borderId="0">
      <alignment/>
      <protection/>
    </xf>
    <xf numFmtId="43" fontId="3" fillId="0" borderId="0" applyFont="0" applyFill="0" applyBorder="0" applyAlignment="0" applyProtection="0"/>
    <xf numFmtId="0" fontId="1" fillId="0" borderId="0">
      <alignment readingOrder="1"/>
      <protection/>
    </xf>
    <xf numFmtId="0" fontId="3" fillId="0" borderId="0">
      <alignment/>
      <protection/>
    </xf>
    <xf numFmtId="0" fontId="1" fillId="0" borderId="0">
      <alignment/>
      <protection/>
    </xf>
    <xf numFmtId="0" fontId="1" fillId="0" borderId="0">
      <alignment/>
      <protection/>
    </xf>
    <xf numFmtId="0" fontId="55" fillId="55" borderId="16" applyNumberFormat="0" applyFont="0" applyAlignment="0" applyProtection="0"/>
    <xf numFmtId="0" fontId="1" fillId="0" borderId="0">
      <alignment readingOrder="1"/>
      <protection/>
    </xf>
    <xf numFmtId="0" fontId="1" fillId="0" borderId="0">
      <alignment readingOrder="1"/>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readingOrder="1"/>
      <protection/>
    </xf>
    <xf numFmtId="0" fontId="55" fillId="0" borderId="0">
      <alignment/>
      <protection/>
    </xf>
    <xf numFmtId="43" fontId="3" fillId="0" borderId="0" applyFont="0" applyFill="0" applyBorder="0" applyAlignment="0" applyProtection="0"/>
    <xf numFmtId="43" fontId="3" fillId="0" borderId="0" applyFont="0" applyFill="0" applyBorder="0" applyAlignment="0" applyProtection="0"/>
    <xf numFmtId="0" fontId="1" fillId="0" borderId="0">
      <alignment/>
      <protection/>
    </xf>
    <xf numFmtId="43" fontId="3"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0" fontId="22" fillId="4" borderId="1">
      <alignment horizontal="left"/>
      <protection/>
    </xf>
    <xf numFmtId="0" fontId="3" fillId="55" borderId="16" applyNumberFormat="0" applyFont="0" applyAlignment="0" applyProtection="0"/>
    <xf numFmtId="0" fontId="71" fillId="52" borderId="17" applyNumberFormat="0" applyAlignment="0" applyProtection="0"/>
    <xf numFmtId="0" fontId="22" fillId="4" borderId="1">
      <alignment horizontal="left"/>
      <protection/>
    </xf>
    <xf numFmtId="0" fontId="1" fillId="55" borderId="16" applyNumberFormat="0" applyFont="0" applyAlignment="0" applyProtection="0"/>
    <xf numFmtId="0" fontId="55" fillId="55" borderId="16" applyNumberFormat="0" applyFont="0" applyAlignment="0" applyProtection="0"/>
    <xf numFmtId="0" fontId="55" fillId="55" borderId="16" applyNumberFormat="0" applyFont="0" applyAlignment="0" applyProtection="0"/>
    <xf numFmtId="0" fontId="22" fillId="4" borderId="1">
      <alignment horizontal="left"/>
      <protection/>
    </xf>
    <xf numFmtId="0" fontId="57" fillId="0" borderId="18" applyNumberFormat="0" applyFill="0" applyAlignment="0" applyProtection="0"/>
    <xf numFmtId="0" fontId="22" fillId="4" borderId="1">
      <alignment horizontal="left"/>
      <protection/>
    </xf>
    <xf numFmtId="0" fontId="63" fillId="52" borderId="11" applyNumberFormat="0" applyAlignment="0" applyProtection="0"/>
    <xf numFmtId="0" fontId="63" fillId="52" borderId="11" applyNumberFormat="0" applyAlignment="0" applyProtection="0"/>
    <xf numFmtId="0" fontId="3" fillId="55" borderId="16" applyNumberFormat="0" applyFont="0" applyAlignment="0" applyProtection="0"/>
    <xf numFmtId="0" fontId="55" fillId="55" borderId="16" applyNumberFormat="0" applyFont="0" applyAlignment="0" applyProtection="0"/>
    <xf numFmtId="0" fontId="22" fillId="4" borderId="1">
      <alignment horizontal="left"/>
      <protection/>
    </xf>
    <xf numFmtId="0" fontId="68" fillId="3" borderId="11" applyNumberFormat="0" applyAlignment="0" applyProtection="0"/>
    <xf numFmtId="0" fontId="55" fillId="55" borderId="16" applyNumberFormat="0" applyFont="0" applyAlignment="0" applyProtection="0"/>
    <xf numFmtId="0" fontId="1" fillId="55" borderId="16" applyNumberFormat="0" applyFont="0" applyAlignment="0" applyProtection="0"/>
    <xf numFmtId="0" fontId="71" fillId="52" borderId="17" applyNumberFormat="0" applyAlignment="0" applyProtection="0"/>
    <xf numFmtId="43" fontId="3" fillId="0" borderId="0" applyFont="0" applyFill="0" applyBorder="0" applyAlignment="0" applyProtection="0"/>
    <xf numFmtId="0" fontId="57" fillId="0" borderId="18" applyNumberFormat="0" applyFill="0" applyAlignment="0" applyProtection="0"/>
    <xf numFmtId="0" fontId="68" fillId="3" borderId="11" applyNumberFormat="0" applyAlignment="0" applyProtection="0"/>
    <xf numFmtId="0" fontId="22" fillId="4" borderId="1">
      <alignment horizontal="left"/>
      <protection/>
    </xf>
    <xf numFmtId="43" fontId="3" fillId="0" borderId="0" applyFont="0" applyFill="0" applyBorder="0" applyAlignment="0" applyProtection="0"/>
    <xf numFmtId="0" fontId="1" fillId="0" borderId="0">
      <alignment/>
      <protection/>
    </xf>
    <xf numFmtId="0" fontId="3" fillId="0" borderId="0">
      <alignment/>
      <protection/>
    </xf>
    <xf numFmtId="0" fontId="1" fillId="0" borderId="0">
      <alignment/>
      <protection/>
    </xf>
    <xf numFmtId="43" fontId="1" fillId="0" borderId="0" applyFont="0" applyFill="0" applyBorder="0" applyAlignment="0" applyProtection="0"/>
    <xf numFmtId="0" fontId="1" fillId="3" borderId="0" applyNumberFormat="0" applyAlignment="0">
      <protection/>
    </xf>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 fillId="55" borderId="16" applyNumberFormat="0" applyFont="0" applyAlignment="0" applyProtection="0"/>
    <xf numFmtId="0" fontId="22" fillId="4" borderId="1">
      <alignment horizontal="left"/>
      <protection/>
    </xf>
    <xf numFmtId="0" fontId="22" fillId="4" borderId="1">
      <alignment horizontal="left"/>
      <protection/>
    </xf>
    <xf numFmtId="43" fontId="3" fillId="0" borderId="0" applyFont="0" applyFill="0" applyBorder="0" applyAlignment="0" applyProtection="0"/>
    <xf numFmtId="9" fontId="1" fillId="0" borderId="0" applyFont="0" applyFill="0" applyBorder="0" applyAlignment="0" applyProtection="0"/>
    <xf numFmtId="0" fontId="22" fillId="4" borderId="1">
      <alignment horizontal="left"/>
      <protection/>
    </xf>
    <xf numFmtId="0" fontId="1" fillId="0" borderId="0">
      <alignment readingOrder="1"/>
      <protection/>
    </xf>
    <xf numFmtId="0" fontId="1" fillId="55" borderId="16" applyNumberFormat="0" applyFont="0" applyAlignment="0" applyProtection="0"/>
    <xf numFmtId="0" fontId="3" fillId="55" borderId="16" applyNumberFormat="0" applyFont="0" applyAlignment="0" applyProtection="0"/>
    <xf numFmtId="0" fontId="63" fillId="52" borderId="11" applyNumberFormat="0" applyAlignment="0" applyProtection="0"/>
    <xf numFmtId="0" fontId="68" fillId="3" borderId="11" applyNumberFormat="0" applyAlignment="0" applyProtection="0"/>
    <xf numFmtId="0" fontId="1" fillId="55" borderId="16" applyNumberFormat="0" applyFont="0" applyAlignment="0" applyProtection="0"/>
    <xf numFmtId="0" fontId="71" fillId="52" borderId="17" applyNumberFormat="0" applyAlignment="0" applyProtection="0"/>
    <xf numFmtId="43" fontId="3" fillId="0" borderId="0" applyFont="0" applyFill="0" applyBorder="0" applyAlignment="0" applyProtection="0"/>
    <xf numFmtId="0" fontId="57" fillId="0" borderId="18" applyNumberFormat="0" applyFill="0" applyAlignment="0" applyProtection="0"/>
    <xf numFmtId="0" fontId="3" fillId="55" borderId="16" applyNumberFormat="0" applyFont="0" applyAlignment="0" applyProtection="0"/>
    <xf numFmtId="0" fontId="3" fillId="55" borderId="16" applyNumberFormat="0" applyFont="0" applyAlignment="0" applyProtection="0"/>
    <xf numFmtId="43" fontId="3" fillId="0" borderId="0" applyFont="0" applyFill="0" applyBorder="0" applyAlignment="0" applyProtection="0"/>
    <xf numFmtId="0" fontId="1" fillId="0" borderId="0">
      <alignment/>
      <protection/>
    </xf>
    <xf numFmtId="43" fontId="3" fillId="0" borderId="0" applyFont="0" applyFill="0" applyBorder="0" applyAlignment="0" applyProtection="0"/>
    <xf numFmtId="0" fontId="3" fillId="55" borderId="16" applyNumberFormat="0" applyFont="0" applyAlignment="0" applyProtection="0"/>
    <xf numFmtId="0" fontId="63" fillId="52" borderId="11" applyNumberFormat="0" applyAlignment="0" applyProtection="0"/>
    <xf numFmtId="0" fontId="1" fillId="55" borderId="16" applyNumberFormat="0" applyFont="0" applyAlignment="0" applyProtection="0"/>
    <xf numFmtId="0" fontId="22" fillId="4" borderId="1">
      <alignment horizontal="left"/>
      <protection/>
    </xf>
    <xf numFmtId="0" fontId="3" fillId="55" borderId="16" applyNumberFormat="0" applyFont="0" applyAlignment="0" applyProtection="0"/>
    <xf numFmtId="0" fontId="22" fillId="4" borderId="1">
      <alignment horizontal="left"/>
      <protection/>
    </xf>
    <xf numFmtId="0" fontId="68" fillId="3" borderId="11" applyNumberFormat="0" applyAlignment="0" applyProtection="0"/>
    <xf numFmtId="0" fontId="71" fillId="52" borderId="17" applyNumberFormat="0" applyAlignment="0" applyProtection="0"/>
    <xf numFmtId="0" fontId="3" fillId="55" borderId="16" applyNumberFormat="0" applyFont="0" applyAlignment="0" applyProtection="0"/>
    <xf numFmtId="0" fontId="22" fillId="4" borderId="1">
      <alignment horizontal="left"/>
      <protection/>
    </xf>
    <xf numFmtId="0" fontId="63" fillId="52" borderId="11" applyNumberFormat="0" applyAlignment="0" applyProtection="0"/>
    <xf numFmtId="0" fontId="68" fillId="3" borderId="11" applyNumberFormat="0" applyAlignment="0" applyProtection="0"/>
    <xf numFmtId="0" fontId="1" fillId="55" borderId="16" applyNumberFormat="0" applyFont="0" applyAlignment="0" applyProtection="0"/>
    <xf numFmtId="0" fontId="71" fillId="52" borderId="17" applyNumberFormat="0" applyAlignment="0" applyProtection="0"/>
    <xf numFmtId="0" fontId="57" fillId="0" borderId="18" applyNumberFormat="0" applyFill="0" applyAlignment="0" applyProtection="0"/>
    <xf numFmtId="0" fontId="3" fillId="55" borderId="16" applyNumberFormat="0" applyFont="0" applyAlignment="0" applyProtection="0"/>
    <xf numFmtId="0" fontId="63" fillId="52" borderId="11" applyNumberFormat="0" applyAlignment="0" applyProtection="0"/>
    <xf numFmtId="0" fontId="68" fillId="3" borderId="11" applyNumberFormat="0" applyAlignment="0" applyProtection="0"/>
    <xf numFmtId="0" fontId="1" fillId="55" borderId="16" applyNumberFormat="0" applyFont="0" applyAlignment="0" applyProtection="0"/>
    <xf numFmtId="0" fontId="71" fillId="52" borderId="17" applyNumberFormat="0" applyAlignment="0" applyProtection="0"/>
    <xf numFmtId="0" fontId="57" fillId="0" borderId="18" applyNumberFormat="0" applyFill="0" applyAlignment="0" applyProtection="0"/>
    <xf numFmtId="0" fontId="3" fillId="55" borderId="16" applyNumberFormat="0" applyFont="0" applyAlignment="0" applyProtection="0"/>
    <xf numFmtId="0" fontId="57" fillId="0" borderId="18" applyNumberFormat="0" applyFill="0" applyAlignment="0" applyProtection="0"/>
    <xf numFmtId="0" fontId="3" fillId="55" borderId="16" applyNumberFormat="0" applyFont="0" applyAlignment="0" applyProtection="0"/>
    <xf numFmtId="0" fontId="3" fillId="55" borderId="16" applyNumberFormat="0" applyFont="0" applyAlignment="0" applyProtection="0"/>
    <xf numFmtId="0" fontId="63" fillId="52" borderId="11" applyNumberFormat="0" applyAlignment="0" applyProtection="0"/>
    <xf numFmtId="0" fontId="1" fillId="55" borderId="16" applyNumberFormat="0" applyFont="0" applyAlignment="0" applyProtection="0"/>
    <xf numFmtId="0" fontId="22" fillId="4" borderId="1">
      <alignment horizontal="left"/>
      <protection/>
    </xf>
    <xf numFmtId="0" fontId="3" fillId="55" borderId="16" applyNumberFormat="0" applyFont="0" applyAlignment="0" applyProtection="0"/>
    <xf numFmtId="0" fontId="22" fillId="4" borderId="1">
      <alignment horizontal="left"/>
      <protection/>
    </xf>
    <xf numFmtId="0" fontId="68" fillId="3" borderId="11" applyNumberFormat="0" applyAlignment="0" applyProtection="0"/>
    <xf numFmtId="0" fontId="71" fillId="52" borderId="17" applyNumberFormat="0" applyAlignment="0" applyProtection="0"/>
    <xf numFmtId="0" fontId="3" fillId="55" borderId="16" applyNumberFormat="0" applyFont="0" applyAlignment="0" applyProtection="0"/>
    <xf numFmtId="0" fontId="22" fillId="4" borderId="1">
      <alignment horizontal="left"/>
      <protection/>
    </xf>
    <xf numFmtId="0" fontId="63" fillId="52" borderId="11" applyNumberFormat="0" applyAlignment="0" applyProtection="0"/>
    <xf numFmtId="0" fontId="68" fillId="3" borderId="11" applyNumberFormat="0" applyAlignment="0" applyProtection="0"/>
    <xf numFmtId="0" fontId="1" fillId="55" borderId="16" applyNumberFormat="0" applyFont="0" applyAlignment="0" applyProtection="0"/>
    <xf numFmtId="0" fontId="71" fillId="52" borderId="17" applyNumberFormat="0" applyAlignment="0" applyProtection="0"/>
    <xf numFmtId="0" fontId="57" fillId="0" borderId="18" applyNumberFormat="0" applyFill="0" applyAlignment="0" applyProtection="0"/>
    <xf numFmtId="0" fontId="3" fillId="55" borderId="16" applyNumberFormat="0" applyFont="0" applyAlignment="0" applyProtection="0"/>
    <xf numFmtId="0" fontId="63" fillId="52" borderId="11" applyNumberFormat="0" applyAlignment="0" applyProtection="0"/>
    <xf numFmtId="0" fontId="68" fillId="3" borderId="11" applyNumberFormat="0" applyAlignment="0" applyProtection="0"/>
    <xf numFmtId="0" fontId="1" fillId="55" borderId="16" applyNumberFormat="0" applyFont="0" applyAlignment="0" applyProtection="0"/>
    <xf numFmtId="0" fontId="71" fillId="52" borderId="17" applyNumberFormat="0" applyAlignment="0" applyProtection="0"/>
    <xf numFmtId="0" fontId="57" fillId="0" borderId="18" applyNumberFormat="0" applyFill="0" applyAlignment="0" applyProtection="0"/>
    <xf numFmtId="0" fontId="3" fillId="55" borderId="16" applyNumberFormat="0" applyFont="0" applyAlignment="0" applyProtection="0"/>
    <xf numFmtId="0" fontId="57" fillId="0" borderId="18" applyNumberFormat="0" applyFill="0" applyAlignment="0" applyProtection="0"/>
    <xf numFmtId="0" fontId="3" fillId="55" borderId="16" applyNumberFormat="0" applyFont="0" applyAlignment="0" applyProtection="0"/>
  </cellStyleXfs>
  <cellXfs count="762">
    <xf numFmtId="0" fontId="0" fillId="0" borderId="0" xfId="0"/>
    <xf numFmtId="0" fontId="0" fillId="85" borderId="0" xfId="0" applyFill="1"/>
    <xf numFmtId="0" fontId="0" fillId="86" borderId="0" xfId="0" applyFill="1"/>
    <xf numFmtId="0" fontId="0" fillId="85" borderId="32" xfId="0" applyFill="1" applyBorder="1"/>
    <xf numFmtId="0" fontId="0" fillId="85" borderId="0" xfId="0" applyFill="1" applyBorder="1"/>
    <xf numFmtId="0" fontId="0" fillId="85" borderId="33" xfId="0" applyFill="1" applyBorder="1"/>
    <xf numFmtId="0" fontId="3" fillId="52" borderId="0" xfId="0" applyFont="1" applyFill="1"/>
    <xf numFmtId="0" fontId="7" fillId="60" borderId="0" xfId="0" applyFont="1" applyFill="1"/>
    <xf numFmtId="0" fontId="8" fillId="60" borderId="0" xfId="0" applyFont="1" applyFill="1" applyAlignment="1">
      <alignment horizontal="center"/>
    </xf>
    <xf numFmtId="0" fontId="9" fillId="60" borderId="0" xfId="0" applyFont="1" applyFill="1" applyBorder="1" applyAlignment="1">
      <alignment horizontal="center"/>
    </xf>
    <xf numFmtId="1" fontId="3" fillId="52" borderId="0" xfId="0" applyNumberFormat="1" applyFont="1" applyFill="1"/>
    <xf numFmtId="0" fontId="6" fillId="53" borderId="0" xfId="0" applyFont="1" applyFill="1"/>
    <xf numFmtId="0" fontId="0" fillId="53" borderId="0" xfId="0" applyFill="1"/>
    <xf numFmtId="0" fontId="0" fillId="53" borderId="0" xfId="0" applyFill="1" applyAlignment="1">
      <alignment horizontal="left" indent="1"/>
    </xf>
    <xf numFmtId="164" fontId="0" fillId="53" borderId="0" xfId="0" applyNumberFormat="1" applyFill="1"/>
    <xf numFmtId="0" fontId="6" fillId="86" borderId="0" xfId="0" applyFont="1" applyFill="1"/>
    <xf numFmtId="0" fontId="3" fillId="86" borderId="0" xfId="0" applyFont="1" applyFill="1"/>
    <xf numFmtId="0" fontId="2" fillId="85" borderId="0" xfId="0" applyFont="1" applyFill="1" applyBorder="1"/>
    <xf numFmtId="0" fontId="0" fillId="87" borderId="20" xfId="0" applyFill="1" applyBorder="1" applyAlignment="1">
      <alignment horizontal="center" vertical="top" wrapText="1"/>
    </xf>
    <xf numFmtId="0" fontId="0" fillId="85" borderId="34" xfId="0" applyFill="1" applyBorder="1" applyAlignment="1">
      <alignment horizontal="center"/>
    </xf>
    <xf numFmtId="9" fontId="0" fillId="87" borderId="20" xfId="15" applyFont="1" applyFill="1" applyBorder="1" applyAlignment="1">
      <alignment horizontal="center" vertical="top" wrapText="1"/>
    </xf>
    <xf numFmtId="0" fontId="0" fillId="87" borderId="19" xfId="0" applyFill="1" applyBorder="1" applyAlignment="1">
      <alignment horizontal="center" vertical="top" wrapText="1"/>
    </xf>
    <xf numFmtId="9" fontId="0" fillId="85" borderId="20" xfId="15" applyFont="1" applyFill="1" applyBorder="1" applyAlignment="1">
      <alignment horizontal="center" vertical="top" wrapText="1"/>
    </xf>
    <xf numFmtId="0" fontId="0" fillId="88" borderId="20" xfId="0" applyFill="1" applyBorder="1" applyAlignment="1">
      <alignment horizontal="center" vertical="center"/>
    </xf>
    <xf numFmtId="165" fontId="0" fillId="88" borderId="20" xfId="0" applyNumberFormat="1" applyFill="1" applyBorder="1" applyAlignment="1">
      <alignment horizontal="center" vertical="center"/>
    </xf>
    <xf numFmtId="2" fontId="1" fillId="85" borderId="20" xfId="0" applyNumberFormat="1" applyFont="1" applyFill="1" applyBorder="1" applyAlignment="1">
      <alignment horizontal="center"/>
    </xf>
    <xf numFmtId="2" fontId="1" fillId="85" borderId="0" xfId="0" applyNumberFormat="1" applyFont="1" applyFill="1" applyBorder="1" applyAlignment="1">
      <alignment horizontal="center"/>
    </xf>
    <xf numFmtId="2" fontId="1" fillId="85" borderId="20" xfId="0" applyNumberFormat="1" applyFont="1" applyFill="1" applyBorder="1" applyAlignment="1">
      <alignment horizontal="center" wrapText="1"/>
    </xf>
    <xf numFmtId="2" fontId="1" fillId="85" borderId="0" xfId="0" applyNumberFormat="1" applyFont="1" applyFill="1" applyBorder="1" applyAlignment="1">
      <alignment horizontal="center" wrapText="1"/>
    </xf>
    <xf numFmtId="1" fontId="1" fillId="85" borderId="20" xfId="0" applyNumberFormat="1" applyFont="1" applyFill="1" applyBorder="1" applyAlignment="1">
      <alignment horizontal="center"/>
    </xf>
    <xf numFmtId="1" fontId="1" fillId="85" borderId="0" xfId="0" applyNumberFormat="1" applyFont="1" applyFill="1" applyBorder="1" applyAlignment="1">
      <alignment horizontal="center"/>
    </xf>
    <xf numFmtId="0" fontId="12" fillId="85" borderId="0" xfId="0" applyFont="1" applyFill="1"/>
    <xf numFmtId="0" fontId="12" fillId="85" borderId="0" xfId="0" applyFont="1" applyFill="1" applyAlignment="1">
      <alignment wrapText="1"/>
    </xf>
    <xf numFmtId="0" fontId="13" fillId="85" borderId="35" xfId="0" applyFont="1" applyFill="1" applyBorder="1" applyAlignment="1">
      <alignment vertical="top"/>
    </xf>
    <xf numFmtId="0" fontId="12" fillId="85" borderId="36" xfId="0" applyFont="1" applyFill="1" applyBorder="1"/>
    <xf numFmtId="0" fontId="12" fillId="85" borderId="32" xfId="0" applyFont="1" applyFill="1" applyBorder="1"/>
    <xf numFmtId="0" fontId="12" fillId="85" borderId="0" xfId="0" applyFont="1" applyFill="1" applyBorder="1"/>
    <xf numFmtId="0" fontId="12" fillId="85" borderId="0" xfId="0" applyFont="1" applyFill="1" applyBorder="1" applyAlignment="1">
      <alignment wrapText="1"/>
    </xf>
    <xf numFmtId="0" fontId="12" fillId="85" borderId="33" xfId="0" applyFont="1" applyFill="1" applyBorder="1"/>
    <xf numFmtId="0" fontId="13" fillId="85" borderId="37" xfId="0" applyFont="1" applyFill="1" applyBorder="1"/>
    <xf numFmtId="0" fontId="12" fillId="85" borderId="38" xfId="0" applyFont="1" applyFill="1" applyBorder="1" applyAlignment="1">
      <alignment wrapText="1"/>
    </xf>
    <xf numFmtId="0" fontId="12" fillId="85" borderId="0" xfId="0" applyFont="1" applyFill="1" applyBorder="1" applyAlignment="1">
      <alignment horizontal="center"/>
    </xf>
    <xf numFmtId="0" fontId="12" fillId="85" borderId="33" xfId="0" applyFont="1" applyFill="1" applyBorder="1" applyAlignment="1">
      <alignment horizontal="center"/>
    </xf>
    <xf numFmtId="0" fontId="13" fillId="85" borderId="38" xfId="0" applyFont="1" applyFill="1" applyBorder="1" applyAlignment="1">
      <alignment wrapText="1"/>
    </xf>
    <xf numFmtId="0" fontId="13" fillId="85" borderId="0" xfId="0" applyFont="1" applyFill="1" applyBorder="1" applyAlignment="1">
      <alignment wrapText="1"/>
    </xf>
    <xf numFmtId="0" fontId="13" fillId="85" borderId="0" xfId="0" applyFont="1" applyFill="1" applyBorder="1"/>
    <xf numFmtId="0" fontId="14" fillId="85" borderId="0" xfId="0" applyFont="1" applyFill="1" applyBorder="1"/>
    <xf numFmtId="9" fontId="12" fillId="85" borderId="33" xfId="0" applyNumberFormat="1" applyFont="1" applyFill="1" applyBorder="1" applyAlignment="1">
      <alignment wrapText="1"/>
    </xf>
    <xf numFmtId="9" fontId="12" fillId="85" borderId="0" xfId="0" applyNumberFormat="1" applyFont="1" applyFill="1" applyBorder="1" applyAlignment="1">
      <alignment wrapText="1"/>
    </xf>
    <xf numFmtId="9" fontId="12" fillId="85" borderId="0" xfId="0" applyNumberFormat="1" applyFont="1" applyFill="1" applyBorder="1"/>
    <xf numFmtId="0" fontId="12" fillId="85" borderId="39" xfId="0" applyFont="1" applyFill="1" applyBorder="1"/>
    <xf numFmtId="9" fontId="12" fillId="85" borderId="40" xfId="0" applyNumberFormat="1" applyFont="1" applyFill="1" applyBorder="1" applyAlignment="1">
      <alignment wrapText="1"/>
    </xf>
    <xf numFmtId="0" fontId="12" fillId="85" borderId="32" xfId="0" applyFont="1" applyFill="1" applyBorder="1" applyAlignment="1">
      <alignment horizontal="center"/>
    </xf>
    <xf numFmtId="0" fontId="14" fillId="85" borderId="0" xfId="0" applyFont="1" applyFill="1" applyBorder="1" applyAlignment="1">
      <alignment horizontal="center"/>
    </xf>
    <xf numFmtId="0" fontId="13" fillId="85" borderId="20" xfId="0" applyFont="1" applyFill="1" applyBorder="1" applyAlignment="1">
      <alignment horizontal="center"/>
    </xf>
    <xf numFmtId="0" fontId="13" fillId="85" borderId="20" xfId="0" applyFont="1" applyFill="1" applyBorder="1" applyAlignment="1">
      <alignment horizontal="center" vertical="center" wrapText="1"/>
    </xf>
    <xf numFmtId="0" fontId="12" fillId="85" borderId="0" xfId="0" applyFont="1" applyFill="1" applyAlignment="1">
      <alignment horizontal="center"/>
    </xf>
    <xf numFmtId="0" fontId="12" fillId="85" borderId="20" xfId="0" applyFont="1" applyFill="1" applyBorder="1"/>
    <xf numFmtId="0" fontId="12" fillId="85" borderId="20" xfId="0" applyFont="1" applyFill="1" applyBorder="1" applyAlignment="1">
      <alignment horizontal="center" vertical="center" wrapText="1"/>
    </xf>
    <xf numFmtId="0" fontId="12" fillId="85" borderId="41" xfId="0" applyFont="1" applyFill="1" applyBorder="1"/>
    <xf numFmtId="0" fontId="12" fillId="85" borderId="40" xfId="0" applyFont="1" applyFill="1" applyBorder="1"/>
    <xf numFmtId="0" fontId="13" fillId="85" borderId="32" xfId="0" applyFont="1" applyFill="1" applyBorder="1"/>
    <xf numFmtId="0" fontId="15" fillId="85" borderId="0" xfId="0" applyFont="1" applyFill="1" applyAlignment="1">
      <alignment horizontal="center" wrapText="1"/>
    </xf>
    <xf numFmtId="0" fontId="16" fillId="85" borderId="0" xfId="0" applyFont="1" applyFill="1" applyAlignment="1">
      <alignment horizontal="center" wrapText="1"/>
    </xf>
    <xf numFmtId="14" fontId="15" fillId="85" borderId="0" xfId="0" applyNumberFormat="1" applyFont="1" applyFill="1" applyAlignment="1">
      <alignment horizontal="center" wrapText="1"/>
    </xf>
    <xf numFmtId="14" fontId="15" fillId="85" borderId="20" xfId="0" applyNumberFormat="1" applyFont="1" applyFill="1" applyBorder="1" applyAlignment="1">
      <alignment horizontal="center" wrapText="1"/>
    </xf>
    <xf numFmtId="9" fontId="15" fillId="85" borderId="0" xfId="0" applyNumberFormat="1" applyFont="1" applyFill="1" applyAlignment="1">
      <alignment horizontal="center" wrapText="1"/>
    </xf>
    <xf numFmtId="0" fontId="15" fillId="85" borderId="20" xfId="0" applyFont="1" applyFill="1" applyBorder="1" applyAlignment="1">
      <alignment wrapText="1"/>
    </xf>
    <xf numFmtId="0" fontId="16" fillId="85" borderId="20" xfId="0" applyFont="1" applyFill="1" applyBorder="1" applyAlignment="1">
      <alignment horizontal="center" wrapText="1"/>
    </xf>
    <xf numFmtId="0" fontId="15" fillId="85" borderId="20" xfId="0" applyFont="1" applyFill="1" applyBorder="1" applyAlignment="1">
      <alignment horizontal="center" wrapText="1"/>
    </xf>
    <xf numFmtId="0" fontId="15" fillId="85" borderId="20" xfId="0" applyFont="1" applyFill="1" applyBorder="1" applyAlignment="1">
      <alignment horizontal="left" wrapText="1"/>
    </xf>
    <xf numFmtId="0" fontId="11" fillId="0" borderId="20" xfId="0" applyFont="1" applyBorder="1" applyAlignment="1">
      <alignment horizontal="center" wrapText="1"/>
    </xf>
    <xf numFmtId="0" fontId="11" fillId="0" borderId="20" xfId="0" applyFont="1" applyFill="1" applyBorder="1" applyAlignment="1">
      <alignment horizontal="center" wrapText="1"/>
    </xf>
    <xf numFmtId="0" fontId="12" fillId="0" borderId="20" xfId="0" applyFont="1" applyBorder="1" applyAlignment="1">
      <alignment horizontal="center"/>
    </xf>
    <xf numFmtId="0" fontId="12" fillId="85" borderId="41" xfId="0" applyFont="1" applyFill="1" applyBorder="1" applyAlignment="1">
      <alignment wrapText="1"/>
    </xf>
    <xf numFmtId="0" fontId="13" fillId="85" borderId="0" xfId="0" applyFont="1" applyFill="1"/>
    <xf numFmtId="0" fontId="13" fillId="85" borderId="36" xfId="0" applyFont="1" applyFill="1" applyBorder="1" applyAlignment="1">
      <alignment vertical="top"/>
    </xf>
    <xf numFmtId="0" fontId="13" fillId="85" borderId="42" xfId="0" applyFont="1" applyFill="1" applyBorder="1" applyAlignment="1">
      <alignment vertical="top"/>
    </xf>
    <xf numFmtId="0" fontId="13" fillId="85" borderId="0" xfId="0" applyFont="1" applyFill="1" applyBorder="1" applyAlignment="1">
      <alignment vertical="top"/>
    </xf>
    <xf numFmtId="0" fontId="12" fillId="85" borderId="35" xfId="0" applyFont="1" applyFill="1" applyBorder="1"/>
    <xf numFmtId="9" fontId="12" fillId="85" borderId="0" xfId="15" applyFont="1" applyFill="1" applyBorder="1"/>
    <xf numFmtId="0" fontId="12" fillId="85" borderId="20" xfId="0" applyFont="1" applyFill="1" applyBorder="1" applyAlignment="1">
      <alignment wrapText="1"/>
    </xf>
    <xf numFmtId="9" fontId="12" fillId="85" borderId="20" xfId="15" applyFont="1" applyFill="1" applyBorder="1"/>
    <xf numFmtId="0" fontId="12" fillId="85" borderId="42" xfId="0" applyFont="1" applyFill="1" applyBorder="1"/>
    <xf numFmtId="9" fontId="12" fillId="85" borderId="0" xfId="15" applyFont="1" applyFill="1" applyBorder="1" applyAlignment="1">
      <alignment wrapText="1"/>
    </xf>
    <xf numFmtId="1" fontId="12" fillId="85" borderId="20" xfId="0" applyNumberFormat="1" applyFont="1" applyFill="1" applyBorder="1" applyAlignment="1">
      <alignment wrapText="1"/>
    </xf>
    <xf numFmtId="0" fontId="13" fillId="85" borderId="35" xfId="0" applyFont="1" applyFill="1" applyBorder="1"/>
    <xf numFmtId="0" fontId="12" fillId="85" borderId="33" xfId="0" applyFont="1" applyFill="1" applyBorder="1" applyAlignment="1">
      <alignment wrapText="1"/>
    </xf>
    <xf numFmtId="1" fontId="12" fillId="85" borderId="0" xfId="0" applyNumberFormat="1" applyFont="1" applyFill="1" applyBorder="1" applyAlignment="1">
      <alignment wrapText="1"/>
    </xf>
    <xf numFmtId="0" fontId="1" fillId="0" borderId="0" xfId="20">
      <alignment/>
      <protection/>
    </xf>
    <xf numFmtId="0" fontId="1" fillId="0" borderId="0" xfId="20" applyFont="1">
      <alignment/>
      <protection/>
    </xf>
    <xf numFmtId="37" fontId="1" fillId="0" borderId="20" xfId="24" applyNumberFormat="1" applyFont="1" applyBorder="1">
      <alignment/>
      <protection/>
    </xf>
    <xf numFmtId="0" fontId="1" fillId="0" borderId="20" xfId="20" applyFont="1" applyBorder="1">
      <alignment/>
      <protection/>
    </xf>
    <xf numFmtId="0" fontId="11" fillId="0" borderId="0" xfId="20" applyFont="1">
      <alignment/>
      <protection/>
    </xf>
    <xf numFmtId="37" fontId="1" fillId="0" borderId="20" xfId="24" applyNumberFormat="1" applyFont="1" applyFill="1" applyBorder="1">
      <alignment/>
      <protection/>
    </xf>
    <xf numFmtId="171" fontId="1" fillId="0" borderId="20" xfId="21" applyNumberFormat="1" applyFont="1" applyFill="1" applyBorder="1"/>
    <xf numFmtId="0" fontId="1" fillId="0" borderId="0" xfId="20" applyFill="1">
      <alignment/>
      <protection/>
    </xf>
    <xf numFmtId="37" fontId="1" fillId="0" borderId="0" xfId="20" applyNumberFormat="1" applyFont="1">
      <alignment/>
      <protection/>
    </xf>
    <xf numFmtId="0" fontId="11" fillId="0" borderId="43" xfId="20" applyFont="1" applyBorder="1" applyAlignment="1">
      <alignment horizontal="right"/>
      <protection/>
    </xf>
    <xf numFmtId="0" fontId="1" fillId="83" borderId="44" xfId="20" applyFont="1" applyFill="1" applyBorder="1">
      <alignment/>
      <protection/>
    </xf>
    <xf numFmtId="9" fontId="1" fillId="0" borderId="0" xfId="20" applyNumberFormat="1" applyFont="1">
      <alignment/>
      <protection/>
    </xf>
    <xf numFmtId="9" fontId="1" fillId="83" borderId="20" xfId="24" applyNumberFormat="1" applyFont="1" applyFill="1" applyBorder="1">
      <alignment/>
      <protection/>
    </xf>
    <xf numFmtId="171" fontId="1" fillId="0" borderId="45" xfId="21" applyNumberFormat="1" applyFont="1" applyBorder="1"/>
    <xf numFmtId="171" fontId="1" fillId="0" borderId="46" xfId="21" applyNumberFormat="1" applyFont="1" applyBorder="1"/>
    <xf numFmtId="0" fontId="1" fillId="0" borderId="0" xfId="20" applyFont="1" applyBorder="1">
      <alignment/>
      <protection/>
    </xf>
    <xf numFmtId="171" fontId="1" fillId="0" borderId="0" xfId="20" applyNumberFormat="1" applyFont="1">
      <alignment/>
      <protection/>
    </xf>
    <xf numFmtId="0" fontId="1" fillId="0" borderId="47" xfId="20" applyBorder="1">
      <alignment/>
      <protection/>
    </xf>
    <xf numFmtId="9" fontId="1" fillId="0" borderId="48" xfId="25" applyFont="1" applyBorder="1"/>
    <xf numFmtId="37" fontId="1" fillId="0" borderId="45" xfId="24" applyNumberFormat="1" applyFont="1" applyBorder="1">
      <alignment/>
      <protection/>
    </xf>
    <xf numFmtId="10" fontId="1" fillId="83" borderId="49" xfId="20" applyNumberFormat="1" applyFont="1" applyFill="1" applyBorder="1">
      <alignment/>
      <protection/>
    </xf>
    <xf numFmtId="10" fontId="1" fillId="83" borderId="20" xfId="20" applyNumberFormat="1" applyFont="1" applyFill="1" applyBorder="1">
      <alignment/>
      <protection/>
    </xf>
    <xf numFmtId="10" fontId="1" fillId="83" borderId="45" xfId="20" applyNumberFormat="1" applyFont="1" applyFill="1" applyBorder="1">
      <alignment/>
      <protection/>
    </xf>
    <xf numFmtId="9" fontId="1" fillId="83" borderId="50" xfId="25" applyFont="1" applyFill="1" applyBorder="1"/>
    <xf numFmtId="9" fontId="1" fillId="83" borderId="51" xfId="25" applyFont="1" applyFill="1" applyBorder="1"/>
    <xf numFmtId="9" fontId="1" fillId="83" borderId="52" xfId="25" applyFont="1" applyFill="1" applyBorder="1"/>
    <xf numFmtId="9" fontId="1" fillId="0" borderId="50" xfId="25" applyFont="1" applyBorder="1"/>
    <xf numFmtId="9" fontId="1" fillId="0" borderId="51" xfId="25" applyFont="1" applyBorder="1"/>
    <xf numFmtId="9" fontId="1" fillId="0" borderId="52" xfId="25" applyFont="1" applyBorder="1"/>
    <xf numFmtId="0" fontId="11" fillId="83" borderId="53" xfId="20" applyFont="1" applyFill="1" applyBorder="1" applyAlignment="1">
      <alignment horizontal="right"/>
      <protection/>
    </xf>
    <xf numFmtId="0" fontId="1" fillId="83" borderId="54" xfId="20" applyFill="1" applyBorder="1">
      <alignment/>
      <protection/>
    </xf>
    <xf numFmtId="0" fontId="1" fillId="83" borderId="55" xfId="20" applyFill="1" applyBorder="1">
      <alignment/>
      <protection/>
    </xf>
    <xf numFmtId="0" fontId="11" fillId="0" borderId="53" xfId="20" applyFont="1" applyFill="1" applyBorder="1" applyAlignment="1">
      <alignment horizontal="right"/>
      <protection/>
    </xf>
    <xf numFmtId="0" fontId="1" fillId="0" borderId="54" xfId="20" applyBorder="1">
      <alignment/>
      <protection/>
    </xf>
    <xf numFmtId="0" fontId="1" fillId="0" borderId="55" xfId="20" applyBorder="1">
      <alignment/>
      <protection/>
    </xf>
    <xf numFmtId="0" fontId="11" fillId="0" borderId="54" xfId="20" applyFont="1" applyFill="1" applyBorder="1" applyAlignment="1">
      <alignment horizontal="right"/>
      <protection/>
    </xf>
    <xf numFmtId="170" fontId="11" fillId="3" borderId="53" xfId="21" applyNumberFormat="1" applyFont="1" applyFill="1" applyBorder="1" applyAlignment="1">
      <alignment wrapText="1"/>
    </xf>
    <xf numFmtId="170" fontId="11" fillId="3" borderId="56" xfId="21" applyNumberFormat="1" applyFont="1" applyFill="1" applyBorder="1" applyAlignment="1">
      <alignment wrapText="1"/>
    </xf>
    <xf numFmtId="37" fontId="1" fillId="0" borderId="46" xfId="24" applyNumberFormat="1" applyFont="1" applyFill="1" applyBorder="1">
      <alignment/>
      <protection/>
    </xf>
    <xf numFmtId="37" fontId="1" fillId="0" borderId="46" xfId="24" applyNumberFormat="1" applyFont="1" applyBorder="1">
      <alignment/>
      <protection/>
    </xf>
    <xf numFmtId="0" fontId="11" fillId="0" borderId="57" xfId="20" applyFont="1" applyBorder="1" applyAlignment="1">
      <alignment horizontal="right"/>
      <protection/>
    </xf>
    <xf numFmtId="0" fontId="1" fillId="0" borderId="58" xfId="20" applyFont="1" applyBorder="1">
      <alignment/>
      <protection/>
    </xf>
    <xf numFmtId="0" fontId="1" fillId="0" borderId="46" xfId="24" applyFont="1" applyBorder="1">
      <alignment/>
      <protection/>
    </xf>
    <xf numFmtId="0" fontId="1" fillId="0" borderId="46" xfId="20" applyFont="1" applyFill="1" applyBorder="1">
      <alignment/>
      <protection/>
    </xf>
    <xf numFmtId="0" fontId="11" fillId="0" borderId="19" xfId="24" applyFont="1" applyBorder="1" applyAlignment="1">
      <alignment horizontal="left"/>
      <protection/>
    </xf>
    <xf numFmtId="0" fontId="11" fillId="0" borderId="59" xfId="24" applyFont="1" applyBorder="1">
      <alignment/>
      <protection/>
    </xf>
    <xf numFmtId="0" fontId="1" fillId="0" borderId="41" xfId="20" applyFont="1" applyBorder="1">
      <alignment/>
      <protection/>
    </xf>
    <xf numFmtId="171" fontId="1" fillId="0" borderId="41" xfId="21" applyNumberFormat="1" applyFont="1" applyBorder="1"/>
    <xf numFmtId="171" fontId="1" fillId="0" borderId="45" xfId="21" applyNumberFormat="1" applyFont="1" applyFill="1" applyBorder="1"/>
    <xf numFmtId="171" fontId="1" fillId="0" borderId="60" xfId="21" applyNumberFormat="1" applyFont="1" applyFill="1" applyBorder="1"/>
    <xf numFmtId="0" fontId="11" fillId="0" borderId="34" xfId="24" applyFont="1" applyBorder="1" applyAlignment="1">
      <alignment horizontal="left"/>
      <protection/>
    </xf>
    <xf numFmtId="0" fontId="1" fillId="0" borderId="46" xfId="24" applyFont="1" applyBorder="1">
      <alignment/>
      <protection/>
    </xf>
    <xf numFmtId="171" fontId="1" fillId="0" borderId="61" xfId="21" applyNumberFormat="1" applyFont="1" applyBorder="1"/>
    <xf numFmtId="0" fontId="11" fillId="3" borderId="62" xfId="24" applyFont="1" applyFill="1" applyBorder="1" applyAlignment="1">
      <alignment horizontal="left"/>
      <protection/>
    </xf>
    <xf numFmtId="0" fontId="1" fillId="3" borderId="63" xfId="20" applyFont="1" applyFill="1" applyBorder="1">
      <alignment/>
      <protection/>
    </xf>
    <xf numFmtId="170" fontId="11" fillId="81" borderId="64" xfId="21" applyNumberFormat="1" applyFont="1" applyFill="1" applyBorder="1" applyAlignment="1">
      <alignment wrapText="1"/>
    </xf>
    <xf numFmtId="170" fontId="11" fillId="3" borderId="64" xfId="21" applyNumberFormat="1" applyFont="1" applyFill="1" applyBorder="1" applyAlignment="1">
      <alignment wrapText="1"/>
    </xf>
    <xf numFmtId="170" fontId="11" fillId="3" borderId="65" xfId="21" applyNumberFormat="1" applyFont="1" applyFill="1" applyBorder="1" applyAlignment="1">
      <alignment wrapText="1"/>
    </xf>
    <xf numFmtId="0" fontId="11" fillId="0" borderId="66" xfId="24" applyFont="1" applyBorder="1">
      <alignment/>
      <protection/>
    </xf>
    <xf numFmtId="37" fontId="1" fillId="0" borderId="34" xfId="24" applyNumberFormat="1" applyFont="1" applyBorder="1">
      <alignment/>
      <protection/>
    </xf>
    <xf numFmtId="0" fontId="11" fillId="3" borderId="62" xfId="24" applyFont="1" applyFill="1" applyBorder="1">
      <alignment/>
      <protection/>
    </xf>
    <xf numFmtId="170" fontId="11" fillId="81" borderId="67" xfId="21" applyNumberFormat="1" applyFont="1" applyFill="1" applyBorder="1" applyAlignment="1">
      <alignment wrapText="1"/>
    </xf>
    <xf numFmtId="170" fontId="11" fillId="3" borderId="62" xfId="21" applyNumberFormat="1" applyFont="1" applyFill="1" applyBorder="1" applyAlignment="1">
      <alignment wrapText="1"/>
    </xf>
    <xf numFmtId="0" fontId="1" fillId="0" borderId="68" xfId="24" applyFont="1" applyFill="1" applyBorder="1">
      <alignment/>
      <protection/>
    </xf>
    <xf numFmtId="37" fontId="1" fillId="0" borderId="68" xfId="24" applyNumberFormat="1" applyFont="1" applyFill="1" applyBorder="1">
      <alignment/>
      <protection/>
    </xf>
    <xf numFmtId="37" fontId="1" fillId="0" borderId="68" xfId="24" applyNumberFormat="1" applyFont="1" applyBorder="1">
      <alignment/>
      <protection/>
    </xf>
    <xf numFmtId="10" fontId="17" fillId="0" borderId="68" xfId="24" applyNumberFormat="1" applyFont="1" applyFill="1" applyBorder="1" applyAlignment="1">
      <alignment horizontal="center"/>
      <protection/>
    </xf>
    <xf numFmtId="0" fontId="1" fillId="0" borderId="68" xfId="20" applyFont="1" applyFill="1" applyBorder="1">
      <alignment/>
      <protection/>
    </xf>
    <xf numFmtId="0" fontId="1" fillId="0" borderId="43" xfId="24" applyFont="1" applyBorder="1">
      <alignment/>
      <protection/>
    </xf>
    <xf numFmtId="9" fontId="1" fillId="83" borderId="49" xfId="24" applyNumberFormat="1" applyFont="1" applyFill="1" applyBorder="1">
      <alignment/>
      <protection/>
    </xf>
    <xf numFmtId="37" fontId="1" fillId="0" borderId="49" xfId="24" applyNumberFormat="1" applyFont="1" applyBorder="1">
      <alignment/>
      <protection/>
    </xf>
    <xf numFmtId="0" fontId="1" fillId="0" borderId="19" xfId="24" applyFont="1" applyBorder="1">
      <alignment/>
      <protection/>
    </xf>
    <xf numFmtId="9" fontId="1" fillId="83" borderId="45" xfId="24" applyNumberFormat="1" applyFont="1" applyFill="1" applyBorder="1">
      <alignment/>
      <protection/>
    </xf>
    <xf numFmtId="0" fontId="11" fillId="3" borderId="62" xfId="20" applyFont="1" applyFill="1" applyBorder="1">
      <alignment/>
      <protection/>
    </xf>
    <xf numFmtId="170" fontId="11" fillId="81" borderId="69" xfId="21" applyNumberFormat="1" applyFont="1" applyFill="1" applyBorder="1" applyAlignment="1">
      <alignment wrapText="1"/>
    </xf>
    <xf numFmtId="170" fontId="11" fillId="3" borderId="69" xfId="21" applyNumberFormat="1" applyFont="1" applyFill="1" applyBorder="1" applyAlignment="1">
      <alignment wrapText="1"/>
    </xf>
    <xf numFmtId="170" fontId="11" fillId="81" borderId="56" xfId="21" applyNumberFormat="1" applyFont="1" applyFill="1" applyBorder="1" applyAlignment="1">
      <alignment wrapText="1"/>
    </xf>
    <xf numFmtId="171" fontId="1" fillId="0" borderId="49" xfId="21" applyNumberFormat="1" applyFont="1" applyFill="1" applyBorder="1"/>
    <xf numFmtId="37" fontId="1" fillId="0" borderId="49" xfId="20" applyNumberFormat="1" applyFont="1" applyFill="1" applyBorder="1">
      <alignment/>
      <protection/>
    </xf>
    <xf numFmtId="37" fontId="1" fillId="0" borderId="53" xfId="20" applyNumberFormat="1" applyFont="1" applyFill="1" applyBorder="1">
      <alignment/>
      <protection/>
    </xf>
    <xf numFmtId="37" fontId="1" fillId="0" borderId="54" xfId="24" applyNumberFormat="1" applyFont="1" applyFill="1" applyBorder="1">
      <alignment/>
      <protection/>
    </xf>
    <xf numFmtId="37" fontId="1" fillId="0" borderId="45" xfId="24" applyNumberFormat="1" applyFont="1" applyFill="1" applyBorder="1">
      <alignment/>
      <protection/>
    </xf>
    <xf numFmtId="37" fontId="1" fillId="0" borderId="55" xfId="24" applyNumberFormat="1" applyFont="1" applyFill="1" applyBorder="1">
      <alignment/>
      <protection/>
    </xf>
    <xf numFmtId="37" fontId="1" fillId="0" borderId="20" xfId="20" applyNumberFormat="1" applyFont="1" applyFill="1" applyBorder="1">
      <alignment/>
      <protection/>
    </xf>
    <xf numFmtId="37" fontId="1" fillId="0" borderId="54" xfId="20" applyNumberFormat="1" applyFont="1" applyFill="1" applyBorder="1">
      <alignment/>
      <protection/>
    </xf>
    <xf numFmtId="10" fontId="1" fillId="83" borderId="44" xfId="24" applyNumberFormat="1" applyFont="1" applyFill="1" applyBorder="1">
      <alignment/>
      <protection/>
    </xf>
    <xf numFmtId="10" fontId="1" fillId="83" borderId="70" xfId="24" applyNumberFormat="1" applyFont="1" applyFill="1" applyBorder="1">
      <alignment/>
      <protection/>
    </xf>
    <xf numFmtId="10" fontId="1" fillId="83" borderId="60" xfId="24" applyNumberFormat="1" applyFont="1" applyFill="1" applyBorder="1">
      <alignment/>
      <protection/>
    </xf>
    <xf numFmtId="9" fontId="1" fillId="83" borderId="51" xfId="24" applyNumberFormat="1" applyFont="1" applyFill="1" applyBorder="1">
      <alignment/>
      <protection/>
    </xf>
    <xf numFmtId="10" fontId="17" fillId="83" borderId="71" xfId="24" applyNumberFormat="1" applyFont="1" applyFill="1" applyBorder="1" applyAlignment="1">
      <alignment horizontal="center"/>
      <protection/>
    </xf>
    <xf numFmtId="0" fontId="1" fillId="81" borderId="37" xfId="20" applyFont="1" applyFill="1" applyBorder="1">
      <alignment/>
      <protection/>
    </xf>
    <xf numFmtId="171" fontId="1" fillId="81" borderId="56" xfId="21" applyNumberFormat="1" applyFont="1" applyFill="1" applyBorder="1"/>
    <xf numFmtId="9" fontId="1" fillId="81" borderId="56" xfId="25" applyNumberFormat="1" applyFont="1" applyFill="1" applyBorder="1"/>
    <xf numFmtId="0" fontId="1" fillId="0" borderId="72" xfId="24" applyFont="1" applyBorder="1">
      <alignment/>
      <protection/>
    </xf>
    <xf numFmtId="171" fontId="1" fillId="0" borderId="73" xfId="21" applyNumberFormat="1" applyFont="1" applyBorder="1"/>
    <xf numFmtId="171" fontId="11" fillId="81" borderId="56" xfId="21" applyNumberFormat="1" applyFont="1" applyFill="1" applyBorder="1"/>
    <xf numFmtId="10" fontId="17" fillId="83" borderId="74" xfId="24" applyNumberFormat="1" applyFont="1" applyFill="1" applyBorder="1" applyAlignment="1">
      <alignment horizontal="center"/>
      <protection/>
    </xf>
    <xf numFmtId="10" fontId="1" fillId="83" borderId="75" xfId="24" applyNumberFormat="1" applyFont="1" applyFill="1" applyBorder="1">
      <alignment/>
      <protection/>
    </xf>
    <xf numFmtId="10" fontId="1" fillId="83" borderId="76" xfId="24" applyNumberFormat="1" applyFont="1" applyFill="1" applyBorder="1">
      <alignment/>
      <protection/>
    </xf>
    <xf numFmtId="170" fontId="11" fillId="81" borderId="65" xfId="21" applyNumberFormat="1" applyFont="1" applyFill="1" applyBorder="1" applyAlignment="1">
      <alignment wrapText="1"/>
    </xf>
    <xf numFmtId="9" fontId="1" fillId="83" borderId="73" xfId="24" applyNumberFormat="1" applyFont="1" applyFill="1" applyBorder="1">
      <alignment/>
      <protection/>
    </xf>
    <xf numFmtId="0" fontId="11" fillId="3" borderId="56" xfId="24" applyFont="1" applyFill="1" applyBorder="1">
      <alignment/>
      <protection/>
    </xf>
    <xf numFmtId="0" fontId="1" fillId="0" borderId="77" xfId="24" applyFont="1" applyBorder="1">
      <alignment/>
      <protection/>
    </xf>
    <xf numFmtId="0" fontId="1" fillId="0" borderId="54" xfId="24" applyFont="1" applyBorder="1">
      <alignment/>
      <protection/>
    </xf>
    <xf numFmtId="0" fontId="11" fillId="0" borderId="55" xfId="24" applyFont="1" applyBorder="1">
      <alignment/>
      <protection/>
    </xf>
    <xf numFmtId="9" fontId="1" fillId="83" borderId="52" xfId="24" applyNumberFormat="1" applyFont="1" applyFill="1" applyBorder="1">
      <alignment/>
      <protection/>
    </xf>
    <xf numFmtId="170" fontId="11" fillId="3" borderId="67" xfId="21" applyNumberFormat="1" applyFont="1" applyFill="1" applyBorder="1" applyAlignment="1">
      <alignment wrapText="1"/>
    </xf>
    <xf numFmtId="37" fontId="1" fillId="0" borderId="78" xfId="20" applyNumberFormat="1" applyFont="1" applyFill="1" applyBorder="1">
      <alignment/>
      <protection/>
    </xf>
    <xf numFmtId="37" fontId="1" fillId="0" borderId="79" xfId="24" applyNumberFormat="1" applyFont="1" applyFill="1" applyBorder="1">
      <alignment/>
      <protection/>
    </xf>
    <xf numFmtId="37" fontId="1" fillId="0" borderId="80" xfId="24" applyNumberFormat="1" applyFont="1" applyFill="1" applyBorder="1">
      <alignment/>
      <protection/>
    </xf>
    <xf numFmtId="37" fontId="1" fillId="0" borderId="79" xfId="20" applyNumberFormat="1" applyFont="1" applyFill="1" applyBorder="1">
      <alignment/>
      <protection/>
    </xf>
    <xf numFmtId="9" fontId="1" fillId="0" borderId="53" xfId="25" applyFont="1" applyFill="1" applyBorder="1"/>
    <xf numFmtId="9" fontId="1" fillId="0" borderId="54" xfId="25" applyFont="1" applyFill="1" applyBorder="1"/>
    <xf numFmtId="9" fontId="1" fillId="0" borderId="55" xfId="25" applyFont="1" applyFill="1" applyBorder="1"/>
    <xf numFmtId="9" fontId="1" fillId="0" borderId="54" xfId="25" applyFont="1" applyFill="1" applyBorder="1"/>
    <xf numFmtId="170" fontId="11" fillId="3" borderId="81" xfId="21" applyNumberFormat="1" applyFont="1" applyFill="1" applyBorder="1" applyAlignment="1">
      <alignment wrapText="1"/>
    </xf>
    <xf numFmtId="171" fontId="1" fillId="54" borderId="56" xfId="20" applyNumberFormat="1" applyFill="1" applyBorder="1">
      <alignment/>
      <protection/>
    </xf>
    <xf numFmtId="3" fontId="1" fillId="54" borderId="56" xfId="20" applyNumberFormat="1" applyFill="1" applyBorder="1">
      <alignment/>
      <protection/>
    </xf>
    <xf numFmtId="3" fontId="11" fillId="81" borderId="56" xfId="21" applyNumberFormat="1" applyFont="1" applyFill="1" applyBorder="1"/>
    <xf numFmtId="3" fontId="1" fillId="0" borderId="51" xfId="24" applyNumberFormat="1" applyFont="1" applyBorder="1">
      <alignment/>
      <protection/>
    </xf>
    <xf numFmtId="3" fontId="1" fillId="0" borderId="20" xfId="24" applyNumberFormat="1" applyFont="1" applyBorder="1">
      <alignment/>
      <protection/>
    </xf>
    <xf numFmtId="171" fontId="1" fillId="54" borderId="37" xfId="20" applyNumberFormat="1" applyFill="1" applyBorder="1">
      <alignment/>
      <protection/>
    </xf>
    <xf numFmtId="37" fontId="1" fillId="0" borderId="82" xfId="24" applyNumberFormat="1" applyFont="1" applyBorder="1">
      <alignment/>
      <protection/>
    </xf>
    <xf numFmtId="171" fontId="1" fillId="81" borderId="53" xfId="21" applyNumberFormat="1" applyFont="1" applyFill="1" applyBorder="1"/>
    <xf numFmtId="170" fontId="11" fillId="3" borderId="54" xfId="21" applyNumberFormat="1" applyFont="1" applyFill="1" applyBorder="1" applyAlignment="1">
      <alignment wrapText="1"/>
    </xf>
    <xf numFmtId="171" fontId="1" fillId="81" borderId="54" xfId="21" applyNumberFormat="1" applyFont="1" applyFill="1" applyBorder="1"/>
    <xf numFmtId="171" fontId="1" fillId="81" borderId="55" xfId="21" applyNumberFormat="1" applyFont="1" applyFill="1" applyBorder="1"/>
    <xf numFmtId="171" fontId="3" fillId="0" borderId="0" xfId="18" applyNumberFormat="1" applyFont="1" applyFill="1" applyBorder="1" applyAlignment="1">
      <alignment horizontal="right" indent="1"/>
    </xf>
    <xf numFmtId="171" fontId="3" fillId="89" borderId="0" xfId="18" applyNumberFormat="1" applyFont="1" applyFill="1" applyBorder="1" applyAlignment="1">
      <alignment horizontal="right" indent="1"/>
    </xf>
    <xf numFmtId="1" fontId="0" fillId="86" borderId="70" xfId="0" applyNumberFormat="1" applyFill="1" applyBorder="1" applyAlignment="1">
      <alignment horizontal="center" vertical="center" wrapText="1"/>
    </xf>
    <xf numFmtId="171" fontId="3" fillId="0" borderId="0" xfId="18" applyNumberFormat="1" applyFont="1" applyFill="1" applyBorder="1" applyAlignment="1" quotePrefix="1">
      <alignment horizontal="right" indent="1"/>
    </xf>
    <xf numFmtId="9" fontId="0" fillId="53" borderId="0" xfId="0" applyNumberFormat="1" applyFill="1"/>
    <xf numFmtId="0" fontId="0" fillId="53" borderId="0" xfId="0" applyNumberFormat="1" applyFill="1"/>
    <xf numFmtId="171" fontId="3" fillId="88" borderId="0" xfId="18" applyNumberFormat="1" applyFont="1" applyFill="1" applyBorder="1" applyAlignment="1">
      <alignment horizontal="right" indent="1"/>
    </xf>
    <xf numFmtId="171" fontId="3" fillId="85" borderId="0" xfId="18" applyNumberFormat="1" applyFont="1" applyFill="1" applyBorder="1" applyAlignment="1">
      <alignment horizontal="right" indent="1"/>
    </xf>
    <xf numFmtId="1" fontId="0" fillId="85" borderId="20" xfId="0" applyNumberFormat="1" applyFill="1" applyBorder="1" applyAlignment="1">
      <alignment horizontal="center" vertical="top" wrapText="1"/>
    </xf>
    <xf numFmtId="1" fontId="0" fillId="88" borderId="20" xfId="0" applyNumberFormat="1" applyFill="1" applyBorder="1" applyAlignment="1">
      <alignment horizontal="center" vertical="center"/>
    </xf>
    <xf numFmtId="1" fontId="0" fillId="88" borderId="45" xfId="0" applyNumberFormat="1" applyFill="1" applyBorder="1" applyAlignment="1">
      <alignment horizontal="center" vertical="center"/>
    </xf>
    <xf numFmtId="1" fontId="0" fillId="86" borderId="20" xfId="0" applyNumberFormat="1" applyFill="1" applyBorder="1" applyAlignment="1">
      <alignment horizontal="center" vertical="top" wrapText="1"/>
    </xf>
    <xf numFmtId="0" fontId="0" fillId="86" borderId="83" xfId="0" applyFill="1" applyBorder="1" applyAlignment="1">
      <alignment horizontal="center"/>
    </xf>
    <xf numFmtId="1" fontId="0" fillId="85" borderId="61" xfId="0" applyNumberFormat="1" applyFill="1" applyBorder="1" applyAlignment="1">
      <alignment/>
    </xf>
    <xf numFmtId="0" fontId="0" fillId="85" borderId="62" xfId="0" applyFill="1" applyBorder="1" applyAlignment="1">
      <alignment vertical="top" wrapText="1"/>
    </xf>
    <xf numFmtId="1" fontId="0" fillId="85" borderId="59" xfId="0" applyNumberFormat="1" applyFill="1" applyBorder="1" applyAlignment="1">
      <alignment horizontal="center" vertical="top" wrapText="1"/>
    </xf>
    <xf numFmtId="1" fontId="0" fillId="85" borderId="70" xfId="0" applyNumberFormat="1" applyFill="1" applyBorder="1" applyAlignment="1">
      <alignment horizontal="center" vertical="center" wrapText="1"/>
    </xf>
    <xf numFmtId="1" fontId="0" fillId="86" borderId="20" xfId="0" applyNumberFormat="1" applyFill="1" applyBorder="1" applyAlignment="1">
      <alignment horizontal="center" vertical="center"/>
    </xf>
    <xf numFmtId="1" fontId="0" fillId="85" borderId="60" xfId="0" applyNumberFormat="1" applyFill="1" applyBorder="1" applyAlignment="1">
      <alignment horizontal="center" vertical="center" wrapText="1"/>
    </xf>
    <xf numFmtId="1" fontId="0" fillId="85" borderId="45" xfId="0" applyNumberFormat="1" applyFill="1" applyBorder="1" applyAlignment="1">
      <alignment horizontal="center" vertical="top" wrapText="1"/>
    </xf>
    <xf numFmtId="1" fontId="0" fillId="88" borderId="19" xfId="0" applyNumberFormat="1" applyFill="1" applyBorder="1" applyAlignment="1">
      <alignment horizontal="center" vertical="center"/>
    </xf>
    <xf numFmtId="1" fontId="0" fillId="85" borderId="19" xfId="0" applyNumberFormat="1" applyFill="1" applyBorder="1" applyAlignment="1">
      <alignment horizontal="center" vertical="center"/>
    </xf>
    <xf numFmtId="1" fontId="0" fillId="85" borderId="59" xfId="0" applyNumberFormat="1" applyFill="1" applyBorder="1" applyAlignment="1">
      <alignment horizontal="center" vertical="center"/>
    </xf>
    <xf numFmtId="0" fontId="0" fillId="85" borderId="84" xfId="0" applyFill="1" applyBorder="1" applyAlignment="1">
      <alignment horizontal="center"/>
    </xf>
    <xf numFmtId="0" fontId="0" fillId="85" borderId="79" xfId="0" applyFill="1" applyBorder="1" applyAlignment="1">
      <alignment horizontal="center"/>
    </xf>
    <xf numFmtId="0" fontId="0" fillId="86" borderId="79" xfId="0" applyFill="1" applyBorder="1" applyAlignment="1">
      <alignment horizontal="center"/>
    </xf>
    <xf numFmtId="1" fontId="0" fillId="87" borderId="20" xfId="0" applyNumberFormat="1" applyFill="1" applyBorder="1" applyAlignment="1">
      <alignment horizontal="center" vertical="top" wrapText="1"/>
    </xf>
    <xf numFmtId="9" fontId="0" fillId="86" borderId="20" xfId="15" applyFont="1" applyFill="1" applyBorder="1" applyAlignment="1">
      <alignment horizontal="center" vertical="top" wrapText="1"/>
    </xf>
    <xf numFmtId="0" fontId="0" fillId="85" borderId="46" xfId="0" applyFill="1" applyBorder="1" applyAlignment="1">
      <alignment horizontal="left" vertical="top" wrapText="1"/>
    </xf>
    <xf numFmtId="0" fontId="6" fillId="0" borderId="62" xfId="0" applyFont="1" applyBorder="1" applyAlignment="1">
      <alignment horizontal="center" vertical="center" wrapText="1"/>
    </xf>
    <xf numFmtId="0" fontId="6" fillId="0" borderId="65" xfId="0" applyFont="1" applyBorder="1" applyAlignment="1">
      <alignment horizontal="center" vertical="center" wrapText="1"/>
    </xf>
    <xf numFmtId="0" fontId="6" fillId="20" borderId="64" xfId="0" applyFont="1" applyFill="1" applyBorder="1" applyAlignment="1">
      <alignment horizontal="center" vertical="center" wrapText="1"/>
    </xf>
    <xf numFmtId="0" fontId="6" fillId="0" borderId="64" xfId="0" applyFont="1" applyBorder="1" applyAlignment="1">
      <alignment horizontal="center" vertical="center" wrapText="1"/>
    </xf>
    <xf numFmtId="0" fontId="6" fillId="20" borderId="65" xfId="0" applyFont="1" applyFill="1" applyBorder="1" applyAlignment="1">
      <alignment horizontal="center" vertical="center" wrapText="1"/>
    </xf>
    <xf numFmtId="0" fontId="0" fillId="85" borderId="78" xfId="0" applyFill="1" applyBorder="1"/>
    <xf numFmtId="0" fontId="0" fillId="85" borderId="34" xfId="0" applyFill="1" applyBorder="1" applyAlignment="1">
      <alignment horizontal="left" vertical="top" wrapText="1"/>
    </xf>
    <xf numFmtId="0" fontId="0" fillId="85" borderId="61" xfId="0" applyFill="1" applyBorder="1" applyAlignment="1">
      <alignment horizontal="left" vertical="top" wrapText="1"/>
    </xf>
    <xf numFmtId="1" fontId="0" fillId="85" borderId="19" xfId="0" applyNumberFormat="1" applyFill="1" applyBorder="1" applyAlignment="1">
      <alignment horizontal="center" vertical="top" wrapText="1"/>
    </xf>
    <xf numFmtId="1" fontId="0" fillId="87" borderId="19" xfId="0" applyNumberFormat="1" applyFill="1" applyBorder="1" applyAlignment="1">
      <alignment horizontal="center" vertical="top" wrapText="1"/>
    </xf>
    <xf numFmtId="1" fontId="0" fillId="86" borderId="19" xfId="0" applyNumberFormat="1" applyFill="1" applyBorder="1" applyAlignment="1">
      <alignment horizontal="center" vertical="top" wrapText="1"/>
    </xf>
    <xf numFmtId="1" fontId="0" fillId="13" borderId="19" xfId="0" applyNumberFormat="1" applyFill="1" applyBorder="1" applyAlignment="1">
      <alignment horizontal="center"/>
    </xf>
    <xf numFmtId="1" fontId="0" fillId="13" borderId="59" xfId="0" applyNumberFormat="1" applyFill="1" applyBorder="1" applyAlignment="1">
      <alignment horizontal="center"/>
    </xf>
    <xf numFmtId="164" fontId="0" fillId="85" borderId="70" xfId="0" applyNumberFormat="1" applyFill="1" applyBorder="1" applyAlignment="1">
      <alignment horizontal="center" vertical="top" wrapText="1"/>
    </xf>
    <xf numFmtId="164" fontId="0" fillId="86" borderId="70" xfId="0" applyNumberFormat="1" applyFill="1" applyBorder="1" applyAlignment="1">
      <alignment horizontal="center" vertical="top" wrapText="1"/>
    </xf>
    <xf numFmtId="1" fontId="0" fillId="87" borderId="45" xfId="0" applyNumberFormat="1" applyFill="1" applyBorder="1" applyAlignment="1">
      <alignment horizontal="center" vertical="top" wrapText="1"/>
    </xf>
    <xf numFmtId="164" fontId="0" fillId="85" borderId="60" xfId="0" applyNumberFormat="1" applyFill="1" applyBorder="1" applyAlignment="1">
      <alignment horizontal="center" vertical="top" wrapText="1"/>
    </xf>
    <xf numFmtId="0" fontId="0" fillId="88" borderId="19" xfId="0" applyFill="1" applyBorder="1" applyAlignment="1">
      <alignment horizontal="center" vertical="center"/>
    </xf>
    <xf numFmtId="1" fontId="0" fillId="86" borderId="19" xfId="0" applyNumberFormat="1" applyFill="1" applyBorder="1" applyAlignment="1">
      <alignment horizontal="center" vertical="center"/>
    </xf>
    <xf numFmtId="1" fontId="0" fillId="86" borderId="74" xfId="0" applyNumberFormat="1" applyFill="1" applyBorder="1" applyAlignment="1">
      <alignment horizontal="center" vertical="center"/>
    </xf>
    <xf numFmtId="0" fontId="0" fillId="90" borderId="72" xfId="0" applyFill="1" applyBorder="1" applyAlignment="1">
      <alignment horizontal="left" vertical="top" wrapText="1"/>
    </xf>
    <xf numFmtId="0" fontId="0" fillId="90" borderId="74" xfId="0" applyFill="1" applyBorder="1" applyAlignment="1">
      <alignment horizontal="center" vertical="center"/>
    </xf>
    <xf numFmtId="1" fontId="0" fillId="90" borderId="74" xfId="0" applyNumberFormat="1" applyFill="1" applyBorder="1" applyAlignment="1">
      <alignment horizontal="center" vertical="center"/>
    </xf>
    <xf numFmtId="1" fontId="0" fillId="90" borderId="85" xfId="0" applyNumberFormat="1" applyFill="1" applyBorder="1" applyAlignment="1">
      <alignment horizontal="center" vertical="center"/>
    </xf>
    <xf numFmtId="0" fontId="0" fillId="85" borderId="54" xfId="0" applyFill="1" applyBorder="1"/>
    <xf numFmtId="1" fontId="0" fillId="86" borderId="54" xfId="0" applyNumberFormat="1" applyFill="1" applyBorder="1"/>
    <xf numFmtId="0" fontId="0" fillId="85" borderId="77" xfId="0" applyFill="1" applyBorder="1" applyAlignment="1">
      <alignment horizontal="left" vertical="top" wrapText="1"/>
    </xf>
    <xf numFmtId="0" fontId="6" fillId="85" borderId="62" xfId="0" applyFont="1" applyFill="1" applyBorder="1" applyAlignment="1">
      <alignment horizontal="center" vertical="center" wrapText="1"/>
    </xf>
    <xf numFmtId="0" fontId="6" fillId="85" borderId="64" xfId="0" applyFont="1" applyFill="1" applyBorder="1" applyAlignment="1">
      <alignment horizontal="center" vertical="center" wrapText="1"/>
    </xf>
    <xf numFmtId="0" fontId="6" fillId="90" borderId="67" xfId="0" applyFont="1" applyFill="1" applyBorder="1" applyAlignment="1">
      <alignment horizontal="center" vertical="center" wrapText="1"/>
    </xf>
    <xf numFmtId="0" fontId="0" fillId="85" borderId="56" xfId="0" applyFill="1" applyBorder="1"/>
    <xf numFmtId="0" fontId="0" fillId="85" borderId="0" xfId="0" applyFont="1" applyFill="1" applyBorder="1"/>
    <xf numFmtId="0" fontId="0" fillId="85" borderId="0" xfId="0" applyFont="1" applyFill="1" applyBorder="1" applyAlignment="1">
      <alignment/>
    </xf>
    <xf numFmtId="1" fontId="0" fillId="87" borderId="54" xfId="0" applyNumberFormat="1" applyFill="1" applyBorder="1"/>
    <xf numFmtId="1" fontId="0" fillId="87" borderId="20" xfId="0" applyNumberFormat="1" applyFill="1" applyBorder="1" applyAlignment="1">
      <alignment horizontal="center" vertical="center"/>
    </xf>
    <xf numFmtId="1" fontId="0" fillId="87" borderId="45" xfId="0" applyNumberFormat="1" applyFill="1" applyBorder="1" applyAlignment="1">
      <alignment horizontal="center" vertical="center"/>
    </xf>
    <xf numFmtId="0" fontId="0" fillId="85" borderId="64" xfId="0" applyFill="1" applyBorder="1" applyAlignment="1">
      <alignment/>
    </xf>
    <xf numFmtId="0" fontId="0" fillId="85" borderId="65" xfId="0" applyFill="1" applyBorder="1" applyAlignment="1">
      <alignment/>
    </xf>
    <xf numFmtId="0" fontId="2" fillId="85" borderId="20" xfId="0" applyFont="1" applyFill="1" applyBorder="1"/>
    <xf numFmtId="171" fontId="0" fillId="85" borderId="20" xfId="18" applyNumberFormat="1" applyFont="1" applyFill="1" applyBorder="1"/>
    <xf numFmtId="171" fontId="0" fillId="85" borderId="0" xfId="18" applyNumberFormat="1" applyFont="1" applyFill="1" applyBorder="1"/>
    <xf numFmtId="171" fontId="0" fillId="85" borderId="0" xfId="0" applyNumberFormat="1" applyFill="1" applyBorder="1"/>
    <xf numFmtId="0" fontId="0" fillId="85" borderId="80" xfId="0" applyFill="1" applyBorder="1" applyAlignment="1">
      <alignment horizontal="center"/>
    </xf>
    <xf numFmtId="9" fontId="0" fillId="85" borderId="45" xfId="15" applyFont="1" applyFill="1" applyBorder="1" applyAlignment="1">
      <alignment horizontal="center" vertical="top" wrapText="1"/>
    </xf>
    <xf numFmtId="1" fontId="0" fillId="87" borderId="55" xfId="0" applyNumberFormat="1" applyFill="1" applyBorder="1"/>
    <xf numFmtId="0" fontId="13" fillId="85" borderId="20" xfId="0" applyFont="1" applyFill="1" applyBorder="1"/>
    <xf numFmtId="0" fontId="13" fillId="85" borderId="20" xfId="0" applyFont="1" applyFill="1" applyBorder="1" applyAlignment="1">
      <alignment wrapText="1"/>
    </xf>
    <xf numFmtId="0" fontId="1" fillId="91" borderId="54" xfId="24" applyFont="1" applyFill="1" applyBorder="1">
      <alignment/>
      <protection/>
    </xf>
    <xf numFmtId="9" fontId="1" fillId="91" borderId="73" xfId="24" applyNumberFormat="1" applyFont="1" applyFill="1" applyBorder="1">
      <alignment/>
      <protection/>
    </xf>
    <xf numFmtId="10" fontId="1" fillId="91" borderId="75" xfId="24" applyNumberFormat="1" applyFont="1" applyFill="1" applyBorder="1">
      <alignment/>
      <protection/>
    </xf>
    <xf numFmtId="37" fontId="1" fillId="91" borderId="34" xfId="24" applyNumberFormat="1" applyFont="1" applyFill="1" applyBorder="1">
      <alignment/>
      <protection/>
    </xf>
    <xf numFmtId="37" fontId="1" fillId="91" borderId="82" xfId="24" applyNumberFormat="1" applyFont="1" applyFill="1" applyBorder="1">
      <alignment/>
      <protection/>
    </xf>
    <xf numFmtId="0" fontId="1" fillId="91" borderId="19" xfId="24" applyFont="1" applyFill="1" applyBorder="1">
      <alignment/>
      <protection/>
    </xf>
    <xf numFmtId="10" fontId="1" fillId="91" borderId="70" xfId="24" applyNumberFormat="1" applyFont="1" applyFill="1" applyBorder="1">
      <alignment/>
      <protection/>
    </xf>
    <xf numFmtId="171" fontId="1" fillId="91" borderId="54" xfId="21" applyNumberFormat="1" applyFont="1" applyFill="1" applyBorder="1"/>
    <xf numFmtId="0" fontId="0" fillId="85" borderId="19" xfId="0" applyFill="1" applyBorder="1"/>
    <xf numFmtId="0" fontId="18" fillId="85" borderId="19" xfId="0" applyFont="1" applyFill="1" applyBorder="1" applyAlignment="1">
      <alignment wrapText="1"/>
    </xf>
    <xf numFmtId="9" fontId="12" fillId="85" borderId="20" xfId="0" applyNumberFormat="1" applyFont="1" applyFill="1" applyBorder="1"/>
    <xf numFmtId="0" fontId="0" fillId="85" borderId="59" xfId="0" applyFill="1" applyBorder="1"/>
    <xf numFmtId="0" fontId="6" fillId="0" borderId="20" xfId="40" applyFont="1" applyBorder="1" applyAlignment="1">
      <alignment horizontal="center"/>
      <protection/>
    </xf>
    <xf numFmtId="0" fontId="6" fillId="0" borderId="19" xfId="40" applyFont="1" applyBorder="1" applyAlignment="1">
      <alignment horizontal="center"/>
      <protection/>
    </xf>
    <xf numFmtId="0" fontId="6" fillId="0" borderId="20" xfId="47" applyFont="1" applyBorder="1" applyAlignment="1">
      <alignment horizontal="center"/>
      <protection/>
    </xf>
    <xf numFmtId="0" fontId="6" fillId="0" borderId="20" xfId="47" applyFont="1" applyBorder="1" applyAlignment="1">
      <alignment horizontal="center" wrapText="1"/>
      <protection/>
    </xf>
    <xf numFmtId="0" fontId="6" fillId="0" borderId="74" xfId="40" applyFont="1" applyBorder="1" applyAlignment="1">
      <alignment horizontal="center"/>
      <protection/>
    </xf>
    <xf numFmtId="0" fontId="6" fillId="0" borderId="43" xfId="40" applyFont="1" applyBorder="1" applyAlignment="1">
      <alignment horizontal="center"/>
      <protection/>
    </xf>
    <xf numFmtId="0" fontId="6" fillId="0" borderId="49" xfId="40" applyFont="1" applyBorder="1" applyAlignment="1">
      <alignment horizontal="center" wrapText="1"/>
      <protection/>
    </xf>
    <xf numFmtId="0" fontId="6" fillId="0" borderId="44" xfId="40" applyFont="1" applyBorder="1" applyAlignment="1">
      <alignment horizontal="center" wrapText="1"/>
      <protection/>
    </xf>
    <xf numFmtId="0" fontId="6" fillId="0" borderId="57" xfId="40" applyFont="1" applyBorder="1" applyAlignment="1">
      <alignment horizontal="center"/>
      <protection/>
    </xf>
    <xf numFmtId="0" fontId="6" fillId="0" borderId="66" xfId="40" applyFont="1" applyBorder="1" applyAlignment="1">
      <alignment horizontal="center"/>
      <protection/>
    </xf>
    <xf numFmtId="0" fontId="6" fillId="0" borderId="58" xfId="40" applyFont="1" applyBorder="1" applyAlignment="1">
      <alignment horizontal="center"/>
      <protection/>
    </xf>
    <xf numFmtId="0" fontId="6" fillId="0" borderId="19" xfId="47" applyFont="1" applyBorder="1" applyAlignment="1">
      <alignment horizontal="center"/>
      <protection/>
    </xf>
    <xf numFmtId="0" fontId="6" fillId="0" borderId="70" xfId="47" applyFont="1" applyBorder="1" applyAlignment="1">
      <alignment horizontal="center" wrapText="1"/>
      <protection/>
    </xf>
    <xf numFmtId="0" fontId="6" fillId="0" borderId="70" xfId="47" applyFont="1" applyBorder="1" applyAlignment="1">
      <alignment horizontal="center"/>
      <protection/>
    </xf>
    <xf numFmtId="0" fontId="6" fillId="0" borderId="70" xfId="40" applyFont="1" applyBorder="1" applyAlignment="1">
      <alignment horizontal="center"/>
      <protection/>
    </xf>
    <xf numFmtId="0" fontId="12" fillId="85" borderId="0" xfId="0" applyFont="1" applyFill="1" applyBorder="1" applyAlignment="1">
      <alignment/>
    </xf>
    <xf numFmtId="0" fontId="11" fillId="85" borderId="0" xfId="0" applyFont="1" applyFill="1" applyBorder="1" applyAlignment="1">
      <alignment horizontal="center" wrapText="1"/>
    </xf>
    <xf numFmtId="0" fontId="11" fillId="85" borderId="0" xfId="0" applyFont="1" applyFill="1" applyBorder="1" applyAlignment="1">
      <alignment horizontal="center"/>
    </xf>
    <xf numFmtId="0" fontId="1" fillId="85" borderId="0" xfId="0" applyFont="1" applyFill="1" applyBorder="1" applyAlignment="1">
      <alignment horizontal="center"/>
    </xf>
    <xf numFmtId="168" fontId="1" fillId="85" borderId="0" xfId="0" applyNumberFormat="1" applyFont="1" applyFill="1" applyBorder="1" applyAlignment="1">
      <alignment horizontal="center"/>
    </xf>
    <xf numFmtId="166" fontId="1" fillId="85" borderId="0" xfId="0" applyNumberFormat="1" applyFont="1" applyFill="1" applyBorder="1" applyAlignment="1">
      <alignment horizontal="center"/>
    </xf>
    <xf numFmtId="167" fontId="1" fillId="85" borderId="0" xfId="0" applyNumberFormat="1" applyFont="1" applyFill="1" applyBorder="1" applyAlignment="1">
      <alignment horizontal="center"/>
    </xf>
    <xf numFmtId="2" fontId="12" fillId="0" borderId="20" xfId="0" applyNumberFormat="1" applyFont="1" applyBorder="1" applyAlignment="1">
      <alignment horizontal="center"/>
    </xf>
    <xf numFmtId="171" fontId="12" fillId="0" borderId="20" xfId="0" applyNumberFormat="1" applyFont="1" applyBorder="1" applyAlignment="1">
      <alignment horizontal="center"/>
    </xf>
    <xf numFmtId="171" fontId="1" fillId="85" borderId="20" xfId="0" applyNumberFormat="1" applyFont="1" applyFill="1" applyBorder="1" applyAlignment="1">
      <alignment horizontal="center"/>
    </xf>
    <xf numFmtId="171" fontId="1" fillId="85" borderId="20" xfId="18" applyNumberFormat="1" applyFont="1" applyFill="1" applyBorder="1" applyAlignment="1">
      <alignment horizontal="center"/>
    </xf>
    <xf numFmtId="0" fontId="25" fillId="85" borderId="0" xfId="0" applyFont="1" applyFill="1"/>
    <xf numFmtId="0" fontId="25" fillId="85" borderId="0" xfId="0" applyFont="1" applyFill="1" applyAlignment="1">
      <alignment wrapText="1"/>
    </xf>
    <xf numFmtId="0" fontId="26" fillId="20" borderId="0" xfId="0" applyFont="1" applyFill="1"/>
    <xf numFmtId="0" fontId="27" fillId="85" borderId="0" xfId="0" applyFont="1" applyFill="1" applyBorder="1" applyAlignment="1">
      <alignment horizontal="center"/>
    </xf>
    <xf numFmtId="0" fontId="26" fillId="85" borderId="20" xfId="0" applyFont="1" applyFill="1" applyBorder="1" applyAlignment="1">
      <alignment horizontal="center" vertical="top"/>
    </xf>
    <xf numFmtId="0" fontId="26" fillId="85" borderId="20" xfId="0" applyFont="1" applyFill="1" applyBorder="1" applyAlignment="1">
      <alignment horizontal="center" vertical="center" wrapText="1"/>
    </xf>
    <xf numFmtId="0" fontId="6" fillId="0" borderId="20" xfId="0" applyFont="1" applyFill="1" applyBorder="1" applyAlignment="1">
      <alignment horizontal="center" wrapText="1"/>
    </xf>
    <xf numFmtId="0" fontId="6" fillId="0" borderId="20" xfId="0" applyFont="1" applyBorder="1" applyAlignment="1">
      <alignment horizontal="center" wrapText="1"/>
    </xf>
    <xf numFmtId="0" fontId="6" fillId="0" borderId="74" xfId="0" applyFont="1" applyBorder="1" applyAlignment="1">
      <alignment horizontal="center" wrapText="1"/>
    </xf>
    <xf numFmtId="0" fontId="25" fillId="85" borderId="0" xfId="0" applyFont="1" applyFill="1" applyBorder="1" applyAlignment="1">
      <alignment horizontal="center"/>
    </xf>
    <xf numFmtId="0" fontId="25" fillId="85" borderId="0" xfId="0" applyFont="1" applyFill="1" applyAlignment="1">
      <alignment horizontal="center"/>
    </xf>
    <xf numFmtId="0" fontId="27" fillId="85" borderId="0" xfId="0" applyFont="1" applyFill="1" applyBorder="1"/>
    <xf numFmtId="0" fontId="25" fillId="85" borderId="20" xfId="0" applyFont="1" applyFill="1" applyBorder="1"/>
    <xf numFmtId="0" fontId="25" fillId="85" borderId="20" xfId="0" applyFont="1" applyFill="1" applyBorder="1" applyAlignment="1">
      <alignment horizontal="center" vertical="center" wrapText="1"/>
    </xf>
    <xf numFmtId="0" fontId="25" fillId="0" borderId="20" xfId="0" applyFont="1" applyBorder="1" applyAlignment="1">
      <alignment horizontal="center"/>
    </xf>
    <xf numFmtId="0" fontId="25" fillId="0" borderId="74" xfId="0" applyFont="1" applyBorder="1" applyAlignment="1">
      <alignment horizontal="center"/>
    </xf>
    <xf numFmtId="0" fontId="25" fillId="85" borderId="0" xfId="0" applyFont="1" applyFill="1" applyBorder="1"/>
    <xf numFmtId="2" fontId="3" fillId="85" borderId="20" xfId="0" applyNumberFormat="1" applyFont="1" applyFill="1" applyBorder="1" applyAlignment="1">
      <alignment horizontal="center"/>
    </xf>
    <xf numFmtId="9" fontId="25" fillId="0" borderId="74" xfId="0" applyNumberFormat="1" applyFont="1" applyBorder="1" applyAlignment="1">
      <alignment horizontal="center"/>
    </xf>
    <xf numFmtId="176" fontId="25" fillId="85" borderId="19" xfId="0" applyNumberFormat="1" applyFont="1" applyFill="1" applyBorder="1"/>
    <xf numFmtId="176" fontId="25" fillId="85" borderId="20" xfId="0" applyNumberFormat="1" applyFont="1" applyFill="1" applyBorder="1"/>
    <xf numFmtId="176" fontId="25" fillId="85" borderId="70" xfId="0" applyNumberFormat="1" applyFont="1" applyFill="1" applyBorder="1"/>
    <xf numFmtId="41" fontId="25" fillId="85" borderId="19" xfId="18" applyNumberFormat="1" applyFont="1" applyFill="1" applyBorder="1"/>
    <xf numFmtId="41" fontId="25" fillId="85" borderId="20" xfId="18" applyNumberFormat="1" applyFont="1" applyFill="1" applyBorder="1"/>
    <xf numFmtId="41" fontId="25" fillId="85" borderId="70" xfId="0" applyNumberFormat="1" applyFont="1" applyFill="1" applyBorder="1"/>
    <xf numFmtId="2" fontId="3" fillId="85" borderId="20" xfId="0" applyNumberFormat="1" applyFont="1" applyFill="1" applyBorder="1" applyAlignment="1">
      <alignment horizontal="center" wrapText="1"/>
    </xf>
    <xf numFmtId="9" fontId="25" fillId="0" borderId="74" xfId="15" applyFont="1" applyBorder="1" applyAlignment="1">
      <alignment horizontal="center"/>
    </xf>
    <xf numFmtId="0" fontId="25" fillId="85" borderId="20" xfId="0" applyFont="1" applyFill="1" applyBorder="1" applyAlignment="1">
      <alignment horizontal="left" vertical="top" wrapText="1"/>
    </xf>
    <xf numFmtId="9" fontId="3" fillId="85" borderId="74" xfId="15" applyFont="1" applyFill="1" applyBorder="1" applyAlignment="1">
      <alignment horizontal="center"/>
    </xf>
    <xf numFmtId="176" fontId="25" fillId="85" borderId="59" xfId="0" applyNumberFormat="1" applyFont="1" applyFill="1" applyBorder="1"/>
    <xf numFmtId="176" fontId="25" fillId="85" borderId="45" xfId="0" applyNumberFormat="1" applyFont="1" applyFill="1" applyBorder="1"/>
    <xf numFmtId="176" fontId="25" fillId="85" borderId="60" xfId="0" applyNumberFormat="1" applyFont="1" applyFill="1" applyBorder="1"/>
    <xf numFmtId="41" fontId="25" fillId="85" borderId="59" xfId="18" applyNumberFormat="1" applyFont="1" applyFill="1" applyBorder="1"/>
    <xf numFmtId="41" fontId="25" fillId="85" borderId="45" xfId="18" applyNumberFormat="1" applyFont="1" applyFill="1" applyBorder="1"/>
    <xf numFmtId="41" fontId="25" fillId="85" borderId="60" xfId="0" applyNumberFormat="1" applyFont="1" applyFill="1" applyBorder="1"/>
    <xf numFmtId="2" fontId="3" fillId="85" borderId="0" xfId="0" applyNumberFormat="1" applyFont="1" applyFill="1" applyBorder="1" applyAlignment="1">
      <alignment horizontal="center" wrapText="1"/>
    </xf>
    <xf numFmtId="2" fontId="3" fillId="85" borderId="0" xfId="0" applyNumberFormat="1" applyFont="1" applyFill="1" applyBorder="1" applyAlignment="1">
      <alignment horizontal="center"/>
    </xf>
    <xf numFmtId="0" fontId="26" fillId="85" borderId="20" xfId="0" applyFont="1" applyFill="1" applyBorder="1" applyAlignment="1">
      <alignment horizontal="center"/>
    </xf>
    <xf numFmtId="0" fontId="25" fillId="85" borderId="20" xfId="0" applyFont="1" applyFill="1" applyBorder="1" applyAlignment="1">
      <alignment wrapText="1"/>
    </xf>
    <xf numFmtId="0" fontId="27" fillId="88" borderId="0" xfId="0" applyFont="1" applyFill="1" applyBorder="1"/>
    <xf numFmtId="0" fontId="25" fillId="88" borderId="0" xfId="0" applyFont="1" applyFill="1" applyBorder="1" applyAlignment="1">
      <alignment wrapText="1"/>
    </xf>
    <xf numFmtId="2" fontId="3" fillId="88" borderId="0" xfId="0" applyNumberFormat="1" applyFont="1" applyFill="1" applyBorder="1" applyAlignment="1">
      <alignment horizontal="center" wrapText="1"/>
    </xf>
    <xf numFmtId="2" fontId="3" fillId="88" borderId="0" xfId="0" applyNumberFormat="1" applyFont="1" applyFill="1" applyBorder="1" applyAlignment="1">
      <alignment horizontal="center"/>
    </xf>
    <xf numFmtId="176" fontId="25" fillId="88" borderId="86" xfId="0" applyNumberFormat="1" applyFont="1" applyFill="1" applyBorder="1"/>
    <xf numFmtId="41" fontId="25" fillId="88" borderId="86" xfId="18" applyNumberFormat="1" applyFont="1" applyFill="1" applyBorder="1"/>
    <xf numFmtId="41" fontId="25" fillId="88" borderId="86" xfId="0" applyNumberFormat="1" applyFont="1" applyFill="1" applyBorder="1"/>
    <xf numFmtId="0" fontId="25" fillId="88" borderId="0" xfId="0" applyFont="1" applyFill="1" applyBorder="1"/>
    <xf numFmtId="0" fontId="25" fillId="88" borderId="0" xfId="0" applyFont="1" applyFill="1"/>
    <xf numFmtId="0" fontId="26" fillId="90" borderId="0" xfId="0" applyFont="1" applyFill="1" applyBorder="1" applyAlignment="1">
      <alignment wrapText="1"/>
    </xf>
    <xf numFmtId="176" fontId="25" fillId="85" borderId="74" xfId="0" applyNumberFormat="1" applyFont="1" applyFill="1" applyBorder="1"/>
    <xf numFmtId="176" fontId="25" fillId="85" borderId="85" xfId="0" applyNumberFormat="1" applyFont="1" applyFill="1" applyBorder="1"/>
    <xf numFmtId="0" fontId="26" fillId="12" borderId="0" xfId="0" applyFont="1" applyFill="1"/>
    <xf numFmtId="0" fontId="3" fillId="85" borderId="20" xfId="40" applyFont="1" applyFill="1" applyBorder="1" applyAlignment="1">
      <alignment wrapText="1"/>
      <protection/>
    </xf>
    <xf numFmtId="9" fontId="3" fillId="85" borderId="20" xfId="40" applyNumberFormat="1" applyFont="1" applyFill="1" applyBorder="1" applyAlignment="1">
      <alignment wrapText="1"/>
      <protection/>
    </xf>
    <xf numFmtId="9" fontId="3" fillId="0" borderId="20" xfId="48" applyFont="1" applyBorder="1" applyAlignment="1">
      <alignment horizontal="center"/>
    </xf>
    <xf numFmtId="9" fontId="3" fillId="85" borderId="0" xfId="48" applyFont="1" applyFill="1" applyBorder="1" applyAlignment="1">
      <alignment horizontal="center"/>
    </xf>
    <xf numFmtId="9" fontId="3" fillId="85" borderId="20" xfId="48" applyFont="1" applyFill="1" applyBorder="1" applyAlignment="1">
      <alignment horizontal="center"/>
    </xf>
    <xf numFmtId="41" fontId="25" fillId="85" borderId="20" xfId="0" applyNumberFormat="1" applyFont="1" applyFill="1" applyBorder="1" applyAlignment="1">
      <alignment wrapText="1"/>
    </xf>
    <xf numFmtId="41" fontId="25" fillId="85" borderId="20" xfId="0" applyNumberFormat="1" applyFont="1" applyFill="1" applyBorder="1"/>
    <xf numFmtId="43" fontId="25" fillId="85" borderId="20" xfId="0" applyNumberFormat="1" applyFont="1" applyFill="1" applyBorder="1"/>
    <xf numFmtId="171" fontId="25" fillId="85" borderId="20" xfId="0" applyNumberFormat="1" applyFont="1" applyFill="1" applyBorder="1"/>
    <xf numFmtId="0" fontId="25" fillId="85" borderId="0" xfId="0" applyFont="1" applyFill="1" applyBorder="1" applyAlignment="1">
      <alignment wrapText="1"/>
    </xf>
    <xf numFmtId="9" fontId="3" fillId="88" borderId="0" xfId="15" applyFont="1" applyFill="1" applyBorder="1" applyAlignment="1">
      <alignment horizontal="center"/>
    </xf>
    <xf numFmtId="9" fontId="3" fillId="85" borderId="0" xfId="15" applyFont="1" applyFill="1" applyBorder="1" applyAlignment="1">
      <alignment horizontal="center"/>
    </xf>
    <xf numFmtId="0" fontId="15" fillId="85" borderId="20" xfId="0" applyFont="1" applyFill="1" applyBorder="1" applyAlignment="1">
      <alignment horizontal="left" vertical="top"/>
    </xf>
    <xf numFmtId="0" fontId="28" fillId="85" borderId="0" xfId="0" applyFont="1" applyFill="1" applyBorder="1" applyAlignment="1">
      <alignment horizontal="left" vertical="top"/>
    </xf>
    <xf numFmtId="0" fontId="21" fillId="85" borderId="0" xfId="0" applyFont="1" applyFill="1" applyBorder="1" applyAlignment="1">
      <alignment horizontal="center" wrapText="1"/>
    </xf>
    <xf numFmtId="0" fontId="15" fillId="85" borderId="32" xfId="0" applyFont="1" applyFill="1" applyBorder="1" applyAlignment="1">
      <alignment horizontal="center" wrapText="1"/>
    </xf>
    <xf numFmtId="0" fontId="15" fillId="85" borderId="0" xfId="0" applyFont="1" applyFill="1" applyBorder="1" applyAlignment="1">
      <alignment horizontal="center" wrapText="1"/>
    </xf>
    <xf numFmtId="0" fontId="15" fillId="85" borderId="33" xfId="0" applyFont="1" applyFill="1" applyBorder="1" applyAlignment="1">
      <alignment horizontal="center" wrapText="1"/>
    </xf>
    <xf numFmtId="0" fontId="16" fillId="85" borderId="32" xfId="0" applyFont="1" applyFill="1" applyBorder="1" applyAlignment="1">
      <alignment horizontal="center" wrapText="1"/>
    </xf>
    <xf numFmtId="0" fontId="16" fillId="85" borderId="32" xfId="0" applyFont="1" applyFill="1" applyBorder="1" applyAlignment="1">
      <alignment horizontal="left" wrapText="1"/>
    </xf>
    <xf numFmtId="0" fontId="15" fillId="85" borderId="0" xfId="0" applyFont="1" applyFill="1" applyBorder="1" applyAlignment="1">
      <alignment horizontal="left" wrapText="1"/>
    </xf>
    <xf numFmtId="14" fontId="15" fillId="85" borderId="0" xfId="0" applyNumberFormat="1" applyFont="1" applyFill="1" applyBorder="1" applyAlignment="1">
      <alignment horizontal="center" wrapText="1"/>
    </xf>
    <xf numFmtId="0" fontId="15" fillId="85" borderId="36" xfId="0" applyFont="1" applyFill="1" applyBorder="1" applyAlignment="1">
      <alignment horizontal="center" wrapText="1"/>
    </xf>
    <xf numFmtId="0" fontId="15" fillId="85" borderId="42" xfId="0" applyFont="1" applyFill="1" applyBorder="1" applyAlignment="1">
      <alignment horizontal="center" wrapText="1"/>
    </xf>
    <xf numFmtId="0" fontId="15" fillId="85" borderId="39" xfId="0" applyFont="1" applyFill="1" applyBorder="1" applyAlignment="1">
      <alignment horizontal="center" wrapText="1"/>
    </xf>
    <xf numFmtId="0" fontId="15" fillId="85" borderId="41" xfId="0" applyFont="1" applyFill="1" applyBorder="1" applyAlignment="1">
      <alignment horizontal="center" wrapText="1"/>
    </xf>
    <xf numFmtId="0" fontId="15" fillId="85" borderId="40" xfId="0" applyFont="1" applyFill="1" applyBorder="1" applyAlignment="1">
      <alignment horizontal="center" wrapText="1"/>
    </xf>
    <xf numFmtId="0" fontId="15" fillId="85" borderId="35" xfId="0" applyFont="1" applyFill="1" applyBorder="1" applyAlignment="1">
      <alignment horizontal="center" wrapText="1"/>
    </xf>
    <xf numFmtId="0" fontId="15" fillId="85" borderId="33" xfId="0" applyFont="1" applyFill="1" applyBorder="1" applyAlignment="1">
      <alignment horizontal="left" vertical="top"/>
    </xf>
    <xf numFmtId="0" fontId="15" fillId="91" borderId="41" xfId="0" applyFont="1" applyFill="1" applyBorder="1" applyAlignment="1">
      <alignment horizontal="center" wrapText="1"/>
    </xf>
    <xf numFmtId="0" fontId="15" fillId="85" borderId="59" xfId="0" applyFont="1" applyFill="1" applyBorder="1" applyAlignment="1">
      <alignment horizontal="center" wrapText="1"/>
    </xf>
    <xf numFmtId="0" fontId="29" fillId="85" borderId="0" xfId="0" applyFont="1" applyFill="1" applyAlignment="1">
      <alignment wrapText="1"/>
    </xf>
    <xf numFmtId="0" fontId="30" fillId="92" borderId="36" xfId="0" applyFont="1" applyFill="1" applyBorder="1" applyAlignment="1">
      <alignment wrapText="1"/>
    </xf>
    <xf numFmtId="0" fontId="30" fillId="92" borderId="42" xfId="0" applyFont="1" applyFill="1" applyBorder="1" applyAlignment="1">
      <alignment wrapText="1"/>
    </xf>
    <xf numFmtId="0" fontId="31" fillId="85" borderId="32" xfId="0" applyFont="1" applyFill="1" applyBorder="1" applyAlignment="1">
      <alignment wrapText="1"/>
    </xf>
    <xf numFmtId="0" fontId="32" fillId="85" borderId="0" xfId="0" applyFont="1" applyFill="1" applyBorder="1" applyAlignment="1">
      <alignment horizontal="center" wrapText="1"/>
    </xf>
    <xf numFmtId="0" fontId="32" fillId="85" borderId="33" xfId="0" applyFont="1" applyFill="1" applyBorder="1" applyAlignment="1">
      <alignment horizontal="center" wrapText="1"/>
    </xf>
    <xf numFmtId="0" fontId="32" fillId="85" borderId="32" xfId="0" applyFont="1" applyFill="1" applyBorder="1" applyAlignment="1">
      <alignment horizontal="left" wrapText="1"/>
    </xf>
    <xf numFmtId="1" fontId="31" fillId="85" borderId="0" xfId="0" applyNumberFormat="1" applyFont="1" applyFill="1" applyBorder="1" applyAlignment="1">
      <alignment horizontal="center" wrapText="1"/>
    </xf>
    <xf numFmtId="1" fontId="31" fillId="85" borderId="0" xfId="0" applyNumberFormat="1" applyFont="1" applyFill="1" applyBorder="1" applyAlignment="1">
      <alignment horizontal="left" vertical="top"/>
    </xf>
    <xf numFmtId="1" fontId="31" fillId="85" borderId="33" xfId="0" applyNumberFormat="1" applyFont="1" applyFill="1" applyBorder="1" applyAlignment="1">
      <alignment horizontal="center" wrapText="1"/>
    </xf>
    <xf numFmtId="2" fontId="31" fillId="85" borderId="0" xfId="0" applyNumberFormat="1" applyFont="1" applyFill="1" applyBorder="1" applyAlignment="1">
      <alignment horizontal="center" wrapText="1"/>
    </xf>
    <xf numFmtId="0" fontId="31" fillId="85" borderId="0" xfId="0" applyFont="1" applyFill="1" applyBorder="1" applyAlignment="1">
      <alignment wrapText="1"/>
    </xf>
    <xf numFmtId="0" fontId="31" fillId="85" borderId="0" xfId="0" applyFont="1" applyFill="1" applyBorder="1" applyAlignment="1">
      <alignment/>
    </xf>
    <xf numFmtId="0" fontId="31" fillId="85" borderId="33" xfId="0" applyFont="1" applyFill="1" applyBorder="1" applyAlignment="1">
      <alignment wrapText="1"/>
    </xf>
    <xf numFmtId="9" fontId="31" fillId="85" borderId="0" xfId="15" applyFont="1" applyFill="1" applyBorder="1" applyAlignment="1">
      <alignment horizontal="center" wrapText="1"/>
    </xf>
    <xf numFmtId="9" fontId="31" fillId="85" borderId="0" xfId="15" applyFont="1" applyFill="1" applyBorder="1" applyAlignment="1">
      <alignment horizontal="center"/>
    </xf>
    <xf numFmtId="0" fontId="31" fillId="85" borderId="32" xfId="0" applyFont="1" applyFill="1" applyBorder="1" applyAlignment="1">
      <alignment horizontal="left" wrapText="1"/>
    </xf>
    <xf numFmtId="164" fontId="31" fillId="85" borderId="0" xfId="15" applyNumberFormat="1" applyFont="1" applyFill="1" applyBorder="1" applyAlignment="1">
      <alignment horizontal="center" wrapText="1"/>
    </xf>
    <xf numFmtId="9" fontId="31" fillId="85" borderId="33" xfId="15" applyFont="1" applyFill="1" applyBorder="1" applyAlignment="1">
      <alignment horizontal="right" wrapText="1"/>
    </xf>
    <xf numFmtId="0" fontId="31" fillId="85" borderId="0" xfId="0" applyFont="1" applyFill="1" applyBorder="1" applyAlignment="1">
      <alignment horizontal="center" wrapText="1"/>
    </xf>
    <xf numFmtId="0" fontId="33" fillId="85" borderId="32" xfId="0" applyFont="1" applyFill="1" applyBorder="1" applyAlignment="1">
      <alignment wrapText="1"/>
    </xf>
    <xf numFmtId="0" fontId="32" fillId="85" borderId="39" xfId="0" applyFont="1" applyFill="1" applyBorder="1" applyAlignment="1">
      <alignment horizontal="left" wrapText="1"/>
    </xf>
    <xf numFmtId="0" fontId="31" fillId="85" borderId="41" xfId="0" applyFont="1" applyFill="1" applyBorder="1" applyAlignment="1">
      <alignment wrapText="1"/>
    </xf>
    <xf numFmtId="0" fontId="31" fillId="85" borderId="41" xfId="0" applyFont="1" applyFill="1" applyBorder="1" applyAlignment="1">
      <alignment/>
    </xf>
    <xf numFmtId="0" fontId="31" fillId="85" borderId="40" xfId="0" applyFont="1" applyFill="1" applyBorder="1" applyAlignment="1">
      <alignment wrapText="1"/>
    </xf>
    <xf numFmtId="0" fontId="31" fillId="85" borderId="0" xfId="0" applyFont="1" applyFill="1" applyAlignment="1">
      <alignment wrapText="1"/>
    </xf>
    <xf numFmtId="0" fontId="31" fillId="85" borderId="35" xfId="0" applyFont="1" applyFill="1" applyBorder="1" applyAlignment="1">
      <alignment wrapText="1"/>
    </xf>
    <xf numFmtId="0" fontId="31" fillId="85" borderId="36" xfId="0" applyFont="1" applyFill="1" applyBorder="1" applyAlignment="1">
      <alignment wrapText="1"/>
    </xf>
    <xf numFmtId="0" fontId="31" fillId="85" borderId="42" xfId="0" applyFont="1" applyFill="1" applyBorder="1" applyAlignment="1">
      <alignment wrapText="1"/>
    </xf>
    <xf numFmtId="0" fontId="30" fillId="85" borderId="0" xfId="0" applyFont="1" applyFill="1" applyBorder="1" applyAlignment="1">
      <alignment wrapText="1"/>
    </xf>
    <xf numFmtId="0" fontId="33" fillId="85" borderId="0" xfId="0" applyFont="1" applyFill="1" applyBorder="1" applyAlignment="1">
      <alignment horizontal="right" wrapText="1"/>
    </xf>
    <xf numFmtId="2" fontId="33" fillId="85" borderId="33" xfId="0" applyNumberFormat="1" applyFont="1" applyFill="1" applyBorder="1" applyAlignment="1">
      <alignment horizontal="center" wrapText="1"/>
    </xf>
    <xf numFmtId="0" fontId="31" fillId="85" borderId="32" xfId="0" applyFont="1" applyFill="1" applyBorder="1" applyAlignment="1">
      <alignment horizontal="centerContinuous" wrapText="1"/>
    </xf>
    <xf numFmtId="0" fontId="31" fillId="85" borderId="25" xfId="0" applyFont="1" applyFill="1" applyBorder="1" applyAlignment="1">
      <alignment horizontal="centerContinuous" wrapText="1"/>
    </xf>
    <xf numFmtId="0" fontId="31" fillId="85" borderId="82" xfId="0" applyFont="1" applyFill="1" applyBorder="1" applyAlignment="1">
      <alignment horizontal="center" wrapText="1"/>
    </xf>
    <xf numFmtId="0" fontId="31" fillId="85" borderId="73" xfId="0" applyFont="1" applyFill="1" applyBorder="1" applyAlignment="1">
      <alignment horizontal="center" wrapText="1"/>
    </xf>
    <xf numFmtId="0" fontId="31" fillId="85" borderId="86" xfId="0" applyFont="1" applyFill="1" applyBorder="1" applyAlignment="1">
      <alignment horizontal="center" wrapText="1"/>
    </xf>
    <xf numFmtId="0" fontId="34" fillId="85" borderId="32" xfId="0" applyFont="1" applyFill="1" applyBorder="1" applyAlignment="1">
      <alignment horizontal="center" wrapText="1"/>
    </xf>
    <xf numFmtId="0" fontId="34" fillId="85" borderId="25" xfId="0" applyFont="1" applyFill="1" applyBorder="1" applyAlignment="1">
      <alignment horizontal="center" wrapText="1"/>
    </xf>
    <xf numFmtId="0" fontId="34" fillId="85" borderId="0" xfId="0" applyFont="1" applyFill="1" applyBorder="1" applyAlignment="1">
      <alignment horizontal="center" wrapText="1"/>
    </xf>
    <xf numFmtId="2" fontId="31" fillId="85" borderId="32" xfId="0" applyNumberFormat="1" applyFont="1" applyFill="1" applyBorder="1" applyAlignment="1">
      <alignment horizontal="center" wrapText="1"/>
    </xf>
    <xf numFmtId="2" fontId="31" fillId="85" borderId="25" xfId="0" applyNumberFormat="1" applyFont="1" applyFill="1" applyBorder="1" applyAlignment="1">
      <alignment horizontal="center" wrapText="1"/>
    </xf>
    <xf numFmtId="169" fontId="31" fillId="85" borderId="0" xfId="0" applyNumberFormat="1" applyFont="1" applyFill="1" applyBorder="1" applyAlignment="1">
      <alignment horizontal="center" wrapText="1"/>
    </xf>
    <xf numFmtId="2" fontId="31" fillId="85" borderId="39" xfId="0" applyNumberFormat="1" applyFont="1" applyFill="1" applyBorder="1" applyAlignment="1">
      <alignment horizontal="center" wrapText="1"/>
    </xf>
    <xf numFmtId="2" fontId="31" fillId="85" borderId="87" xfId="0" applyNumberFormat="1" applyFont="1" applyFill="1" applyBorder="1" applyAlignment="1">
      <alignment horizontal="center" wrapText="1"/>
    </xf>
    <xf numFmtId="169" fontId="31" fillId="85" borderId="41" xfId="0" applyNumberFormat="1" applyFont="1" applyFill="1" applyBorder="1" applyAlignment="1">
      <alignment horizontal="center" wrapText="1"/>
    </xf>
    <xf numFmtId="0" fontId="35" fillId="54" borderId="43" xfId="47" applyFont="1" applyFill="1" applyBorder="1" applyAlignment="1">
      <alignment horizontal="center"/>
      <protection/>
    </xf>
    <xf numFmtId="0" fontId="35" fillId="54" borderId="49" xfId="47" applyFont="1" applyFill="1" applyBorder="1">
      <alignment/>
      <protection/>
    </xf>
    <xf numFmtId="0" fontId="35" fillId="54" borderId="44" xfId="47" applyFont="1" applyFill="1" applyBorder="1">
      <alignment/>
      <protection/>
    </xf>
    <xf numFmtId="43" fontId="35" fillId="0" borderId="19" xfId="44" applyFont="1" applyBorder="1"/>
    <xf numFmtId="43" fontId="35" fillId="0" borderId="20" xfId="44" applyFont="1" applyBorder="1"/>
    <xf numFmtId="9" fontId="35" fillId="0" borderId="70" xfId="48" applyFont="1" applyBorder="1"/>
    <xf numFmtId="43" fontId="35" fillId="0" borderId="59" xfId="44" applyFont="1" applyBorder="1"/>
    <xf numFmtId="0" fontId="36" fillId="85" borderId="32" xfId="26" applyFont="1" applyFill="1" applyBorder="1" applyProtection="1">
      <alignment/>
      <protection locked="0"/>
    </xf>
    <xf numFmtId="0" fontId="37" fillId="85" borderId="0" xfId="26" applyFont="1" applyFill="1" applyBorder="1" applyProtection="1">
      <alignment/>
      <protection locked="0"/>
    </xf>
    <xf numFmtId="0" fontId="38" fillId="85" borderId="32" xfId="26" applyFont="1" applyFill="1" applyBorder="1" applyAlignment="1" applyProtection="1">
      <alignment horizontal="left" indent="1"/>
      <protection locked="0"/>
    </xf>
    <xf numFmtId="0" fontId="38" fillId="85" borderId="0" xfId="29" applyFont="1" applyFill="1" applyBorder="1" applyAlignment="1" applyProtection="1">
      <alignment horizontal="right"/>
      <protection locked="0"/>
    </xf>
    <xf numFmtId="0" fontId="38" fillId="85" borderId="0" xfId="26" applyFont="1" applyFill="1" applyBorder="1" applyAlignment="1" applyProtection="1">
      <alignment horizontal="center"/>
      <protection locked="0"/>
    </xf>
    <xf numFmtId="0" fontId="16" fillId="85" borderId="0" xfId="0" applyFont="1" applyFill="1" applyBorder="1" applyAlignment="1">
      <alignment wrapText="1"/>
    </xf>
    <xf numFmtId="9" fontId="15" fillId="85" borderId="0" xfId="0" applyNumberFormat="1" applyFont="1" applyFill="1" applyBorder="1" applyAlignment="1">
      <alignment horizontal="center" wrapText="1"/>
    </xf>
    <xf numFmtId="9" fontId="15" fillId="85" borderId="0" xfId="0" applyNumberFormat="1" applyFont="1" applyFill="1" applyBorder="1" applyAlignment="1">
      <alignment wrapText="1"/>
    </xf>
    <xf numFmtId="0" fontId="15" fillId="85" borderId="32" xfId="0" applyFont="1" applyFill="1" applyBorder="1" applyAlignment="1">
      <alignment wrapText="1"/>
    </xf>
    <xf numFmtId="0" fontId="16" fillId="85" borderId="32" xfId="0" applyFont="1" applyFill="1" applyBorder="1" applyAlignment="1">
      <alignment wrapText="1"/>
    </xf>
    <xf numFmtId="0" fontId="15" fillId="85" borderId="39" xfId="0" applyFont="1" applyFill="1" applyBorder="1" applyAlignment="1">
      <alignment wrapText="1"/>
    </xf>
    <xf numFmtId="9" fontId="15" fillId="85" borderId="41" xfId="0" applyNumberFormat="1" applyFont="1" applyFill="1" applyBorder="1" applyAlignment="1">
      <alignment wrapText="1"/>
    </xf>
    <xf numFmtId="9" fontId="15" fillId="85" borderId="41" xfId="0" applyNumberFormat="1" applyFont="1" applyFill="1" applyBorder="1" applyAlignment="1">
      <alignment horizontal="center" wrapText="1"/>
    </xf>
    <xf numFmtId="14" fontId="15" fillId="85" borderId="0" xfId="0" applyNumberFormat="1" applyFont="1" applyFill="1" applyBorder="1" applyAlignment="1">
      <alignment horizontal="left" vertical="top"/>
    </xf>
    <xf numFmtId="14" fontId="15" fillId="85" borderId="41" xfId="0" applyNumberFormat="1" applyFont="1" applyFill="1" applyBorder="1" applyAlignment="1">
      <alignment horizontal="left" vertical="top"/>
    </xf>
    <xf numFmtId="0" fontId="39" fillId="92" borderId="35" xfId="0" applyFont="1" applyFill="1" applyBorder="1" applyAlignment="1">
      <alignment wrapText="1"/>
    </xf>
    <xf numFmtId="0" fontId="35" fillId="0" borderId="19" xfId="47" applyFont="1" applyBorder="1">
      <alignment/>
      <protection/>
    </xf>
    <xf numFmtId="2" fontId="35" fillId="0" borderId="70" xfId="47" applyNumberFormat="1" applyFont="1" applyBorder="1" applyAlignment="1">
      <alignment horizontal="right"/>
      <protection/>
    </xf>
    <xf numFmtId="0" fontId="35" fillId="0" borderId="70" xfId="47" applyNumberFormat="1" applyFont="1" applyBorder="1" applyAlignment="1">
      <alignment horizontal="right"/>
      <protection/>
    </xf>
    <xf numFmtId="3" fontId="35" fillId="0" borderId="70" xfId="47" applyNumberFormat="1" applyFont="1" applyBorder="1" applyAlignment="1">
      <alignment horizontal="right"/>
      <protection/>
    </xf>
    <xf numFmtId="0" fontId="35" fillId="0" borderId="70" xfId="47" applyFont="1" applyBorder="1" applyAlignment="1">
      <alignment horizontal="right"/>
      <protection/>
    </xf>
    <xf numFmtId="9" fontId="35" fillId="0" borderId="70" xfId="47" applyNumberFormat="1" applyFont="1" applyBorder="1" applyAlignment="1">
      <alignment horizontal="right"/>
      <protection/>
    </xf>
    <xf numFmtId="9" fontId="35" fillId="0" borderId="70" xfId="47" applyNumberFormat="1" applyFont="1" applyBorder="1">
      <alignment/>
      <protection/>
    </xf>
    <xf numFmtId="1" fontId="35" fillId="0" borderId="70" xfId="48" applyNumberFormat="1" applyFont="1" applyBorder="1"/>
    <xf numFmtId="0" fontId="15" fillId="85" borderId="60" xfId="0" applyFont="1" applyFill="1" applyBorder="1" applyAlignment="1">
      <alignment horizontal="right" wrapText="1"/>
    </xf>
    <xf numFmtId="43" fontId="35" fillId="0" borderId="45" xfId="44" applyFont="1" applyBorder="1"/>
    <xf numFmtId="9" fontId="35" fillId="0" borderId="60" xfId="48" applyFont="1" applyBorder="1"/>
    <xf numFmtId="0" fontId="12" fillId="86" borderId="51" xfId="0" applyFont="1" applyFill="1" applyBorder="1" applyAlignment="1">
      <alignment wrapText="1"/>
    </xf>
    <xf numFmtId="0" fontId="12" fillId="86" borderId="1" xfId="0" applyFont="1" applyFill="1" applyBorder="1" applyAlignment="1">
      <alignment wrapText="1"/>
    </xf>
    <xf numFmtId="0" fontId="12" fillId="86" borderId="74" xfId="0" applyFont="1" applyFill="1" applyBorder="1" applyAlignment="1">
      <alignment wrapText="1"/>
    </xf>
    <xf numFmtId="0" fontId="13" fillId="85" borderId="72" xfId="0" applyFont="1" applyFill="1" applyBorder="1" applyAlignment="1">
      <alignment horizontal="center"/>
    </xf>
    <xf numFmtId="1" fontId="0" fillId="85" borderId="0" xfId="0" applyNumberFormat="1" applyFill="1" applyBorder="1"/>
    <xf numFmtId="9" fontId="12" fillId="85" borderId="66" xfId="15" applyFont="1" applyFill="1" applyBorder="1"/>
    <xf numFmtId="0" fontId="12" fillId="85" borderId="71" xfId="0" applyFont="1" applyFill="1" applyBorder="1" applyAlignment="1">
      <alignment wrapText="1"/>
    </xf>
    <xf numFmtId="0" fontId="12" fillId="85" borderId="74" xfId="0" applyFont="1" applyFill="1" applyBorder="1" applyAlignment="1">
      <alignment wrapText="1"/>
    </xf>
    <xf numFmtId="0" fontId="13" fillId="85" borderId="74" xfId="0" applyFont="1" applyFill="1" applyBorder="1" applyAlignment="1">
      <alignment horizontal="center"/>
    </xf>
    <xf numFmtId="0" fontId="12" fillId="85" borderId="46" xfId="0" applyFont="1" applyFill="1" applyBorder="1"/>
    <xf numFmtId="0" fontId="0" fillId="0" borderId="0" xfId="0"/>
    <xf numFmtId="0" fontId="0" fillId="85" borderId="0" xfId="0" applyFill="1"/>
    <xf numFmtId="0" fontId="0" fillId="85" borderId="0" xfId="0" applyFill="1" applyBorder="1"/>
    <xf numFmtId="0" fontId="2" fillId="85" borderId="0" xfId="0" applyFont="1" applyFill="1" applyBorder="1"/>
    <xf numFmtId="0" fontId="12" fillId="85" borderId="0" xfId="0" applyFont="1" applyFill="1"/>
    <xf numFmtId="0" fontId="12" fillId="85" borderId="0" xfId="0" applyFont="1" applyFill="1" applyAlignment="1">
      <alignment wrapText="1"/>
    </xf>
    <xf numFmtId="0" fontId="12" fillId="85" borderId="0" xfId="0" applyFont="1" applyFill="1" applyBorder="1"/>
    <xf numFmtId="0" fontId="13" fillId="85" borderId="0" xfId="0" applyFont="1" applyFill="1"/>
    <xf numFmtId="0" fontId="0" fillId="85" borderId="20" xfId="0" applyFill="1" applyBorder="1"/>
    <xf numFmtId="0" fontId="0" fillId="85" borderId="64" xfId="0" applyFill="1" applyBorder="1" applyAlignment="1">
      <alignment/>
    </xf>
    <xf numFmtId="0" fontId="12" fillId="85" borderId="36" xfId="0" applyFont="1" applyFill="1" applyBorder="1"/>
    <xf numFmtId="0" fontId="12" fillId="85" borderId="41" xfId="0" applyFont="1" applyFill="1" applyBorder="1"/>
    <xf numFmtId="0" fontId="2" fillId="85" borderId="0" xfId="0" applyFont="1" applyFill="1"/>
    <xf numFmtId="9" fontId="0" fillId="85" borderId="20" xfId="15" applyFont="1" applyFill="1" applyBorder="1"/>
    <xf numFmtId="9" fontId="0" fillId="85" borderId="20" xfId="0" applyNumberFormat="1" applyFill="1" applyBorder="1"/>
    <xf numFmtId="0" fontId="0" fillId="85" borderId="20" xfId="0" applyFill="1" applyBorder="1" applyAlignment="1">
      <alignment horizontal="center" vertical="center"/>
    </xf>
    <xf numFmtId="9" fontId="0" fillId="85" borderId="0" xfId="15" applyFont="1" applyFill="1" applyBorder="1"/>
    <xf numFmtId="9" fontId="0" fillId="85" borderId="0" xfId="0" applyNumberFormat="1" applyFill="1" applyBorder="1"/>
    <xf numFmtId="1" fontId="0" fillId="85" borderId="20" xfId="0" applyNumberFormat="1" applyFill="1" applyBorder="1"/>
    <xf numFmtId="0" fontId="13" fillId="85" borderId="20" xfId="0" applyFont="1" applyFill="1" applyBorder="1" applyAlignment="1">
      <alignment horizontal="center"/>
    </xf>
    <xf numFmtId="0" fontId="12" fillId="86" borderId="74" xfId="0" applyFont="1" applyFill="1" applyBorder="1" applyAlignment="1">
      <alignment/>
    </xf>
    <xf numFmtId="0" fontId="12" fillId="86" borderId="51" xfId="0" applyFont="1" applyFill="1" applyBorder="1" applyAlignment="1">
      <alignment/>
    </xf>
    <xf numFmtId="0" fontId="12" fillId="86" borderId="1" xfId="0" applyFont="1" applyFill="1" applyBorder="1" applyAlignment="1">
      <alignment/>
    </xf>
    <xf numFmtId="0" fontId="12" fillId="85" borderId="36" xfId="0" applyFont="1" applyFill="1" applyBorder="1" applyAlignment="1">
      <alignment wrapText="1"/>
    </xf>
    <xf numFmtId="0" fontId="12" fillId="85" borderId="0" xfId="0" applyFont="1" applyFill="1" applyBorder="1" applyAlignment="1">
      <alignment wrapText="1"/>
    </xf>
    <xf numFmtId="0" fontId="12" fillId="85" borderId="41" xfId="0" applyFont="1" applyFill="1" applyBorder="1" applyAlignment="1">
      <alignment wrapText="1"/>
    </xf>
    <xf numFmtId="169" fontId="0" fillId="85" borderId="0" xfId="0" applyNumberFormat="1" applyFill="1" applyBorder="1" applyAlignment="1">
      <alignment horizontal="center" vertical="center" wrapText="1"/>
    </xf>
    <xf numFmtId="0" fontId="6" fillId="54" borderId="37" xfId="3910" applyFont="1" applyFill="1" applyBorder="1">
      <alignment/>
      <protection/>
    </xf>
    <xf numFmtId="0" fontId="3" fillId="54" borderId="63" xfId="3910" applyFont="1" applyFill="1" applyBorder="1">
      <alignment/>
      <protection/>
    </xf>
    <xf numFmtId="0" fontId="3" fillId="54" borderId="38" xfId="3910" applyFont="1" applyFill="1" applyBorder="1">
      <alignment/>
      <protection/>
    </xf>
    <xf numFmtId="0" fontId="3" fillId="0" borderId="0" xfId="3910" applyFont="1">
      <alignment/>
      <protection/>
    </xf>
    <xf numFmtId="37" fontId="3" fillId="0" borderId="0" xfId="3910" applyNumberFormat="1" applyFont="1">
      <alignment/>
      <protection/>
    </xf>
    <xf numFmtId="0" fontId="3" fillId="0" borderId="0" xfId="3910" applyFont="1" applyFill="1">
      <alignment/>
      <protection/>
    </xf>
    <xf numFmtId="0" fontId="21" fillId="0" borderId="0" xfId="0" applyFont="1"/>
    <xf numFmtId="0" fontId="6" fillId="0" borderId="46" xfId="3910" applyFont="1" applyBorder="1" applyAlignment="1">
      <alignment horizontal="right"/>
      <protection/>
    </xf>
    <xf numFmtId="0" fontId="3" fillId="81" borderId="88" xfId="3910" applyFont="1" applyFill="1" applyBorder="1">
      <alignment/>
      <protection/>
    </xf>
    <xf numFmtId="0" fontId="6" fillId="0" borderId="74" xfId="3910" applyFont="1" applyBorder="1" applyAlignment="1">
      <alignment horizontal="right"/>
      <protection/>
    </xf>
    <xf numFmtId="0" fontId="3" fillId="0" borderId="56" xfId="3910" applyFont="1" applyBorder="1">
      <alignment/>
      <protection/>
    </xf>
    <xf numFmtId="170" fontId="6" fillId="3" borderId="20" xfId="106" applyNumberFormat="1" applyFont="1" applyFill="1" applyBorder="1" applyAlignment="1">
      <alignment wrapText="1"/>
    </xf>
    <xf numFmtId="170" fontId="6" fillId="3" borderId="46" xfId="106" applyNumberFormat="1" applyFont="1" applyFill="1" applyBorder="1" applyAlignment="1">
      <alignment wrapText="1"/>
    </xf>
    <xf numFmtId="170" fontId="6" fillId="3" borderId="89" xfId="106" applyNumberFormat="1" applyFont="1" applyFill="1" applyBorder="1" applyAlignment="1">
      <alignment wrapText="1"/>
    </xf>
    <xf numFmtId="0" fontId="6" fillId="0" borderId="20" xfId="-10328" applyFont="1" applyFill="1" applyBorder="1" applyAlignment="1">
      <alignment wrapText="1"/>
      <protection/>
    </xf>
    <xf numFmtId="0" fontId="3" fillId="0" borderId="20" xfId="-10328" applyFont="1" applyFill="1" applyBorder="1">
      <alignment/>
      <protection/>
    </xf>
    <xf numFmtId="37" fontId="3" fillId="0" borderId="20" xfId="-10328" applyNumberFormat="1" applyFont="1" applyFill="1" applyBorder="1">
      <alignment/>
      <protection/>
    </xf>
    <xf numFmtId="37" fontId="3" fillId="38" borderId="20" xfId="-10328" applyNumberFormat="1" applyFont="1" applyFill="1" applyBorder="1">
      <alignment/>
      <protection/>
    </xf>
    <xf numFmtId="37" fontId="3" fillId="0" borderId="74" xfId="-10328" applyNumberFormat="1" applyFont="1" applyFill="1" applyBorder="1">
      <alignment/>
      <protection/>
    </xf>
    <xf numFmtId="37" fontId="3" fillId="0" borderId="20" xfId="3910" applyNumberFormat="1" applyFont="1" applyBorder="1">
      <alignment/>
      <protection/>
    </xf>
    <xf numFmtId="0" fontId="3" fillId="0" borderId="20" xfId="-10328" applyFont="1" applyFill="1" applyBorder="1" applyAlignment="1">
      <alignment wrapText="1"/>
      <protection/>
    </xf>
    <xf numFmtId="9" fontId="3" fillId="0" borderId="20" xfId="-10328" applyNumberFormat="1" applyFont="1" applyFill="1" applyBorder="1">
      <alignment/>
      <protection/>
    </xf>
    <xf numFmtId="9" fontId="3" fillId="0" borderId="20" xfId="-10328" applyNumberFormat="1" applyFont="1" applyFill="1" applyBorder="1" applyAlignment="1">
      <alignment horizontal="right"/>
      <protection/>
    </xf>
    <xf numFmtId="0" fontId="3" fillId="38" borderId="0" xfId="3910" applyFont="1" applyFill="1">
      <alignment/>
      <protection/>
    </xf>
    <xf numFmtId="0" fontId="3" fillId="0" borderId="20" xfId="3910" applyFont="1" applyBorder="1">
      <alignment/>
      <protection/>
    </xf>
    <xf numFmtId="170" fontId="6" fillId="3" borderId="74" xfId="106" applyNumberFormat="1" applyFont="1" applyFill="1" applyBorder="1" applyAlignment="1">
      <alignment wrapText="1"/>
    </xf>
    <xf numFmtId="0" fontId="11" fillId="93" borderId="56" xfId="-11641" applyFont="1" applyFill="1" applyBorder="1">
      <alignment/>
      <protection/>
    </xf>
    <xf numFmtId="170" fontId="11" fillId="81" borderId="51" xfId="99" applyNumberFormat="1" applyFont="1" applyFill="1" applyBorder="1"/>
    <xf numFmtId="0" fontId="1" fillId="0" borderId="0" xfId="-11641">
      <alignment/>
      <protection/>
    </xf>
    <xf numFmtId="170" fontId="1" fillId="0" borderId="0" xfId="-11641" applyNumberFormat="1" applyFont="1">
      <alignment/>
      <protection/>
    </xf>
    <xf numFmtId="0" fontId="11" fillId="0" borderId="0" xfId="-11641" applyFont="1">
      <alignment/>
      <protection/>
    </xf>
    <xf numFmtId="170" fontId="11" fillId="3" borderId="20" xfId="99" applyNumberFormat="1" applyFont="1" applyFill="1" applyBorder="1" applyAlignment="1">
      <alignment wrapText="1"/>
    </xf>
    <xf numFmtId="170" fontId="11" fillId="3" borderId="46" xfId="99" applyNumberFormat="1" applyFont="1" applyFill="1" applyBorder="1" applyAlignment="1">
      <alignment wrapText="1"/>
    </xf>
    <xf numFmtId="170" fontId="11" fillId="3" borderId="68" xfId="99" applyNumberFormat="1" applyFont="1" applyFill="1" applyBorder="1" applyAlignment="1">
      <alignment wrapText="1"/>
    </xf>
    <xf numFmtId="0" fontId="11" fillId="0" borderId="20" xfId="-10327" applyFont="1" applyBorder="1" applyAlignment="1">
      <alignment wrapText="1"/>
      <protection/>
    </xf>
    <xf numFmtId="0" fontId="1" fillId="0" borderId="66" xfId="-11641" applyFont="1" applyBorder="1">
      <alignment/>
      <protection/>
    </xf>
    <xf numFmtId="0" fontId="1" fillId="0" borderId="20" xfId="-11641" applyFont="1" applyBorder="1">
      <alignment/>
      <protection/>
    </xf>
    <xf numFmtId="0" fontId="1" fillId="0" borderId="20" xfId="-11641" applyFont="1" applyBorder="1" applyAlignment="1">
      <alignment horizontal="right"/>
      <protection/>
    </xf>
    <xf numFmtId="9" fontId="1" fillId="83" borderId="20" xfId="101" applyFont="1" applyFill="1" applyBorder="1"/>
    <xf numFmtId="171" fontId="1" fillId="83" borderId="51" xfId="99" applyNumberFormat="1" applyFont="1" applyFill="1" applyBorder="1"/>
    <xf numFmtId="9" fontId="1" fillId="0" borderId="20" xfId="101" applyFont="1" applyBorder="1"/>
    <xf numFmtId="171" fontId="1" fillId="0" borderId="20" xfId="99" applyNumberFormat="1" applyFont="1" applyBorder="1"/>
    <xf numFmtId="171" fontId="1" fillId="0" borderId="20" xfId="-11641" applyNumberFormat="1" applyFont="1" applyBorder="1">
      <alignment/>
      <protection/>
    </xf>
    <xf numFmtId="171" fontId="1" fillId="0" borderId="74" xfId="-11641" applyNumberFormat="1" applyFont="1" applyBorder="1">
      <alignment/>
      <protection/>
    </xf>
    <xf numFmtId="171" fontId="1" fillId="0" borderId="56" xfId="-11641" applyNumberFormat="1" applyFont="1" applyBorder="1">
      <alignment/>
      <protection/>
    </xf>
    <xf numFmtId="0" fontId="1" fillId="91" borderId="20" xfId="-11641" applyFont="1" applyFill="1" applyBorder="1" applyAlignment="1">
      <alignment horizontal="right"/>
      <protection/>
    </xf>
    <xf numFmtId="178" fontId="1" fillId="91" borderId="20" xfId="101" applyNumberFormat="1" applyFont="1" applyFill="1" applyBorder="1"/>
    <xf numFmtId="171" fontId="1" fillId="91" borderId="51" xfId="99" applyNumberFormat="1" applyFont="1" applyFill="1" applyBorder="1"/>
    <xf numFmtId="9" fontId="1" fillId="91" borderId="20" xfId="101" applyFont="1" applyFill="1" applyBorder="1"/>
    <xf numFmtId="171" fontId="1" fillId="91" borderId="20" xfId="99" applyNumberFormat="1" applyFont="1" applyFill="1" applyBorder="1"/>
    <xf numFmtId="171" fontId="1" fillId="91" borderId="20" xfId="-11641" applyNumberFormat="1" applyFont="1" applyFill="1" applyBorder="1">
      <alignment/>
      <protection/>
    </xf>
    <xf numFmtId="0" fontId="1" fillId="91" borderId="0" xfId="-11641" applyFont="1" applyFill="1">
      <alignment/>
      <protection/>
    </xf>
    <xf numFmtId="0" fontId="1" fillId="91" borderId="0" xfId="-11641" applyFill="1">
      <alignment/>
      <protection/>
    </xf>
    <xf numFmtId="0" fontId="21" fillId="91" borderId="0" xfId="0" applyFont="1" applyFill="1"/>
    <xf numFmtId="0" fontId="1" fillId="0" borderId="0" xfId="-11641" applyFill="1">
      <alignment/>
      <protection/>
    </xf>
    <xf numFmtId="170" fontId="11" fillId="3" borderId="43" xfId="99" applyNumberFormat="1" applyFont="1" applyFill="1" applyBorder="1" applyAlignment="1">
      <alignment wrapText="1"/>
    </xf>
    <xf numFmtId="170" fontId="11" fillId="3" borderId="49" xfId="99" applyNumberFormat="1" applyFont="1" applyFill="1" applyBorder="1" applyAlignment="1">
      <alignment wrapText="1"/>
    </xf>
    <xf numFmtId="170" fontId="11" fillId="3" borderId="44" xfId="99" applyNumberFormat="1" applyFont="1" applyFill="1" applyBorder="1" applyAlignment="1">
      <alignment wrapText="1"/>
    </xf>
    <xf numFmtId="0" fontId="11" fillId="0" borderId="19" xfId="-10327" applyFont="1" applyBorder="1" applyAlignment="1">
      <alignment wrapText="1"/>
      <protection/>
    </xf>
    <xf numFmtId="0" fontId="1" fillId="0" borderId="0" xfId="-11641" applyFont="1" applyBorder="1">
      <alignment/>
      <protection/>
    </xf>
    <xf numFmtId="0" fontId="1" fillId="0" borderId="70" xfId="-11641" applyFont="1" applyBorder="1">
      <alignment/>
      <protection/>
    </xf>
    <xf numFmtId="0" fontId="1" fillId="0" borderId="19" xfId="-11641" applyFont="1" applyBorder="1" applyAlignment="1">
      <alignment horizontal="right"/>
      <protection/>
    </xf>
    <xf numFmtId="171" fontId="1" fillId="38" borderId="70" xfId="-11641" applyNumberFormat="1" applyFont="1" applyFill="1" applyBorder="1">
      <alignment/>
      <protection/>
    </xf>
    <xf numFmtId="0" fontId="1" fillId="91" borderId="19" xfId="-11641" applyFont="1" applyFill="1" applyBorder="1" applyAlignment="1">
      <alignment horizontal="right"/>
      <protection/>
    </xf>
    <xf numFmtId="171" fontId="1" fillId="91" borderId="70" xfId="-11641" applyNumberFormat="1" applyFont="1" applyFill="1" applyBorder="1">
      <alignment/>
      <protection/>
    </xf>
    <xf numFmtId="0" fontId="1" fillId="0" borderId="19" xfId="-11641" applyFont="1" applyBorder="1">
      <alignment/>
      <protection/>
    </xf>
    <xf numFmtId="171" fontId="1" fillId="83" borderId="20" xfId="99" applyNumberFormat="1" applyFont="1" applyFill="1" applyBorder="1"/>
    <xf numFmtId="0" fontId="1" fillId="0" borderId="59" xfId="-11641" applyFont="1" applyBorder="1" applyAlignment="1">
      <alignment horizontal="right"/>
      <protection/>
    </xf>
    <xf numFmtId="9" fontId="1" fillId="83" borderId="45" xfId="101" applyFont="1" applyFill="1" applyBorder="1"/>
    <xf numFmtId="171" fontId="1" fillId="83" borderId="45" xfId="99" applyNumberFormat="1" applyFont="1" applyFill="1" applyBorder="1"/>
    <xf numFmtId="0" fontId="1" fillId="0" borderId="41" xfId="-11641" applyFont="1" applyBorder="1">
      <alignment/>
      <protection/>
    </xf>
    <xf numFmtId="171" fontId="1" fillId="0" borderId="45" xfId="99" applyNumberFormat="1" applyFont="1" applyBorder="1"/>
    <xf numFmtId="0" fontId="1" fillId="0" borderId="0" xfId="-11641" applyFont="1" applyBorder="1" applyAlignment="1">
      <alignment horizontal="right"/>
      <protection/>
    </xf>
    <xf numFmtId="0" fontId="11" fillId="91" borderId="0" xfId="-11641" applyFont="1" applyFill="1">
      <alignment/>
      <protection/>
    </xf>
    <xf numFmtId="0" fontId="1" fillId="38" borderId="70" xfId="-11641" applyFont="1" applyFill="1" applyBorder="1">
      <alignment/>
      <protection/>
    </xf>
    <xf numFmtId="171" fontId="1" fillId="83" borderId="20" xfId="101" applyNumberFormat="1" applyFont="1" applyFill="1" applyBorder="1"/>
    <xf numFmtId="171" fontId="1" fillId="83" borderId="45" xfId="101" applyNumberFormat="1" applyFont="1" applyFill="1" applyBorder="1"/>
    <xf numFmtId="9" fontId="1" fillId="0" borderId="45" xfId="101" applyFont="1" applyBorder="1"/>
    <xf numFmtId="171" fontId="1" fillId="0" borderId="0" xfId="-11641" applyNumberFormat="1" applyFont="1">
      <alignment/>
      <protection/>
    </xf>
    <xf numFmtId="0" fontId="1" fillId="0" borderId="20" xfId="-11641" applyFont="1" applyFill="1" applyBorder="1" applyAlignment="1">
      <alignment horizontal="right"/>
      <protection/>
    </xf>
    <xf numFmtId="171" fontId="3" fillId="0" borderId="0" xfId="3910" applyNumberFormat="1" applyFont="1">
      <alignment/>
      <protection/>
    </xf>
    <xf numFmtId="171" fontId="0" fillId="85" borderId="70" xfId="18" applyNumberFormat="1" applyFont="1" applyFill="1" applyBorder="1"/>
    <xf numFmtId="0" fontId="0" fillId="85" borderId="45" xfId="0" applyFill="1" applyBorder="1"/>
    <xf numFmtId="0" fontId="0" fillId="85" borderId="60" xfId="0" applyFill="1" applyBorder="1"/>
    <xf numFmtId="171" fontId="0" fillId="85" borderId="19" xfId="18" applyNumberFormat="1" applyFont="1" applyFill="1" applyBorder="1"/>
    <xf numFmtId="171" fontId="0" fillId="85" borderId="45" xfId="18" applyNumberFormat="1" applyFont="1" applyFill="1" applyBorder="1"/>
    <xf numFmtId="171" fontId="0" fillId="85" borderId="70" xfId="0" applyNumberFormat="1" applyFill="1" applyBorder="1"/>
    <xf numFmtId="171" fontId="0" fillId="85" borderId="60" xfId="0" applyNumberFormat="1" applyFill="1" applyBorder="1"/>
    <xf numFmtId="171" fontId="0" fillId="85" borderId="59" xfId="0" applyNumberFormat="1" applyFill="1" applyBorder="1"/>
    <xf numFmtId="171" fontId="0" fillId="85" borderId="45" xfId="0" applyNumberFormat="1" applyFill="1" applyBorder="1"/>
    <xf numFmtId="0" fontId="0" fillId="85" borderId="85" xfId="0" applyFill="1" applyBorder="1"/>
    <xf numFmtId="0" fontId="0" fillId="85" borderId="0" xfId="0" applyFill="1"/>
    <xf numFmtId="171" fontId="0" fillId="85" borderId="74" xfId="18" applyNumberFormat="1" applyFont="1" applyFill="1" applyBorder="1"/>
    <xf numFmtId="0" fontId="0" fillId="85" borderId="0" xfId="0" applyFill="1"/>
    <xf numFmtId="0" fontId="26" fillId="0" borderId="90" xfId="0" applyFont="1" applyBorder="1" applyAlignment="1">
      <alignment horizontal="center" vertical="center" wrapText="1"/>
    </xf>
    <xf numFmtId="0" fontId="26" fillId="0" borderId="91" xfId="0" applyFont="1" applyBorder="1" applyAlignment="1">
      <alignment horizontal="center" vertical="center" wrapText="1"/>
    </xf>
    <xf numFmtId="0" fontId="26" fillId="0" borderId="92" xfId="0" applyFont="1" applyBorder="1" applyAlignment="1">
      <alignment horizontal="center" vertical="center"/>
    </xf>
    <xf numFmtId="10" fontId="25" fillId="0" borderId="40" xfId="0" applyNumberFormat="1" applyFont="1" applyBorder="1" applyAlignment="1">
      <alignment horizontal="right" vertical="center"/>
    </xf>
    <xf numFmtId="0" fontId="25" fillId="0" borderId="40" xfId="0" applyFont="1" applyBorder="1" applyAlignment="1">
      <alignment horizontal="right" vertical="center"/>
    </xf>
    <xf numFmtId="0" fontId="25" fillId="0" borderId="93" xfId="0" applyFont="1" applyBorder="1" applyAlignment="1">
      <alignment horizontal="right" vertical="center"/>
    </xf>
    <xf numFmtId="0" fontId="26" fillId="0" borderId="93" xfId="0" applyFont="1" applyBorder="1" applyAlignment="1">
      <alignment horizontal="center" vertical="center"/>
    </xf>
    <xf numFmtId="10" fontId="25" fillId="0" borderId="33" xfId="0" applyNumberFormat="1" applyFont="1" applyBorder="1" applyAlignment="1">
      <alignment horizontal="right" vertical="center"/>
    </xf>
    <xf numFmtId="0" fontId="25" fillId="0" borderId="33" xfId="0" applyFont="1" applyBorder="1" applyAlignment="1">
      <alignment horizontal="right" vertical="center"/>
    </xf>
    <xf numFmtId="0" fontId="26" fillId="0" borderId="94" xfId="0" applyFont="1" applyBorder="1" applyAlignment="1">
      <alignment horizontal="center" vertical="center"/>
    </xf>
    <xf numFmtId="10" fontId="25" fillId="0" borderId="95" xfId="0" applyNumberFormat="1" applyFont="1" applyBorder="1" applyAlignment="1">
      <alignment horizontal="right" vertical="center"/>
    </xf>
    <xf numFmtId="0" fontId="26" fillId="0" borderId="91" xfId="0" applyFont="1" applyBorder="1" applyAlignment="1">
      <alignment horizontal="center" vertical="center"/>
    </xf>
    <xf numFmtId="10" fontId="25" fillId="0" borderId="90" xfId="0" applyNumberFormat="1" applyFont="1" applyBorder="1" applyAlignment="1">
      <alignment horizontal="right" vertical="center"/>
    </xf>
    <xf numFmtId="0" fontId="26" fillId="0" borderId="96" xfId="0" applyFont="1" applyBorder="1" applyAlignment="1">
      <alignment vertical="center"/>
    </xf>
    <xf numFmtId="0" fontId="25" fillId="0" borderId="92" xfId="0" applyFont="1" applyBorder="1" applyAlignment="1">
      <alignment horizontal="right" vertical="center"/>
    </xf>
    <xf numFmtId="0" fontId="26" fillId="0" borderId="97" xfId="0" applyFont="1" applyBorder="1" applyAlignment="1">
      <alignment vertical="center"/>
    </xf>
    <xf numFmtId="0" fontId="26" fillId="0" borderId="98" xfId="0" applyFont="1" applyBorder="1" applyAlignment="1">
      <alignment vertical="center"/>
    </xf>
    <xf numFmtId="0" fontId="25" fillId="0" borderId="99" xfId="0" applyFont="1" applyBorder="1" applyAlignment="1">
      <alignment horizontal="right" vertical="center"/>
    </xf>
    <xf numFmtId="0" fontId="25" fillId="0" borderId="100" xfId="0" applyFont="1" applyBorder="1" applyAlignment="1">
      <alignment horizontal="right" vertical="center"/>
    </xf>
    <xf numFmtId="169" fontId="15" fillId="85" borderId="20" xfId="0" applyNumberFormat="1" applyFont="1" applyFill="1" applyBorder="1" applyAlignment="1">
      <alignment horizontal="center" wrapText="1"/>
    </xf>
    <xf numFmtId="10" fontId="15" fillId="85" borderId="0" xfId="0" applyNumberFormat="1" applyFont="1" applyFill="1" applyAlignment="1">
      <alignment horizontal="center" wrapText="1"/>
    </xf>
    <xf numFmtId="172" fontId="18" fillId="85" borderId="70" xfId="0" applyNumberFormat="1" applyFont="1" applyFill="1" applyBorder="1" applyAlignment="1">
      <alignment horizontal="center" vertical="center" wrapText="1"/>
    </xf>
    <xf numFmtId="173" fontId="18" fillId="85" borderId="60" xfId="0" applyNumberFormat="1" applyFont="1" applyFill="1" applyBorder="1" applyAlignment="1">
      <alignment vertical="center" wrapText="1"/>
    </xf>
    <xf numFmtId="0" fontId="105" fillId="85" borderId="59" xfId="0" applyFont="1" applyFill="1" applyBorder="1" applyAlignment="1">
      <alignment horizontal="left"/>
    </xf>
    <xf numFmtId="173" fontId="18" fillId="85" borderId="70" xfId="0" applyNumberFormat="1" applyFont="1" applyFill="1" applyBorder="1" applyAlignment="1">
      <alignment vertical="center" wrapText="1"/>
    </xf>
    <xf numFmtId="0" fontId="0" fillId="85" borderId="44" xfId="0" applyFont="1" applyFill="1" applyBorder="1" applyAlignment="1">
      <alignment horizontal="center"/>
    </xf>
    <xf numFmtId="0" fontId="0" fillId="85" borderId="43" xfId="0" applyFont="1" applyFill="1" applyBorder="1"/>
    <xf numFmtId="173" fontId="18" fillId="85" borderId="0" xfId="0" applyNumberFormat="1" applyFont="1" applyFill="1" applyBorder="1" applyAlignment="1">
      <alignment vertical="center" wrapText="1"/>
    </xf>
    <xf numFmtId="172" fontId="18" fillId="85" borderId="0" xfId="0" applyNumberFormat="1" applyFont="1" applyFill="1" applyBorder="1" applyAlignment="1">
      <alignment horizontal="center" vertical="center" wrapText="1"/>
    </xf>
    <xf numFmtId="0" fontId="0" fillId="85" borderId="0" xfId="0" applyFont="1" applyFill="1" applyBorder="1" applyAlignment="1">
      <alignment horizontal="center"/>
    </xf>
    <xf numFmtId="0" fontId="0" fillId="85" borderId="19" xfId="0" applyFont="1" applyFill="1" applyBorder="1"/>
    <xf numFmtId="0" fontId="0" fillId="0" borderId="0" xfId="0"/>
    <xf numFmtId="0" fontId="0" fillId="85" borderId="32" xfId="0" applyFill="1" applyBorder="1"/>
    <xf numFmtId="0" fontId="0" fillId="85" borderId="0" xfId="0" applyFill="1" applyBorder="1"/>
    <xf numFmtId="0" fontId="0" fillId="85" borderId="33" xfId="0" applyFill="1" applyBorder="1"/>
    <xf numFmtId="0" fontId="0" fillId="85" borderId="36" xfId="0" applyFill="1" applyBorder="1"/>
    <xf numFmtId="0" fontId="0" fillId="85" borderId="39" xfId="0" applyFill="1" applyBorder="1"/>
    <xf numFmtId="0" fontId="0" fillId="85" borderId="41" xfId="0" applyFill="1" applyBorder="1"/>
    <xf numFmtId="0" fontId="0" fillId="85" borderId="40" xfId="0" applyFill="1" applyBorder="1"/>
    <xf numFmtId="0" fontId="0" fillId="85" borderId="0" xfId="0" applyFill="1" applyAlignment="1">
      <alignment horizontal="center" vertical="center"/>
    </xf>
    <xf numFmtId="0" fontId="0" fillId="85" borderId="42" xfId="0" applyFill="1" applyBorder="1"/>
    <xf numFmtId="0" fontId="20" fillId="85" borderId="0" xfId="0" applyFont="1" applyFill="1" applyBorder="1"/>
    <xf numFmtId="0" fontId="0" fillId="85" borderId="0" xfId="0" applyFill="1" applyBorder="1" applyAlignment="1">
      <alignment horizontal="center" vertical="center" wrapText="1"/>
    </xf>
    <xf numFmtId="0" fontId="0" fillId="85" borderId="70" xfId="0" applyFill="1" applyBorder="1"/>
    <xf numFmtId="0" fontId="0" fillId="85" borderId="60" xfId="0" applyFill="1" applyBorder="1"/>
    <xf numFmtId="0" fontId="0" fillId="85" borderId="45" xfId="0" applyFill="1" applyBorder="1"/>
    <xf numFmtId="0" fontId="105" fillId="85" borderId="41" xfId="0" applyFont="1" applyFill="1" applyBorder="1"/>
    <xf numFmtId="0" fontId="105" fillId="85" borderId="19" xfId="0" applyFont="1" applyFill="1" applyBorder="1"/>
    <xf numFmtId="0" fontId="105" fillId="85" borderId="59" xfId="0" applyFont="1" applyFill="1" applyBorder="1"/>
    <xf numFmtId="169" fontId="105" fillId="85" borderId="20" xfId="0" applyNumberFormat="1" applyFont="1" applyFill="1" applyBorder="1"/>
    <xf numFmtId="0" fontId="0" fillId="85" borderId="20" xfId="0" applyFill="1" applyBorder="1"/>
    <xf numFmtId="169" fontId="105" fillId="85" borderId="74" xfId="0" applyNumberFormat="1" applyFont="1" applyFill="1" applyBorder="1"/>
    <xf numFmtId="169" fontId="0" fillId="85" borderId="20" xfId="0" applyNumberFormat="1" applyFill="1" applyBorder="1"/>
    <xf numFmtId="0" fontId="0" fillId="85" borderId="35" xfId="0" applyFill="1" applyBorder="1"/>
    <xf numFmtId="0" fontId="2" fillId="85" borderId="19" xfId="0" applyFont="1" applyFill="1" applyBorder="1" applyAlignment="1">
      <alignment horizontal="center" vertical="center"/>
    </xf>
    <xf numFmtId="0" fontId="2" fillId="85" borderId="70" xfId="0" applyFont="1" applyFill="1" applyBorder="1" applyAlignment="1">
      <alignment horizontal="center" vertical="center" wrapText="1"/>
    </xf>
    <xf numFmtId="0" fontId="2" fillId="85" borderId="19" xfId="0" applyFont="1" applyFill="1" applyBorder="1" applyAlignment="1">
      <alignment horizontal="center" vertical="center" wrapText="1"/>
    </xf>
    <xf numFmtId="0" fontId="2" fillId="85" borderId="20" xfId="0" applyFont="1" applyFill="1" applyBorder="1" applyAlignment="1">
      <alignment horizontal="center" vertical="center" wrapText="1"/>
    </xf>
    <xf numFmtId="0" fontId="2" fillId="85" borderId="51" xfId="0" applyFont="1" applyFill="1" applyBorder="1" applyAlignment="1">
      <alignment horizontal="center" vertical="center" wrapText="1"/>
    </xf>
    <xf numFmtId="0" fontId="122" fillId="85" borderId="72" xfId="0" applyFont="1" applyFill="1" applyBorder="1" applyAlignment="1">
      <alignment horizontal="center" vertical="center" wrapText="1"/>
    </xf>
    <xf numFmtId="0" fontId="105" fillId="85" borderId="34" xfId="0" applyFont="1" applyFill="1" applyBorder="1"/>
    <xf numFmtId="0" fontId="122" fillId="85" borderId="46" xfId="0" applyFont="1" applyFill="1" applyBorder="1" applyAlignment="1">
      <alignment horizontal="center" vertical="center" wrapText="1"/>
    </xf>
    <xf numFmtId="0" fontId="122" fillId="85" borderId="61" xfId="0" applyFont="1" applyFill="1" applyBorder="1" applyAlignment="1">
      <alignment horizontal="center" vertical="center" wrapText="1"/>
    </xf>
    <xf numFmtId="169" fontId="105" fillId="85" borderId="45" xfId="0" applyNumberFormat="1" applyFont="1" applyFill="1" applyBorder="1"/>
    <xf numFmtId="0" fontId="105" fillId="85" borderId="78" xfId="0" applyFont="1" applyFill="1" applyBorder="1" applyAlignment="1">
      <alignment horizontal="center"/>
    </xf>
    <xf numFmtId="0" fontId="105" fillId="85" borderId="101" xfId="0" applyFont="1" applyFill="1" applyBorder="1" applyAlignment="1">
      <alignment horizontal="center"/>
    </xf>
    <xf numFmtId="0" fontId="105" fillId="85" borderId="102" xfId="0" applyFont="1" applyFill="1" applyBorder="1" applyAlignment="1">
      <alignment horizontal="center"/>
    </xf>
    <xf numFmtId="0" fontId="2" fillId="85" borderId="0" xfId="0" applyFont="1" applyFill="1" applyBorder="1" applyAlignment="1">
      <alignment horizontal="center" vertical="center" textRotation="90"/>
    </xf>
    <xf numFmtId="0" fontId="0" fillId="0" borderId="0" xfId="0" applyBorder="1" applyAlignment="1">
      <alignment vertical="center"/>
    </xf>
    <xf numFmtId="0" fontId="19" fillId="85" borderId="35" xfId="0" applyFont="1" applyFill="1" applyBorder="1" applyAlignment="1">
      <alignment horizontal="center"/>
    </xf>
    <xf numFmtId="0" fontId="19" fillId="85" borderId="36" xfId="0" applyFont="1" applyFill="1" applyBorder="1" applyAlignment="1">
      <alignment horizontal="center"/>
    </xf>
    <xf numFmtId="0" fontId="0" fillId="85" borderId="0" xfId="0" applyFill="1" applyAlignment="1">
      <alignment horizontal="center"/>
    </xf>
    <xf numFmtId="0" fontId="0" fillId="85" borderId="0" xfId="0" applyFill="1" applyBorder="1" applyAlignment="1">
      <alignment horizontal="left" vertical="top" wrapText="1"/>
    </xf>
    <xf numFmtId="0" fontId="0" fillId="85" borderId="33" xfId="0" applyFill="1" applyBorder="1" applyAlignment="1">
      <alignment horizontal="left" vertical="top" wrapText="1"/>
    </xf>
    <xf numFmtId="0" fontId="12" fillId="85" borderId="0" xfId="0" applyFont="1" applyFill="1" applyBorder="1" applyAlignment="1">
      <alignment horizontal="center"/>
    </xf>
    <xf numFmtId="0" fontId="2" fillId="85" borderId="0" xfId="0" applyFont="1" applyFill="1" applyAlignment="1">
      <alignment horizontal="left" vertical="top"/>
    </xf>
    <xf numFmtId="0" fontId="2" fillId="85" borderId="0" xfId="0" applyFont="1" applyFill="1" applyAlignment="1">
      <alignment horizontal="center" vertical="top" textRotation="90"/>
    </xf>
    <xf numFmtId="0" fontId="0" fillId="33" borderId="35" xfId="0" applyFill="1" applyBorder="1" applyAlignment="1">
      <alignment horizontal="center" vertical="top" wrapText="1"/>
    </xf>
    <xf numFmtId="0" fontId="0" fillId="33" borderId="42" xfId="0" applyFill="1" applyBorder="1" applyAlignment="1">
      <alignment horizontal="center" vertical="top" wrapText="1"/>
    </xf>
    <xf numFmtId="0" fontId="0" fillId="33" borderId="32" xfId="0" applyFill="1" applyBorder="1" applyAlignment="1">
      <alignment horizontal="center" vertical="top" wrapText="1"/>
    </xf>
    <xf numFmtId="0" fontId="0" fillId="33" borderId="33" xfId="0" applyFill="1" applyBorder="1" applyAlignment="1">
      <alignment horizontal="center" vertical="top" wrapText="1"/>
    </xf>
    <xf numFmtId="0" fontId="0" fillId="21" borderId="35" xfId="0" applyFill="1" applyBorder="1" applyAlignment="1">
      <alignment horizontal="center" vertical="top" wrapText="1"/>
    </xf>
    <xf numFmtId="0" fontId="0" fillId="21" borderId="36" xfId="0" applyFill="1" applyBorder="1" applyAlignment="1">
      <alignment horizontal="center" vertical="top" wrapText="1"/>
    </xf>
    <xf numFmtId="0" fontId="0" fillId="21" borderId="42" xfId="0" applyFill="1" applyBorder="1" applyAlignment="1">
      <alignment horizontal="center" vertical="top" wrapText="1"/>
    </xf>
    <xf numFmtId="0" fontId="0" fillId="21" borderId="32" xfId="0" applyFill="1" applyBorder="1" applyAlignment="1">
      <alignment horizontal="center" vertical="top" wrapText="1"/>
    </xf>
    <xf numFmtId="0" fontId="0" fillId="21" borderId="0" xfId="0" applyFill="1" applyBorder="1" applyAlignment="1">
      <alignment horizontal="center" vertical="top" wrapText="1"/>
    </xf>
    <xf numFmtId="0" fontId="0" fillId="21" borderId="33" xfId="0" applyFill="1" applyBorder="1" applyAlignment="1">
      <alignment horizontal="center" vertical="top" wrapText="1"/>
    </xf>
    <xf numFmtId="0" fontId="0" fillId="29" borderId="35" xfId="0" applyFill="1" applyBorder="1" applyAlignment="1">
      <alignment horizontal="center" vertical="top"/>
    </xf>
    <xf numFmtId="0" fontId="0" fillId="29" borderId="36" xfId="0" applyFill="1" applyBorder="1" applyAlignment="1">
      <alignment horizontal="center" vertical="top"/>
    </xf>
    <xf numFmtId="0" fontId="0" fillId="29" borderId="42" xfId="0" applyFill="1" applyBorder="1" applyAlignment="1">
      <alignment horizontal="center" vertical="top"/>
    </xf>
    <xf numFmtId="0" fontId="0" fillId="29" borderId="32" xfId="0" applyFill="1" applyBorder="1" applyAlignment="1">
      <alignment horizontal="center" vertical="top"/>
    </xf>
    <xf numFmtId="0" fontId="0" fillId="29" borderId="0" xfId="0" applyFill="1" applyBorder="1" applyAlignment="1">
      <alignment horizontal="center" vertical="top"/>
    </xf>
    <xf numFmtId="0" fontId="0" fillId="29" borderId="33" xfId="0" applyFill="1" applyBorder="1" applyAlignment="1">
      <alignment horizontal="center" vertical="top"/>
    </xf>
    <xf numFmtId="0" fontId="0" fillId="91" borderId="20" xfId="0" applyFont="1" applyFill="1" applyBorder="1" applyAlignment="1">
      <alignment horizontal="center"/>
    </xf>
    <xf numFmtId="0" fontId="0" fillId="91" borderId="20" xfId="0" applyFill="1" applyBorder="1" applyAlignment="1">
      <alignment horizontal="center"/>
    </xf>
    <xf numFmtId="9" fontId="0" fillId="91" borderId="20" xfId="0" applyNumberFormat="1" applyFill="1" applyBorder="1" applyAlignment="1">
      <alignment horizontal="center"/>
    </xf>
    <xf numFmtId="174" fontId="6" fillId="38" borderId="78" xfId="40" applyNumberFormat="1" applyFont="1" applyFill="1" applyBorder="1" applyAlignment="1">
      <alignment horizontal="center"/>
      <protection/>
    </xf>
    <xf numFmtId="174" fontId="6" fillId="38" borderId="101" xfId="40" applyNumberFormat="1" applyFont="1" applyFill="1" applyBorder="1" applyAlignment="1">
      <alignment horizontal="center"/>
      <protection/>
    </xf>
    <xf numFmtId="174" fontId="6" fillId="38" borderId="102" xfId="40" applyNumberFormat="1" applyFont="1" applyFill="1" applyBorder="1" applyAlignment="1">
      <alignment horizontal="center"/>
      <protection/>
    </xf>
    <xf numFmtId="174" fontId="6" fillId="38" borderId="78" xfId="47" applyNumberFormat="1" applyFont="1" applyFill="1" applyBorder="1" applyAlignment="1">
      <alignment horizontal="center" wrapText="1"/>
      <protection/>
    </xf>
    <xf numFmtId="174" fontId="6" fillId="38" borderId="101" xfId="47" applyNumberFormat="1" applyFont="1" applyFill="1" applyBorder="1" applyAlignment="1">
      <alignment horizontal="center" wrapText="1"/>
      <protection/>
    </xf>
    <xf numFmtId="174" fontId="6" fillId="38" borderId="102" xfId="47" applyNumberFormat="1" applyFont="1" applyFill="1" applyBorder="1" applyAlignment="1">
      <alignment horizontal="center" wrapText="1"/>
      <protection/>
    </xf>
    <xf numFmtId="9" fontId="3" fillId="85" borderId="20" xfId="48" applyFont="1" applyFill="1" applyBorder="1" applyAlignment="1">
      <alignment horizontal="center"/>
    </xf>
    <xf numFmtId="0" fontId="25" fillId="85" borderId="20" xfId="0" applyFont="1" applyFill="1" applyBorder="1" applyAlignment="1">
      <alignment horizontal="center"/>
    </xf>
    <xf numFmtId="0" fontId="11" fillId="0" borderId="72" xfId="-11641" applyFont="1" applyBorder="1" applyAlignment="1">
      <alignment horizontal="center"/>
      <protection/>
    </xf>
    <xf numFmtId="0" fontId="11" fillId="0" borderId="86" xfId="-11641" applyFont="1" applyBorder="1" applyAlignment="1">
      <alignment horizontal="center"/>
      <protection/>
    </xf>
    <xf numFmtId="0" fontId="11" fillId="81" borderId="37" xfId="-11641" applyFont="1" applyFill="1" applyBorder="1" applyAlignment="1">
      <alignment horizontal="right"/>
      <protection/>
    </xf>
    <xf numFmtId="0" fontId="11" fillId="81" borderId="63" xfId="-11641" applyFont="1" applyFill="1" applyBorder="1" applyAlignment="1">
      <alignment horizontal="right"/>
      <protection/>
    </xf>
    <xf numFmtId="0" fontId="11" fillId="81" borderId="38" xfId="-11641" applyFont="1" applyFill="1" applyBorder="1" applyAlignment="1">
      <alignment horizontal="right"/>
      <protection/>
    </xf>
    <xf numFmtId="0" fontId="35" fillId="54" borderId="35" xfId="47" applyFont="1" applyFill="1" applyBorder="1" applyAlignment="1">
      <alignment horizontal="center"/>
      <protection/>
    </xf>
    <xf numFmtId="0" fontId="35" fillId="54" borderId="42" xfId="47" applyFont="1" applyFill="1" applyBorder="1" applyAlignment="1">
      <alignment horizontal="center"/>
      <protection/>
    </xf>
    <xf numFmtId="0" fontId="29" fillId="92" borderId="35" xfId="0" applyFont="1" applyFill="1" applyBorder="1" applyAlignment="1">
      <alignment horizontal="left" wrapText="1"/>
    </xf>
    <xf numFmtId="0" fontId="29" fillId="92" borderId="36" xfId="0" applyFont="1" applyFill="1" applyBorder="1" applyAlignment="1">
      <alignment horizontal="left" wrapText="1"/>
    </xf>
    <xf numFmtId="0" fontId="29" fillId="92" borderId="42" xfId="0" applyFont="1" applyFill="1" applyBorder="1" applyAlignment="1">
      <alignment horizontal="left" wrapText="1"/>
    </xf>
    <xf numFmtId="0" fontId="39" fillId="92" borderId="35" xfId="0" applyFont="1" applyFill="1" applyBorder="1" applyAlignment="1">
      <alignment horizontal="left" vertical="top" wrapText="1"/>
    </xf>
    <xf numFmtId="0" fontId="39" fillId="92" borderId="36" xfId="0" applyFont="1" applyFill="1" applyBorder="1" applyAlignment="1">
      <alignment horizontal="left" vertical="top" wrapText="1"/>
    </xf>
    <xf numFmtId="0" fontId="26" fillId="0" borderId="103" xfId="0" applyFont="1" applyBorder="1" applyAlignment="1">
      <alignment horizontal="center" vertical="center" wrapText="1"/>
    </xf>
    <xf numFmtId="0" fontId="26" fillId="0" borderId="104" xfId="0" applyFont="1" applyBorder="1" applyAlignment="1">
      <alignment horizontal="center" vertical="center" wrapText="1"/>
    </xf>
    <xf numFmtId="0" fontId="26" fillId="0" borderId="105" xfId="0" applyFont="1" applyBorder="1" applyAlignment="1">
      <alignment horizontal="center" vertical="center" wrapText="1"/>
    </xf>
    <xf numFmtId="0" fontId="26" fillId="0" borderId="106" xfId="0" applyFont="1" applyBorder="1" applyAlignment="1">
      <alignment horizontal="center" vertical="center" wrapText="1"/>
    </xf>
    <xf numFmtId="0" fontId="26" fillId="0" borderId="107" xfId="0" applyFont="1" applyBorder="1" applyAlignment="1">
      <alignment horizontal="center" vertical="center" wrapText="1"/>
    </xf>
    <xf numFmtId="0" fontId="26" fillId="0" borderId="108" xfId="0" applyFont="1" applyBorder="1" applyAlignment="1">
      <alignment horizontal="center" vertical="center" wrapText="1"/>
    </xf>
    <xf numFmtId="0" fontId="26" fillId="0" borderId="109" xfId="0" applyFont="1" applyBorder="1" applyAlignment="1">
      <alignment horizontal="center" vertical="center" wrapText="1"/>
    </xf>
    <xf numFmtId="0" fontId="26" fillId="0" borderId="110" xfId="0" applyFont="1" applyBorder="1" applyAlignment="1">
      <alignment vertical="center"/>
    </xf>
    <xf numFmtId="0" fontId="26" fillId="0" borderId="111" xfId="0" applyFont="1" applyBorder="1" applyAlignment="1">
      <alignment vertical="center"/>
    </xf>
    <xf numFmtId="0" fontId="25" fillId="0" borderId="112" xfId="0" applyFont="1" applyBorder="1" applyAlignment="1">
      <alignment horizontal="right" vertical="center"/>
    </xf>
    <xf numFmtId="0" fontId="25" fillId="0" borderId="113" xfId="0" applyFont="1" applyBorder="1" applyAlignment="1">
      <alignment horizontal="right" vertical="center"/>
    </xf>
    <xf numFmtId="0" fontId="26" fillId="0" borderId="114" xfId="0" applyFont="1" applyBorder="1" applyAlignment="1">
      <alignment vertical="center"/>
    </xf>
    <xf numFmtId="0" fontId="25" fillId="0" borderId="115" xfId="0" applyFont="1" applyBorder="1" applyAlignment="1">
      <alignment horizontal="right" vertical="center"/>
    </xf>
    <xf numFmtId="0" fontId="26" fillId="0" borderId="116" xfId="0" applyFont="1" applyBorder="1" applyAlignment="1">
      <alignment vertical="center"/>
    </xf>
    <xf numFmtId="0" fontId="26" fillId="0" borderId="117" xfId="0" applyFont="1" applyBorder="1" applyAlignment="1">
      <alignment vertical="center"/>
    </xf>
    <xf numFmtId="0" fontId="25" fillId="0" borderId="118" xfId="0" applyFont="1" applyBorder="1" applyAlignment="1">
      <alignment horizontal="right" vertical="center"/>
    </xf>
    <xf numFmtId="0" fontId="25" fillId="0" borderId="119" xfId="0" applyFont="1" applyBorder="1" applyAlignment="1">
      <alignment horizontal="right" vertical="center"/>
    </xf>
    <xf numFmtId="0" fontId="26" fillId="0" borderId="120" xfId="0" applyFont="1" applyBorder="1" applyAlignment="1">
      <alignment horizontal="center" vertical="center" wrapText="1"/>
    </xf>
    <xf numFmtId="0" fontId="26" fillId="0" borderId="121" xfId="0" applyFont="1" applyBorder="1" applyAlignment="1">
      <alignment horizontal="center" vertical="center" wrapText="1"/>
    </xf>
    <xf numFmtId="0" fontId="26" fillId="0" borderId="122" xfId="0" applyFont="1" applyBorder="1" applyAlignment="1">
      <alignment horizontal="center" vertical="center" wrapText="1"/>
    </xf>
    <xf numFmtId="0" fontId="26" fillId="0" borderId="123" xfId="0" applyFont="1" applyBorder="1" applyAlignment="1">
      <alignment vertical="center"/>
    </xf>
    <xf numFmtId="0" fontId="25" fillId="0" borderId="124" xfId="0" applyFont="1" applyBorder="1" applyAlignment="1">
      <alignment horizontal="right" vertical="center"/>
    </xf>
  </cellXfs>
  <cellStyles count="55359">
    <cellStyle name="Normal" xfId="0"/>
    <cellStyle name="Percent" xfId="15"/>
    <cellStyle name="Currency" xfId="16"/>
    <cellStyle name="Currency [0]" xfId="17"/>
    <cellStyle name="Comma" xfId="18"/>
    <cellStyle name="Comma [0]" xfId="19"/>
    <cellStyle name="Normal 2" xfId="20"/>
    <cellStyle name="Comma 2" xfId="21"/>
    <cellStyle name="Data Field" xfId="22"/>
    <cellStyle name="Data Name" xfId="23"/>
    <cellStyle name="Normal_Final Load and Revenue Forecast with 35% Rate Increase-2000" xfId="24"/>
    <cellStyle name="Percent 2" xfId="25"/>
    <cellStyle name="Normal 3" xfId="26"/>
    <cellStyle name="Comma 3" xfId="27"/>
    <cellStyle name="Currency 2" xfId="28"/>
    <cellStyle name="Normal_LCC_CommCW_2006Oct18" xfId="29"/>
    <cellStyle name="Percent 3" xfId="30"/>
    <cellStyle name="Normal 4" xfId="31"/>
    <cellStyle name="Comma 4" xfId="32"/>
    <cellStyle name="Data Name 2" xfId="33"/>
    <cellStyle name="Percent 4" xfId="34"/>
    <cellStyle name="Normal 5" xfId="35"/>
    <cellStyle name="Currency 3" xfId="36"/>
    <cellStyle name="Date/Time" xfId="37"/>
    <cellStyle name="Heading" xfId="38"/>
    <cellStyle name="Heading 2 2" xfId="39"/>
    <cellStyle name="Normal_EStarWASHERResTiersFY07v1_3_postJan07" xfId="40"/>
    <cellStyle name="표준_ENERGY CONSUMP" xfId="41"/>
    <cellStyle name="常规_海外市场服务网站资料操作BOM" xfId="42"/>
    <cellStyle name="Normal 6" xfId="43"/>
    <cellStyle name="Comma 5" xfId="44"/>
    <cellStyle name="Currency 4" xfId="45"/>
    <cellStyle name="Data Name 3" xfId="46"/>
    <cellStyle name="Normal_EStarWASHERResTiersFY07v1_3_postJan07 2" xfId="47"/>
    <cellStyle name="Percent 5" xfId="48"/>
    <cellStyle name="Title" xfId="49"/>
    <cellStyle name="Heading 1" xfId="50"/>
    <cellStyle name="Heading 2" xfId="51"/>
    <cellStyle name="Heading 3" xfId="52"/>
    <cellStyle name="Heading 4" xfId="53"/>
    <cellStyle name="Good" xfId="54"/>
    <cellStyle name="Bad" xfId="55"/>
    <cellStyle name="Neutral" xfId="56"/>
    <cellStyle name="Input" xfId="57"/>
    <cellStyle name="Output" xfId="58"/>
    <cellStyle name="Calculation" xfId="59"/>
    <cellStyle name="Linked Cell" xfId="60"/>
    <cellStyle name="Check Cell" xfId="61"/>
    <cellStyle name="Warning Text" xfId="62"/>
    <cellStyle name="Note" xfId="63"/>
    <cellStyle name="Explanatory Text" xfId="64"/>
    <cellStyle name="Total" xfId="65"/>
    <cellStyle name="Accent1" xfId="66"/>
    <cellStyle name="20% - Accent1" xfId="67"/>
    <cellStyle name="40% - Accent1" xfId="68"/>
    <cellStyle name="60% - Accent1" xfId="69"/>
    <cellStyle name="Accent2" xfId="70"/>
    <cellStyle name="20% - Accent2" xfId="71"/>
    <cellStyle name="40% - Accent2" xfId="72"/>
    <cellStyle name="60% - Accent2" xfId="73"/>
    <cellStyle name="Accent3" xfId="74"/>
    <cellStyle name="20% - Accent3" xfId="75"/>
    <cellStyle name="40% - Accent3" xfId="76"/>
    <cellStyle name="60% - Accent3" xfId="77"/>
    <cellStyle name="Accent4" xfId="78"/>
    <cellStyle name="20% - Accent4" xfId="79"/>
    <cellStyle name="40% - Accent4" xfId="80"/>
    <cellStyle name="60% - Accent4" xfId="81"/>
    <cellStyle name="Accent5" xfId="82"/>
    <cellStyle name="20% - Accent5" xfId="83"/>
    <cellStyle name="40% - Accent5" xfId="84"/>
    <cellStyle name="60% - Accent5" xfId="85"/>
    <cellStyle name="Accent6" xfId="86"/>
    <cellStyle name="20% - Accent6" xfId="87"/>
    <cellStyle name="40% - Accent6" xfId="88"/>
    <cellStyle name="60% - Accent6" xfId="89"/>
    <cellStyle name="Normal 2 106" xfId="90"/>
    <cellStyle name="Comma 2 7" xfId="91"/>
    <cellStyle name="Percent 2 12" xfId="92"/>
    <cellStyle name="Normal 6 25" xfId="93"/>
    <cellStyle name="Comma 5 5" xfId="94"/>
    <cellStyle name="Currency 4 6" xfId="95"/>
    <cellStyle name="Data Name 3 3" xfId="96"/>
    <cellStyle name="Percent 5 5" xfId="97"/>
    <cellStyle name="Normal 7" xfId="98"/>
    <cellStyle name="Comma 6" xfId="99"/>
    <cellStyle name="Data Name 4" xfId="100"/>
    <cellStyle name="Percent 6" xfId="101"/>
    <cellStyle name="Normal 2 3" xfId="102"/>
    <cellStyle name="Normal 3 2" xfId="103"/>
    <cellStyle name="Normal 2 2 2" xfId="104"/>
    <cellStyle name="Percent 2 3" xfId="105"/>
    <cellStyle name="Comma 2 2" xfId="106"/>
    <cellStyle name="Comma 3 2" xfId="107"/>
    <cellStyle name="Normal 2 2" xfId="108"/>
    <cellStyle name="Normal 3 3" xfId="109"/>
    <cellStyle name="Normal 49" xfId="110"/>
    <cellStyle name="Normal 51" xfId="111"/>
    <cellStyle name="Percent 2 4" xfId="112"/>
    <cellStyle name="Percent 2 2" xfId="113"/>
    <cellStyle name="Normal 3 2 2" xfId="114"/>
    <cellStyle name="Normal 2 2 2 2" xfId="115"/>
    <cellStyle name="Percent 2 3 2" xfId="116"/>
    <cellStyle name="Normal 3 2 3" xfId="117"/>
    <cellStyle name="Normal 3 2 2 2" xfId="118"/>
    <cellStyle name="Normal 2 2 2 3" xfId="119"/>
    <cellStyle name="Normal 2 2 2 2 2" xfId="120"/>
    <cellStyle name="Comma 2 6" xfId="121"/>
    <cellStyle name="Comma 2 4" xfId="122"/>
    <cellStyle name="Normal 2 12" xfId="123"/>
    <cellStyle name="Hyperlink 2" xfId="124"/>
    <cellStyle name="Normal 2 2 6" xfId="125"/>
    <cellStyle name="Currency 4 4" xfId="126"/>
    <cellStyle name="Normal 17" xfId="127"/>
    <cellStyle name="Currency 2 4" xfId="128"/>
    <cellStyle name="Normal 3 5" xfId="129"/>
    <cellStyle name="Percent 3 5" xfId="130"/>
    <cellStyle name="Normal 4 2" xfId="131"/>
    <cellStyle name="Normal 2 2 2 5" xfId="132"/>
    <cellStyle name="Currency 2 2" xfId="133"/>
    <cellStyle name="Normal 3 2 5" xfId="134"/>
    <cellStyle name="Normal 12" xfId="135"/>
    <cellStyle name="Comma 3 2 4" xfId="136"/>
    <cellStyle name="Percent 2 3 4" xfId="137"/>
    <cellStyle name="Normal 2 5" xfId="138"/>
    <cellStyle name="Normal 11" xfId="139"/>
    <cellStyle name="Percent 6 3" xfId="140"/>
    <cellStyle name="Normal 2 4" xfId="141"/>
    <cellStyle name="Normal 10" xfId="142"/>
    <cellStyle name="Normal 4 6" xfId="143"/>
    <cellStyle name="Normal 2 3 2" xfId="144"/>
    <cellStyle name="Data Field 2" xfId="145"/>
    <cellStyle name="Normal 2 3 4" xfId="146"/>
    <cellStyle name="Currency 3 2" xfId="147"/>
    <cellStyle name="Comma 3 9" xfId="148"/>
    <cellStyle name="Normal 5 7" xfId="149"/>
    <cellStyle name="Normal 5 2" xfId="150"/>
    <cellStyle name="Normal 6 3" xfId="151"/>
    <cellStyle name="Normal 7 4" xfId="152"/>
    <cellStyle name="Normal 7 2" xfId="153"/>
    <cellStyle name="Normal 8" xfId="154"/>
    <cellStyle name="Normal 8 2" xfId="155"/>
    <cellStyle name="Normal 9" xfId="156"/>
    <cellStyle name="Percent 2 2 2" xfId="157"/>
    <cellStyle name="Percent 3 2" xfId="158"/>
    <cellStyle name="Percent 4 4" xfId="159"/>
    <cellStyle name="Percent 4 2" xfId="160"/>
    <cellStyle name="Percent 5 3" xfId="161"/>
    <cellStyle name="Normal 13" xfId="162"/>
    <cellStyle name="Normal 13 2" xfId="163"/>
    <cellStyle name="Hyperlink 3" xfId="164"/>
    <cellStyle name="20% - Accent1 2" xfId="165"/>
    <cellStyle name="20% - Accent2 2" xfId="166"/>
    <cellStyle name="20% - Accent3 2" xfId="167"/>
    <cellStyle name="20% - Accent4 2" xfId="168"/>
    <cellStyle name="20% - Accent5 2" xfId="169"/>
    <cellStyle name="20% - Accent6 2" xfId="170"/>
    <cellStyle name="40% - Accent1 2" xfId="171"/>
    <cellStyle name="40% - Accent2 2" xfId="172"/>
    <cellStyle name="40% - Accent3 2" xfId="173"/>
    <cellStyle name="40% - Accent4 2" xfId="174"/>
    <cellStyle name="40% - Accent5 2" xfId="175"/>
    <cellStyle name="40% - Accent6 2" xfId="176"/>
    <cellStyle name="60% - Accent1 2" xfId="177"/>
    <cellStyle name="60% - Accent2 2" xfId="178"/>
    <cellStyle name="60% - Accent3 2" xfId="179"/>
    <cellStyle name="60% - Accent4 2" xfId="180"/>
    <cellStyle name="60% - Accent5 2" xfId="181"/>
    <cellStyle name="60% - Accent6 2" xfId="182"/>
    <cellStyle name="Accent1 2" xfId="183"/>
    <cellStyle name="Accent2 2" xfId="184"/>
    <cellStyle name="Accent3 2" xfId="185"/>
    <cellStyle name="Accent4 2" xfId="186"/>
    <cellStyle name="Accent5 2" xfId="187"/>
    <cellStyle name="Accent6 2" xfId="188"/>
    <cellStyle name="Bad 2" xfId="189"/>
    <cellStyle name="Calculation 2" xfId="190"/>
    <cellStyle name="Check Cell 2" xfId="191"/>
    <cellStyle name="Comma 2 2 2" xfId="192"/>
    <cellStyle name="Comma 2 3" xfId="193"/>
    <cellStyle name="Comma 3 2 2" xfId="194"/>
    <cellStyle name="Comma 3 3" xfId="195"/>
    <cellStyle name="Currency 2 2 2" xfId="196"/>
    <cellStyle name="Currency 2 3" xfId="197"/>
    <cellStyle name="Currency 3 2 2" xfId="198"/>
    <cellStyle name="Currency 3 3" xfId="199"/>
    <cellStyle name="Data Field 2 2" xfId="200"/>
    <cellStyle name="Data Field 3" xfId="201"/>
    <cellStyle name="Explanatory Text 2" xfId="202"/>
    <cellStyle name="Good 2" xfId="203"/>
    <cellStyle name="Heading 1 2" xfId="204"/>
    <cellStyle name="Heading 3 2" xfId="205"/>
    <cellStyle name="Heading 4 2" xfId="206"/>
    <cellStyle name="Input 2" xfId="207"/>
    <cellStyle name="Linked Cell 2" xfId="208"/>
    <cellStyle name="Neutral 2" xfId="209"/>
    <cellStyle name="Normal 2 2 2 2 4" xfId="210"/>
    <cellStyle name="Normal 2 2 3" xfId="211"/>
    <cellStyle name="Normal 2 4 2" xfId="212"/>
    <cellStyle name="Normal 2 6" xfId="213"/>
    <cellStyle name="Normal 3 2 2 3" xfId="214"/>
    <cellStyle name="Normal 3 3 4" xfId="215"/>
    <cellStyle name="Normal 4 3" xfId="216"/>
    <cellStyle name="Normal 9 2" xfId="217"/>
    <cellStyle name="Note 2" xfId="218"/>
    <cellStyle name="Output 2" xfId="219"/>
    <cellStyle name="Percent 2 2 2 2" xfId="220"/>
    <cellStyle name="Percent 2 2 3" xfId="221"/>
    <cellStyle name="Percent 3 2 2" xfId="222"/>
    <cellStyle name="Percent 3 3" xfId="223"/>
    <cellStyle name="Title 2" xfId="224"/>
    <cellStyle name="Total 2" xfId="225"/>
    <cellStyle name="Warning Text 2" xfId="226"/>
    <cellStyle name="Normal 14" xfId="227"/>
    <cellStyle name="Normal 15" xfId="228"/>
    <cellStyle name="Hyperlink 4" xfId="229"/>
    <cellStyle name="Normal 16" xfId="230"/>
    <cellStyle name="Normal 14 2" xfId="231"/>
    <cellStyle name="Normal 4 3 2" xfId="232"/>
    <cellStyle name="Normal 4 4" xfId="233"/>
    <cellStyle name="Comma 5 3" xfId="234"/>
    <cellStyle name="Currency 5" xfId="235"/>
    <cellStyle name="Percent 7" xfId="236"/>
    <cellStyle name="Normal 18" xfId="237"/>
    <cellStyle name="Comma 6 2" xfId="238"/>
    <cellStyle name="Currency 6" xfId="239"/>
    <cellStyle name="Data Field 4" xfId="240"/>
    <cellStyle name="Data Name 3 2" xfId="241"/>
    <cellStyle name="Note 3" xfId="242"/>
    <cellStyle name="Percent 8" xfId="243"/>
    <cellStyle name="BVM NonLink" xfId="244"/>
    <cellStyle name="Calculated Value" xfId="245"/>
    <cellStyle name="Comma 2 5" xfId="246"/>
    <cellStyle name="Comma 3 4" xfId="247"/>
    <cellStyle name="Comma 4 2" xfId="248"/>
    <cellStyle name="Comma 5 2" xfId="249"/>
    <cellStyle name="Cost Premium Value" xfId="250"/>
    <cellStyle name="CRE Calculated" xfId="251"/>
    <cellStyle name="CRE Calculated 2" xfId="252"/>
    <cellStyle name="CRE HardCoded" xfId="253"/>
    <cellStyle name="CRE Header Sub" xfId="254"/>
    <cellStyle name="CRE Header Top" xfId="255"/>
    <cellStyle name="CRE Info" xfId="256"/>
    <cellStyle name="CRE Input" xfId="257"/>
    <cellStyle name="CRE Link" xfId="258"/>
    <cellStyle name="CRE Monetary" xfId="259"/>
    <cellStyle name="CRE Monetary 2" xfId="260"/>
    <cellStyle name="CRE NotApplicable" xfId="261"/>
    <cellStyle name="Currency 2 5" xfId="262"/>
    <cellStyle name="Currency 3 4" xfId="263"/>
    <cellStyle name="Currency 4 2" xfId="264"/>
    <cellStyle name="Currency 5 2" xfId="265"/>
    <cellStyle name="Currency 9" xfId="266"/>
    <cellStyle name="EPACT05" xfId="267"/>
    <cellStyle name="Header" xfId="268"/>
    <cellStyle name="Hyperlink 2 2" xfId="269"/>
    <cellStyle name="Hyperlink 3 2" xfId="270"/>
    <cellStyle name="Normal 10 2" xfId="271"/>
    <cellStyle name="Normal 11 2" xfId="272"/>
    <cellStyle name="Normal 12 2" xfId="273"/>
    <cellStyle name="Normal 13 3" xfId="274"/>
    <cellStyle name="Normal 2 7" xfId="275"/>
    <cellStyle name="Normal 2 2 4" xfId="276"/>
    <cellStyle name="Normal 2 3 3" xfId="277"/>
    <cellStyle name="Normal 2 4 3" xfId="278"/>
    <cellStyle name="Normal 3 4" xfId="279"/>
    <cellStyle name="Normal 4 5" xfId="280"/>
    <cellStyle name="Normal 4 2 2" xfId="281"/>
    <cellStyle name="Normal 5 3" xfId="282"/>
    <cellStyle name="Normal 6 2" xfId="283"/>
    <cellStyle name="Normal 7 3" xfId="284"/>
    <cellStyle name="Normal 8 3" xfId="285"/>
    <cellStyle name="Normal 9 3" xfId="286"/>
    <cellStyle name="NOT USED" xfId="287"/>
    <cellStyle name="Percent 11" xfId="288"/>
    <cellStyle name="Percent 2 2 4" xfId="289"/>
    <cellStyle name="Percent 3 4" xfId="290"/>
    <cellStyle name="Percent 4 3" xfId="291"/>
    <cellStyle name="Percent 5 2" xfId="292"/>
    <cellStyle name="Percent 6 2" xfId="293"/>
    <cellStyle name="Percent 7 2" xfId="294"/>
    <cellStyle name="Hyperlink 4 2" xfId="295"/>
    <cellStyle name="Normal 3 3 2" xfId="296"/>
    <cellStyle name="Normal 19" xfId="297"/>
    <cellStyle name="Comma 7" xfId="298"/>
    <cellStyle name="Currency 7" xfId="299"/>
    <cellStyle name="Data Name 4 2" xfId="300"/>
    <cellStyle name="Percent 9" xfId="301"/>
    <cellStyle name="Normal 20" xfId="302"/>
    <cellStyle name="Normal 3 2 4" xfId="303"/>
    <cellStyle name="Normal 2 4 4" xfId="304"/>
    <cellStyle name="Normal 2 2 2 4" xfId="305"/>
    <cellStyle name="Data Field 2 3" xfId="306"/>
    <cellStyle name="Currency 3 2 3" xfId="307"/>
    <cellStyle name="Currency 2 2 3" xfId="308"/>
    <cellStyle name="Comma 3 2 3" xfId="309"/>
    <cellStyle name="Comma 2 2 8" xfId="310"/>
    <cellStyle name="Comma 8" xfId="311"/>
    <cellStyle name="Currency 8" xfId="312"/>
    <cellStyle name="Data Name 5" xfId="313"/>
    <cellStyle name="Normal 2 2 5" xfId="314"/>
    <cellStyle name="Normal 2 11" xfId="315"/>
    <cellStyle name="Percent 10" xfId="316"/>
    <cellStyle name="Normal 9 4" xfId="317"/>
    <cellStyle name="Percent 2 2 2 3" xfId="318"/>
    <cellStyle name="Percent 3 2 8" xfId="319"/>
    <cellStyle name="Comma 9" xfId="320"/>
    <cellStyle name="Normal 13 4" xfId="321"/>
    <cellStyle name="Comma [0] 2" xfId="322"/>
    <cellStyle name="Comma 2 3 2" xfId="323"/>
    <cellStyle name="Comma 2 2 3" xfId="324"/>
    <cellStyle name="Comma 2 2 2 2" xfId="325"/>
    <cellStyle name="Comma 3 3 3" xfId="326"/>
    <cellStyle name="Currency 2 3 2" xfId="327"/>
    <cellStyle name="Currency 2 2 2 2" xfId="328"/>
    <cellStyle name="Currency 3 3 2" xfId="329"/>
    <cellStyle name="Currency 4 3" xfId="330"/>
    <cellStyle name="Data Field 3 2" xfId="331"/>
    <cellStyle name="Hyperlink 2 2 2" xfId="332"/>
    <cellStyle name="Normal 2 6 3" xfId="333"/>
    <cellStyle name="Normal 2 2 3 2" xfId="334"/>
    <cellStyle name="Normal 3 3 3" xfId="335"/>
    <cellStyle name="Normal 4 3 3" xfId="336"/>
    <cellStyle name="Percent 2 4 3" xfId="337"/>
    <cellStyle name="Percent 2 2 3 2" xfId="338"/>
    <cellStyle name="Percent 2 3 3" xfId="339"/>
    <cellStyle name="Percent 3 3 2" xfId="340"/>
    <cellStyle name="Percent 3 2 2 3" xfId="341"/>
    <cellStyle name="Style 1" xfId="342"/>
    <cellStyle name="Normal 5 3 3" xfId="343"/>
    <cellStyle name="Heading 2 2 2" xfId="344"/>
    <cellStyle name="Hyperlink 3 3" xfId="345"/>
    <cellStyle name="Note 2 6" xfId="346"/>
    <cellStyle name="Comma 2 2 4" xfId="347"/>
    <cellStyle name="Comma 3 4 3" xfId="348"/>
    <cellStyle name="Normal 2 7 3" xfId="349"/>
    <cellStyle name="Percent 2 5" xfId="350"/>
    <cellStyle name="Percent 2 3 2 2" xfId="351"/>
    <cellStyle name="Percent 3 2 3" xfId="352"/>
    <cellStyle name="20% - Accent1 2 3" xfId="353"/>
    <cellStyle name="40% - Accent1 2 3" xfId="354"/>
    <cellStyle name="20% - Accent2 2 3" xfId="355"/>
    <cellStyle name="40% - Accent2 2 3" xfId="356"/>
    <cellStyle name="20% - Accent3 2 3" xfId="357"/>
    <cellStyle name="40% - Accent3 2 3" xfId="358"/>
    <cellStyle name="20% - Accent4 2 3" xfId="359"/>
    <cellStyle name="40% - Accent4 2 3" xfId="360"/>
    <cellStyle name="20% - Accent5 2 3" xfId="361"/>
    <cellStyle name="40% - Accent5 2 3" xfId="362"/>
    <cellStyle name="20% - Accent6 2 3" xfId="363"/>
    <cellStyle name="40% - Accent6 2 3" xfId="364"/>
    <cellStyle name="Normal 5 4" xfId="365"/>
    <cellStyle name="Note 2 2" xfId="366"/>
    <cellStyle name="Comma 2 2 5" xfId="367"/>
    <cellStyle name="Comma 3 5" xfId="368"/>
    <cellStyle name="Normal 2 8" xfId="369"/>
    <cellStyle name="Percent 2 6" xfId="370"/>
    <cellStyle name="Percent 2 3 2 3" xfId="371"/>
    <cellStyle name="Percent 3 2 4" xfId="372"/>
    <cellStyle name="20% - Accent1 3" xfId="373"/>
    <cellStyle name="40% - Accent1 3" xfId="374"/>
    <cellStyle name="20% - Accent2 3" xfId="375"/>
    <cellStyle name="40% - Accent2 3" xfId="376"/>
    <cellStyle name="20% - Accent3 3" xfId="377"/>
    <cellStyle name="40% - Accent3 3" xfId="378"/>
    <cellStyle name="20% - Accent4 3" xfId="379"/>
    <cellStyle name="40% - Accent4 3" xfId="380"/>
    <cellStyle name="20% - Accent5 3" xfId="381"/>
    <cellStyle name="40% - Accent5 3" xfId="382"/>
    <cellStyle name="20% - Accent6 3" xfId="383"/>
    <cellStyle name="40% - Accent6 3" xfId="384"/>
    <cellStyle name="Normal 5 5" xfId="385"/>
    <cellStyle name="Note 2 3" xfId="386"/>
    <cellStyle name="Comma 2 2 6" xfId="387"/>
    <cellStyle name="Comma 3 6" xfId="388"/>
    <cellStyle name="Normal 2 9" xfId="389"/>
    <cellStyle name="Percent 2 7" xfId="390"/>
    <cellStyle name="Percent 2 3 2 4" xfId="391"/>
    <cellStyle name="Percent 3 2 5" xfId="392"/>
    <cellStyle name="20% - Accent1 4" xfId="393"/>
    <cellStyle name="40% - Accent1 4" xfId="394"/>
    <cellStyle name="20% - Accent2 4" xfId="395"/>
    <cellStyle name="40% - Accent2 4" xfId="396"/>
    <cellStyle name="20% - Accent3 4" xfId="397"/>
    <cellStyle name="40% - Accent3 4" xfId="398"/>
    <cellStyle name="20% - Accent4 4" xfId="399"/>
    <cellStyle name="40% - Accent4 4" xfId="400"/>
    <cellStyle name="20% - Accent5 4" xfId="401"/>
    <cellStyle name="40% - Accent5 4" xfId="402"/>
    <cellStyle name="20% - Accent6 4" xfId="403"/>
    <cellStyle name="40% - Accent6 4" xfId="404"/>
    <cellStyle name="Normal 5 6" xfId="405"/>
    <cellStyle name="Note 2 4" xfId="406"/>
    <cellStyle name="Comma 3 7" xfId="407"/>
    <cellStyle name="Normal 2 2 4 2" xfId="408"/>
    <cellStyle name="Comma 3 2 2 2" xfId="409"/>
    <cellStyle name="Currency 3 2 2 2" xfId="410"/>
    <cellStyle name="Data Field 2 2 2" xfId="411"/>
    <cellStyle name="Normal 2 2 2 2 3" xfId="412"/>
    <cellStyle name="Normal 2 4 2 2" xfId="413"/>
    <cellStyle name="Normal 3 2 2 2 2" xfId="414"/>
    <cellStyle name="Normal 9 2 2" xfId="415"/>
    <cellStyle name="Percent 2 2 2 2 2" xfId="416"/>
    <cellStyle name="Percent 3 2 6" xfId="417"/>
    <cellStyle name="20% - Accent1 5" xfId="418"/>
    <cellStyle name="40% - Accent1 5" xfId="419"/>
    <cellStyle name="20% - Accent2 5" xfId="420"/>
    <cellStyle name="40% - Accent2 5" xfId="421"/>
    <cellStyle name="20% - Accent3 5" xfId="422"/>
    <cellStyle name="40% - Accent3 5" xfId="423"/>
    <cellStyle name="20% - Accent4 5" xfId="424"/>
    <cellStyle name="40% - Accent4 5" xfId="425"/>
    <cellStyle name="20% - Accent5 5" xfId="426"/>
    <cellStyle name="40% - Accent5 5" xfId="427"/>
    <cellStyle name="20% - Accent6 5" xfId="428"/>
    <cellStyle name="40% - Accent6 5" xfId="429"/>
    <cellStyle name="Comma 2 2 3 2" xfId="430"/>
    <cellStyle name="Comma 3 3 2" xfId="431"/>
    <cellStyle name="Normal 2 6 2" xfId="432"/>
    <cellStyle name="Percent 2 4 2" xfId="433"/>
    <cellStyle name="Percent 2 3 2 5" xfId="434"/>
    <cellStyle name="Percent 3 2 2 2" xfId="435"/>
    <cellStyle name="Normal 5 3 2" xfId="436"/>
    <cellStyle name="Note 2 5" xfId="437"/>
    <cellStyle name="Comma 2 2 4 2" xfId="438"/>
    <cellStyle name="Comma 3 4 2" xfId="439"/>
    <cellStyle name="Normal 2 7 2" xfId="440"/>
    <cellStyle name="Percent 2 5 2" xfId="441"/>
    <cellStyle name="Percent 2 3 2 2 2" xfId="442"/>
    <cellStyle name="Percent 3 2 3 2" xfId="443"/>
    <cellStyle name="20% - Accent1 2 2" xfId="444"/>
    <cellStyle name="40% - Accent1 2 2" xfId="445"/>
    <cellStyle name="20% - Accent2 2 2" xfId="446"/>
    <cellStyle name="40% - Accent2 2 2" xfId="447"/>
    <cellStyle name="20% - Accent3 2 2" xfId="448"/>
    <cellStyle name="40% - Accent3 2 2" xfId="449"/>
    <cellStyle name="20% - Accent4 2 2" xfId="450"/>
    <cellStyle name="40% - Accent4 2 2" xfId="451"/>
    <cellStyle name="20% - Accent5 2 2" xfId="452"/>
    <cellStyle name="40% - Accent5 2 2" xfId="453"/>
    <cellStyle name="20% - Accent6 2 2" xfId="454"/>
    <cellStyle name="40% - Accent6 2 2" xfId="455"/>
    <cellStyle name="Normal 5 4 2" xfId="456"/>
    <cellStyle name="Note 2 2 2" xfId="457"/>
    <cellStyle name="Comma 2 2 5 2" xfId="458"/>
    <cellStyle name="Comma 3 5 2" xfId="459"/>
    <cellStyle name="Normal 2 8 2" xfId="460"/>
    <cellStyle name="Percent 2 6 2" xfId="461"/>
    <cellStyle name="Percent 2 3 2 3 2" xfId="462"/>
    <cellStyle name="Percent 3 2 4 2" xfId="463"/>
    <cellStyle name="20% - Accent1 3 2" xfId="464"/>
    <cellStyle name="40% - Accent1 3 2" xfId="465"/>
    <cellStyle name="20% - Accent2 3 2" xfId="466"/>
    <cellStyle name="40% - Accent2 3 2" xfId="467"/>
    <cellStyle name="20% - Accent3 3 2" xfId="468"/>
    <cellStyle name="40% - Accent3 3 2" xfId="469"/>
    <cellStyle name="20% - Accent4 3 2" xfId="470"/>
    <cellStyle name="40% - Accent4 3 2" xfId="471"/>
    <cellStyle name="20% - Accent5 3 2" xfId="472"/>
    <cellStyle name="40% - Accent5 3 2" xfId="473"/>
    <cellStyle name="20% - Accent6 3 2" xfId="474"/>
    <cellStyle name="40% - Accent6 3 2" xfId="475"/>
    <cellStyle name="Normal 5 5 2" xfId="476"/>
    <cellStyle name="Note 2 3 2" xfId="477"/>
    <cellStyle name="Comma 2 2 6 2" xfId="478"/>
    <cellStyle name="Comma 3 6 2" xfId="479"/>
    <cellStyle name="Normal 2 9 2" xfId="480"/>
    <cellStyle name="Percent 2 7 2" xfId="481"/>
    <cellStyle name="Percent 2 3 2 4 2" xfId="482"/>
    <cellStyle name="Percent 3 2 5 2" xfId="483"/>
    <cellStyle name="20% - Accent1 4 2" xfId="484"/>
    <cellStyle name="40% - Accent1 4 2" xfId="485"/>
    <cellStyle name="20% - Accent2 4 2" xfId="486"/>
    <cellStyle name="40% - Accent2 4 2" xfId="487"/>
    <cellStyle name="20% - Accent3 4 2" xfId="488"/>
    <cellStyle name="40% - Accent3 4 2" xfId="489"/>
    <cellStyle name="20% - Accent4 4 2" xfId="490"/>
    <cellStyle name="40% - Accent4 4 2" xfId="491"/>
    <cellStyle name="20% - Accent5 4 2" xfId="492"/>
    <cellStyle name="40% - Accent5 4 2" xfId="493"/>
    <cellStyle name="20% - Accent6 4 2" xfId="494"/>
    <cellStyle name="40% - Accent6 4 2" xfId="495"/>
    <cellStyle name="Normal 5 6 2" xfId="496"/>
    <cellStyle name="Note 2 4 2" xfId="497"/>
    <cellStyle name="Comma 2 2 7" xfId="498"/>
    <cellStyle name="Comma 3 8" xfId="499"/>
    <cellStyle name="Normal 2 10" xfId="500"/>
    <cellStyle name="Percent 2 8" xfId="501"/>
    <cellStyle name="Percent 2 3 2 6" xfId="502"/>
    <cellStyle name="Percent 3 2 7" xfId="503"/>
    <cellStyle name="Comma 10" xfId="504"/>
    <cellStyle name="Data Name 6" xfId="505"/>
    <cellStyle name="Currency 10" xfId="506"/>
    <cellStyle name="Comma 13" xfId="507"/>
    <cellStyle name="Comma 12" xfId="508"/>
    <cellStyle name="Comma 11" xfId="509"/>
    <cellStyle name="Normal 21" xfId="510"/>
    <cellStyle name="Comma 14" xfId="511"/>
    <cellStyle name="Percent 12" xfId="512"/>
    <cellStyle name="Comma 15" xfId="513"/>
    <cellStyle name="Input 2 3" xfId="514"/>
    <cellStyle name="Heading 2 2 3" xfId="515"/>
    <cellStyle name="Normal 6 4" xfId="516"/>
    <cellStyle name="Input 2 4" xfId="517"/>
    <cellStyle name="Normal 7 5" xfId="518"/>
    <cellStyle name="Input 2 2" xfId="519"/>
    <cellStyle name="Heading 2 2 4" xfId="520"/>
    <cellStyle name="Calculation 2 4" xfId="521"/>
    <cellStyle name="Calculation 2 2" xfId="522"/>
    <cellStyle name="Calculation 2 3" xfId="523"/>
    <cellStyle name="Heading 2 3" xfId="524"/>
    <cellStyle name="Note 2 7" xfId="525"/>
    <cellStyle name="Comma 16" xfId="526"/>
    <cellStyle name="Normal 2 2 7" xfId="527"/>
    <cellStyle name="Note 2 8" xfId="528"/>
    <cellStyle name="Output 2 2" xfId="529"/>
    <cellStyle name="Total 2 2" xfId="530"/>
    <cellStyle name="Comma 17" xfId="531"/>
    <cellStyle name="Note 2 9" xfId="532"/>
    <cellStyle name="Output 2 3" xfId="533"/>
    <cellStyle name="Total 2 3" xfId="534"/>
    <cellStyle name="Comma 18" xfId="535"/>
    <cellStyle name="Note 2 10" xfId="536"/>
    <cellStyle name="Output 2 4" xfId="537"/>
    <cellStyle name="Total 2 4" xfId="538"/>
    <cellStyle name="Heading 2 2 5" xfId="539"/>
    <cellStyle name="Comma 19" xfId="540"/>
    <cellStyle name="Note 2 11" xfId="541"/>
    <cellStyle name="Note 3 2" xfId="542"/>
    <cellStyle name="Normal 20 2" xfId="543"/>
    <cellStyle name="Comma 8 2" xfId="544"/>
    <cellStyle name="Currency 8 2" xfId="545"/>
    <cellStyle name="Data Name 5 2" xfId="546"/>
    <cellStyle name="Percent 10 2" xfId="547"/>
    <cellStyle name="Comma 9 2" xfId="548"/>
    <cellStyle name="Comma 10 2" xfId="549"/>
    <cellStyle name="Comma 79" xfId="550"/>
    <cellStyle name="Heading 3 2 6" xfId="551"/>
    <cellStyle name="Note 2 12" xfId="552"/>
    <cellStyle name="Style 1 3" xfId="553"/>
    <cellStyle name="Note 3 7" xfId="554"/>
    <cellStyle name="Normal 7 2 27" xfId="555"/>
    <cellStyle name="Normal 8 5" xfId="556"/>
    <cellStyle name="Comma 9 4" xfId="557"/>
    <cellStyle name="Comma 3 12" xfId="558"/>
    <cellStyle name="Currency 2 6" xfId="559"/>
    <cellStyle name="Heading 2 4" xfId="560"/>
    <cellStyle name="Heading 2 2 4 4" xfId="561"/>
    <cellStyle name="Heading 2 3 2" xfId="562"/>
    <cellStyle name="Hyperlink 2 2 4" xfId="563"/>
    <cellStyle name="Normal 2 14" xfId="564"/>
    <cellStyle name="Normal 3 8" xfId="565"/>
    <cellStyle name="Normal 5 9" xfId="566"/>
    <cellStyle name="Normal 6 4 9" xfId="567"/>
    <cellStyle name="Note 2 7 6" xfId="568"/>
    <cellStyle name="Note 3 2 7" xfId="569"/>
    <cellStyle name="Percent 2 11" xfId="570"/>
    <cellStyle name="Percent 3 7" xfId="571"/>
    <cellStyle name="Normal 7 5 4" xfId="572"/>
    <cellStyle name="Normal 5 2 28" xfId="573"/>
    <cellStyle name="Normal 2 13" xfId="574"/>
    <cellStyle name="Normal 3 7" xfId="575"/>
    <cellStyle name="Normal 4 2 3" xfId="576"/>
    <cellStyle name="Normal 5 8" xfId="577"/>
    <cellStyle name="Normal 5 2 3" xfId="578"/>
    <cellStyle name="Normal 7 2 3" xfId="579"/>
    <cellStyle name="Normal 8 4" xfId="580"/>
    <cellStyle name="Normal 14 17" xfId="581"/>
    <cellStyle name="Normal 2 7 4" xfId="582"/>
    <cellStyle name="Currency 5 3" xfId="583"/>
    <cellStyle name="Hyperlink 5" xfId="584"/>
    <cellStyle name="Normal 15 2" xfId="585"/>
    <cellStyle name="Currency 5 2 3" xfId="586"/>
    <cellStyle name="Comma 2 2 9" xfId="587"/>
    <cellStyle name="Comma 3 10" xfId="588"/>
    <cellStyle name="Comma 3 11" xfId="589"/>
    <cellStyle name="Comma 5 2 3" xfId="590"/>
    <cellStyle name="Currency 2 2 4" xfId="591"/>
    <cellStyle name="Currency 3 2 4" xfId="592"/>
    <cellStyle name="Currency 3 5" xfId="593"/>
    <cellStyle name="Currency 3 6" xfId="594"/>
    <cellStyle name="Currency 4 2 2" xfId="595"/>
    <cellStyle name="Data Field 2 4" xfId="596"/>
    <cellStyle name="Data Field 5" xfId="597"/>
    <cellStyle name="Data Field 6" xfId="598"/>
    <cellStyle name="Data Name 2 2" xfId="599"/>
    <cellStyle name="Heading 2 2 3 4" xfId="600"/>
    <cellStyle name="Hyperlink 2 2 3" xfId="601"/>
    <cellStyle name="Hyperlink 3 5" xfId="602"/>
    <cellStyle name="Hyperlink 3 2 3" xfId="603"/>
    <cellStyle name="Hyperlink 4 4" xfId="604"/>
    <cellStyle name="Normal 10 2 12" xfId="605"/>
    <cellStyle name="Normal 11 2 12" xfId="606"/>
    <cellStyle name="Normal 12 2 12" xfId="607"/>
    <cellStyle name="Normal 13 2 12" xfId="608"/>
    <cellStyle name="Normal 13 3 11" xfId="609"/>
    <cellStyle name="Normal 16 17" xfId="610"/>
    <cellStyle name="Normal 17 17" xfId="611"/>
    <cellStyle name="Normal 18 18" xfId="612"/>
    <cellStyle name="Normal 19 17" xfId="613"/>
    <cellStyle name="Normal 2 12 26" xfId="614"/>
    <cellStyle name="Normal 2 2 2 3 2" xfId="615"/>
    <cellStyle name="Normal 2 3 2 2" xfId="616"/>
    <cellStyle name="Normal 2 3 3 10" xfId="617"/>
    <cellStyle name="Normal 2 4 3 9" xfId="618"/>
    <cellStyle name="Normal 2 5 2" xfId="619"/>
    <cellStyle name="Normal 3 2 3 4" xfId="620"/>
    <cellStyle name="Normal 3 3 2 6" xfId="621"/>
    <cellStyle name="Normal 3 4 2" xfId="622"/>
    <cellStyle name="Normal 3 6" xfId="623"/>
    <cellStyle name="Normal 4 2 2 8" xfId="624"/>
    <cellStyle name="Normal 4 5 6" xfId="625"/>
    <cellStyle name="Normal 5 2 2" xfId="626"/>
    <cellStyle name="Normal 7 2 2" xfId="627"/>
    <cellStyle name="Normal 7 3 13" xfId="628"/>
    <cellStyle name="Normal 8 2 2" xfId="629"/>
    <cellStyle name="Normal 8 3 14" xfId="630"/>
    <cellStyle name="Normal 9 3 13" xfId="631"/>
    <cellStyle name="Percent 2 10" xfId="632"/>
    <cellStyle name="Percent 2 2 2 4" xfId="633"/>
    <cellStyle name="Percent 2 9" xfId="634"/>
    <cellStyle name="Percent 3 2 9" xfId="635"/>
    <cellStyle name="Percent 3 6" xfId="636"/>
    <cellStyle name="Percent 4 2 2" xfId="637"/>
    <cellStyle name="Percent 4 3 5" xfId="638"/>
    <cellStyle name="Percent 5 2 5" xfId="639"/>
    <cellStyle name="Style 1 2" xfId="640"/>
    <cellStyle name="Normal 20 18" xfId="641"/>
    <cellStyle name="Comma 10 4" xfId="642"/>
    <cellStyle name="Normal 8 6" xfId="643"/>
    <cellStyle name="Comma 55" xfId="644"/>
    <cellStyle name="Hyperlink 6" xfId="645"/>
    <cellStyle name="20% - Accent1 2 2 2" xfId="646"/>
    <cellStyle name="20% - Accent1 2 3 2" xfId="647"/>
    <cellStyle name="20% - Accent1 3 2 2" xfId="648"/>
    <cellStyle name="20% - Accent1 3 3" xfId="649"/>
    <cellStyle name="20% - Accent2 2 2 2" xfId="650"/>
    <cellStyle name="20% - Accent2 2 3 2" xfId="651"/>
    <cellStyle name="20% - Accent2 3 2 2" xfId="652"/>
    <cellStyle name="20% - Accent2 3 3" xfId="653"/>
    <cellStyle name="20% - Accent3 2 2 2" xfId="654"/>
    <cellStyle name="20% - Accent3 2 3 2" xfId="655"/>
    <cellStyle name="20% - Accent3 3 2 2" xfId="656"/>
    <cellStyle name="20% - Accent3 3 3" xfId="657"/>
    <cellStyle name="20% - Accent4 2 2 2" xfId="658"/>
    <cellStyle name="20% - Accent4 2 3 2" xfId="659"/>
    <cellStyle name="20% - Accent4 3 2 2" xfId="660"/>
    <cellStyle name="20% - Accent4 3 3" xfId="661"/>
    <cellStyle name="20% - Accent5 2 2 2" xfId="662"/>
    <cellStyle name="20% - Accent5 2 3 2" xfId="663"/>
    <cellStyle name="20% - Accent5 3 2 2" xfId="664"/>
    <cellStyle name="20% - Accent5 3 3" xfId="665"/>
    <cellStyle name="20% - Accent6 2 2 2" xfId="666"/>
    <cellStyle name="20% - Accent6 2 3 2" xfId="667"/>
    <cellStyle name="20% - Accent6 3 2 2" xfId="668"/>
    <cellStyle name="20% - Accent6 3 3" xfId="669"/>
    <cellStyle name="40% - Accent1 2 2 2" xfId="670"/>
    <cellStyle name="40% - Accent1 2 3 2" xfId="671"/>
    <cellStyle name="40% - Accent1 3 2 2" xfId="672"/>
    <cellStyle name="40% - Accent1 3 3" xfId="673"/>
    <cellStyle name="40% - Accent2 2 2 2" xfId="674"/>
    <cellStyle name="40% - Accent2 2 3 2" xfId="675"/>
    <cellStyle name="40% - Accent2 3 2 2" xfId="676"/>
    <cellStyle name="40% - Accent2 3 3" xfId="677"/>
    <cellStyle name="40% - Accent3 2 2 2" xfId="678"/>
    <cellStyle name="40% - Accent3 2 3 2" xfId="679"/>
    <cellStyle name="40% - Accent3 3 2 2" xfId="680"/>
    <cellStyle name="40% - Accent3 3 3" xfId="681"/>
    <cellStyle name="40% - Accent4 2 2 2" xfId="682"/>
    <cellStyle name="40% - Accent4 2 3 2" xfId="683"/>
    <cellStyle name="40% - Accent4 3 2 2" xfId="684"/>
    <cellStyle name="40% - Accent4 3 3" xfId="685"/>
    <cellStyle name="40% - Accent5 2 2 2" xfId="686"/>
    <cellStyle name="40% - Accent5 2 3 2" xfId="687"/>
    <cellStyle name="40% - Accent5 3 2 2" xfId="688"/>
    <cellStyle name="40% - Accent5 3 3" xfId="689"/>
    <cellStyle name="40% - Accent6 2 2 2" xfId="690"/>
    <cellStyle name="40% - Accent6 2 3 2" xfId="691"/>
    <cellStyle name="40% - Accent6 3 2 2" xfId="692"/>
    <cellStyle name="40% - Accent6 3 3" xfId="693"/>
    <cellStyle name="60% - Accent1 2 2" xfId="694"/>
    <cellStyle name="60% - Accent1 2 3" xfId="695"/>
    <cellStyle name="60% - Accent1 3 2" xfId="696"/>
    <cellStyle name="60% - Accent1 3 3" xfId="697"/>
    <cellStyle name="60% - Accent2 2 2" xfId="698"/>
    <cellStyle name="60% - Accent2 2 3" xfId="699"/>
    <cellStyle name="60% - Accent2 3 2" xfId="700"/>
    <cellStyle name="60% - Accent2 3 3" xfId="701"/>
    <cellStyle name="60% - Accent3 2 2" xfId="702"/>
    <cellStyle name="60% - Accent3 2 3" xfId="703"/>
    <cellStyle name="60% - Accent3 3 2" xfId="704"/>
    <cellStyle name="60% - Accent3 3 3" xfId="705"/>
    <cellStyle name="60% - Accent4 2 2" xfId="706"/>
    <cellStyle name="60% - Accent4 2 3" xfId="707"/>
    <cellStyle name="60% - Accent4 3 2" xfId="708"/>
    <cellStyle name="60% - Accent4 3 3" xfId="709"/>
    <cellStyle name="60% - Accent5 2 2" xfId="710"/>
    <cellStyle name="60% - Accent5 2 3" xfId="711"/>
    <cellStyle name="60% - Accent5 3 2" xfId="712"/>
    <cellStyle name="60% - Accent5 3 3" xfId="713"/>
    <cellStyle name="60% - Accent6 2 2" xfId="714"/>
    <cellStyle name="60% - Accent6 2 3" xfId="715"/>
    <cellStyle name="60% - Accent6 3 2" xfId="716"/>
    <cellStyle name="60% - Accent6 3 3" xfId="717"/>
    <cellStyle name="Accent1 - 20%" xfId="718"/>
    <cellStyle name="Accent1 - 20% 2" xfId="719"/>
    <cellStyle name="Accent1 - 20% 3" xfId="720"/>
    <cellStyle name="Accent1 - 40%" xfId="721"/>
    <cellStyle name="Accent1 - 40% 2" xfId="722"/>
    <cellStyle name="Accent1 - 40% 3" xfId="723"/>
    <cellStyle name="Accent1 - 60%" xfId="724"/>
    <cellStyle name="Accent1 2 2" xfId="725"/>
    <cellStyle name="Accent1 2 3" xfId="726"/>
    <cellStyle name="Accent1 3 2" xfId="727"/>
    <cellStyle name="Accent1 3 3" xfId="728"/>
    <cellStyle name="Accent2 - 20%" xfId="729"/>
    <cellStyle name="Accent2 - 20% 2" xfId="730"/>
    <cellStyle name="Accent2 - 20% 3" xfId="731"/>
    <cellStyle name="Accent2 - 40%" xfId="732"/>
    <cellStyle name="Accent2 - 40% 2" xfId="733"/>
    <cellStyle name="Accent2 - 40% 3" xfId="734"/>
    <cellStyle name="Accent2 - 60%" xfId="735"/>
    <cellStyle name="Accent2 2 2" xfId="736"/>
    <cellStyle name="Accent2 2 3" xfId="737"/>
    <cellStyle name="Accent2 3 2" xfId="738"/>
    <cellStyle name="Accent2 3 3" xfId="739"/>
    <cellStyle name="Accent3 - 20%" xfId="740"/>
    <cellStyle name="Accent3 - 20% 2" xfId="741"/>
    <cellStyle name="Accent3 - 20% 3" xfId="742"/>
    <cellStyle name="Accent3 - 40%" xfId="743"/>
    <cellStyle name="Accent3 - 40% 2" xfId="744"/>
    <cellStyle name="Accent3 - 40% 3" xfId="745"/>
    <cellStyle name="Accent3 - 60%" xfId="746"/>
    <cellStyle name="Accent3 2 2" xfId="747"/>
    <cellStyle name="Accent3 2 3" xfId="748"/>
    <cellStyle name="Accent3 3 2" xfId="749"/>
    <cellStyle name="Accent3 3 3" xfId="750"/>
    <cellStyle name="Accent4 - 20%" xfId="751"/>
    <cellStyle name="Accent4 - 20% 2" xfId="752"/>
    <cellStyle name="Accent4 - 20% 3" xfId="753"/>
    <cellStyle name="Accent4 - 40%" xfId="754"/>
    <cellStyle name="Accent4 - 40% 2" xfId="755"/>
    <cellStyle name="Accent4 - 40% 3" xfId="756"/>
    <cellStyle name="Accent4 - 60%" xfId="757"/>
    <cellStyle name="Accent4 2 2" xfId="758"/>
    <cellStyle name="Accent4 2 3" xfId="759"/>
    <cellStyle name="Accent4 3 2" xfId="760"/>
    <cellStyle name="Accent4 3 3" xfId="761"/>
    <cellStyle name="Accent5 - 20%" xfId="762"/>
    <cellStyle name="Accent5 - 20% 2" xfId="763"/>
    <cellStyle name="Accent5 - 20% 3" xfId="764"/>
    <cellStyle name="Accent5 - 40%" xfId="765"/>
    <cellStyle name="Accent5 - 40% 2" xfId="766"/>
    <cellStyle name="Accent5 - 40% 3" xfId="767"/>
    <cellStyle name="Accent5 - 60%" xfId="768"/>
    <cellStyle name="Accent5 2 2" xfId="769"/>
    <cellStyle name="Accent5 2 3" xfId="770"/>
    <cellStyle name="Accent5 3 2" xfId="771"/>
    <cellStyle name="Accent5 3 3" xfId="772"/>
    <cellStyle name="Accent6 - 20%" xfId="773"/>
    <cellStyle name="Accent6 - 20% 2" xfId="774"/>
    <cellStyle name="Accent6 - 20% 3" xfId="775"/>
    <cellStyle name="Accent6 - 40%" xfId="776"/>
    <cellStyle name="Accent6 - 40% 2" xfId="777"/>
    <cellStyle name="Accent6 - 40% 3" xfId="778"/>
    <cellStyle name="Accent6 - 60%" xfId="779"/>
    <cellStyle name="Accent6 2 2" xfId="780"/>
    <cellStyle name="Accent6 2 3" xfId="781"/>
    <cellStyle name="Accent6 3 2" xfId="782"/>
    <cellStyle name="Accent6 3 3" xfId="783"/>
    <cellStyle name="Bad 2 2" xfId="784"/>
    <cellStyle name="Bad 2 3" xfId="785"/>
    <cellStyle name="Bad 3 2" xfId="786"/>
    <cellStyle name="Bad 3 3" xfId="787"/>
    <cellStyle name="Body: normal cell" xfId="788"/>
    <cellStyle name="Calculation 2 2 3" xfId="789"/>
    <cellStyle name="Calculation 2 3 3" xfId="790"/>
    <cellStyle name="Calculation 3 2" xfId="791"/>
    <cellStyle name="Calculation 3 3" xfId="792"/>
    <cellStyle name="Check Cell 2 2" xfId="793"/>
    <cellStyle name="Check Cell 2 3" xfId="794"/>
    <cellStyle name="Check Cell 3 2" xfId="795"/>
    <cellStyle name="Check Cell 3 3" xfId="796"/>
    <cellStyle name="Comma [0] 2 2" xfId="797"/>
    <cellStyle name="Comma 10 2 3" xfId="798"/>
    <cellStyle name="Comma 11 4" xfId="799"/>
    <cellStyle name="Comma 12 4" xfId="800"/>
    <cellStyle name="Comma 13 12" xfId="801"/>
    <cellStyle name="Comma 14 5" xfId="802"/>
    <cellStyle name="Comma 15 3" xfId="803"/>
    <cellStyle name="Comma 16 3" xfId="804"/>
    <cellStyle name="Comma 17 3" xfId="805"/>
    <cellStyle name="Comma 18 3" xfId="806"/>
    <cellStyle name="Comma 19 3" xfId="807"/>
    <cellStyle name="Comma 2 2 10" xfId="808"/>
    <cellStyle name="Comma 20" xfId="809"/>
    <cellStyle name="Comma 21" xfId="810"/>
    <cellStyle name="Comma 22" xfId="811"/>
    <cellStyle name="Comma 23" xfId="812"/>
    <cellStyle name="Comma 24" xfId="813"/>
    <cellStyle name="Comma 25" xfId="814"/>
    <cellStyle name="Comma 26" xfId="815"/>
    <cellStyle name="Comma 27" xfId="816"/>
    <cellStyle name="Comma 28" xfId="817"/>
    <cellStyle name="Comma 29" xfId="818"/>
    <cellStyle name="Comma 62" xfId="819"/>
    <cellStyle name="Comma 3 4 3 3" xfId="820"/>
    <cellStyle name="Comma 3 5 3" xfId="821"/>
    <cellStyle name="Comma 30" xfId="822"/>
    <cellStyle name="Comma 31" xfId="823"/>
    <cellStyle name="Comma 32" xfId="824"/>
    <cellStyle name="Comma 33" xfId="825"/>
    <cellStyle name="Comma 34" xfId="826"/>
    <cellStyle name="Comma 35" xfId="827"/>
    <cellStyle name="Comma 36" xfId="828"/>
    <cellStyle name="Comma 37" xfId="829"/>
    <cellStyle name="Comma 38" xfId="830"/>
    <cellStyle name="Comma 39" xfId="831"/>
    <cellStyle name="Comma 4 2 3" xfId="832"/>
    <cellStyle name="Comma 40" xfId="833"/>
    <cellStyle name="Comma 41" xfId="834"/>
    <cellStyle name="Comma 42" xfId="835"/>
    <cellStyle name="Comma 43" xfId="836"/>
    <cellStyle name="Comma 44" xfId="837"/>
    <cellStyle name="Comma 45" xfId="838"/>
    <cellStyle name="Comma 46" xfId="839"/>
    <cellStyle name="Comma 47" xfId="840"/>
    <cellStyle name="Comma 48" xfId="841"/>
    <cellStyle name="Comma 49" xfId="842"/>
    <cellStyle name="Comma 5 3 3" xfId="843"/>
    <cellStyle name="Comma 50" xfId="844"/>
    <cellStyle name="Comma 51" xfId="845"/>
    <cellStyle name="Comma 52" xfId="846"/>
    <cellStyle name="Comma 53" xfId="847"/>
    <cellStyle name="Comma 54" xfId="848"/>
    <cellStyle name="Comma 6 3" xfId="849"/>
    <cellStyle name="Comma 7 2" xfId="850"/>
    <cellStyle name="Comma 8 2 3" xfId="851"/>
    <cellStyle name="Comma 9 2 3" xfId="852"/>
    <cellStyle name="Comma 60" xfId="853"/>
    <cellStyle name="Currency 2 3 2 3" xfId="854"/>
    <cellStyle name="Emphasis 1" xfId="855"/>
    <cellStyle name="Emphasis 2" xfId="856"/>
    <cellStyle name="Emphasis 3" xfId="857"/>
    <cellStyle name="Explanatory Text 2 2" xfId="858"/>
    <cellStyle name="Explanatory Text 2 3" xfId="859"/>
    <cellStyle name="Explanatory Text 3 2" xfId="860"/>
    <cellStyle name="Explanatory Text 3 3" xfId="861"/>
    <cellStyle name="Font: Calibri, 9pt regular" xfId="862"/>
    <cellStyle name="Footnotes: all except top row" xfId="863"/>
    <cellStyle name="Footnotes: top row" xfId="864"/>
    <cellStyle name="Good 2 2" xfId="865"/>
    <cellStyle name="Good 2 3" xfId="866"/>
    <cellStyle name="Good 3 2" xfId="867"/>
    <cellStyle name="Good 3 3" xfId="868"/>
    <cellStyle name="Header: bottom row" xfId="869"/>
    <cellStyle name="Header: top rows" xfId="870"/>
    <cellStyle name="Heading 1 2 2" xfId="871"/>
    <cellStyle name="Heading 1 2 3" xfId="872"/>
    <cellStyle name="Heading 1 3 2" xfId="873"/>
    <cellStyle name="Heading 1 3 3" xfId="874"/>
    <cellStyle name="Heading 2 2 2 2" xfId="875"/>
    <cellStyle name="Heading 2 2 3 2" xfId="876"/>
    <cellStyle name="Heading 2 3 2 2" xfId="877"/>
    <cellStyle name="Heading 2 3 3" xfId="878"/>
    <cellStyle name="Heading 3 2 2" xfId="879"/>
    <cellStyle name="Heading 3 2 3" xfId="880"/>
    <cellStyle name="Heading 3 3 2" xfId="881"/>
    <cellStyle name="Heading 3 3 3" xfId="882"/>
    <cellStyle name="Heading 4 2 2" xfId="883"/>
    <cellStyle name="Heading 4 2 3" xfId="884"/>
    <cellStyle name="Heading 4 3 2" xfId="885"/>
    <cellStyle name="Heading 4 3 3" xfId="886"/>
    <cellStyle name="Input 2 2 3" xfId="887"/>
    <cellStyle name="Input 2 3 3" xfId="888"/>
    <cellStyle name="Input 3 2" xfId="889"/>
    <cellStyle name="Input 3 3" xfId="890"/>
    <cellStyle name="Linked Cell 2 2" xfId="891"/>
    <cellStyle name="Linked Cell 2 3" xfId="892"/>
    <cellStyle name="Linked Cell 3 2" xfId="893"/>
    <cellStyle name="Linked Cell 3 3" xfId="894"/>
    <cellStyle name="Neutral 2 2" xfId="895"/>
    <cellStyle name="Neutral 2 3" xfId="896"/>
    <cellStyle name="Neutral 3 2" xfId="897"/>
    <cellStyle name="Neutral 3 3" xfId="898"/>
    <cellStyle name="Normal 10 4" xfId="899"/>
    <cellStyle name="Normal 10 2 2" xfId="900"/>
    <cellStyle name="Normal 10 3" xfId="901"/>
    <cellStyle name="Normal 13 2 2" xfId="902"/>
    <cellStyle name="Normal 14 2 2" xfId="903"/>
    <cellStyle name="Normal 14 3" xfId="904"/>
    <cellStyle name="Normal 15 2 2" xfId="905"/>
    <cellStyle name="Normal 15 3" xfId="906"/>
    <cellStyle name="Normal 17 2" xfId="907"/>
    <cellStyle name="Normal 2 10 24" xfId="908"/>
    <cellStyle name="Normal 2 10 10" xfId="909"/>
    <cellStyle name="Normal 2 10 11" xfId="910"/>
    <cellStyle name="Normal 2 10 12" xfId="911"/>
    <cellStyle name="Normal 2 10 13" xfId="912"/>
    <cellStyle name="Normal 2 10 14" xfId="913"/>
    <cellStyle name="Normal 2 10 15" xfId="914"/>
    <cellStyle name="Normal 2 10 16" xfId="915"/>
    <cellStyle name="Normal 2 10 17" xfId="916"/>
    <cellStyle name="Normal 2 10 18" xfId="917"/>
    <cellStyle name="Normal 2 10 19" xfId="918"/>
    <cellStyle name="Normal 2 10 2" xfId="919"/>
    <cellStyle name="Normal 2 10 20" xfId="920"/>
    <cellStyle name="Normal 2 10 21" xfId="921"/>
    <cellStyle name="Normal 2 10 22" xfId="922"/>
    <cellStyle name="Normal 2 10 23" xfId="923"/>
    <cellStyle name="Normal 2 10 3" xfId="924"/>
    <cellStyle name="Normal 2 10 4" xfId="925"/>
    <cellStyle name="Normal 2 10 5" xfId="926"/>
    <cellStyle name="Normal 2 10 6" xfId="927"/>
    <cellStyle name="Normal 2 10 7" xfId="928"/>
    <cellStyle name="Normal 2 10 8" xfId="929"/>
    <cellStyle name="Normal 2 10 9" xfId="930"/>
    <cellStyle name="Normal 2 100" xfId="931"/>
    <cellStyle name="Normal 2 11 24" xfId="932"/>
    <cellStyle name="Normal 2 11 10" xfId="933"/>
    <cellStyle name="Normal 2 11 11" xfId="934"/>
    <cellStyle name="Normal 2 11 12" xfId="935"/>
    <cellStyle name="Normal 2 11 13" xfId="936"/>
    <cellStyle name="Normal 2 11 14" xfId="937"/>
    <cellStyle name="Normal 2 11 15" xfId="938"/>
    <cellStyle name="Normal 2 11 16" xfId="939"/>
    <cellStyle name="Normal 2 11 17" xfId="940"/>
    <cellStyle name="Normal 2 11 18" xfId="941"/>
    <cellStyle name="Normal 2 11 19" xfId="942"/>
    <cellStyle name="Normal 2 11 2" xfId="943"/>
    <cellStyle name="Normal 2 11 20" xfId="944"/>
    <cellStyle name="Normal 2 11 21" xfId="945"/>
    <cellStyle name="Normal 2 11 22" xfId="946"/>
    <cellStyle name="Normal 2 11 23" xfId="947"/>
    <cellStyle name="Normal 2 11 3" xfId="948"/>
    <cellStyle name="Normal 2 11 4" xfId="949"/>
    <cellStyle name="Normal 2 11 5" xfId="950"/>
    <cellStyle name="Normal 2 11 6" xfId="951"/>
    <cellStyle name="Normal 2 11 7" xfId="952"/>
    <cellStyle name="Normal 2 11 8" xfId="953"/>
    <cellStyle name="Normal 2 11 9" xfId="954"/>
    <cellStyle name="Normal 2 12 24" xfId="955"/>
    <cellStyle name="Normal 2 12 10" xfId="956"/>
    <cellStyle name="Normal 2 12 11" xfId="957"/>
    <cellStyle name="Normal 2 12 12" xfId="958"/>
    <cellStyle name="Normal 2 12 13" xfId="959"/>
    <cellStyle name="Normal 2 12 14" xfId="960"/>
    <cellStyle name="Normal 2 12 15" xfId="961"/>
    <cellStyle name="Normal 2 12 16" xfId="962"/>
    <cellStyle name="Normal 2 12 17" xfId="963"/>
    <cellStyle name="Normal 2 12 18" xfId="964"/>
    <cellStyle name="Normal 2 12 19" xfId="965"/>
    <cellStyle name="Normal 2 12 2" xfId="966"/>
    <cellStyle name="Normal 2 12 20" xfId="967"/>
    <cellStyle name="Normal 2 12 21" xfId="968"/>
    <cellStyle name="Normal 2 12 22" xfId="969"/>
    <cellStyle name="Normal 2 12 23" xfId="970"/>
    <cellStyle name="Normal 2 12 3" xfId="971"/>
    <cellStyle name="Normal 2 12 4" xfId="972"/>
    <cellStyle name="Normal 2 12 5" xfId="973"/>
    <cellStyle name="Normal 2 12 6" xfId="974"/>
    <cellStyle name="Normal 2 12 7" xfId="975"/>
    <cellStyle name="Normal 2 12 8" xfId="976"/>
    <cellStyle name="Normal 2 12 9" xfId="977"/>
    <cellStyle name="Normal 2 13 24" xfId="978"/>
    <cellStyle name="Normal 2 13 10" xfId="979"/>
    <cellStyle name="Normal 2 13 11" xfId="980"/>
    <cellStyle name="Normal 2 13 12" xfId="981"/>
    <cellStyle name="Normal 2 13 13" xfId="982"/>
    <cellStyle name="Normal 2 13 14" xfId="983"/>
    <cellStyle name="Normal 2 13 15" xfId="984"/>
    <cellStyle name="Normal 2 13 16" xfId="985"/>
    <cellStyle name="Normal 2 13 17" xfId="986"/>
    <cellStyle name="Normal 2 13 18" xfId="987"/>
    <cellStyle name="Normal 2 13 19" xfId="988"/>
    <cellStyle name="Normal 2 13 2" xfId="989"/>
    <cellStyle name="Normal 2 13 20" xfId="990"/>
    <cellStyle name="Normal 2 13 21" xfId="991"/>
    <cellStyle name="Normal 2 13 22" xfId="992"/>
    <cellStyle name="Normal 2 13 23" xfId="993"/>
    <cellStyle name="Normal 2 13 3" xfId="994"/>
    <cellStyle name="Normal 2 13 4" xfId="995"/>
    <cellStyle name="Normal 2 13 5" xfId="996"/>
    <cellStyle name="Normal 2 13 6" xfId="997"/>
    <cellStyle name="Normal 2 13 7" xfId="998"/>
    <cellStyle name="Normal 2 13 8" xfId="999"/>
    <cellStyle name="Normal 2 13 9" xfId="1000"/>
    <cellStyle name="Normal 2 14 24" xfId="1001"/>
    <cellStyle name="Normal 2 14 10" xfId="1002"/>
    <cellStyle name="Normal 2 14 11" xfId="1003"/>
    <cellStyle name="Normal 2 14 12" xfId="1004"/>
    <cellStyle name="Normal 2 14 13" xfId="1005"/>
    <cellStyle name="Normal 2 14 14" xfId="1006"/>
    <cellStyle name="Normal 2 14 15" xfId="1007"/>
    <cellStyle name="Normal 2 14 16" xfId="1008"/>
    <cellStyle name="Normal 2 14 17" xfId="1009"/>
    <cellStyle name="Normal 2 14 18" xfId="1010"/>
    <cellStyle name="Normal 2 14 19" xfId="1011"/>
    <cellStyle name="Normal 2 14 2" xfId="1012"/>
    <cellStyle name="Normal 2 14 20" xfId="1013"/>
    <cellStyle name="Normal 2 14 21" xfId="1014"/>
    <cellStyle name="Normal 2 14 22" xfId="1015"/>
    <cellStyle name="Normal 2 14 23" xfId="1016"/>
    <cellStyle name="Normal 2 14 3" xfId="1017"/>
    <cellStyle name="Normal 2 14 4" xfId="1018"/>
    <cellStyle name="Normal 2 14 5" xfId="1019"/>
    <cellStyle name="Normal 2 14 6" xfId="1020"/>
    <cellStyle name="Normal 2 14 7" xfId="1021"/>
    <cellStyle name="Normal 2 14 8" xfId="1022"/>
    <cellStyle name="Normal 2 14 9" xfId="1023"/>
    <cellStyle name="Normal 2 15" xfId="1024"/>
    <cellStyle name="Normal 2 15 10" xfId="1025"/>
    <cellStyle name="Normal 2 15 11" xfId="1026"/>
    <cellStyle name="Normal 2 15 12" xfId="1027"/>
    <cellStyle name="Normal 2 15 13" xfId="1028"/>
    <cellStyle name="Normal 2 15 14" xfId="1029"/>
    <cellStyle name="Normal 2 15 15" xfId="1030"/>
    <cellStyle name="Normal 2 15 16" xfId="1031"/>
    <cellStyle name="Normal 2 15 17" xfId="1032"/>
    <cellStyle name="Normal 2 15 18" xfId="1033"/>
    <cellStyle name="Normal 2 15 19" xfId="1034"/>
    <cellStyle name="Normal 2 15 2" xfId="1035"/>
    <cellStyle name="Normal 2 15 20" xfId="1036"/>
    <cellStyle name="Normal 2 15 21" xfId="1037"/>
    <cellStyle name="Normal 2 15 22" xfId="1038"/>
    <cellStyle name="Normal 2 15 23" xfId="1039"/>
    <cellStyle name="Normal 2 15 3" xfId="1040"/>
    <cellStyle name="Normal 2 15 4" xfId="1041"/>
    <cellStyle name="Normal 2 15 5" xfId="1042"/>
    <cellStyle name="Normal 2 15 6" xfId="1043"/>
    <cellStyle name="Normal 2 15 7" xfId="1044"/>
    <cellStyle name="Normal 2 15 8" xfId="1045"/>
    <cellStyle name="Normal 2 15 9" xfId="1046"/>
    <cellStyle name="Normal 2 16" xfId="1047"/>
    <cellStyle name="Normal 2 16 10" xfId="1048"/>
    <cellStyle name="Normal 2 16 11" xfId="1049"/>
    <cellStyle name="Normal 2 16 12" xfId="1050"/>
    <cellStyle name="Normal 2 16 13" xfId="1051"/>
    <cellStyle name="Normal 2 16 14" xfId="1052"/>
    <cellStyle name="Normal 2 16 15" xfId="1053"/>
    <cellStyle name="Normal 2 16 16" xfId="1054"/>
    <cellStyle name="Normal 2 16 17" xfId="1055"/>
    <cellStyle name="Normal 2 16 18" xfId="1056"/>
    <cellStyle name="Normal 2 16 19" xfId="1057"/>
    <cellStyle name="Normal 2 16 2" xfId="1058"/>
    <cellStyle name="Normal 2 16 20" xfId="1059"/>
    <cellStyle name="Normal 2 16 21" xfId="1060"/>
    <cellStyle name="Normal 2 16 22" xfId="1061"/>
    <cellStyle name="Normal 2 16 23" xfId="1062"/>
    <cellStyle name="Normal 2 16 3" xfId="1063"/>
    <cellStyle name="Normal 2 16 4" xfId="1064"/>
    <cellStyle name="Normal 2 16 5" xfId="1065"/>
    <cellStyle name="Normal 2 16 6" xfId="1066"/>
    <cellStyle name="Normal 2 16 7" xfId="1067"/>
    <cellStyle name="Normal 2 16 8" xfId="1068"/>
    <cellStyle name="Normal 2 16 9" xfId="1069"/>
    <cellStyle name="Normal 2 17" xfId="1070"/>
    <cellStyle name="Normal 2 17 10" xfId="1071"/>
    <cellStyle name="Normal 2 17 11" xfId="1072"/>
    <cellStyle name="Normal 2 17 12" xfId="1073"/>
    <cellStyle name="Normal 2 17 13" xfId="1074"/>
    <cellStyle name="Normal 2 17 14" xfId="1075"/>
    <cellStyle name="Normal 2 17 15" xfId="1076"/>
    <cellStyle name="Normal 2 17 16" xfId="1077"/>
    <cellStyle name="Normal 2 17 17" xfId="1078"/>
    <cellStyle name="Normal 2 17 18" xfId="1079"/>
    <cellStyle name="Normal 2 17 19" xfId="1080"/>
    <cellStyle name="Normal 2 17 2" xfId="1081"/>
    <cellStyle name="Normal 2 17 20" xfId="1082"/>
    <cellStyle name="Normal 2 17 21" xfId="1083"/>
    <cellStyle name="Normal 2 17 22" xfId="1084"/>
    <cellStyle name="Normal 2 17 23" xfId="1085"/>
    <cellStyle name="Normal 2 17 3" xfId="1086"/>
    <cellStyle name="Normal 2 17 4" xfId="1087"/>
    <cellStyle name="Normal 2 17 5" xfId="1088"/>
    <cellStyle name="Normal 2 17 6" xfId="1089"/>
    <cellStyle name="Normal 2 17 7" xfId="1090"/>
    <cellStyle name="Normal 2 17 8" xfId="1091"/>
    <cellStyle name="Normal 2 17 9" xfId="1092"/>
    <cellStyle name="Normal 2 18" xfId="1093"/>
    <cellStyle name="Normal 2 18 10" xfId="1094"/>
    <cellStyle name="Normal 2 18 11" xfId="1095"/>
    <cellStyle name="Normal 2 18 12" xfId="1096"/>
    <cellStyle name="Normal 2 18 13" xfId="1097"/>
    <cellStyle name="Normal 2 18 14" xfId="1098"/>
    <cellStyle name="Normal 2 18 15" xfId="1099"/>
    <cellStyle name="Normal 2 18 16" xfId="1100"/>
    <cellStyle name="Normal 2 18 17" xfId="1101"/>
    <cellStyle name="Normal 2 18 18" xfId="1102"/>
    <cellStyle name="Normal 2 18 19" xfId="1103"/>
    <cellStyle name="Normal 2 18 2" xfId="1104"/>
    <cellStyle name="Normal 2 18 20" xfId="1105"/>
    <cellStyle name="Normal 2 18 21" xfId="1106"/>
    <cellStyle name="Normal 2 18 22" xfId="1107"/>
    <cellStyle name="Normal 2 18 23" xfId="1108"/>
    <cellStyle name="Normal 2 18 3" xfId="1109"/>
    <cellStyle name="Normal 2 18 4" xfId="1110"/>
    <cellStyle name="Normal 2 18 5" xfId="1111"/>
    <cellStyle name="Normal 2 18 6" xfId="1112"/>
    <cellStyle name="Normal 2 18 7" xfId="1113"/>
    <cellStyle name="Normal 2 18 8" xfId="1114"/>
    <cellStyle name="Normal 2 18 9" xfId="1115"/>
    <cellStyle name="Normal 2 19" xfId="1116"/>
    <cellStyle name="Normal 2 19 10" xfId="1117"/>
    <cellStyle name="Normal 2 19 11" xfId="1118"/>
    <cellStyle name="Normal 2 19 12" xfId="1119"/>
    <cellStyle name="Normal 2 19 13" xfId="1120"/>
    <cellStyle name="Normal 2 19 14" xfId="1121"/>
    <cellStyle name="Normal 2 19 15" xfId="1122"/>
    <cellStyle name="Normal 2 19 16" xfId="1123"/>
    <cellStyle name="Normal 2 19 17" xfId="1124"/>
    <cellStyle name="Normal 2 19 18" xfId="1125"/>
    <cellStyle name="Normal 2 19 19" xfId="1126"/>
    <cellStyle name="Normal 2 19 2" xfId="1127"/>
    <cellStyle name="Normal 2 19 20" xfId="1128"/>
    <cellStyle name="Normal 2 19 21" xfId="1129"/>
    <cellStyle name="Normal 2 19 22" xfId="1130"/>
    <cellStyle name="Normal 2 19 23" xfId="1131"/>
    <cellStyle name="Normal 2 19 3" xfId="1132"/>
    <cellStyle name="Normal 2 19 4" xfId="1133"/>
    <cellStyle name="Normal 2 19 5" xfId="1134"/>
    <cellStyle name="Normal 2 19 6" xfId="1135"/>
    <cellStyle name="Normal 2 19 7" xfId="1136"/>
    <cellStyle name="Normal 2 19 8" xfId="1137"/>
    <cellStyle name="Normal 2 19 9" xfId="1138"/>
    <cellStyle name="Normal 2 2 3 3" xfId="1139"/>
    <cellStyle name="Normal 2 20" xfId="1140"/>
    <cellStyle name="Normal 2 20 10" xfId="1141"/>
    <cellStyle name="Normal 2 20 11" xfId="1142"/>
    <cellStyle name="Normal 2 20 12" xfId="1143"/>
    <cellStyle name="Normal 2 20 13" xfId="1144"/>
    <cellStyle name="Normal 2 20 14" xfId="1145"/>
    <cellStyle name="Normal 2 20 15" xfId="1146"/>
    <cellStyle name="Normal 2 20 16" xfId="1147"/>
    <cellStyle name="Normal 2 20 17" xfId="1148"/>
    <cellStyle name="Normal 2 20 18" xfId="1149"/>
    <cellStyle name="Normal 2 20 19" xfId="1150"/>
    <cellStyle name="Normal 2 20 2" xfId="1151"/>
    <cellStyle name="Normal 2 20 20" xfId="1152"/>
    <cellStyle name="Normal 2 20 21" xfId="1153"/>
    <cellStyle name="Normal 2 20 22" xfId="1154"/>
    <cellStyle name="Normal 2 20 23" xfId="1155"/>
    <cellStyle name="Normal 2 20 3" xfId="1156"/>
    <cellStyle name="Normal 2 20 4" xfId="1157"/>
    <cellStyle name="Normal 2 20 5" xfId="1158"/>
    <cellStyle name="Normal 2 20 6" xfId="1159"/>
    <cellStyle name="Normal 2 20 7" xfId="1160"/>
    <cellStyle name="Normal 2 20 8" xfId="1161"/>
    <cellStyle name="Normal 2 20 9" xfId="1162"/>
    <cellStyle name="Normal 2 21" xfId="1163"/>
    <cellStyle name="Normal 2 21 10" xfId="1164"/>
    <cellStyle name="Normal 2 21 11" xfId="1165"/>
    <cellStyle name="Normal 2 21 12" xfId="1166"/>
    <cellStyle name="Normal 2 21 13" xfId="1167"/>
    <cellStyle name="Normal 2 21 14" xfId="1168"/>
    <cellStyle name="Normal 2 21 15" xfId="1169"/>
    <cellStyle name="Normal 2 21 16" xfId="1170"/>
    <cellStyle name="Normal 2 21 17" xfId="1171"/>
    <cellStyle name="Normal 2 21 18" xfId="1172"/>
    <cellStyle name="Normal 2 21 19" xfId="1173"/>
    <cellStyle name="Normal 2 21 2" xfId="1174"/>
    <cellStyle name="Normal 2 21 20" xfId="1175"/>
    <cellStyle name="Normal 2 21 21" xfId="1176"/>
    <cellStyle name="Normal 2 21 22" xfId="1177"/>
    <cellStyle name="Normal 2 21 23" xfId="1178"/>
    <cellStyle name="Normal 2 21 3" xfId="1179"/>
    <cellStyle name="Normal 2 21 4" xfId="1180"/>
    <cellStyle name="Normal 2 21 5" xfId="1181"/>
    <cellStyle name="Normal 2 21 6" xfId="1182"/>
    <cellStyle name="Normal 2 21 7" xfId="1183"/>
    <cellStyle name="Normal 2 21 8" xfId="1184"/>
    <cellStyle name="Normal 2 21 9" xfId="1185"/>
    <cellStyle name="Normal 2 22" xfId="1186"/>
    <cellStyle name="Normal 2 22 10" xfId="1187"/>
    <cellStyle name="Normal 2 22 11" xfId="1188"/>
    <cellStyle name="Normal 2 22 12" xfId="1189"/>
    <cellStyle name="Normal 2 22 13" xfId="1190"/>
    <cellStyle name="Normal 2 22 14" xfId="1191"/>
    <cellStyle name="Normal 2 22 15" xfId="1192"/>
    <cellStyle name="Normal 2 22 16" xfId="1193"/>
    <cellStyle name="Normal 2 22 17" xfId="1194"/>
    <cellStyle name="Normal 2 22 18" xfId="1195"/>
    <cellStyle name="Normal 2 22 19" xfId="1196"/>
    <cellStyle name="Normal 2 22 2" xfId="1197"/>
    <cellStyle name="Normal 2 22 20" xfId="1198"/>
    <cellStyle name="Normal 2 22 21" xfId="1199"/>
    <cellStyle name="Normal 2 22 22" xfId="1200"/>
    <cellStyle name="Normal 2 22 23" xfId="1201"/>
    <cellStyle name="Normal 2 22 3" xfId="1202"/>
    <cellStyle name="Normal 2 22 4" xfId="1203"/>
    <cellStyle name="Normal 2 22 5" xfId="1204"/>
    <cellStyle name="Normal 2 22 6" xfId="1205"/>
    <cellStyle name="Normal 2 22 7" xfId="1206"/>
    <cellStyle name="Normal 2 22 8" xfId="1207"/>
    <cellStyle name="Normal 2 22 9" xfId="1208"/>
    <cellStyle name="Normal 2 23" xfId="1209"/>
    <cellStyle name="Normal 2 23 10" xfId="1210"/>
    <cellStyle name="Normal 2 23 11" xfId="1211"/>
    <cellStyle name="Normal 2 23 12" xfId="1212"/>
    <cellStyle name="Normal 2 23 13" xfId="1213"/>
    <cellStyle name="Normal 2 23 14" xfId="1214"/>
    <cellStyle name="Normal 2 23 15" xfId="1215"/>
    <cellStyle name="Normal 2 23 16" xfId="1216"/>
    <cellStyle name="Normal 2 23 17" xfId="1217"/>
    <cellStyle name="Normal 2 23 18" xfId="1218"/>
    <cellStyle name="Normal 2 23 19" xfId="1219"/>
    <cellStyle name="Normal 2 23 2" xfId="1220"/>
    <cellStyle name="Normal 2 23 20" xfId="1221"/>
    <cellStyle name="Normal 2 23 21" xfId="1222"/>
    <cellStyle name="Normal 2 23 22" xfId="1223"/>
    <cellStyle name="Normal 2 23 23" xfId="1224"/>
    <cellStyle name="Normal 2 23 3" xfId="1225"/>
    <cellStyle name="Normal 2 23 4" xfId="1226"/>
    <cellStyle name="Normal 2 23 5" xfId="1227"/>
    <cellStyle name="Normal 2 23 6" xfId="1228"/>
    <cellStyle name="Normal 2 23 7" xfId="1229"/>
    <cellStyle name="Normal 2 23 8" xfId="1230"/>
    <cellStyle name="Normal 2 23 9" xfId="1231"/>
    <cellStyle name="Normal 2 24" xfId="1232"/>
    <cellStyle name="Normal 2 24 10" xfId="1233"/>
    <cellStyle name="Normal 2 24 11" xfId="1234"/>
    <cellStyle name="Normal 2 24 12" xfId="1235"/>
    <cellStyle name="Normal 2 24 13" xfId="1236"/>
    <cellStyle name="Normal 2 24 14" xfId="1237"/>
    <cellStyle name="Normal 2 24 15" xfId="1238"/>
    <cellStyle name="Normal 2 24 16" xfId="1239"/>
    <cellStyle name="Normal 2 24 17" xfId="1240"/>
    <cellStyle name="Normal 2 24 18" xfId="1241"/>
    <cellStyle name="Normal 2 24 19" xfId="1242"/>
    <cellStyle name="Normal 2 24 2" xfId="1243"/>
    <cellStyle name="Normal 2 24 20" xfId="1244"/>
    <cellStyle name="Normal 2 24 21" xfId="1245"/>
    <cellStyle name="Normal 2 24 22" xfId="1246"/>
    <cellStyle name="Normal 2 24 23" xfId="1247"/>
    <cellStyle name="Normal 2 24 3" xfId="1248"/>
    <cellStyle name="Normal 2 24 4" xfId="1249"/>
    <cellStyle name="Normal 2 24 5" xfId="1250"/>
    <cellStyle name="Normal 2 24 6" xfId="1251"/>
    <cellStyle name="Normal 2 24 7" xfId="1252"/>
    <cellStyle name="Normal 2 24 8" xfId="1253"/>
    <cellStyle name="Normal 2 24 9" xfId="1254"/>
    <cellStyle name="Normal 2 25" xfId="1255"/>
    <cellStyle name="Normal 2 25 10" xfId="1256"/>
    <cellStyle name="Normal 2 25 11" xfId="1257"/>
    <cellStyle name="Normal 2 25 12" xfId="1258"/>
    <cellStyle name="Normal 2 25 13" xfId="1259"/>
    <cellStyle name="Normal 2 25 14" xfId="1260"/>
    <cellStyle name="Normal 2 25 15" xfId="1261"/>
    <cellStyle name="Normal 2 25 16" xfId="1262"/>
    <cellStyle name="Normal 2 25 17" xfId="1263"/>
    <cellStyle name="Normal 2 25 18" xfId="1264"/>
    <cellStyle name="Normal 2 25 19" xfId="1265"/>
    <cellStyle name="Normal 2 25 2" xfId="1266"/>
    <cellStyle name="Normal 2 25 20" xfId="1267"/>
    <cellStyle name="Normal 2 25 21" xfId="1268"/>
    <cellStyle name="Normal 2 25 22" xfId="1269"/>
    <cellStyle name="Normal 2 25 23" xfId="1270"/>
    <cellStyle name="Normal 2 25 3" xfId="1271"/>
    <cellStyle name="Normal 2 25 4" xfId="1272"/>
    <cellStyle name="Normal 2 25 5" xfId="1273"/>
    <cellStyle name="Normal 2 25 6" xfId="1274"/>
    <cellStyle name="Normal 2 25 7" xfId="1275"/>
    <cellStyle name="Normal 2 25 8" xfId="1276"/>
    <cellStyle name="Normal 2 25 9" xfId="1277"/>
    <cellStyle name="Normal 2 26" xfId="1278"/>
    <cellStyle name="Normal 2 26 10" xfId="1279"/>
    <cellStyle name="Normal 2 26 11" xfId="1280"/>
    <cellStyle name="Normal 2 26 12" xfId="1281"/>
    <cellStyle name="Normal 2 26 13" xfId="1282"/>
    <cellStyle name="Normal 2 26 14" xfId="1283"/>
    <cellStyle name="Normal 2 26 15" xfId="1284"/>
    <cellStyle name="Normal 2 26 16" xfId="1285"/>
    <cellStyle name="Normal 2 26 17" xfId="1286"/>
    <cellStyle name="Normal 2 26 18" xfId="1287"/>
    <cellStyle name="Normal 2 26 19" xfId="1288"/>
    <cellStyle name="Normal 2 26 2" xfId="1289"/>
    <cellStyle name="Normal 2 26 20" xfId="1290"/>
    <cellStyle name="Normal 2 26 21" xfId="1291"/>
    <cellStyle name="Normal 2 26 22" xfId="1292"/>
    <cellStyle name="Normal 2 26 23" xfId="1293"/>
    <cellStyle name="Normal 2 26 3" xfId="1294"/>
    <cellStyle name="Normal 2 26 4" xfId="1295"/>
    <cellStyle name="Normal 2 26 5" xfId="1296"/>
    <cellStyle name="Normal 2 26 6" xfId="1297"/>
    <cellStyle name="Normal 2 26 7" xfId="1298"/>
    <cellStyle name="Normal 2 26 8" xfId="1299"/>
    <cellStyle name="Normal 2 26 9" xfId="1300"/>
    <cellStyle name="Normal 2 27" xfId="1301"/>
    <cellStyle name="Normal 2 27 10" xfId="1302"/>
    <cellStyle name="Normal 2 27 11" xfId="1303"/>
    <cellStyle name="Normal 2 27 12" xfId="1304"/>
    <cellStyle name="Normal 2 27 13" xfId="1305"/>
    <cellStyle name="Normal 2 27 14" xfId="1306"/>
    <cellStyle name="Normal 2 27 15" xfId="1307"/>
    <cellStyle name="Normal 2 27 16" xfId="1308"/>
    <cellStyle name="Normal 2 27 17" xfId="1309"/>
    <cellStyle name="Normal 2 27 18" xfId="1310"/>
    <cellStyle name="Normal 2 27 19" xfId="1311"/>
    <cellStyle name="Normal 2 27 2" xfId="1312"/>
    <cellStyle name="Normal 2 27 20" xfId="1313"/>
    <cellStyle name="Normal 2 27 21" xfId="1314"/>
    <cellStyle name="Normal 2 27 22" xfId="1315"/>
    <cellStyle name="Normal 2 27 23" xfId="1316"/>
    <cellStyle name="Normal 2 27 3" xfId="1317"/>
    <cellStyle name="Normal 2 27 4" xfId="1318"/>
    <cellStyle name="Normal 2 27 5" xfId="1319"/>
    <cellStyle name="Normal 2 27 6" xfId="1320"/>
    <cellStyle name="Normal 2 27 7" xfId="1321"/>
    <cellStyle name="Normal 2 27 8" xfId="1322"/>
    <cellStyle name="Normal 2 27 9" xfId="1323"/>
    <cellStyle name="Normal 2 28" xfId="1324"/>
    <cellStyle name="Normal 2 28 10" xfId="1325"/>
    <cellStyle name="Normal 2 28 11" xfId="1326"/>
    <cellStyle name="Normal 2 28 12" xfId="1327"/>
    <cellStyle name="Normal 2 28 13" xfId="1328"/>
    <cellStyle name="Normal 2 28 14" xfId="1329"/>
    <cellStyle name="Normal 2 28 15" xfId="1330"/>
    <cellStyle name="Normal 2 28 16" xfId="1331"/>
    <cellStyle name="Normal 2 28 17" xfId="1332"/>
    <cellStyle name="Normal 2 28 18" xfId="1333"/>
    <cellStyle name="Normal 2 28 19" xfId="1334"/>
    <cellStyle name="Normal 2 28 2" xfId="1335"/>
    <cellStyle name="Normal 2 28 20" xfId="1336"/>
    <cellStyle name="Normal 2 28 21" xfId="1337"/>
    <cellStyle name="Normal 2 28 22" xfId="1338"/>
    <cellStyle name="Normal 2 28 23" xfId="1339"/>
    <cellStyle name="Normal 2 28 3" xfId="1340"/>
    <cellStyle name="Normal 2 28 4" xfId="1341"/>
    <cellStyle name="Normal 2 28 5" xfId="1342"/>
    <cellStyle name="Normal 2 28 6" xfId="1343"/>
    <cellStyle name="Normal 2 28 7" xfId="1344"/>
    <cellStyle name="Normal 2 28 8" xfId="1345"/>
    <cellStyle name="Normal 2 28 9" xfId="1346"/>
    <cellStyle name="Normal 2 29" xfId="1347"/>
    <cellStyle name="Normal 2 29 10" xfId="1348"/>
    <cellStyle name="Normal 2 29 11" xfId="1349"/>
    <cellStyle name="Normal 2 29 12" xfId="1350"/>
    <cellStyle name="Normal 2 29 13" xfId="1351"/>
    <cellStyle name="Normal 2 29 14" xfId="1352"/>
    <cellStyle name="Normal 2 29 15" xfId="1353"/>
    <cellStyle name="Normal 2 29 16" xfId="1354"/>
    <cellStyle name="Normal 2 29 17" xfId="1355"/>
    <cellStyle name="Normal 2 29 18" xfId="1356"/>
    <cellStyle name="Normal 2 29 19" xfId="1357"/>
    <cellStyle name="Normal 2 29 2" xfId="1358"/>
    <cellStyle name="Normal 2 29 20" xfId="1359"/>
    <cellStyle name="Normal 2 29 21" xfId="1360"/>
    <cellStyle name="Normal 2 29 22" xfId="1361"/>
    <cellStyle name="Normal 2 29 23" xfId="1362"/>
    <cellStyle name="Normal 2 29 3" xfId="1363"/>
    <cellStyle name="Normal 2 29 4" xfId="1364"/>
    <cellStyle name="Normal 2 29 5" xfId="1365"/>
    <cellStyle name="Normal 2 29 6" xfId="1366"/>
    <cellStyle name="Normal 2 29 7" xfId="1367"/>
    <cellStyle name="Normal 2 29 8" xfId="1368"/>
    <cellStyle name="Normal 2 29 9" xfId="1369"/>
    <cellStyle name="Normal 2 3 5" xfId="1370"/>
    <cellStyle name="Normal 2 3 2 3" xfId="1371"/>
    <cellStyle name="Normal 2 30" xfId="1372"/>
    <cellStyle name="Normal 2 30 10" xfId="1373"/>
    <cellStyle name="Normal 2 30 11" xfId="1374"/>
    <cellStyle name="Normal 2 30 12" xfId="1375"/>
    <cellStyle name="Normal 2 30 13" xfId="1376"/>
    <cellStyle name="Normal 2 30 14" xfId="1377"/>
    <cellStyle name="Normal 2 30 15" xfId="1378"/>
    <cellStyle name="Normal 2 30 16" xfId="1379"/>
    <cellStyle name="Normal 2 30 17" xfId="1380"/>
    <cellStyle name="Normal 2 30 18" xfId="1381"/>
    <cellStyle name="Normal 2 30 19" xfId="1382"/>
    <cellStyle name="Normal 2 30 2" xfId="1383"/>
    <cellStyle name="Normal 2 30 20" xfId="1384"/>
    <cellStyle name="Normal 2 30 21" xfId="1385"/>
    <cellStyle name="Normal 2 30 22" xfId="1386"/>
    <cellStyle name="Normal 2 30 23" xfId="1387"/>
    <cellStyle name="Normal 2 30 3" xfId="1388"/>
    <cellStyle name="Normal 2 30 4" xfId="1389"/>
    <cellStyle name="Normal 2 30 5" xfId="1390"/>
    <cellStyle name="Normal 2 30 6" xfId="1391"/>
    <cellStyle name="Normal 2 30 7" xfId="1392"/>
    <cellStyle name="Normal 2 30 8" xfId="1393"/>
    <cellStyle name="Normal 2 30 9" xfId="1394"/>
    <cellStyle name="Normal 2 31" xfId="1395"/>
    <cellStyle name="Normal 2 31 10" xfId="1396"/>
    <cellStyle name="Normal 2 31 11" xfId="1397"/>
    <cellStyle name="Normal 2 31 12" xfId="1398"/>
    <cellStyle name="Normal 2 31 13" xfId="1399"/>
    <cellStyle name="Normal 2 31 14" xfId="1400"/>
    <cellStyle name="Normal 2 31 15" xfId="1401"/>
    <cellStyle name="Normal 2 31 16" xfId="1402"/>
    <cellStyle name="Normal 2 31 17" xfId="1403"/>
    <cellStyle name="Normal 2 31 18" xfId="1404"/>
    <cellStyle name="Normal 2 31 19" xfId="1405"/>
    <cellStyle name="Normal 2 31 2" xfId="1406"/>
    <cellStyle name="Normal 2 31 20" xfId="1407"/>
    <cellStyle name="Normal 2 31 21" xfId="1408"/>
    <cellStyle name="Normal 2 31 22" xfId="1409"/>
    <cellStyle name="Normal 2 31 23" xfId="1410"/>
    <cellStyle name="Normal 2 31 3" xfId="1411"/>
    <cellStyle name="Normal 2 31 4" xfId="1412"/>
    <cellStyle name="Normal 2 31 5" xfId="1413"/>
    <cellStyle name="Normal 2 31 6" xfId="1414"/>
    <cellStyle name="Normal 2 31 7" xfId="1415"/>
    <cellStyle name="Normal 2 31 8" xfId="1416"/>
    <cellStyle name="Normal 2 31 9" xfId="1417"/>
    <cellStyle name="Normal 2 32" xfId="1418"/>
    <cellStyle name="Normal 2 32 10" xfId="1419"/>
    <cellStyle name="Normal 2 32 11" xfId="1420"/>
    <cellStyle name="Normal 2 32 12" xfId="1421"/>
    <cellStyle name="Normal 2 32 13" xfId="1422"/>
    <cellStyle name="Normal 2 32 14" xfId="1423"/>
    <cellStyle name="Normal 2 32 15" xfId="1424"/>
    <cellStyle name="Normal 2 32 16" xfId="1425"/>
    <cellStyle name="Normal 2 32 17" xfId="1426"/>
    <cellStyle name="Normal 2 32 18" xfId="1427"/>
    <cellStyle name="Normal 2 32 19" xfId="1428"/>
    <cellStyle name="Normal 2 32 2" xfId="1429"/>
    <cellStyle name="Normal 2 32 20" xfId="1430"/>
    <cellStyle name="Normal 2 32 21" xfId="1431"/>
    <cellStyle name="Normal 2 32 22" xfId="1432"/>
    <cellStyle name="Normal 2 32 23" xfId="1433"/>
    <cellStyle name="Normal 2 32 3" xfId="1434"/>
    <cellStyle name="Normal 2 32 4" xfId="1435"/>
    <cellStyle name="Normal 2 32 5" xfId="1436"/>
    <cellStyle name="Normal 2 32 6" xfId="1437"/>
    <cellStyle name="Normal 2 32 7" xfId="1438"/>
    <cellStyle name="Normal 2 32 8" xfId="1439"/>
    <cellStyle name="Normal 2 32 9" xfId="1440"/>
    <cellStyle name="Normal 2 33" xfId="1441"/>
    <cellStyle name="Normal 2 33 10" xfId="1442"/>
    <cellStyle name="Normal 2 33 11" xfId="1443"/>
    <cellStyle name="Normal 2 33 12" xfId="1444"/>
    <cellStyle name="Normal 2 33 13" xfId="1445"/>
    <cellStyle name="Normal 2 33 14" xfId="1446"/>
    <cellStyle name="Normal 2 33 15" xfId="1447"/>
    <cellStyle name="Normal 2 33 16" xfId="1448"/>
    <cellStyle name="Normal 2 33 17" xfId="1449"/>
    <cellStyle name="Normal 2 33 18" xfId="1450"/>
    <cellStyle name="Normal 2 33 19" xfId="1451"/>
    <cellStyle name="Normal 2 33 2" xfId="1452"/>
    <cellStyle name="Normal 2 33 20" xfId="1453"/>
    <cellStyle name="Normal 2 33 21" xfId="1454"/>
    <cellStyle name="Normal 2 33 22" xfId="1455"/>
    <cellStyle name="Normal 2 33 23" xfId="1456"/>
    <cellStyle name="Normal 2 33 3" xfId="1457"/>
    <cellStyle name="Normal 2 33 4" xfId="1458"/>
    <cellStyle name="Normal 2 33 5" xfId="1459"/>
    <cellStyle name="Normal 2 33 6" xfId="1460"/>
    <cellStyle name="Normal 2 33 7" xfId="1461"/>
    <cellStyle name="Normal 2 33 8" xfId="1462"/>
    <cellStyle name="Normal 2 33 9" xfId="1463"/>
    <cellStyle name="Normal 2 34" xfId="1464"/>
    <cellStyle name="Normal 2 34 10" xfId="1465"/>
    <cellStyle name="Normal 2 34 11" xfId="1466"/>
    <cellStyle name="Normal 2 34 12" xfId="1467"/>
    <cellStyle name="Normal 2 34 13" xfId="1468"/>
    <cellStyle name="Normal 2 34 14" xfId="1469"/>
    <cellStyle name="Normal 2 34 15" xfId="1470"/>
    <cellStyle name="Normal 2 34 16" xfId="1471"/>
    <cellStyle name="Normal 2 34 17" xfId="1472"/>
    <cellStyle name="Normal 2 34 18" xfId="1473"/>
    <cellStyle name="Normal 2 34 19" xfId="1474"/>
    <cellStyle name="Normal 2 34 2" xfId="1475"/>
    <cellStyle name="Normal 2 34 20" xfId="1476"/>
    <cellStyle name="Normal 2 34 21" xfId="1477"/>
    <cellStyle name="Normal 2 34 22" xfId="1478"/>
    <cellStyle name="Normal 2 34 23" xfId="1479"/>
    <cellStyle name="Normal 2 34 3" xfId="1480"/>
    <cellStyle name="Normal 2 34 4" xfId="1481"/>
    <cellStyle name="Normal 2 34 5" xfId="1482"/>
    <cellStyle name="Normal 2 34 6" xfId="1483"/>
    <cellStyle name="Normal 2 34 7" xfId="1484"/>
    <cellStyle name="Normal 2 34 8" xfId="1485"/>
    <cellStyle name="Normal 2 34 9" xfId="1486"/>
    <cellStyle name="Normal 2 35" xfId="1487"/>
    <cellStyle name="Normal 2 35 10" xfId="1488"/>
    <cellStyle name="Normal 2 35 11" xfId="1489"/>
    <cellStyle name="Normal 2 35 12" xfId="1490"/>
    <cellStyle name="Normal 2 35 13" xfId="1491"/>
    <cellStyle name="Normal 2 35 14" xfId="1492"/>
    <cellStyle name="Normal 2 35 15" xfId="1493"/>
    <cellStyle name="Normal 2 35 16" xfId="1494"/>
    <cellStyle name="Normal 2 35 17" xfId="1495"/>
    <cellStyle name="Normal 2 35 18" xfId="1496"/>
    <cellStyle name="Normal 2 35 19" xfId="1497"/>
    <cellStyle name="Normal 2 35 2" xfId="1498"/>
    <cellStyle name="Normal 2 35 20" xfId="1499"/>
    <cellStyle name="Normal 2 35 21" xfId="1500"/>
    <cellStyle name="Normal 2 35 22" xfId="1501"/>
    <cellStyle name="Normal 2 35 23" xfId="1502"/>
    <cellStyle name="Normal 2 35 3" xfId="1503"/>
    <cellStyle name="Normal 2 35 4" xfId="1504"/>
    <cellStyle name="Normal 2 35 5" xfId="1505"/>
    <cellStyle name="Normal 2 35 6" xfId="1506"/>
    <cellStyle name="Normal 2 35 7" xfId="1507"/>
    <cellStyle name="Normal 2 35 8" xfId="1508"/>
    <cellStyle name="Normal 2 35 9" xfId="1509"/>
    <cellStyle name="Normal 2 36" xfId="1510"/>
    <cellStyle name="Normal 2 36 10" xfId="1511"/>
    <cellStyle name="Normal 2 36 11" xfId="1512"/>
    <cellStyle name="Normal 2 36 12" xfId="1513"/>
    <cellStyle name="Normal 2 36 13" xfId="1514"/>
    <cellStyle name="Normal 2 36 14" xfId="1515"/>
    <cellStyle name="Normal 2 36 15" xfId="1516"/>
    <cellStyle name="Normal 2 36 16" xfId="1517"/>
    <cellStyle name="Normal 2 36 17" xfId="1518"/>
    <cellStyle name="Normal 2 36 18" xfId="1519"/>
    <cellStyle name="Normal 2 36 19" xfId="1520"/>
    <cellStyle name="Normal 2 36 2" xfId="1521"/>
    <cellStyle name="Normal 2 36 20" xfId="1522"/>
    <cellStyle name="Normal 2 36 21" xfId="1523"/>
    <cellStyle name="Normal 2 36 22" xfId="1524"/>
    <cellStyle name="Normal 2 36 23" xfId="1525"/>
    <cellStyle name="Normal 2 36 3" xfId="1526"/>
    <cellStyle name="Normal 2 36 4" xfId="1527"/>
    <cellStyle name="Normal 2 36 5" xfId="1528"/>
    <cellStyle name="Normal 2 36 6" xfId="1529"/>
    <cellStyle name="Normal 2 36 7" xfId="1530"/>
    <cellStyle name="Normal 2 36 8" xfId="1531"/>
    <cellStyle name="Normal 2 36 9" xfId="1532"/>
    <cellStyle name="Normal 2 37" xfId="1533"/>
    <cellStyle name="Normal 2 37 10" xfId="1534"/>
    <cellStyle name="Normal 2 37 11" xfId="1535"/>
    <cellStyle name="Normal 2 37 12" xfId="1536"/>
    <cellStyle name="Normal 2 37 13" xfId="1537"/>
    <cellStyle name="Normal 2 37 14" xfId="1538"/>
    <cellStyle name="Normal 2 37 15" xfId="1539"/>
    <cellStyle name="Normal 2 37 16" xfId="1540"/>
    <cellStyle name="Normal 2 37 17" xfId="1541"/>
    <cellStyle name="Normal 2 37 18" xfId="1542"/>
    <cellStyle name="Normal 2 37 19" xfId="1543"/>
    <cellStyle name="Normal 2 37 2" xfId="1544"/>
    <cellStyle name="Normal 2 37 20" xfId="1545"/>
    <cellStyle name="Normal 2 37 21" xfId="1546"/>
    <cellStyle name="Normal 2 37 22" xfId="1547"/>
    <cellStyle name="Normal 2 37 23" xfId="1548"/>
    <cellStyle name="Normal 2 37 3" xfId="1549"/>
    <cellStyle name="Normal 2 37 4" xfId="1550"/>
    <cellStyle name="Normal 2 37 5" xfId="1551"/>
    <cellStyle name="Normal 2 37 6" xfId="1552"/>
    <cellStyle name="Normal 2 37 7" xfId="1553"/>
    <cellStyle name="Normal 2 37 8" xfId="1554"/>
    <cellStyle name="Normal 2 37 9" xfId="1555"/>
    <cellStyle name="Normal 2 38" xfId="1556"/>
    <cellStyle name="Normal 2 38 10" xfId="1557"/>
    <cellStyle name="Normal 2 38 11" xfId="1558"/>
    <cellStyle name="Normal 2 38 12" xfId="1559"/>
    <cellStyle name="Normal 2 38 13" xfId="1560"/>
    <cellStyle name="Normal 2 38 14" xfId="1561"/>
    <cellStyle name="Normal 2 38 15" xfId="1562"/>
    <cellStyle name="Normal 2 38 16" xfId="1563"/>
    <cellStyle name="Normal 2 38 17" xfId="1564"/>
    <cellStyle name="Normal 2 38 18" xfId="1565"/>
    <cellStyle name="Normal 2 38 19" xfId="1566"/>
    <cellStyle name="Normal 2 38 2" xfId="1567"/>
    <cellStyle name="Normal 2 38 20" xfId="1568"/>
    <cellStyle name="Normal 2 38 21" xfId="1569"/>
    <cellStyle name="Normal 2 38 22" xfId="1570"/>
    <cellStyle name="Normal 2 38 23" xfId="1571"/>
    <cellStyle name="Normal 2 38 3" xfId="1572"/>
    <cellStyle name="Normal 2 38 4" xfId="1573"/>
    <cellStyle name="Normal 2 38 5" xfId="1574"/>
    <cellStyle name="Normal 2 38 6" xfId="1575"/>
    <cellStyle name="Normal 2 38 7" xfId="1576"/>
    <cellStyle name="Normal 2 38 8" xfId="1577"/>
    <cellStyle name="Normal 2 38 9" xfId="1578"/>
    <cellStyle name="Normal 2 39" xfId="1579"/>
    <cellStyle name="Normal 2 39 10" xfId="1580"/>
    <cellStyle name="Normal 2 39 11" xfId="1581"/>
    <cellStyle name="Normal 2 39 12" xfId="1582"/>
    <cellStyle name="Normal 2 39 13" xfId="1583"/>
    <cellStyle name="Normal 2 39 14" xfId="1584"/>
    <cellStyle name="Normal 2 39 15" xfId="1585"/>
    <cellStyle name="Normal 2 39 16" xfId="1586"/>
    <cellStyle name="Normal 2 39 17" xfId="1587"/>
    <cellStyle name="Normal 2 39 18" xfId="1588"/>
    <cellStyle name="Normal 2 39 19" xfId="1589"/>
    <cellStyle name="Normal 2 39 2" xfId="1590"/>
    <cellStyle name="Normal 2 39 20" xfId="1591"/>
    <cellStyle name="Normal 2 39 21" xfId="1592"/>
    <cellStyle name="Normal 2 39 22" xfId="1593"/>
    <cellStyle name="Normal 2 39 23" xfId="1594"/>
    <cellStyle name="Normal 2 39 3" xfId="1595"/>
    <cellStyle name="Normal 2 39 4" xfId="1596"/>
    <cellStyle name="Normal 2 39 5" xfId="1597"/>
    <cellStyle name="Normal 2 39 6" xfId="1598"/>
    <cellStyle name="Normal 2 39 7" xfId="1599"/>
    <cellStyle name="Normal 2 39 8" xfId="1600"/>
    <cellStyle name="Normal 2 39 9" xfId="1601"/>
    <cellStyle name="Normal 2 4 5" xfId="1602"/>
    <cellStyle name="Normal 2 4 2 2 4" xfId="1603"/>
    <cellStyle name="Normal 2 40" xfId="1604"/>
    <cellStyle name="Normal 2 41" xfId="1605"/>
    <cellStyle name="Normal 2 42" xfId="1606"/>
    <cellStyle name="Normal 2 43" xfId="1607"/>
    <cellStyle name="Normal 2 44" xfId="1608"/>
    <cellStyle name="Normal 2 45" xfId="1609"/>
    <cellStyle name="Normal 2 46" xfId="1610"/>
    <cellStyle name="Normal 2 47" xfId="1611"/>
    <cellStyle name="Normal 2 48" xfId="1612"/>
    <cellStyle name="Normal 2 49" xfId="1613"/>
    <cellStyle name="Normal 2 5 88" xfId="1614"/>
    <cellStyle name="Normal 2 5 10" xfId="1615"/>
    <cellStyle name="Normal 2 5 11" xfId="1616"/>
    <cellStyle name="Normal 2 5 12" xfId="1617"/>
    <cellStyle name="Normal 2 5 13" xfId="1618"/>
    <cellStyle name="Normal 2 5 14" xfId="1619"/>
    <cellStyle name="Normal 2 5 15" xfId="1620"/>
    <cellStyle name="Normal 2 5 16" xfId="1621"/>
    <cellStyle name="Normal 2 5 17" xfId="1622"/>
    <cellStyle name="Normal 2 5 18" xfId="1623"/>
    <cellStyle name="Normal 2 5 19" xfId="1624"/>
    <cellStyle name="Normal 2 5 2 34" xfId="1625"/>
    <cellStyle name="Normal 2 5 2 10" xfId="1626"/>
    <cellStyle name="Normal 2 5 2 11" xfId="1627"/>
    <cellStyle name="Normal 2 5 2 12" xfId="1628"/>
    <cellStyle name="Normal 2 5 2 13" xfId="1629"/>
    <cellStyle name="Normal 2 5 2 14" xfId="1630"/>
    <cellStyle name="Normal 2 5 2 15" xfId="1631"/>
    <cellStyle name="Normal 2 5 2 16" xfId="1632"/>
    <cellStyle name="Normal 2 5 2 17" xfId="1633"/>
    <cellStyle name="Normal 2 5 2 18" xfId="1634"/>
    <cellStyle name="Normal 2 5 2 19" xfId="1635"/>
    <cellStyle name="Normal 2 5 2 2" xfId="1636"/>
    <cellStyle name="Normal 2 5 2 2 10" xfId="1637"/>
    <cellStyle name="Normal 2 5 2 2 11" xfId="1638"/>
    <cellStyle name="Normal 2 5 2 2 12" xfId="1639"/>
    <cellStyle name="Normal 2 5 2 2 13" xfId="1640"/>
    <cellStyle name="Normal 2 5 2 2 14" xfId="1641"/>
    <cellStyle name="Normal 2 5 2 2 15" xfId="1642"/>
    <cellStyle name="Normal 2 5 2 2 16" xfId="1643"/>
    <cellStyle name="Normal 2 5 2 2 17" xfId="1644"/>
    <cellStyle name="Normal 2 5 2 2 18" xfId="1645"/>
    <cellStyle name="Normal 2 5 2 2 19" xfId="1646"/>
    <cellStyle name="Normal 2 5 2 2 2" xfId="1647"/>
    <cellStyle name="Normal 2 5 2 2 20" xfId="1648"/>
    <cellStyle name="Normal 2 5 2 2 21" xfId="1649"/>
    <cellStyle name="Normal 2 5 2 2 22" xfId="1650"/>
    <cellStyle name="Normal 2 5 2 2 23" xfId="1651"/>
    <cellStyle name="Normal 2 5 2 2 24" xfId="1652"/>
    <cellStyle name="Normal 2 5 2 2 25" xfId="1653"/>
    <cellStyle name="Normal 2 5 2 2 26" xfId="1654"/>
    <cellStyle name="Normal 2 5 2 2 27" xfId="1655"/>
    <cellStyle name="Normal 2 5 2 2 28" xfId="1656"/>
    <cellStyle name="Normal 2 5 2 2 29" xfId="1657"/>
    <cellStyle name="Normal 2 5 2 2 3" xfId="1658"/>
    <cellStyle name="Normal 2 5 2 2 30" xfId="1659"/>
    <cellStyle name="Normal 2 5 2 2 31" xfId="1660"/>
    <cellStyle name="Normal 2 5 2 2 32" xfId="1661"/>
    <cellStyle name="Normal 2 5 2 2 33" xfId="1662"/>
    <cellStyle name="Normal 2 5 2 2 34" xfId="1663"/>
    <cellStyle name="Normal 2 5 2 2 35" xfId="1664"/>
    <cellStyle name="Normal 2 5 2 2 36" xfId="1665"/>
    <cellStyle name="Normal 2 5 2 2 37" xfId="1666"/>
    <cellStyle name="Normal 2 5 2 2 38" xfId="1667"/>
    <cellStyle name="Normal 2 5 2 2 39" xfId="1668"/>
    <cellStyle name="Normal 2 5 2 2 4" xfId="1669"/>
    <cellStyle name="Normal 2 5 2 2 40" xfId="1670"/>
    <cellStyle name="Normal 2 5 2 2 41" xfId="1671"/>
    <cellStyle name="Normal 2 5 2 2 42" xfId="1672"/>
    <cellStyle name="Normal 2 5 2 2 43" xfId="1673"/>
    <cellStyle name="Normal 2 5 2 2 44" xfId="1674"/>
    <cellStyle name="Normal 2 5 2 2 45" xfId="1675"/>
    <cellStyle name="Normal 2 5 2 2 46" xfId="1676"/>
    <cellStyle name="Normal 2 5 2 2 47" xfId="1677"/>
    <cellStyle name="Normal 2 5 2 2 48" xfId="1678"/>
    <cellStyle name="Normal 2 5 2 2 49" xfId="1679"/>
    <cellStyle name="Normal 2 5 2 2 5" xfId="1680"/>
    <cellStyle name="Normal 2 5 2 2 50" xfId="1681"/>
    <cellStyle name="Normal 2 5 2 2 51" xfId="1682"/>
    <cellStyle name="Normal 2 5 2 2 52" xfId="1683"/>
    <cellStyle name="Normal 2 5 2 2 53" xfId="1684"/>
    <cellStyle name="Normal 2 5 2 2 54" xfId="1685"/>
    <cellStyle name="Normal 2 5 2 2 55" xfId="1686"/>
    <cellStyle name="Normal 2 5 2 2 6" xfId="1687"/>
    <cellStyle name="Normal 2 5 2 2 7" xfId="1688"/>
    <cellStyle name="Normal 2 5 2 2 8" xfId="1689"/>
    <cellStyle name="Normal 2 5 2 2 9" xfId="1690"/>
    <cellStyle name="Normal 2 5 2 20" xfId="1691"/>
    <cellStyle name="Normal 2 5 2 21" xfId="1692"/>
    <cellStyle name="Normal 2 5 2 22" xfId="1693"/>
    <cellStyle name="Normal 2 5 2 23" xfId="1694"/>
    <cellStyle name="Normal 2 5 2 24" xfId="1695"/>
    <cellStyle name="Normal 2 5 2 25" xfId="1696"/>
    <cellStyle name="Normal 2 5 2 26" xfId="1697"/>
    <cellStyle name="Normal 2 5 2 27" xfId="1698"/>
    <cellStyle name="Normal 2 5 2 28" xfId="1699"/>
    <cellStyle name="Normal 2 5 2 29" xfId="1700"/>
    <cellStyle name="Normal 2 5 2 3" xfId="1701"/>
    <cellStyle name="Normal 2 5 2 30" xfId="1702"/>
    <cellStyle name="Normal 2 5 2 31" xfId="1703"/>
    <cellStyle name="Normal 2 5 2 32" xfId="1704"/>
    <cellStyle name="Normal 2 5 2 33" xfId="1705"/>
    <cellStyle name="Normal 2 5 2 4" xfId="1706"/>
    <cellStyle name="Normal 2 5 2 5" xfId="1707"/>
    <cellStyle name="Normal 2 5 2 6" xfId="1708"/>
    <cellStyle name="Normal 2 5 2 7" xfId="1709"/>
    <cellStyle name="Normal 2 5 2 8" xfId="1710"/>
    <cellStyle name="Normal 2 5 2 9" xfId="1711"/>
    <cellStyle name="Normal 2 5 20" xfId="1712"/>
    <cellStyle name="Normal 2 5 21" xfId="1713"/>
    <cellStyle name="Normal 2 5 22" xfId="1714"/>
    <cellStyle name="Normal 2 5 23" xfId="1715"/>
    <cellStyle name="Normal 2 5 24" xfId="1716"/>
    <cellStyle name="Normal 2 5 25" xfId="1717"/>
    <cellStyle name="Normal 2 5 26" xfId="1718"/>
    <cellStyle name="Normal 2 5 27" xfId="1719"/>
    <cellStyle name="Normal 2 5 28" xfId="1720"/>
    <cellStyle name="Normal 2 5 29" xfId="1721"/>
    <cellStyle name="Normal 2 5 3" xfId="1722"/>
    <cellStyle name="Normal 2 5 30" xfId="1723"/>
    <cellStyle name="Normal 2 5 31" xfId="1724"/>
    <cellStyle name="Normal 2 5 32" xfId="1725"/>
    <cellStyle name="Normal 2 5 33" xfId="1726"/>
    <cellStyle name="Normal 2 5 34" xfId="1727"/>
    <cellStyle name="Normal 2 5 35" xfId="1728"/>
    <cellStyle name="Normal 2 5 36" xfId="1729"/>
    <cellStyle name="Normal 2 5 37" xfId="1730"/>
    <cellStyle name="Normal 2 5 38" xfId="1731"/>
    <cellStyle name="Normal 2 5 39" xfId="1732"/>
    <cellStyle name="Normal 2 5 4" xfId="1733"/>
    <cellStyle name="Normal 2 5 40" xfId="1734"/>
    <cellStyle name="Normal 2 5 41" xfId="1735"/>
    <cellStyle name="Normal 2 5 42" xfId="1736"/>
    <cellStyle name="Normal 2 5 43" xfId="1737"/>
    <cellStyle name="Normal 2 5 44" xfId="1738"/>
    <cellStyle name="Normal 2 5 45" xfId="1739"/>
    <cellStyle name="Normal 2 5 46" xfId="1740"/>
    <cellStyle name="Normal 2 5 47" xfId="1741"/>
    <cellStyle name="Normal 2 5 48" xfId="1742"/>
    <cellStyle name="Normal 2 5 49" xfId="1743"/>
    <cellStyle name="Normal 2 5 5" xfId="1744"/>
    <cellStyle name="Normal 2 5 50" xfId="1745"/>
    <cellStyle name="Normal 2 5 51" xfId="1746"/>
    <cellStyle name="Normal 2 5 52" xfId="1747"/>
    <cellStyle name="Normal 2 5 53" xfId="1748"/>
    <cellStyle name="Normal 2 5 54" xfId="1749"/>
    <cellStyle name="Normal 2 5 55" xfId="1750"/>
    <cellStyle name="Normal 2 5 56" xfId="1751"/>
    <cellStyle name="Normal 2 5 57" xfId="1752"/>
    <cellStyle name="Normal 2 5 58" xfId="1753"/>
    <cellStyle name="Normal 2 5 59" xfId="1754"/>
    <cellStyle name="Normal 2 5 6" xfId="1755"/>
    <cellStyle name="Normal 2 5 60" xfId="1756"/>
    <cellStyle name="Normal 2 5 61" xfId="1757"/>
    <cellStyle name="Normal 2 5 62" xfId="1758"/>
    <cellStyle name="Normal 2 5 63" xfId="1759"/>
    <cellStyle name="Normal 2 5 64" xfId="1760"/>
    <cellStyle name="Normal 2 5 65" xfId="1761"/>
    <cellStyle name="Normal 2 5 66" xfId="1762"/>
    <cellStyle name="Normal 2 5 67" xfId="1763"/>
    <cellStyle name="Normal 2 5 68" xfId="1764"/>
    <cellStyle name="Normal 2 5 69" xfId="1765"/>
    <cellStyle name="Normal 2 5 7" xfId="1766"/>
    <cellStyle name="Normal 2 5 70" xfId="1767"/>
    <cellStyle name="Normal 2 5 71" xfId="1768"/>
    <cellStyle name="Normal 2 5 72" xfId="1769"/>
    <cellStyle name="Normal 2 5 73" xfId="1770"/>
    <cellStyle name="Normal 2 5 74" xfId="1771"/>
    <cellStyle name="Normal 2 5 75" xfId="1772"/>
    <cellStyle name="Normal 2 5 76" xfId="1773"/>
    <cellStyle name="Normal 2 5 77" xfId="1774"/>
    <cellStyle name="Normal 2 5 78" xfId="1775"/>
    <cellStyle name="Normal 2 5 79" xfId="1776"/>
    <cellStyle name="Normal 2 5 8" xfId="1777"/>
    <cellStyle name="Normal 2 5 80" xfId="1778"/>
    <cellStyle name="Normal 2 5 81" xfId="1779"/>
    <cellStyle name="Normal 2 5 82" xfId="1780"/>
    <cellStyle name="Normal 2 5 83" xfId="1781"/>
    <cellStyle name="Normal 2 5 84" xfId="1782"/>
    <cellStyle name="Normal 2 5 85" xfId="1783"/>
    <cellStyle name="Normal 2 5 86" xfId="1784"/>
    <cellStyle name="Normal 2 5 87" xfId="1785"/>
    <cellStyle name="Normal 2 5 9" xfId="1786"/>
    <cellStyle name="Normal 2 5_DEER 032008 Cost Summary Delivery - Rev 4 (2)" xfId="1787"/>
    <cellStyle name="Normal 2 50" xfId="1788"/>
    <cellStyle name="Normal 2 51" xfId="1789"/>
    <cellStyle name="Normal 2 52" xfId="1790"/>
    <cellStyle name="Normal 2 53" xfId="1791"/>
    <cellStyle name="Normal 2 54" xfId="1792"/>
    <cellStyle name="Normal 2 55" xfId="1793"/>
    <cellStyle name="Normal 2 56" xfId="1794"/>
    <cellStyle name="Normal 2 57" xfId="1795"/>
    <cellStyle name="Normal 2 58" xfId="1796"/>
    <cellStyle name="Normal 2 59" xfId="1797"/>
    <cellStyle name="Normal 2 6 4" xfId="1798"/>
    <cellStyle name="Normal 2 60" xfId="1799"/>
    <cellStyle name="Normal 2 61" xfId="1800"/>
    <cellStyle name="Normal 2 62" xfId="1801"/>
    <cellStyle name="Normal 2 63" xfId="1802"/>
    <cellStyle name="Normal 2 64" xfId="1803"/>
    <cellStyle name="Normal 2 65" xfId="1804"/>
    <cellStyle name="Normal 2 66" xfId="1805"/>
    <cellStyle name="Normal 2 67" xfId="1806"/>
    <cellStyle name="Normal 2 68" xfId="1807"/>
    <cellStyle name="Normal 2 69" xfId="1808"/>
    <cellStyle name="Normal 2 7 3 2" xfId="1809"/>
    <cellStyle name="Normal 2 70" xfId="1810"/>
    <cellStyle name="Normal 2 71" xfId="1811"/>
    <cellStyle name="Normal 2 72" xfId="1812"/>
    <cellStyle name="Normal 2 73" xfId="1813"/>
    <cellStyle name="Normal 2 74" xfId="1814"/>
    <cellStyle name="Normal 2 75" xfId="1815"/>
    <cellStyle name="Normal 2 76" xfId="1816"/>
    <cellStyle name="Normal 2 77" xfId="1817"/>
    <cellStyle name="Normal 2 78" xfId="1818"/>
    <cellStyle name="Normal 2 79" xfId="1819"/>
    <cellStyle name="Normal 2 8 24" xfId="1820"/>
    <cellStyle name="Normal 2 8 10" xfId="1821"/>
    <cellStyle name="Normal 2 8 11" xfId="1822"/>
    <cellStyle name="Normal 2 8 12" xfId="1823"/>
    <cellStyle name="Normal 2 8 13" xfId="1824"/>
    <cellStyle name="Normal 2 8 14" xfId="1825"/>
    <cellStyle name="Normal 2 8 15" xfId="1826"/>
    <cellStyle name="Normal 2 8 16" xfId="1827"/>
    <cellStyle name="Normal 2 8 17" xfId="1828"/>
    <cellStyle name="Normal 2 8 18" xfId="1829"/>
    <cellStyle name="Normal 2 8 19" xfId="1830"/>
    <cellStyle name="Normal 2 8 2 2" xfId="1831"/>
    <cellStyle name="Normal 2 8 20" xfId="1832"/>
    <cellStyle name="Normal 2 8 21" xfId="1833"/>
    <cellStyle name="Normal 2 8 22" xfId="1834"/>
    <cellStyle name="Normal 2 8 23" xfId="1835"/>
    <cellStyle name="Normal 2 8 3" xfId="1836"/>
    <cellStyle name="Normal 2 8 4" xfId="1837"/>
    <cellStyle name="Normal 2 8 5" xfId="1838"/>
    <cellStyle name="Normal 2 8 6" xfId="1839"/>
    <cellStyle name="Normal 2 8 7" xfId="1840"/>
    <cellStyle name="Normal 2 8 8" xfId="1841"/>
    <cellStyle name="Normal 2 8 9" xfId="1842"/>
    <cellStyle name="Normal 2 80" xfId="1843"/>
    <cellStyle name="Normal 2 81" xfId="1844"/>
    <cellStyle name="Normal 2 82" xfId="1845"/>
    <cellStyle name="Normal 2 83" xfId="1846"/>
    <cellStyle name="Normal 2 84" xfId="1847"/>
    <cellStyle name="Normal 2 85" xfId="1848"/>
    <cellStyle name="Normal 2 86" xfId="1849"/>
    <cellStyle name="Normal 2 87" xfId="1850"/>
    <cellStyle name="Normal 2 88" xfId="1851"/>
    <cellStyle name="Normal 2 89" xfId="1852"/>
    <cellStyle name="Normal 2 9 24" xfId="1853"/>
    <cellStyle name="Normal 2 9 10" xfId="1854"/>
    <cellStyle name="Normal 2 9 11" xfId="1855"/>
    <cellStyle name="Normal 2 9 12" xfId="1856"/>
    <cellStyle name="Normal 2 9 13" xfId="1857"/>
    <cellStyle name="Normal 2 9 14" xfId="1858"/>
    <cellStyle name="Normal 2 9 15" xfId="1859"/>
    <cellStyle name="Normal 2 9 16" xfId="1860"/>
    <cellStyle name="Normal 2 9 17" xfId="1861"/>
    <cellStyle name="Normal 2 9 18" xfId="1862"/>
    <cellStyle name="Normal 2 9 19" xfId="1863"/>
    <cellStyle name="Normal 2 9 2 2" xfId="1864"/>
    <cellStyle name="Normal 2 9 20" xfId="1865"/>
    <cellStyle name="Normal 2 9 21" xfId="1866"/>
    <cellStyle name="Normal 2 9 22" xfId="1867"/>
    <cellStyle name="Normal 2 9 23" xfId="1868"/>
    <cellStyle name="Normal 2 9 3" xfId="1869"/>
    <cellStyle name="Normal 2 9 4" xfId="1870"/>
    <cellStyle name="Normal 2 9 5" xfId="1871"/>
    <cellStyle name="Normal 2 9 6" xfId="1872"/>
    <cellStyle name="Normal 2 9 7" xfId="1873"/>
    <cellStyle name="Normal 2 9 8" xfId="1874"/>
    <cellStyle name="Normal 2 9 9" xfId="1875"/>
    <cellStyle name="Normal 2 90" xfId="1876"/>
    <cellStyle name="Normal 2 91" xfId="1877"/>
    <cellStyle name="Normal 2 92" xfId="1878"/>
    <cellStyle name="Normal 2 93" xfId="1879"/>
    <cellStyle name="Normal 2 94" xfId="1880"/>
    <cellStyle name="Normal 2 95" xfId="1881"/>
    <cellStyle name="Normal 2 96" xfId="1882"/>
    <cellStyle name="Normal 2 97" xfId="1883"/>
    <cellStyle name="Normal 2 98" xfId="1884"/>
    <cellStyle name="Normal 2 99" xfId="1885"/>
    <cellStyle name="Normal 2_DEER 032008 Cost Summary Delivery - Rev 4 (2)" xfId="1886"/>
    <cellStyle name="Normal 3 68" xfId="1887"/>
    <cellStyle name="Normal 3 10" xfId="1888"/>
    <cellStyle name="Normal 3 10 10" xfId="1889"/>
    <cellStyle name="Normal 3 10 11" xfId="1890"/>
    <cellStyle name="Normal 3 10 12" xfId="1891"/>
    <cellStyle name="Normal 3 10 13" xfId="1892"/>
    <cellStyle name="Normal 3 10 14" xfId="1893"/>
    <cellStyle name="Normal 3 10 15" xfId="1894"/>
    <cellStyle name="Normal 3 10 16" xfId="1895"/>
    <cellStyle name="Normal 3 10 17" xfId="1896"/>
    <cellStyle name="Normal 3 10 18" xfId="1897"/>
    <cellStyle name="Normal 3 10 19" xfId="1898"/>
    <cellStyle name="Normal 3 10 2" xfId="1899"/>
    <cellStyle name="Normal 3 10 20" xfId="1900"/>
    <cellStyle name="Normal 3 10 21" xfId="1901"/>
    <cellStyle name="Normal 3 10 22" xfId="1902"/>
    <cellStyle name="Normal 3 10 23" xfId="1903"/>
    <cellStyle name="Normal 3 10 3" xfId="1904"/>
    <cellStyle name="Normal 3 10 4" xfId="1905"/>
    <cellStyle name="Normal 3 10 5" xfId="1906"/>
    <cellStyle name="Normal 3 10 6" xfId="1907"/>
    <cellStyle name="Normal 3 10 7" xfId="1908"/>
    <cellStyle name="Normal 3 10 8" xfId="1909"/>
    <cellStyle name="Normal 3 10 9" xfId="1910"/>
    <cellStyle name="Normal 3 11" xfId="1911"/>
    <cellStyle name="Normal 3 11 10" xfId="1912"/>
    <cellStyle name="Normal 3 11 11" xfId="1913"/>
    <cellStyle name="Normal 3 11 12" xfId="1914"/>
    <cellStyle name="Normal 3 11 13" xfId="1915"/>
    <cellStyle name="Normal 3 11 14" xfId="1916"/>
    <cellStyle name="Normal 3 11 15" xfId="1917"/>
    <cellStyle name="Normal 3 11 16" xfId="1918"/>
    <cellStyle name="Normal 3 11 17" xfId="1919"/>
    <cellStyle name="Normal 3 11 18" xfId="1920"/>
    <cellStyle name="Normal 3 11 19" xfId="1921"/>
    <cellStyle name="Normal 3 11 2" xfId="1922"/>
    <cellStyle name="Normal 3 11 20" xfId="1923"/>
    <cellStyle name="Normal 3 11 21" xfId="1924"/>
    <cellStyle name="Normal 3 11 22" xfId="1925"/>
    <cellStyle name="Normal 3 11 23" xfId="1926"/>
    <cellStyle name="Normal 3 11 3" xfId="1927"/>
    <cellStyle name="Normal 3 11 4" xfId="1928"/>
    <cellStyle name="Normal 3 11 5" xfId="1929"/>
    <cellStyle name="Normal 3 11 6" xfId="1930"/>
    <cellStyle name="Normal 3 11 7" xfId="1931"/>
    <cellStyle name="Normal 3 11 8" xfId="1932"/>
    <cellStyle name="Normal 3 11 9" xfId="1933"/>
    <cellStyle name="Normal 3 12" xfId="1934"/>
    <cellStyle name="Normal 3 12 10" xfId="1935"/>
    <cellStyle name="Normal 3 12 11" xfId="1936"/>
    <cellStyle name="Normal 3 12 12" xfId="1937"/>
    <cellStyle name="Normal 3 12 13" xfId="1938"/>
    <cellStyle name="Normal 3 12 14" xfId="1939"/>
    <cellStyle name="Normal 3 12 15" xfId="1940"/>
    <cellStyle name="Normal 3 12 16" xfId="1941"/>
    <cellStyle name="Normal 3 12 17" xfId="1942"/>
    <cellStyle name="Normal 3 12 18" xfId="1943"/>
    <cellStyle name="Normal 3 12 19" xfId="1944"/>
    <cellStyle name="Normal 3 12 2" xfId="1945"/>
    <cellStyle name="Normal 3 12 20" xfId="1946"/>
    <cellStyle name="Normal 3 12 21" xfId="1947"/>
    <cellStyle name="Normal 3 12 22" xfId="1948"/>
    <cellStyle name="Normal 3 12 23" xfId="1949"/>
    <cellStyle name="Normal 3 12 3" xfId="1950"/>
    <cellStyle name="Normal 3 12 4" xfId="1951"/>
    <cellStyle name="Normal 3 12 5" xfId="1952"/>
    <cellStyle name="Normal 3 12 6" xfId="1953"/>
    <cellStyle name="Normal 3 12 7" xfId="1954"/>
    <cellStyle name="Normal 3 12 8" xfId="1955"/>
    <cellStyle name="Normal 3 12 9" xfId="1956"/>
    <cellStyle name="Normal 3 13" xfId="1957"/>
    <cellStyle name="Normal 3 13 10" xfId="1958"/>
    <cellStyle name="Normal 3 13 11" xfId="1959"/>
    <cellStyle name="Normal 3 13 12" xfId="1960"/>
    <cellStyle name="Normal 3 13 13" xfId="1961"/>
    <cellStyle name="Normal 3 13 14" xfId="1962"/>
    <cellStyle name="Normal 3 13 15" xfId="1963"/>
    <cellStyle name="Normal 3 13 16" xfId="1964"/>
    <cellStyle name="Normal 3 13 17" xfId="1965"/>
    <cellStyle name="Normal 3 13 18" xfId="1966"/>
    <cellStyle name="Normal 3 13 19" xfId="1967"/>
    <cellStyle name="Normal 3 13 2" xfId="1968"/>
    <cellStyle name="Normal 3 13 20" xfId="1969"/>
    <cellStyle name="Normal 3 13 21" xfId="1970"/>
    <cellStyle name="Normal 3 13 22" xfId="1971"/>
    <cellStyle name="Normal 3 13 23" xfId="1972"/>
    <cellStyle name="Normal 3 13 3" xfId="1973"/>
    <cellStyle name="Normal 3 13 4" xfId="1974"/>
    <cellStyle name="Normal 3 13 5" xfId="1975"/>
    <cellStyle name="Normal 3 13 6" xfId="1976"/>
    <cellStyle name="Normal 3 13 7" xfId="1977"/>
    <cellStyle name="Normal 3 13 8" xfId="1978"/>
    <cellStyle name="Normal 3 13 9" xfId="1979"/>
    <cellStyle name="Normal 3 14" xfId="1980"/>
    <cellStyle name="Normal 3 14 10" xfId="1981"/>
    <cellStyle name="Normal 3 14 11" xfId="1982"/>
    <cellStyle name="Normal 3 14 12" xfId="1983"/>
    <cellStyle name="Normal 3 14 13" xfId="1984"/>
    <cellStyle name="Normal 3 14 14" xfId="1985"/>
    <cellStyle name="Normal 3 14 15" xfId="1986"/>
    <cellStyle name="Normal 3 14 16" xfId="1987"/>
    <cellStyle name="Normal 3 14 17" xfId="1988"/>
    <cellStyle name="Normal 3 14 18" xfId="1989"/>
    <cellStyle name="Normal 3 14 19" xfId="1990"/>
    <cellStyle name="Normal 3 14 2" xfId="1991"/>
    <cellStyle name="Normal 3 14 20" xfId="1992"/>
    <cellStyle name="Normal 3 14 21" xfId="1993"/>
    <cellStyle name="Normal 3 14 22" xfId="1994"/>
    <cellStyle name="Normal 3 14 23" xfId="1995"/>
    <cellStyle name="Normal 3 14 3" xfId="1996"/>
    <cellStyle name="Normal 3 14 4" xfId="1997"/>
    <cellStyle name="Normal 3 14 5" xfId="1998"/>
    <cellStyle name="Normal 3 14 6" xfId="1999"/>
    <cellStyle name="Normal 3 14 7" xfId="2000"/>
    <cellStyle name="Normal 3 14 8" xfId="2001"/>
    <cellStyle name="Normal 3 14 9" xfId="2002"/>
    <cellStyle name="Normal 3 15" xfId="2003"/>
    <cellStyle name="Normal 3 15 10" xfId="2004"/>
    <cellStyle name="Normal 3 15 11" xfId="2005"/>
    <cellStyle name="Normal 3 15 12" xfId="2006"/>
    <cellStyle name="Normal 3 15 13" xfId="2007"/>
    <cellStyle name="Normal 3 15 14" xfId="2008"/>
    <cellStyle name="Normal 3 15 15" xfId="2009"/>
    <cellStyle name="Normal 3 15 16" xfId="2010"/>
    <cellStyle name="Normal 3 15 17" xfId="2011"/>
    <cellStyle name="Normal 3 15 18" xfId="2012"/>
    <cellStyle name="Normal 3 15 19" xfId="2013"/>
    <cellStyle name="Normal 3 15 2" xfId="2014"/>
    <cellStyle name="Normal 3 15 20" xfId="2015"/>
    <cellStyle name="Normal 3 15 21" xfId="2016"/>
    <cellStyle name="Normal 3 15 22" xfId="2017"/>
    <cellStyle name="Normal 3 15 23" xfId="2018"/>
    <cellStyle name="Normal 3 15 3" xfId="2019"/>
    <cellStyle name="Normal 3 15 4" xfId="2020"/>
    <cellStyle name="Normal 3 15 5" xfId="2021"/>
    <cellStyle name="Normal 3 15 6" xfId="2022"/>
    <cellStyle name="Normal 3 15 7" xfId="2023"/>
    <cellStyle name="Normal 3 15 8" xfId="2024"/>
    <cellStyle name="Normal 3 15 9" xfId="2025"/>
    <cellStyle name="Normal 3 16" xfId="2026"/>
    <cellStyle name="Normal 3 16 10" xfId="2027"/>
    <cellStyle name="Normal 3 16 11" xfId="2028"/>
    <cellStyle name="Normal 3 16 12" xfId="2029"/>
    <cellStyle name="Normal 3 16 13" xfId="2030"/>
    <cellStyle name="Normal 3 16 14" xfId="2031"/>
    <cellStyle name="Normal 3 16 15" xfId="2032"/>
    <cellStyle name="Normal 3 16 16" xfId="2033"/>
    <cellStyle name="Normal 3 16 17" xfId="2034"/>
    <cellStyle name="Normal 3 16 18" xfId="2035"/>
    <cellStyle name="Normal 3 16 19" xfId="2036"/>
    <cellStyle name="Normal 3 16 2" xfId="2037"/>
    <cellStyle name="Normal 3 16 20" xfId="2038"/>
    <cellStyle name="Normal 3 16 21" xfId="2039"/>
    <cellStyle name="Normal 3 16 22" xfId="2040"/>
    <cellStyle name="Normal 3 16 23" xfId="2041"/>
    <cellStyle name="Normal 3 16 3" xfId="2042"/>
    <cellStyle name="Normal 3 16 4" xfId="2043"/>
    <cellStyle name="Normal 3 16 5" xfId="2044"/>
    <cellStyle name="Normal 3 16 6" xfId="2045"/>
    <cellStyle name="Normal 3 16 7" xfId="2046"/>
    <cellStyle name="Normal 3 16 8" xfId="2047"/>
    <cellStyle name="Normal 3 16 9" xfId="2048"/>
    <cellStyle name="Normal 3 17" xfId="2049"/>
    <cellStyle name="Normal 3 17 10" xfId="2050"/>
    <cellStyle name="Normal 3 17 11" xfId="2051"/>
    <cellStyle name="Normal 3 17 12" xfId="2052"/>
    <cellStyle name="Normal 3 17 13" xfId="2053"/>
    <cellStyle name="Normal 3 17 14" xfId="2054"/>
    <cellStyle name="Normal 3 17 15" xfId="2055"/>
    <cellStyle name="Normal 3 17 16" xfId="2056"/>
    <cellStyle name="Normal 3 17 17" xfId="2057"/>
    <cellStyle name="Normal 3 17 18" xfId="2058"/>
    <cellStyle name="Normal 3 17 19" xfId="2059"/>
    <cellStyle name="Normal 3 17 2" xfId="2060"/>
    <cellStyle name="Normal 3 17 20" xfId="2061"/>
    <cellStyle name="Normal 3 17 21" xfId="2062"/>
    <cellStyle name="Normal 3 17 22" xfId="2063"/>
    <cellStyle name="Normal 3 17 23" xfId="2064"/>
    <cellStyle name="Normal 3 17 3" xfId="2065"/>
    <cellStyle name="Normal 3 17 4" xfId="2066"/>
    <cellStyle name="Normal 3 17 5" xfId="2067"/>
    <cellStyle name="Normal 3 17 6" xfId="2068"/>
    <cellStyle name="Normal 3 17 7" xfId="2069"/>
    <cellStyle name="Normal 3 17 8" xfId="2070"/>
    <cellStyle name="Normal 3 17 9" xfId="2071"/>
    <cellStyle name="Normal 3 18" xfId="2072"/>
    <cellStyle name="Normal 3 18 10" xfId="2073"/>
    <cellStyle name="Normal 3 18 11" xfId="2074"/>
    <cellStyle name="Normal 3 18 12" xfId="2075"/>
    <cellStyle name="Normal 3 18 13" xfId="2076"/>
    <cellStyle name="Normal 3 18 14" xfId="2077"/>
    <cellStyle name="Normal 3 18 15" xfId="2078"/>
    <cellStyle name="Normal 3 18 16" xfId="2079"/>
    <cellStyle name="Normal 3 18 17" xfId="2080"/>
    <cellStyle name="Normal 3 18 18" xfId="2081"/>
    <cellStyle name="Normal 3 18 19" xfId="2082"/>
    <cellStyle name="Normal 3 18 2" xfId="2083"/>
    <cellStyle name="Normal 3 18 20" xfId="2084"/>
    <cellStyle name="Normal 3 18 21" xfId="2085"/>
    <cellStyle name="Normal 3 18 22" xfId="2086"/>
    <cellStyle name="Normal 3 18 23" xfId="2087"/>
    <cellStyle name="Normal 3 18 3" xfId="2088"/>
    <cellStyle name="Normal 3 18 4" xfId="2089"/>
    <cellStyle name="Normal 3 18 5" xfId="2090"/>
    <cellStyle name="Normal 3 18 6" xfId="2091"/>
    <cellStyle name="Normal 3 18 7" xfId="2092"/>
    <cellStyle name="Normal 3 18 8" xfId="2093"/>
    <cellStyle name="Normal 3 18 9" xfId="2094"/>
    <cellStyle name="Normal 3 19" xfId="2095"/>
    <cellStyle name="Normal 3 19 10" xfId="2096"/>
    <cellStyle name="Normal 3 19 11" xfId="2097"/>
    <cellStyle name="Normal 3 19 12" xfId="2098"/>
    <cellStyle name="Normal 3 19 13" xfId="2099"/>
    <cellStyle name="Normal 3 19 14" xfId="2100"/>
    <cellStyle name="Normal 3 19 15" xfId="2101"/>
    <cellStyle name="Normal 3 19 16" xfId="2102"/>
    <cellStyle name="Normal 3 19 17" xfId="2103"/>
    <cellStyle name="Normal 3 19 18" xfId="2104"/>
    <cellStyle name="Normal 3 19 19" xfId="2105"/>
    <cellStyle name="Normal 3 19 2" xfId="2106"/>
    <cellStyle name="Normal 3 19 20" xfId="2107"/>
    <cellStyle name="Normal 3 19 21" xfId="2108"/>
    <cellStyle name="Normal 3 19 22" xfId="2109"/>
    <cellStyle name="Normal 3 19 23" xfId="2110"/>
    <cellStyle name="Normal 3 19 3" xfId="2111"/>
    <cellStyle name="Normal 3 19 4" xfId="2112"/>
    <cellStyle name="Normal 3 19 5" xfId="2113"/>
    <cellStyle name="Normal 3 19 6" xfId="2114"/>
    <cellStyle name="Normal 3 19 7" xfId="2115"/>
    <cellStyle name="Normal 3 19 8" xfId="2116"/>
    <cellStyle name="Normal 3 19 9" xfId="2117"/>
    <cellStyle name="Normal 3 2 56" xfId="2118"/>
    <cellStyle name="Normal 3 2 10" xfId="2119"/>
    <cellStyle name="Normal 3 2 11" xfId="2120"/>
    <cellStyle name="Normal 3 2 12" xfId="2121"/>
    <cellStyle name="Normal 3 2 13" xfId="2122"/>
    <cellStyle name="Normal 3 2 14" xfId="2123"/>
    <cellStyle name="Normal 3 2 15" xfId="2124"/>
    <cellStyle name="Normal 3 2 16" xfId="2125"/>
    <cellStyle name="Normal 3 2 17" xfId="2126"/>
    <cellStyle name="Normal 3 2 18" xfId="2127"/>
    <cellStyle name="Normal 3 2 19" xfId="2128"/>
    <cellStyle name="Normal 3 2 2 10" xfId="2129"/>
    <cellStyle name="Normal 3 2 2 11" xfId="2130"/>
    <cellStyle name="Normal 3 2 2 12" xfId="2131"/>
    <cellStyle name="Normal 3 2 2 13" xfId="2132"/>
    <cellStyle name="Normal 3 2 2 14" xfId="2133"/>
    <cellStyle name="Normal 3 2 2 15" xfId="2134"/>
    <cellStyle name="Normal 3 2 2 16" xfId="2135"/>
    <cellStyle name="Normal 3 2 2 17" xfId="2136"/>
    <cellStyle name="Normal 3 2 2 18" xfId="2137"/>
    <cellStyle name="Normal 3 2 2 19" xfId="2138"/>
    <cellStyle name="Normal 3 2 2 20" xfId="2139"/>
    <cellStyle name="Normal 3 2 2 21" xfId="2140"/>
    <cellStyle name="Normal 3 2 2 22" xfId="2141"/>
    <cellStyle name="Normal 3 2 2 23" xfId="2142"/>
    <cellStyle name="Normal 3 2 2 24" xfId="2143"/>
    <cellStyle name="Normal 3 2 2 25" xfId="2144"/>
    <cellStyle name="Normal 3 2 2 26" xfId="2145"/>
    <cellStyle name="Normal 3 2 2 27" xfId="2146"/>
    <cellStyle name="Normal 3 2 2 28" xfId="2147"/>
    <cellStyle name="Normal 3 2 2 29" xfId="2148"/>
    <cellStyle name="Normal 3 2 2 30" xfId="2149"/>
    <cellStyle name="Normal 3 2 2 31" xfId="2150"/>
    <cellStyle name="Normal 3 2 2 32" xfId="2151"/>
    <cellStyle name="Normal 3 2 2 33" xfId="2152"/>
    <cellStyle name="Normal 3 2 2 4" xfId="2153"/>
    <cellStyle name="Normal 3 2 2 5" xfId="2154"/>
    <cellStyle name="Normal 3 2 2 6" xfId="2155"/>
    <cellStyle name="Normal 3 2 2 7" xfId="2156"/>
    <cellStyle name="Normal 3 2 2 8" xfId="2157"/>
    <cellStyle name="Normal 3 2 2 9" xfId="2158"/>
    <cellStyle name="Normal 3 2 20" xfId="2159"/>
    <cellStyle name="Normal 3 2 21" xfId="2160"/>
    <cellStyle name="Normal 3 2 22" xfId="2161"/>
    <cellStyle name="Normal 3 2 23" xfId="2162"/>
    <cellStyle name="Normal 3 2 24" xfId="2163"/>
    <cellStyle name="Normal 3 2 25" xfId="2164"/>
    <cellStyle name="Normal 3 2 26" xfId="2165"/>
    <cellStyle name="Normal 3 2 27" xfId="2166"/>
    <cellStyle name="Normal 3 2 28" xfId="2167"/>
    <cellStyle name="Normal 3 2 29" xfId="2168"/>
    <cellStyle name="Comma 58" xfId="2169"/>
    <cellStyle name="Normal 3 2 30" xfId="2170"/>
    <cellStyle name="Normal 3 2 31" xfId="2171"/>
    <cellStyle name="Normal 3 2 32" xfId="2172"/>
    <cellStyle name="Normal 3 2 33" xfId="2173"/>
    <cellStyle name="Normal 3 2 34" xfId="2174"/>
    <cellStyle name="Normal 3 2 35" xfId="2175"/>
    <cellStyle name="Normal 3 2 36" xfId="2176"/>
    <cellStyle name="Normal 3 2 37" xfId="2177"/>
    <cellStyle name="Normal 3 2 38" xfId="2178"/>
    <cellStyle name="Normal 3 2 39" xfId="2179"/>
    <cellStyle name="Normal 3 2 40" xfId="2180"/>
    <cellStyle name="Normal 3 2 41" xfId="2181"/>
    <cellStyle name="Normal 3 2 42" xfId="2182"/>
    <cellStyle name="Normal 3 2 43" xfId="2183"/>
    <cellStyle name="Normal 3 2 44" xfId="2184"/>
    <cellStyle name="Normal 3 2 45" xfId="2185"/>
    <cellStyle name="Normal 3 2 46" xfId="2186"/>
    <cellStyle name="Normal 3 2 47" xfId="2187"/>
    <cellStyle name="Normal 3 2 48" xfId="2188"/>
    <cellStyle name="Normal 3 2 49" xfId="2189"/>
    <cellStyle name="Normal 3 2 50" xfId="2190"/>
    <cellStyle name="Normal 3 2 51" xfId="2191"/>
    <cellStyle name="Normal 3 2 52" xfId="2192"/>
    <cellStyle name="Normal 3 2 53" xfId="2193"/>
    <cellStyle name="Normal 3 2 54" xfId="2194"/>
    <cellStyle name="Normal 3 2 55" xfId="2195"/>
    <cellStyle name="Normal 3 2 6" xfId="2196"/>
    <cellStyle name="Normal 3 2 7" xfId="2197"/>
    <cellStyle name="Normal 3 2 8" xfId="2198"/>
    <cellStyle name="Normal 3 2 9" xfId="2199"/>
    <cellStyle name="Normal 3 20" xfId="2200"/>
    <cellStyle name="Normal 3 20 10" xfId="2201"/>
    <cellStyle name="Normal 3 20 11" xfId="2202"/>
    <cellStyle name="Normal 3 20 12" xfId="2203"/>
    <cellStyle name="Normal 3 20 13" xfId="2204"/>
    <cellStyle name="Normal 3 20 14" xfId="2205"/>
    <cellStyle name="Normal 3 20 15" xfId="2206"/>
    <cellStyle name="Normal 3 20 16" xfId="2207"/>
    <cellStyle name="Normal 3 20 17" xfId="2208"/>
    <cellStyle name="Normal 3 20 18" xfId="2209"/>
    <cellStyle name="Normal 3 20 19" xfId="2210"/>
    <cellStyle name="Normal 3 20 2" xfId="2211"/>
    <cellStyle name="Normal 3 20 20" xfId="2212"/>
    <cellStyle name="Normal 3 20 21" xfId="2213"/>
    <cellStyle name="Normal 3 20 22" xfId="2214"/>
    <cellStyle name="Normal 3 20 23" xfId="2215"/>
    <cellStyle name="Normal 3 20 3" xfId="2216"/>
    <cellStyle name="Normal 3 20 4" xfId="2217"/>
    <cellStyle name="Normal 3 20 5" xfId="2218"/>
    <cellStyle name="Normal 3 20 6" xfId="2219"/>
    <cellStyle name="Normal 3 20 7" xfId="2220"/>
    <cellStyle name="Normal 3 20 8" xfId="2221"/>
    <cellStyle name="Normal 3 20 9" xfId="2222"/>
    <cellStyle name="Normal 3 21" xfId="2223"/>
    <cellStyle name="Normal 3 21 10" xfId="2224"/>
    <cellStyle name="Normal 3 21 11" xfId="2225"/>
    <cellStyle name="Normal 3 21 12" xfId="2226"/>
    <cellStyle name="Normal 3 21 13" xfId="2227"/>
    <cellStyle name="Normal 3 21 14" xfId="2228"/>
    <cellStyle name="Normal 3 21 15" xfId="2229"/>
    <cellStyle name="Normal 3 21 16" xfId="2230"/>
    <cellStyle name="Normal 3 21 17" xfId="2231"/>
    <cellStyle name="Normal 3 21 18" xfId="2232"/>
    <cellStyle name="Normal 3 21 19" xfId="2233"/>
    <cellStyle name="Normal 3 21 2" xfId="2234"/>
    <cellStyle name="Normal 3 21 20" xfId="2235"/>
    <cellStyle name="Normal 3 21 21" xfId="2236"/>
    <cellStyle name="Normal 3 21 22" xfId="2237"/>
    <cellStyle name="Normal 3 21 23" xfId="2238"/>
    <cellStyle name="Normal 3 21 3" xfId="2239"/>
    <cellStyle name="Normal 3 21 4" xfId="2240"/>
    <cellStyle name="Normal 3 21 5" xfId="2241"/>
    <cellStyle name="Normal 3 21 6" xfId="2242"/>
    <cellStyle name="Normal 3 21 7" xfId="2243"/>
    <cellStyle name="Normal 3 21 8" xfId="2244"/>
    <cellStyle name="Normal 3 21 9" xfId="2245"/>
    <cellStyle name="Normal 3 22" xfId="2246"/>
    <cellStyle name="Normal 3 22 10" xfId="2247"/>
    <cellStyle name="Normal 3 22 11" xfId="2248"/>
    <cellStyle name="Normal 3 22 12" xfId="2249"/>
    <cellStyle name="Normal 3 22 13" xfId="2250"/>
    <cellStyle name="Normal 3 22 14" xfId="2251"/>
    <cellStyle name="Normal 3 22 15" xfId="2252"/>
    <cellStyle name="Normal 3 22 16" xfId="2253"/>
    <cellStyle name="Normal 3 22 17" xfId="2254"/>
    <cellStyle name="Normal 3 22 18" xfId="2255"/>
    <cellStyle name="Normal 3 22 19" xfId="2256"/>
    <cellStyle name="Normal 3 22 2" xfId="2257"/>
    <cellStyle name="Normal 3 22 20" xfId="2258"/>
    <cellStyle name="Normal 3 22 21" xfId="2259"/>
    <cellStyle name="Normal 3 22 22" xfId="2260"/>
    <cellStyle name="Normal 3 22 23" xfId="2261"/>
    <cellStyle name="Normal 3 22 3" xfId="2262"/>
    <cellStyle name="Normal 3 22 4" xfId="2263"/>
    <cellStyle name="Normal 3 22 5" xfId="2264"/>
    <cellStyle name="Normal 3 22 6" xfId="2265"/>
    <cellStyle name="Normal 3 22 7" xfId="2266"/>
    <cellStyle name="Normal 3 22 8" xfId="2267"/>
    <cellStyle name="Normal 3 22 9" xfId="2268"/>
    <cellStyle name="Normal 3 23" xfId="2269"/>
    <cellStyle name="Normal 3 23 10" xfId="2270"/>
    <cellStyle name="Normal 3 23 11" xfId="2271"/>
    <cellStyle name="Normal 3 23 12" xfId="2272"/>
    <cellStyle name="Normal 3 23 13" xfId="2273"/>
    <cellStyle name="Normal 3 23 14" xfId="2274"/>
    <cellStyle name="Normal 3 23 15" xfId="2275"/>
    <cellStyle name="Normal 3 23 16" xfId="2276"/>
    <cellStyle name="Normal 3 23 17" xfId="2277"/>
    <cellStyle name="Normal 3 23 18" xfId="2278"/>
    <cellStyle name="Normal 3 23 19" xfId="2279"/>
    <cellStyle name="Normal 3 23 2" xfId="2280"/>
    <cellStyle name="Normal 3 23 20" xfId="2281"/>
    <cellStyle name="Normal 3 23 21" xfId="2282"/>
    <cellStyle name="Normal 3 23 22" xfId="2283"/>
    <cellStyle name="Normal 3 23 23" xfId="2284"/>
    <cellStyle name="Normal 3 23 3" xfId="2285"/>
    <cellStyle name="Normal 3 23 4" xfId="2286"/>
    <cellStyle name="Normal 3 23 5" xfId="2287"/>
    <cellStyle name="Normal 3 23 6" xfId="2288"/>
    <cellStyle name="Normal 3 23 7" xfId="2289"/>
    <cellStyle name="Normal 3 23 8" xfId="2290"/>
    <cellStyle name="Normal 3 23 9" xfId="2291"/>
    <cellStyle name="Normal 3 24" xfId="2292"/>
    <cellStyle name="Normal 3 24 10" xfId="2293"/>
    <cellStyle name="Normal 3 24 11" xfId="2294"/>
    <cellStyle name="Normal 3 24 12" xfId="2295"/>
    <cellStyle name="Normal 3 24 13" xfId="2296"/>
    <cellStyle name="Normal 3 24 14" xfId="2297"/>
    <cellStyle name="Normal 3 24 15" xfId="2298"/>
    <cellStyle name="Normal 3 24 16" xfId="2299"/>
    <cellStyle name="Normal 3 24 17" xfId="2300"/>
    <cellStyle name="Normal 3 24 18" xfId="2301"/>
    <cellStyle name="Normal 3 24 19" xfId="2302"/>
    <cellStyle name="Normal 3 24 2" xfId="2303"/>
    <cellStyle name="Normal 3 24 20" xfId="2304"/>
    <cellStyle name="Normal 3 24 21" xfId="2305"/>
    <cellStyle name="Normal 3 24 22" xfId="2306"/>
    <cellStyle name="Normal 3 24 23" xfId="2307"/>
    <cellStyle name="Normal 3 24 3" xfId="2308"/>
    <cellStyle name="Normal 3 24 4" xfId="2309"/>
    <cellStyle name="Normal 3 24 5" xfId="2310"/>
    <cellStyle name="Normal 3 24 6" xfId="2311"/>
    <cellStyle name="Normal 3 24 7" xfId="2312"/>
    <cellStyle name="Normal 3 24 8" xfId="2313"/>
    <cellStyle name="Normal 3 24 9" xfId="2314"/>
    <cellStyle name="Normal 3 25" xfId="2315"/>
    <cellStyle name="Normal 3 25 10" xfId="2316"/>
    <cellStyle name="Normal 3 25 11" xfId="2317"/>
    <cellStyle name="Normal 3 25 12" xfId="2318"/>
    <cellStyle name="Normal 3 25 13" xfId="2319"/>
    <cellStyle name="Normal 3 25 14" xfId="2320"/>
    <cellStyle name="Normal 3 25 15" xfId="2321"/>
    <cellStyle name="Normal 3 25 16" xfId="2322"/>
    <cellStyle name="Normal 3 25 17" xfId="2323"/>
    <cellStyle name="Normal 3 25 18" xfId="2324"/>
    <cellStyle name="Normal 3 25 19" xfId="2325"/>
    <cellStyle name="Normal 3 25 2" xfId="2326"/>
    <cellStyle name="Normal 3 25 20" xfId="2327"/>
    <cellStyle name="Normal 3 25 21" xfId="2328"/>
    <cellStyle name="Normal 3 25 22" xfId="2329"/>
    <cellStyle name="Normal 3 25 23" xfId="2330"/>
    <cellStyle name="Normal 3 25 3" xfId="2331"/>
    <cellStyle name="Normal 3 25 4" xfId="2332"/>
    <cellStyle name="Normal 3 25 5" xfId="2333"/>
    <cellStyle name="Normal 3 25 6" xfId="2334"/>
    <cellStyle name="Normal 3 25 7" xfId="2335"/>
    <cellStyle name="Normal 3 25 8" xfId="2336"/>
    <cellStyle name="Normal 3 25 9" xfId="2337"/>
    <cellStyle name="Normal 3 26" xfId="2338"/>
    <cellStyle name="Normal 3 26 10" xfId="2339"/>
    <cellStyle name="Normal 3 26 11" xfId="2340"/>
    <cellStyle name="Normal 3 26 12" xfId="2341"/>
    <cellStyle name="Normal 3 26 13" xfId="2342"/>
    <cellStyle name="Normal 3 26 14" xfId="2343"/>
    <cellStyle name="Normal 3 26 15" xfId="2344"/>
    <cellStyle name="Normal 3 26 16" xfId="2345"/>
    <cellStyle name="Normal 3 26 17" xfId="2346"/>
    <cellStyle name="Normal 3 26 18" xfId="2347"/>
    <cellStyle name="Normal 3 26 19" xfId="2348"/>
    <cellStyle name="Normal 3 26 2" xfId="2349"/>
    <cellStyle name="Normal 3 26 20" xfId="2350"/>
    <cellStyle name="Normal 3 26 21" xfId="2351"/>
    <cellStyle name="Normal 3 26 22" xfId="2352"/>
    <cellStyle name="Normal 3 26 23" xfId="2353"/>
    <cellStyle name="Normal 3 26 3" xfId="2354"/>
    <cellStyle name="Normal 3 26 4" xfId="2355"/>
    <cellStyle name="Normal 3 26 5" xfId="2356"/>
    <cellStyle name="Normal 3 26 6" xfId="2357"/>
    <cellStyle name="Normal 3 26 7" xfId="2358"/>
    <cellStyle name="Normal 3 26 8" xfId="2359"/>
    <cellStyle name="Normal 3 26 9" xfId="2360"/>
    <cellStyle name="Normal 3 27" xfId="2361"/>
    <cellStyle name="Normal 3 27 10" xfId="2362"/>
    <cellStyle name="Normal 3 27 11" xfId="2363"/>
    <cellStyle name="Normal 3 27 12" xfId="2364"/>
    <cellStyle name="Normal 3 27 13" xfId="2365"/>
    <cellStyle name="Normal 3 27 14" xfId="2366"/>
    <cellStyle name="Normal 3 27 15" xfId="2367"/>
    <cellStyle name="Normal 3 27 16" xfId="2368"/>
    <cellStyle name="Normal 3 27 17" xfId="2369"/>
    <cellStyle name="Normal 3 27 18" xfId="2370"/>
    <cellStyle name="Normal 3 27 19" xfId="2371"/>
    <cellStyle name="Normal 3 27 2" xfId="2372"/>
    <cellStyle name="Normal 3 27 20" xfId="2373"/>
    <cellStyle name="Normal 3 27 21" xfId="2374"/>
    <cellStyle name="Normal 3 27 22" xfId="2375"/>
    <cellStyle name="Normal 3 27 23" xfId="2376"/>
    <cellStyle name="Normal 3 27 3" xfId="2377"/>
    <cellStyle name="Normal 3 27 4" xfId="2378"/>
    <cellStyle name="Normal 3 27 5" xfId="2379"/>
    <cellStyle name="Normal 3 27 6" xfId="2380"/>
    <cellStyle name="Normal 3 27 7" xfId="2381"/>
    <cellStyle name="Normal 3 27 8" xfId="2382"/>
    <cellStyle name="Normal 3 27 9" xfId="2383"/>
    <cellStyle name="Normal 3 28" xfId="2384"/>
    <cellStyle name="Normal 3 28 10" xfId="2385"/>
    <cellStyle name="Normal 3 28 11" xfId="2386"/>
    <cellStyle name="Normal 3 28 12" xfId="2387"/>
    <cellStyle name="Normal 3 28 13" xfId="2388"/>
    <cellStyle name="Normal 3 28 14" xfId="2389"/>
    <cellStyle name="Normal 3 28 15" xfId="2390"/>
    <cellStyle name="Normal 3 28 16" xfId="2391"/>
    <cellStyle name="Normal 3 28 17" xfId="2392"/>
    <cellStyle name="Normal 3 28 18" xfId="2393"/>
    <cellStyle name="Normal 3 28 19" xfId="2394"/>
    <cellStyle name="Normal 3 28 2" xfId="2395"/>
    <cellStyle name="Normal 3 28 20" xfId="2396"/>
    <cellStyle name="Normal 3 28 21" xfId="2397"/>
    <cellStyle name="Normal 3 28 22" xfId="2398"/>
    <cellStyle name="Normal 3 28 23" xfId="2399"/>
    <cellStyle name="Normal 3 28 3" xfId="2400"/>
    <cellStyle name="Normal 3 28 4" xfId="2401"/>
    <cellStyle name="Normal 3 28 5" xfId="2402"/>
    <cellStyle name="Normal 3 28 6" xfId="2403"/>
    <cellStyle name="Normal 3 28 7" xfId="2404"/>
    <cellStyle name="Normal 3 28 8" xfId="2405"/>
    <cellStyle name="Normal 3 28 9" xfId="2406"/>
    <cellStyle name="Normal 3 29" xfId="2407"/>
    <cellStyle name="Normal 3 29 10" xfId="2408"/>
    <cellStyle name="Normal 3 29 11" xfId="2409"/>
    <cellStyle name="Normal 3 29 12" xfId="2410"/>
    <cellStyle name="Normal 3 29 13" xfId="2411"/>
    <cellStyle name="Normal 3 29 14" xfId="2412"/>
    <cellStyle name="Normal 3 29 15" xfId="2413"/>
    <cellStyle name="Normal 3 29 16" xfId="2414"/>
    <cellStyle name="Normal 3 29 17" xfId="2415"/>
    <cellStyle name="Normal 3 29 18" xfId="2416"/>
    <cellStyle name="Normal 3 29 19" xfId="2417"/>
    <cellStyle name="Normal 3 29 2" xfId="2418"/>
    <cellStyle name="Normal 3 29 20" xfId="2419"/>
    <cellStyle name="Normal 3 29 21" xfId="2420"/>
    <cellStyle name="Normal 3 29 22" xfId="2421"/>
    <cellStyle name="Normal 3 29 23" xfId="2422"/>
    <cellStyle name="Normal 3 29 3" xfId="2423"/>
    <cellStyle name="Normal 3 29 4" xfId="2424"/>
    <cellStyle name="Normal 3 29 5" xfId="2425"/>
    <cellStyle name="Normal 3 29 6" xfId="2426"/>
    <cellStyle name="Normal 3 29 7" xfId="2427"/>
    <cellStyle name="Normal 3 29 8" xfId="2428"/>
    <cellStyle name="Normal 3 29 9" xfId="2429"/>
    <cellStyle name="Normal 3 3 10" xfId="2430"/>
    <cellStyle name="Normal 3 3 11" xfId="2431"/>
    <cellStyle name="Normal 3 3 12" xfId="2432"/>
    <cellStyle name="Normal 3 3 13" xfId="2433"/>
    <cellStyle name="Normal 3 3 14" xfId="2434"/>
    <cellStyle name="Normal 3 3 15" xfId="2435"/>
    <cellStyle name="Normal 3 3 16" xfId="2436"/>
    <cellStyle name="Normal 3 3 17" xfId="2437"/>
    <cellStyle name="Normal 3 3 18" xfId="2438"/>
    <cellStyle name="Normal 3 3 19" xfId="2439"/>
    <cellStyle name="Normal 3 3 2 2" xfId="2440"/>
    <cellStyle name="Normal 3 3 20" xfId="2441"/>
    <cellStyle name="Normal 3 3 21" xfId="2442"/>
    <cellStyle name="Normal 3 3 22" xfId="2443"/>
    <cellStyle name="Normal 3 3 23" xfId="2444"/>
    <cellStyle name="Normal 3 3 3 5" xfId="2445"/>
    <cellStyle name="Normal 3 3 5" xfId="2446"/>
    <cellStyle name="Normal 3 3 6" xfId="2447"/>
    <cellStyle name="Normal 3 3 7" xfId="2448"/>
    <cellStyle name="Normal 3 3 8" xfId="2449"/>
    <cellStyle name="Normal 3 3 9" xfId="2450"/>
    <cellStyle name="Normal 3 30" xfId="2451"/>
    <cellStyle name="Normal 3 30 10" xfId="2452"/>
    <cellStyle name="Normal 3 30 11" xfId="2453"/>
    <cellStyle name="Normal 3 30 12" xfId="2454"/>
    <cellStyle name="Normal 3 30 13" xfId="2455"/>
    <cellStyle name="Normal 3 30 14" xfId="2456"/>
    <cellStyle name="Normal 3 30 15" xfId="2457"/>
    <cellStyle name="Normal 3 30 16" xfId="2458"/>
    <cellStyle name="Normal 3 30 17" xfId="2459"/>
    <cellStyle name="Normal 3 30 18" xfId="2460"/>
    <cellStyle name="Normal 3 30 19" xfId="2461"/>
    <cellStyle name="Normal 3 30 2" xfId="2462"/>
    <cellStyle name="Normal 3 30 20" xfId="2463"/>
    <cellStyle name="Normal 3 30 21" xfId="2464"/>
    <cellStyle name="Normal 3 30 22" xfId="2465"/>
    <cellStyle name="Normal 3 30 23" xfId="2466"/>
    <cellStyle name="Normal 3 30 3" xfId="2467"/>
    <cellStyle name="Normal 3 30 4" xfId="2468"/>
    <cellStyle name="Normal 3 30 5" xfId="2469"/>
    <cellStyle name="Normal 3 30 6" xfId="2470"/>
    <cellStyle name="Normal 3 30 7" xfId="2471"/>
    <cellStyle name="Normal 3 30 8" xfId="2472"/>
    <cellStyle name="Normal 3 30 9" xfId="2473"/>
    <cellStyle name="Normal 3 31" xfId="2474"/>
    <cellStyle name="Normal 3 31 10" xfId="2475"/>
    <cellStyle name="Normal 3 31 11" xfId="2476"/>
    <cellStyle name="Normal 3 31 12" xfId="2477"/>
    <cellStyle name="Normal 3 31 13" xfId="2478"/>
    <cellStyle name="Normal 3 31 14" xfId="2479"/>
    <cellStyle name="Normal 3 31 15" xfId="2480"/>
    <cellStyle name="Normal 3 31 16" xfId="2481"/>
    <cellStyle name="Normal 3 31 17" xfId="2482"/>
    <cellStyle name="Normal 3 31 18" xfId="2483"/>
    <cellStyle name="Normal 3 31 19" xfId="2484"/>
    <cellStyle name="Normal 3 31 2" xfId="2485"/>
    <cellStyle name="Normal 3 31 20" xfId="2486"/>
    <cellStyle name="Normal 3 31 21" xfId="2487"/>
    <cellStyle name="Normal 3 31 22" xfId="2488"/>
    <cellStyle name="Normal 3 31 23" xfId="2489"/>
    <cellStyle name="Normal 3 31 3" xfId="2490"/>
    <cellStyle name="Normal 3 31 4" xfId="2491"/>
    <cellStyle name="Normal 3 31 5" xfId="2492"/>
    <cellStyle name="Normal 3 31 6" xfId="2493"/>
    <cellStyle name="Normal 3 31 7" xfId="2494"/>
    <cellStyle name="Normal 3 31 8" xfId="2495"/>
    <cellStyle name="Normal 3 31 9" xfId="2496"/>
    <cellStyle name="Normal 3 32" xfId="2497"/>
    <cellStyle name="Normal 3 32 10" xfId="2498"/>
    <cellStyle name="Normal 3 32 11" xfId="2499"/>
    <cellStyle name="Normal 3 32 12" xfId="2500"/>
    <cellStyle name="Normal 3 32 13" xfId="2501"/>
    <cellStyle name="Normal 3 32 14" xfId="2502"/>
    <cellStyle name="Normal 3 32 15" xfId="2503"/>
    <cellStyle name="Normal 3 32 16" xfId="2504"/>
    <cellStyle name="Normal 3 32 17" xfId="2505"/>
    <cellStyle name="Normal 3 32 18" xfId="2506"/>
    <cellStyle name="Normal 3 32 19" xfId="2507"/>
    <cellStyle name="Normal 3 32 2" xfId="2508"/>
    <cellStyle name="Normal 3 32 20" xfId="2509"/>
    <cellStyle name="Normal 3 32 21" xfId="2510"/>
    <cellStyle name="Normal 3 32 22" xfId="2511"/>
    <cellStyle name="Normal 3 32 23" xfId="2512"/>
    <cellStyle name="Normal 3 32 3" xfId="2513"/>
    <cellStyle name="Normal 3 32 4" xfId="2514"/>
    <cellStyle name="Normal 3 32 5" xfId="2515"/>
    <cellStyle name="Normal 3 32 6" xfId="2516"/>
    <cellStyle name="Normal 3 32 7" xfId="2517"/>
    <cellStyle name="Normal 3 32 8" xfId="2518"/>
    <cellStyle name="Normal 3 32 9" xfId="2519"/>
    <cellStyle name="Normal 3 33" xfId="2520"/>
    <cellStyle name="Normal 3 33 10" xfId="2521"/>
    <cellStyle name="Normal 3 33 11" xfId="2522"/>
    <cellStyle name="Normal 3 33 12" xfId="2523"/>
    <cellStyle name="Normal 3 33 13" xfId="2524"/>
    <cellStyle name="Normal 3 33 14" xfId="2525"/>
    <cellStyle name="Normal 3 33 15" xfId="2526"/>
    <cellStyle name="Normal 3 33 16" xfId="2527"/>
    <cellStyle name="Normal 3 33 17" xfId="2528"/>
    <cellStyle name="Normal 3 33 18" xfId="2529"/>
    <cellStyle name="Normal 3 33 19" xfId="2530"/>
    <cellStyle name="Normal 3 33 2" xfId="2531"/>
    <cellStyle name="Normal 3 33 20" xfId="2532"/>
    <cellStyle name="Normal 3 33 21" xfId="2533"/>
    <cellStyle name="Normal 3 33 22" xfId="2534"/>
    <cellStyle name="Normal 3 33 23" xfId="2535"/>
    <cellStyle name="Normal 3 33 3" xfId="2536"/>
    <cellStyle name="Normal 3 33 4" xfId="2537"/>
    <cellStyle name="Normal 3 33 5" xfId="2538"/>
    <cellStyle name="Normal 3 33 6" xfId="2539"/>
    <cellStyle name="Normal 3 33 7" xfId="2540"/>
    <cellStyle name="Normal 3 33 8" xfId="2541"/>
    <cellStyle name="Normal 3 33 9" xfId="2542"/>
    <cellStyle name="Normal 3 34" xfId="2543"/>
    <cellStyle name="Normal 3 35" xfId="2544"/>
    <cellStyle name="Normal 3 36" xfId="2545"/>
    <cellStyle name="Normal 3 37" xfId="2546"/>
    <cellStyle name="Normal 3 38" xfId="2547"/>
    <cellStyle name="Normal 3 39" xfId="2548"/>
    <cellStyle name="Normal 3 4 24" xfId="2549"/>
    <cellStyle name="Normal 3 4 10" xfId="2550"/>
    <cellStyle name="Normal 3 4 11" xfId="2551"/>
    <cellStyle name="Normal 3 4 12" xfId="2552"/>
    <cellStyle name="Normal 3 4 13" xfId="2553"/>
    <cellStyle name="Normal 3 4 14" xfId="2554"/>
    <cellStyle name="Normal 3 4 15" xfId="2555"/>
    <cellStyle name="Normal 3 4 16" xfId="2556"/>
    <cellStyle name="Normal 3 4 17" xfId="2557"/>
    <cellStyle name="Normal 3 4 18" xfId="2558"/>
    <cellStyle name="Normal 3 4 19" xfId="2559"/>
    <cellStyle name="Normal 3 4 20" xfId="2560"/>
    <cellStyle name="Normal 3 4 21" xfId="2561"/>
    <cellStyle name="Normal 3 4 22" xfId="2562"/>
    <cellStyle name="Normal 3 4 23" xfId="2563"/>
    <cellStyle name="Normal 3 4 3" xfId="2564"/>
    <cellStyle name="Normal 3 4 4" xfId="2565"/>
    <cellStyle name="Normal 3 4 5" xfId="2566"/>
    <cellStyle name="Normal 3 4 6" xfId="2567"/>
    <cellStyle name="Normal 3 4 7" xfId="2568"/>
    <cellStyle name="Normal 3 4 8" xfId="2569"/>
    <cellStyle name="Normal 3 4 9" xfId="2570"/>
    <cellStyle name="Normal 3 40" xfId="2571"/>
    <cellStyle name="Normal 3 41" xfId="2572"/>
    <cellStyle name="Normal 3 42" xfId="2573"/>
    <cellStyle name="Normal 3 43" xfId="2574"/>
    <cellStyle name="Normal 3 44" xfId="2575"/>
    <cellStyle name="Normal 3 45" xfId="2576"/>
    <cellStyle name="Normal 3 46" xfId="2577"/>
    <cellStyle name="Normal 3 47" xfId="2578"/>
    <cellStyle name="Normal 3 48" xfId="2579"/>
    <cellStyle name="Normal 3 49" xfId="2580"/>
    <cellStyle name="Normal 3 5 24" xfId="2581"/>
    <cellStyle name="Normal 3 5 10" xfId="2582"/>
    <cellStyle name="Normal 3 5 11" xfId="2583"/>
    <cellStyle name="Normal 3 5 12" xfId="2584"/>
    <cellStyle name="Normal 3 5 13" xfId="2585"/>
    <cellStyle name="Normal 3 5 14" xfId="2586"/>
    <cellStyle name="Normal 3 5 15" xfId="2587"/>
    <cellStyle name="Normal 3 5 16" xfId="2588"/>
    <cellStyle name="Normal 3 5 17" xfId="2589"/>
    <cellStyle name="Normal 3 5 18" xfId="2590"/>
    <cellStyle name="Normal 3 5 19" xfId="2591"/>
    <cellStyle name="Normal 3 5 2" xfId="2592"/>
    <cellStyle name="Normal 3 5 20" xfId="2593"/>
    <cellStyle name="Normal 3 5 21" xfId="2594"/>
    <cellStyle name="Normal 3 5 22" xfId="2595"/>
    <cellStyle name="Normal 3 5 23" xfId="2596"/>
    <cellStyle name="Normal 3 5 3" xfId="2597"/>
    <cellStyle name="Normal 3 5 4" xfId="2598"/>
    <cellStyle name="Normal 3 5 5" xfId="2599"/>
    <cellStyle name="Normal 3 5 6" xfId="2600"/>
    <cellStyle name="Normal 3 5 7" xfId="2601"/>
    <cellStyle name="Normal 3 5 8" xfId="2602"/>
    <cellStyle name="Normal 3 5 9" xfId="2603"/>
    <cellStyle name="Normal 3 50" xfId="2604"/>
    <cellStyle name="Normal 3 51" xfId="2605"/>
    <cellStyle name="Normal 3 52" xfId="2606"/>
    <cellStyle name="Normal 3 53" xfId="2607"/>
    <cellStyle name="Normal 3 54" xfId="2608"/>
    <cellStyle name="Normal 3 55" xfId="2609"/>
    <cellStyle name="Normal 3 56" xfId="2610"/>
    <cellStyle name="Normal 3 57" xfId="2611"/>
    <cellStyle name="Normal 3 58" xfId="2612"/>
    <cellStyle name="Normal 3 59" xfId="2613"/>
    <cellStyle name="Normal 3 6 24" xfId="2614"/>
    <cellStyle name="Normal 3 6 10" xfId="2615"/>
    <cellStyle name="Normal 3 6 11" xfId="2616"/>
    <cellStyle name="Normal 3 6 12" xfId="2617"/>
    <cellStyle name="Normal 3 6 13" xfId="2618"/>
    <cellStyle name="Normal 3 6 14" xfId="2619"/>
    <cellStyle name="Normal 3 6 15" xfId="2620"/>
    <cellStyle name="Normal 3 6 16" xfId="2621"/>
    <cellStyle name="Normal 3 6 17" xfId="2622"/>
    <cellStyle name="Normal 3 6 18" xfId="2623"/>
    <cellStyle name="Normal 3 6 19" xfId="2624"/>
    <cellStyle name="Normal 3 6 2" xfId="2625"/>
    <cellStyle name="Normal 3 6 20" xfId="2626"/>
    <cellStyle name="Normal 3 6 21" xfId="2627"/>
    <cellStyle name="Normal 3 6 22" xfId="2628"/>
    <cellStyle name="Normal 3 6 23" xfId="2629"/>
    <cellStyle name="Normal 3 6 3" xfId="2630"/>
    <cellStyle name="Normal 3 6 4" xfId="2631"/>
    <cellStyle name="Normal 3 6 5" xfId="2632"/>
    <cellStyle name="Normal 3 6 6" xfId="2633"/>
    <cellStyle name="Normal 3 6 7" xfId="2634"/>
    <cellStyle name="Normal 3 6 8" xfId="2635"/>
    <cellStyle name="Normal 3 6 9" xfId="2636"/>
    <cellStyle name="Normal 3 60" xfId="2637"/>
    <cellStyle name="Normal 3 61" xfId="2638"/>
    <cellStyle name="Normal 3 62" xfId="2639"/>
    <cellStyle name="Normal 3 63" xfId="2640"/>
    <cellStyle name="Normal 3 64" xfId="2641"/>
    <cellStyle name="Normal 3 65" xfId="2642"/>
    <cellStyle name="Normal 3 66" xfId="2643"/>
    <cellStyle name="Normal 3 67" xfId="2644"/>
    <cellStyle name="Normal 3 7 24" xfId="2645"/>
    <cellStyle name="Normal 3 7 10" xfId="2646"/>
    <cellStyle name="Normal 3 7 11" xfId="2647"/>
    <cellStyle name="Normal 3 7 12" xfId="2648"/>
    <cellStyle name="Normal 3 7 13" xfId="2649"/>
    <cellStyle name="Normal 3 7 14" xfId="2650"/>
    <cellStyle name="Normal 3 7 15" xfId="2651"/>
    <cellStyle name="Normal 3 7 16" xfId="2652"/>
    <cellStyle name="Normal 3 7 17" xfId="2653"/>
    <cellStyle name="Normal 3 7 18" xfId="2654"/>
    <cellStyle name="Normal 3 7 19" xfId="2655"/>
    <cellStyle name="Normal 3 7 2" xfId="2656"/>
    <cellStyle name="Normal 3 7 20" xfId="2657"/>
    <cellStyle name="Normal 3 7 21" xfId="2658"/>
    <cellStyle name="Normal 3 7 22" xfId="2659"/>
    <cellStyle name="Normal 3 7 23" xfId="2660"/>
    <cellStyle name="Normal 3 7 3" xfId="2661"/>
    <cellStyle name="Normal 3 7 4" xfId="2662"/>
    <cellStyle name="Normal 3 7 5" xfId="2663"/>
    <cellStyle name="Normal 3 7 6" xfId="2664"/>
    <cellStyle name="Normal 3 7 7" xfId="2665"/>
    <cellStyle name="Normal 3 7 8" xfId="2666"/>
    <cellStyle name="Normal 3 7 9" xfId="2667"/>
    <cellStyle name="Normal 3 8 24" xfId="2668"/>
    <cellStyle name="Normal 3 8 10" xfId="2669"/>
    <cellStyle name="Normal 3 8 11" xfId="2670"/>
    <cellStyle name="Normal 3 8 12" xfId="2671"/>
    <cellStyle name="Normal 3 8 13" xfId="2672"/>
    <cellStyle name="Normal 3 8 14" xfId="2673"/>
    <cellStyle name="Normal 3 8 15" xfId="2674"/>
    <cellStyle name="Normal 3 8 16" xfId="2675"/>
    <cellStyle name="Normal 3 8 17" xfId="2676"/>
    <cellStyle name="Normal 3 8 18" xfId="2677"/>
    <cellStyle name="Normal 3 8 19" xfId="2678"/>
    <cellStyle name="Normal 3 8 2" xfId="2679"/>
    <cellStyle name="Normal 3 8 20" xfId="2680"/>
    <cellStyle name="Normal 3 8 21" xfId="2681"/>
    <cellStyle name="Normal 3 8 22" xfId="2682"/>
    <cellStyle name="Normal 3 8 23" xfId="2683"/>
    <cellStyle name="Normal 3 8 3" xfId="2684"/>
    <cellStyle name="Normal 3 8 4" xfId="2685"/>
    <cellStyle name="Normal 3 8 5" xfId="2686"/>
    <cellStyle name="Normal 3 8 6" xfId="2687"/>
    <cellStyle name="Normal 3 8 7" xfId="2688"/>
    <cellStyle name="Normal 3 8 8" xfId="2689"/>
    <cellStyle name="Normal 3 8 9" xfId="2690"/>
    <cellStyle name="Normal 3 9" xfId="2691"/>
    <cellStyle name="Normal 3 9 10" xfId="2692"/>
    <cellStyle name="Normal 3 9 11" xfId="2693"/>
    <cellStyle name="Normal 3 9 12" xfId="2694"/>
    <cellStyle name="Normal 3 9 13" xfId="2695"/>
    <cellStyle name="Normal 3 9 14" xfId="2696"/>
    <cellStyle name="Normal 3 9 15" xfId="2697"/>
    <cellStyle name="Normal 3 9 16" xfId="2698"/>
    <cellStyle name="Normal 3 9 17" xfId="2699"/>
    <cellStyle name="Normal 3 9 18" xfId="2700"/>
    <cellStyle name="Normal 3 9 19" xfId="2701"/>
    <cellStyle name="Normal 3 9 2" xfId="2702"/>
    <cellStyle name="Normal 3 9 20" xfId="2703"/>
    <cellStyle name="Normal 3 9 21" xfId="2704"/>
    <cellStyle name="Normal 3 9 22" xfId="2705"/>
    <cellStyle name="Normal 3 9 23" xfId="2706"/>
    <cellStyle name="Normal 3 9 3" xfId="2707"/>
    <cellStyle name="Normal 3 9 4" xfId="2708"/>
    <cellStyle name="Normal 3 9 5" xfId="2709"/>
    <cellStyle name="Normal 3 9 6" xfId="2710"/>
    <cellStyle name="Normal 3 9 7" xfId="2711"/>
    <cellStyle name="Normal 3 9 8" xfId="2712"/>
    <cellStyle name="Normal 3 9 9" xfId="2713"/>
    <cellStyle name="Normal 4 9" xfId="2714"/>
    <cellStyle name="Normal 4 3 3 11" xfId="2715"/>
    <cellStyle name="Normal 4 4 2" xfId="2716"/>
    <cellStyle name="Normal 4 5 2" xfId="2717"/>
    <cellStyle name="Normal 4 6 2" xfId="2718"/>
    <cellStyle name="Normal 4 7" xfId="2719"/>
    <cellStyle name="Normal 4 8" xfId="2720"/>
    <cellStyle name="Normal 5 25" xfId="2721"/>
    <cellStyle name="Normal 5 10" xfId="2722"/>
    <cellStyle name="Normal 5 11" xfId="2723"/>
    <cellStyle name="Normal 5 12" xfId="2724"/>
    <cellStyle name="Normal 5 13" xfId="2725"/>
    <cellStyle name="Normal 5 14" xfId="2726"/>
    <cellStyle name="Normal 5 15" xfId="2727"/>
    <cellStyle name="Normal 5 16" xfId="2728"/>
    <cellStyle name="Normal 5 17" xfId="2729"/>
    <cellStyle name="Normal 5 18" xfId="2730"/>
    <cellStyle name="Normal 5 19" xfId="2731"/>
    <cellStyle name="Normal 5 2 10" xfId="2732"/>
    <cellStyle name="Normal 5 2 11" xfId="2733"/>
    <cellStyle name="Normal 5 2 12" xfId="2734"/>
    <cellStyle name="Normal 5 2 13" xfId="2735"/>
    <cellStyle name="Normal 5 2 14" xfId="2736"/>
    <cellStyle name="Normal 5 2 15" xfId="2737"/>
    <cellStyle name="Normal 5 2 16" xfId="2738"/>
    <cellStyle name="Normal 5 2 17" xfId="2739"/>
    <cellStyle name="Normal 5 2 18" xfId="2740"/>
    <cellStyle name="Normal 5 2 19" xfId="2741"/>
    <cellStyle name="Normal 5 2 2 2" xfId="2742"/>
    <cellStyle name="Normal 5 2 20" xfId="2743"/>
    <cellStyle name="Normal 5 2 21" xfId="2744"/>
    <cellStyle name="Normal 5 2 22" xfId="2745"/>
    <cellStyle name="Normal 5 2 23" xfId="2746"/>
    <cellStyle name="Normal 5 2 3 2" xfId="2747"/>
    <cellStyle name="Normal 5 2 4" xfId="2748"/>
    <cellStyle name="Normal 5 2 5" xfId="2749"/>
    <cellStyle name="Normal 5 2 6" xfId="2750"/>
    <cellStyle name="Normal 5 2 7" xfId="2751"/>
    <cellStyle name="Normal 5 2 8" xfId="2752"/>
    <cellStyle name="Normal 5 2 9" xfId="2753"/>
    <cellStyle name="Normal 5 20" xfId="2754"/>
    <cellStyle name="Normal 5 21" xfId="2755"/>
    <cellStyle name="Normal 5 22" xfId="2756"/>
    <cellStyle name="Normal 5 23" xfId="2757"/>
    <cellStyle name="Normal 5 24" xfId="2758"/>
    <cellStyle name="Normal 5 3 3 10" xfId="2759"/>
    <cellStyle name="Normal 5 4 3" xfId="2760"/>
    <cellStyle name="Normal 5 5 3" xfId="2761"/>
    <cellStyle name="Normal 5 6 3" xfId="2762"/>
    <cellStyle name="Normal 5 7 2" xfId="2763"/>
    <cellStyle name="Normal 5 8 2" xfId="2764"/>
    <cellStyle name="Normal 6 5" xfId="2765"/>
    <cellStyle name="Normal 6 2 2" xfId="2766"/>
    <cellStyle name="Normal 6 3 2" xfId="2767"/>
    <cellStyle name="Normal 7 27" xfId="2768"/>
    <cellStyle name="Normal 7 10" xfId="2769"/>
    <cellStyle name="Normal 7 11" xfId="2770"/>
    <cellStyle name="Normal 7 12" xfId="2771"/>
    <cellStyle name="Normal 7 13" xfId="2772"/>
    <cellStyle name="Normal 7 14" xfId="2773"/>
    <cellStyle name="Normal 7 15" xfId="2774"/>
    <cellStyle name="Normal 7 16" xfId="2775"/>
    <cellStyle name="Normal 7 17" xfId="2776"/>
    <cellStyle name="Normal 7 18" xfId="2777"/>
    <cellStyle name="Normal 7 19" xfId="2778"/>
    <cellStyle name="Normal 7 2 24" xfId="2779"/>
    <cellStyle name="Normal 7 2 10" xfId="2780"/>
    <cellStyle name="Normal 7 2 11" xfId="2781"/>
    <cellStyle name="Normal 7 2 12" xfId="2782"/>
    <cellStyle name="Normal 7 2 13" xfId="2783"/>
    <cellStyle name="Normal 7 2 14" xfId="2784"/>
    <cellStyle name="Normal 7 2 15" xfId="2785"/>
    <cellStyle name="Normal 7 2 16" xfId="2786"/>
    <cellStyle name="Normal 7 2 17" xfId="2787"/>
    <cellStyle name="Normal 7 2 18" xfId="2788"/>
    <cellStyle name="Normal 7 2 19" xfId="2789"/>
    <cellStyle name="Normal 7 2 2 2" xfId="2790"/>
    <cellStyle name="Normal 7 2 20" xfId="2791"/>
    <cellStyle name="Normal 7 2 21" xfId="2792"/>
    <cellStyle name="Normal 7 2 22" xfId="2793"/>
    <cellStyle name="Normal 7 2 23" xfId="2794"/>
    <cellStyle name="Normal 7 2 3 2" xfId="2795"/>
    <cellStyle name="Normal 7 2 4" xfId="2796"/>
    <cellStyle name="Normal 7 2 5" xfId="2797"/>
    <cellStyle name="Normal 7 2 6" xfId="2798"/>
    <cellStyle name="Normal 7 2 7" xfId="2799"/>
    <cellStyle name="Normal 7 2 8" xfId="2800"/>
    <cellStyle name="Normal 7 2 9" xfId="2801"/>
    <cellStyle name="Normal 7 20" xfId="2802"/>
    <cellStyle name="Normal 7 21" xfId="2803"/>
    <cellStyle name="Normal 7 22" xfId="2804"/>
    <cellStyle name="Normal 7 23" xfId="2805"/>
    <cellStyle name="Normal 7 24" xfId="2806"/>
    <cellStyle name="Normal 7 25" xfId="2807"/>
    <cellStyle name="Normal 7 26" xfId="2808"/>
    <cellStyle name="Normal 7 3 2" xfId="2809"/>
    <cellStyle name="Normal 7 4 2" xfId="2810"/>
    <cellStyle name="Normal 7 5 2" xfId="2811"/>
    <cellStyle name="Normal 7 6" xfId="2812"/>
    <cellStyle name="Normal 7 7" xfId="2813"/>
    <cellStyle name="Normal 7 8" xfId="2814"/>
    <cellStyle name="Normal 7 9" xfId="2815"/>
    <cellStyle name="Normal 8 7" xfId="2816"/>
    <cellStyle name="Normal 9 5" xfId="2817"/>
    <cellStyle name="Note 2 2 3" xfId="2818"/>
    <cellStyle name="Note 2 3 3" xfId="2819"/>
    <cellStyle name="Note 3 3" xfId="2820"/>
    <cellStyle name="Output 2 2 3" xfId="2821"/>
    <cellStyle name="Output 2 3 3" xfId="2822"/>
    <cellStyle name="Output 3 2" xfId="2823"/>
    <cellStyle name="Output 3 3" xfId="2824"/>
    <cellStyle name="OUTPUT AMOUNTS" xfId="2825"/>
    <cellStyle name="OUTPUT COLUMN HEADINGS" xfId="2826"/>
    <cellStyle name="OUTPUT LINE ITEMS" xfId="2827"/>
    <cellStyle name="OUTPUT REPORT TITLE" xfId="2828"/>
    <cellStyle name="Parent row" xfId="2829"/>
    <cellStyle name="Percent 10 5" xfId="2830"/>
    <cellStyle name="Percent 10 2 3" xfId="2831"/>
    <cellStyle name="Percent 10 3" xfId="2832"/>
    <cellStyle name="Comma 56" xfId="2833"/>
    <cellStyle name="Percent 2 5 3" xfId="2834"/>
    <cellStyle name="Percent 2 6 3" xfId="2835"/>
    <cellStyle name="Percent 2 7 3" xfId="2836"/>
    <cellStyle name="Percent 2 8 2" xfId="2837"/>
    <cellStyle name="Percent 2 9 2" xfId="2838"/>
    <cellStyle name="Percent 3 8" xfId="2839"/>
    <cellStyle name="Section Break" xfId="2840"/>
    <cellStyle name="Section Break: parent row" xfId="2841"/>
    <cellStyle name="Sheet Title" xfId="2842"/>
    <cellStyle name="Table title" xfId="2843"/>
    <cellStyle name="Title 2 2" xfId="2844"/>
    <cellStyle name="Title 2 3" xfId="2845"/>
    <cellStyle name="Title 3 2" xfId="2846"/>
    <cellStyle name="Title 3 3" xfId="2847"/>
    <cellStyle name="Total 2 2 3" xfId="2848"/>
    <cellStyle name="Total 2 3 3" xfId="2849"/>
    <cellStyle name="Total 3 2" xfId="2850"/>
    <cellStyle name="Total 3 3" xfId="2851"/>
    <cellStyle name="Warning Text 2 2" xfId="2852"/>
    <cellStyle name="Warning Text 2 3" xfId="2853"/>
    <cellStyle name="Warning Text 3 2" xfId="2854"/>
    <cellStyle name="Warning Text 3 3" xfId="2855"/>
    <cellStyle name="Comma 57" xfId="2856"/>
    <cellStyle name="Comma 59" xfId="2857"/>
    <cellStyle name="Comma 61" xfId="2858"/>
    <cellStyle name="Comma 4 4" xfId="2859"/>
    <cellStyle name="Percent 3 9" xfId="2860"/>
    <cellStyle name="Percent 2 2 7" xfId="2861"/>
    <cellStyle name="Comma 63" xfId="2862"/>
    <cellStyle name="Normal 5 29" xfId="2863"/>
    <cellStyle name="Normal 3 69" xfId="2864"/>
    <cellStyle name="Percent 4 6" xfId="2865"/>
    <cellStyle name="Comma 5 4" xfId="2866"/>
    <cellStyle name="Normal 5 2 27" xfId="2867"/>
    <cellStyle name="Normal 2 5 92" xfId="2868"/>
    <cellStyle name="20% - Accent1 2 9" xfId="2869"/>
    <cellStyle name="20% - Accent1 3 2 2 2" xfId="2870"/>
    <cellStyle name="20% - Accent1 3 3 3" xfId="2871"/>
    <cellStyle name="20% - Accent1 3 3 2" xfId="2872"/>
    <cellStyle name="20% - Accent1 3 4" xfId="2873"/>
    <cellStyle name="20% - Accent1 3 4 2" xfId="2874"/>
    <cellStyle name="20% - Accent1 3 5" xfId="2875"/>
    <cellStyle name="20% - Accent1 3 5 2" xfId="2876"/>
    <cellStyle name="20% - Accent1 3 6" xfId="2877"/>
    <cellStyle name="20% - Accent1 3 7" xfId="2878"/>
    <cellStyle name="20% - Accent1 4 2 2" xfId="2879"/>
    <cellStyle name="20% - Accent1 4 3" xfId="2880"/>
    <cellStyle name="20% - Accent1 5 2" xfId="2881"/>
    <cellStyle name="20% - Accent1 6" xfId="2882"/>
    <cellStyle name="20% - Accent1 6 2" xfId="2883"/>
    <cellStyle name="20% - Accent1 7" xfId="2884"/>
    <cellStyle name="20% - Accent1 7 2" xfId="2885"/>
    <cellStyle name="20% - Accent1 8" xfId="2886"/>
    <cellStyle name="20% - Accent1 8 2" xfId="2887"/>
    <cellStyle name="20% - Accent1 9" xfId="2888"/>
    <cellStyle name="20% - Accent2 2 9" xfId="2889"/>
    <cellStyle name="20% - Accent2 3 2 2 2" xfId="2890"/>
    <cellStyle name="20% - Accent2 3 3 3" xfId="2891"/>
    <cellStyle name="20% - Accent2 3 3 2" xfId="2892"/>
    <cellStyle name="20% - Accent2 3 4" xfId="2893"/>
    <cellStyle name="20% - Accent2 3 4 2" xfId="2894"/>
    <cellStyle name="20% - Accent2 3 5" xfId="2895"/>
    <cellStyle name="20% - Accent2 3 5 2" xfId="2896"/>
    <cellStyle name="20% - Accent2 3 6" xfId="2897"/>
    <cellStyle name="20% - Accent2 3 7" xfId="2898"/>
    <cellStyle name="20% - Accent2 4 2 2" xfId="2899"/>
    <cellStyle name="20% - Accent2 4 3" xfId="2900"/>
    <cellStyle name="20% - Accent2 5 2" xfId="2901"/>
    <cellStyle name="20% - Accent2 6" xfId="2902"/>
    <cellStyle name="20% - Accent2 6 2" xfId="2903"/>
    <cellStyle name="20% - Accent2 7" xfId="2904"/>
    <cellStyle name="20% - Accent2 7 2" xfId="2905"/>
    <cellStyle name="20% - Accent2 8" xfId="2906"/>
    <cellStyle name="20% - Accent2 8 2" xfId="2907"/>
    <cellStyle name="20% - Accent2 9" xfId="2908"/>
    <cellStyle name="20% - Accent3 2 9" xfId="2909"/>
    <cellStyle name="20% - Accent3 3 2 2 2" xfId="2910"/>
    <cellStyle name="20% - Accent3 3 3 3" xfId="2911"/>
    <cellStyle name="20% - Accent3 3 3 2" xfId="2912"/>
    <cellStyle name="20% - Accent3 3 4" xfId="2913"/>
    <cellStyle name="20% - Accent3 3 4 2" xfId="2914"/>
    <cellStyle name="20% - Accent3 3 5" xfId="2915"/>
    <cellStyle name="20% - Accent3 3 5 2" xfId="2916"/>
    <cellStyle name="20% - Accent3 3 6" xfId="2917"/>
    <cellStyle name="20% - Accent3 3 7" xfId="2918"/>
    <cellStyle name="20% - Accent3 4 2 2" xfId="2919"/>
    <cellStyle name="20% - Accent3 4 3" xfId="2920"/>
    <cellStyle name="20% - Accent3 5 2" xfId="2921"/>
    <cellStyle name="20% - Accent3 6" xfId="2922"/>
    <cellStyle name="20% - Accent3 6 2" xfId="2923"/>
    <cellStyle name="20% - Accent3 7" xfId="2924"/>
    <cellStyle name="20% - Accent3 7 2" xfId="2925"/>
    <cellStyle name="20% - Accent3 8" xfId="2926"/>
    <cellStyle name="20% - Accent3 8 2" xfId="2927"/>
    <cellStyle name="20% - Accent3 9" xfId="2928"/>
    <cellStyle name="20% - Accent4 2 9" xfId="2929"/>
    <cellStyle name="20% - Accent4 3 2 2 2" xfId="2930"/>
    <cellStyle name="20% - Accent4 3 3 3" xfId="2931"/>
    <cellStyle name="20% - Accent4 3 3 2" xfId="2932"/>
    <cellStyle name="20% - Accent4 3 4" xfId="2933"/>
    <cellStyle name="20% - Accent4 3 4 2" xfId="2934"/>
    <cellStyle name="20% - Accent4 3 5" xfId="2935"/>
    <cellStyle name="20% - Accent4 3 5 2" xfId="2936"/>
    <cellStyle name="20% - Accent4 3 6" xfId="2937"/>
    <cellStyle name="20% - Accent4 3 7" xfId="2938"/>
    <cellStyle name="20% - Accent4 4 2 2" xfId="2939"/>
    <cellStyle name="20% - Accent4 4 3" xfId="2940"/>
    <cellStyle name="20% - Accent4 5 2" xfId="2941"/>
    <cellStyle name="20% - Accent4 6" xfId="2942"/>
    <cellStyle name="20% - Accent4 6 2" xfId="2943"/>
    <cellStyle name="20% - Accent4 7" xfId="2944"/>
    <cellStyle name="20% - Accent4 7 2" xfId="2945"/>
    <cellStyle name="20% - Accent4 8" xfId="2946"/>
    <cellStyle name="20% - Accent4 8 2" xfId="2947"/>
    <cellStyle name="20% - Accent4 9" xfId="2948"/>
    <cellStyle name="20% - Accent5 2 9" xfId="2949"/>
    <cellStyle name="20% - Accent5 3 2 2 2" xfId="2950"/>
    <cellStyle name="20% - Accent5 3 3 3" xfId="2951"/>
    <cellStyle name="20% - Accent5 3 3 2" xfId="2952"/>
    <cellStyle name="20% - Accent5 3 4" xfId="2953"/>
    <cellStyle name="20% - Accent5 3 4 2" xfId="2954"/>
    <cellStyle name="20% - Accent5 3 5" xfId="2955"/>
    <cellStyle name="20% - Accent5 3 5 2" xfId="2956"/>
    <cellStyle name="20% - Accent5 3 6" xfId="2957"/>
    <cellStyle name="20% - Accent5 3 7" xfId="2958"/>
    <cellStyle name="20% - Accent5 4 2 2" xfId="2959"/>
    <cellStyle name="20% - Accent5 4 3" xfId="2960"/>
    <cellStyle name="20% - Accent5 5 2" xfId="2961"/>
    <cellStyle name="20% - Accent5 6" xfId="2962"/>
    <cellStyle name="20% - Accent5 6 2" xfId="2963"/>
    <cellStyle name="20% - Accent5 7" xfId="2964"/>
    <cellStyle name="20% - Accent5 7 2" xfId="2965"/>
    <cellStyle name="20% - Accent5 8" xfId="2966"/>
    <cellStyle name="20% - Accent5 8 2" xfId="2967"/>
    <cellStyle name="20% - Accent5 9" xfId="2968"/>
    <cellStyle name="20% - Accent6 3 2 2 2" xfId="2969"/>
    <cellStyle name="20% - Accent6 3 3 3" xfId="2970"/>
    <cellStyle name="20% - Accent6 3 3 2" xfId="2971"/>
    <cellStyle name="20% - Accent6 3 4" xfId="2972"/>
    <cellStyle name="20% - Accent6 3 4 2" xfId="2973"/>
    <cellStyle name="20% - Accent6 3 5" xfId="2974"/>
    <cellStyle name="20% - Accent6 3 5 2" xfId="2975"/>
    <cellStyle name="20% - Accent6 3 6" xfId="2976"/>
    <cellStyle name="20% - Accent6 3 7" xfId="2977"/>
    <cellStyle name="20% - Accent6 4 2 2" xfId="2978"/>
    <cellStyle name="20% - Accent6 4 3" xfId="2979"/>
    <cellStyle name="20% - Accent6 5 2" xfId="2980"/>
    <cellStyle name="20% - Accent6 6" xfId="2981"/>
    <cellStyle name="20% - Accent6 6 2" xfId="2982"/>
    <cellStyle name="20% - Accent6 7" xfId="2983"/>
    <cellStyle name="20% - Accent6 7 2" xfId="2984"/>
    <cellStyle name="20% - Accent6 8" xfId="2985"/>
    <cellStyle name="20% - Accent6 8 2" xfId="2986"/>
    <cellStyle name="20% - Accent6 9" xfId="2987"/>
    <cellStyle name="40% - Accent1 2 9" xfId="2988"/>
    <cellStyle name="40% - Accent1 3 2 2 2" xfId="2989"/>
    <cellStyle name="40% - Accent1 3 3 3" xfId="2990"/>
    <cellStyle name="40% - Accent1 3 3 2" xfId="2991"/>
    <cellStyle name="40% - Accent1 3 4" xfId="2992"/>
    <cellStyle name="40% - Accent1 3 4 2" xfId="2993"/>
    <cellStyle name="40% - Accent1 3 5" xfId="2994"/>
    <cellStyle name="40% - Accent1 3 5 2" xfId="2995"/>
    <cellStyle name="40% - Accent1 3 6" xfId="2996"/>
    <cellStyle name="40% - Accent1 3 7" xfId="2997"/>
    <cellStyle name="40% - Accent1 4 2 2" xfId="2998"/>
    <cellStyle name="40% - Accent1 4 3" xfId="2999"/>
    <cellStyle name="40% - Accent1 5 2" xfId="3000"/>
    <cellStyle name="40% - Accent1 6" xfId="3001"/>
    <cellStyle name="40% - Accent1 6 2" xfId="3002"/>
    <cellStyle name="40% - Accent1 7" xfId="3003"/>
    <cellStyle name="40% - Accent1 7 2" xfId="3004"/>
    <cellStyle name="40% - Accent1 8" xfId="3005"/>
    <cellStyle name="40% - Accent1 8 2" xfId="3006"/>
    <cellStyle name="40% - Accent1 9" xfId="3007"/>
    <cellStyle name="40% - Accent2 2 9" xfId="3008"/>
    <cellStyle name="40% - Accent2 3 2 2 2" xfId="3009"/>
    <cellStyle name="40% - Accent2 3 3 3" xfId="3010"/>
    <cellStyle name="40% - Accent2 3 3 2" xfId="3011"/>
    <cellStyle name="40% - Accent2 3 4" xfId="3012"/>
    <cellStyle name="40% - Accent2 3 4 2" xfId="3013"/>
    <cellStyle name="40% - Accent2 3 5" xfId="3014"/>
    <cellStyle name="40% - Accent2 3 5 2" xfId="3015"/>
    <cellStyle name="40% - Accent2 3 6" xfId="3016"/>
    <cellStyle name="40% - Accent2 3 7" xfId="3017"/>
    <cellStyle name="40% - Accent2 4 2 2" xfId="3018"/>
    <cellStyle name="40% - Accent2 4 3" xfId="3019"/>
    <cellStyle name="40% - Accent2 5 2" xfId="3020"/>
    <cellStyle name="40% - Accent2 6" xfId="3021"/>
    <cellStyle name="40% - Accent2 6 2" xfId="3022"/>
    <cellStyle name="40% - Accent2 7" xfId="3023"/>
    <cellStyle name="40% - Accent2 7 2" xfId="3024"/>
    <cellStyle name="40% - Accent2 8" xfId="3025"/>
    <cellStyle name="40% - Accent2 8 2" xfId="3026"/>
    <cellStyle name="40% - Accent2 9" xfId="3027"/>
    <cellStyle name="40% - Accent3 2 9" xfId="3028"/>
    <cellStyle name="40% - Accent3 3 2 2 2" xfId="3029"/>
    <cellStyle name="40% - Accent3 3 3 3" xfId="3030"/>
    <cellStyle name="40% - Accent3 3 3 2" xfId="3031"/>
    <cellStyle name="40% - Accent3 3 4" xfId="3032"/>
    <cellStyle name="40% - Accent3 3 4 2" xfId="3033"/>
    <cellStyle name="40% - Accent3 3 5" xfId="3034"/>
    <cellStyle name="40% - Accent3 3 5 2" xfId="3035"/>
    <cellStyle name="40% - Accent3 3 6" xfId="3036"/>
    <cellStyle name="40% - Accent3 3 7" xfId="3037"/>
    <cellStyle name="40% - Accent3 4 2 2" xfId="3038"/>
    <cellStyle name="40% - Accent3 4 3" xfId="3039"/>
    <cellStyle name="40% - Accent3 5 2" xfId="3040"/>
    <cellStyle name="40% - Accent3 6" xfId="3041"/>
    <cellStyle name="40% - Accent3 6 2" xfId="3042"/>
    <cellStyle name="40% - Accent3 7" xfId="3043"/>
    <cellStyle name="40% - Accent3 7 2" xfId="3044"/>
    <cellStyle name="40% - Accent3 8" xfId="3045"/>
    <cellStyle name="40% - Accent3 8 2" xfId="3046"/>
    <cellStyle name="40% - Accent3 9" xfId="3047"/>
    <cellStyle name="40% - Accent4 2 9" xfId="3048"/>
    <cellStyle name="40% - Accent4 3 2 2 2" xfId="3049"/>
    <cellStyle name="40% - Accent4 3 3 3" xfId="3050"/>
    <cellStyle name="40% - Accent4 3 3 2" xfId="3051"/>
    <cellStyle name="40% - Accent4 3 4" xfId="3052"/>
    <cellStyle name="40% - Accent4 3 4 2" xfId="3053"/>
    <cellStyle name="40% - Accent4 3 5" xfId="3054"/>
    <cellStyle name="40% - Accent4 3 5 2" xfId="3055"/>
    <cellStyle name="40% - Accent4 3 6" xfId="3056"/>
    <cellStyle name="40% - Accent4 3 7" xfId="3057"/>
    <cellStyle name="40% - Accent4 4 2 2" xfId="3058"/>
    <cellStyle name="40% - Accent4 4 3" xfId="3059"/>
    <cellStyle name="40% - Accent4 5 2" xfId="3060"/>
    <cellStyle name="40% - Accent4 6" xfId="3061"/>
    <cellStyle name="40% - Accent4 6 2" xfId="3062"/>
    <cellStyle name="40% - Accent4 7" xfId="3063"/>
    <cellStyle name="40% - Accent4 7 2" xfId="3064"/>
    <cellStyle name="40% - Accent4 8" xfId="3065"/>
    <cellStyle name="40% - Accent4 8 2" xfId="3066"/>
    <cellStyle name="40% - Accent4 9" xfId="3067"/>
    <cellStyle name="40% - Accent5 3 2 2 2" xfId="3068"/>
    <cellStyle name="40% - Accent5 3 3 3" xfId="3069"/>
    <cellStyle name="40% - Accent5 3 3 2" xfId="3070"/>
    <cellStyle name="40% - Accent5 3 4" xfId="3071"/>
    <cellStyle name="40% - Accent5 3 4 2" xfId="3072"/>
    <cellStyle name="40% - Accent5 3 5" xfId="3073"/>
    <cellStyle name="40% - Accent5 3 5 2" xfId="3074"/>
    <cellStyle name="40% - Accent5 3 6" xfId="3075"/>
    <cellStyle name="40% - Accent5 3 7" xfId="3076"/>
    <cellStyle name="40% - Accent5 4 2 2" xfId="3077"/>
    <cellStyle name="40% - Accent5 4 3" xfId="3078"/>
    <cellStyle name="40% - Accent5 5 2" xfId="3079"/>
    <cellStyle name="40% - Accent5 6" xfId="3080"/>
    <cellStyle name="40% - Accent5 6 2" xfId="3081"/>
    <cellStyle name="40% - Accent5 7" xfId="3082"/>
    <cellStyle name="40% - Accent5 7 2" xfId="3083"/>
    <cellStyle name="40% - Accent5 8" xfId="3084"/>
    <cellStyle name="40% - Accent5 8 2" xfId="3085"/>
    <cellStyle name="40% - Accent5 9" xfId="3086"/>
    <cellStyle name="40% - Accent6 2 9" xfId="3087"/>
    <cellStyle name="40% - Accent6 3 2 2 2" xfId="3088"/>
    <cellStyle name="40% - Accent6 3 3 3" xfId="3089"/>
    <cellStyle name="40% - Accent6 3 3 2" xfId="3090"/>
    <cellStyle name="40% - Accent6 3 4" xfId="3091"/>
    <cellStyle name="40% - Accent6 3 4 2" xfId="3092"/>
    <cellStyle name="40% - Accent6 3 5" xfId="3093"/>
    <cellStyle name="40% - Accent6 3 5 2" xfId="3094"/>
    <cellStyle name="40% - Accent6 3 6" xfId="3095"/>
    <cellStyle name="40% - Accent6 3 7" xfId="3096"/>
    <cellStyle name="40% - Accent6 4 2 2" xfId="3097"/>
    <cellStyle name="40% - Accent6 4 3" xfId="3098"/>
    <cellStyle name="40% - Accent6 5 2" xfId="3099"/>
    <cellStyle name="40% - Accent6 6" xfId="3100"/>
    <cellStyle name="40% - Accent6 6 2" xfId="3101"/>
    <cellStyle name="40% - Accent6 7" xfId="3102"/>
    <cellStyle name="40% - Accent6 7 2" xfId="3103"/>
    <cellStyle name="40% - Accent6 8" xfId="3104"/>
    <cellStyle name="40% - Accent6 8 2" xfId="3105"/>
    <cellStyle name="40% - Accent6 9" xfId="3106"/>
    <cellStyle name="60% - Accent1 2 5" xfId="3107"/>
    <cellStyle name="60% - Accent1 3" xfId="3108"/>
    <cellStyle name="60% - Accent2 3" xfId="3109"/>
    <cellStyle name="60% - Accent3 2 5" xfId="3110"/>
    <cellStyle name="60% - Accent3 3" xfId="3111"/>
    <cellStyle name="60% - Accent4 2 5" xfId="3112"/>
    <cellStyle name="60% - Accent4 3" xfId="3113"/>
    <cellStyle name="60% - Accent5 3" xfId="3114"/>
    <cellStyle name="60% - Accent6 2 5" xfId="3115"/>
    <cellStyle name="60% - Accent6 3" xfId="3116"/>
    <cellStyle name="Accent1 2 5" xfId="3117"/>
    <cellStyle name="Accent1 3" xfId="3118"/>
    <cellStyle name="Accent2 2 5" xfId="3119"/>
    <cellStyle name="Accent2 3" xfId="3120"/>
    <cellStyle name="Accent3 2 5" xfId="3121"/>
    <cellStyle name="Accent3 3" xfId="3122"/>
    <cellStyle name="Accent4 2 5" xfId="3123"/>
    <cellStyle name="Accent4 3" xfId="3124"/>
    <cellStyle name="Accent5 3" xfId="3125"/>
    <cellStyle name="Accent6 2 5" xfId="3126"/>
    <cellStyle name="Accent6 3" xfId="3127"/>
    <cellStyle name="Bad 2 5" xfId="3128"/>
    <cellStyle name="Bad 3" xfId="3129"/>
    <cellStyle name="Calculation 2 5" xfId="3130"/>
    <cellStyle name="Calculation 3" xfId="3131"/>
    <cellStyle name="Check Cell 3" xfId="3132"/>
    <cellStyle name="Comma 10 3" xfId="3133"/>
    <cellStyle name="Comma 10 2 2" xfId="3134"/>
    <cellStyle name="Comma 11 2" xfId="3135"/>
    <cellStyle name="Comma 12 2" xfId="3136"/>
    <cellStyle name="Comma 13 10" xfId="3137"/>
    <cellStyle name="Comma 14 3" xfId="3138"/>
    <cellStyle name="Comma 15 2" xfId="3139"/>
    <cellStyle name="Comma 16 2" xfId="3140"/>
    <cellStyle name="Comma 17 2" xfId="3141"/>
    <cellStyle name="Comma 18 2" xfId="3142"/>
    <cellStyle name="Comma 19 2" xfId="3143"/>
    <cellStyle name="Comma 2 2 3 3" xfId="3144"/>
    <cellStyle name="Comma 2 2 4 3" xfId="3145"/>
    <cellStyle name="Comma 2 3 5" xfId="3146"/>
    <cellStyle name="Comma 2 3 3" xfId="3147"/>
    <cellStyle name="Comma 2 4 2" xfId="3148"/>
    <cellStyle name="Comma 3 3 2 2" xfId="3149"/>
    <cellStyle name="Comma 3 4 2 2" xfId="3150"/>
    <cellStyle name="Comma 3 4 3 2" xfId="3151"/>
    <cellStyle name="Comma 3 6 3" xfId="3152"/>
    <cellStyle name="Comma 4 2 2" xfId="3153"/>
    <cellStyle name="Comma 5 2 2" xfId="3154"/>
    <cellStyle name="Comma 5 3 2" xfId="3155"/>
    <cellStyle name="Comma 8 3" xfId="3156"/>
    <cellStyle name="Comma 8 2 2" xfId="3157"/>
    <cellStyle name="Comma 9 3" xfId="3158"/>
    <cellStyle name="Comma 9 2 2" xfId="3159"/>
    <cellStyle name="Cost Premium Value 5" xfId="3160"/>
    <cellStyle name="CRE Background" xfId="3161"/>
    <cellStyle name="Currency 10 2" xfId="3162"/>
    <cellStyle name="Currency 2 2 5" xfId="3163"/>
    <cellStyle name="Currency 2 3 3" xfId="3164"/>
    <cellStyle name="Currency 2 3 2 2" xfId="3165"/>
    <cellStyle name="Currency 3 4 2" xfId="3166"/>
    <cellStyle name="Currency 5 2 2" xfId="3167"/>
    <cellStyle name="Currency 8 2 2" xfId="3168"/>
    <cellStyle name="Data Field 4 2" xfId="3169"/>
    <cellStyle name="Data Name 5 2 2" xfId="3170"/>
    <cellStyle name="Data Name 6 2" xfId="3171"/>
    <cellStyle name="Explanatory Text 3" xfId="3172"/>
    <cellStyle name="Good 3" xfId="3173"/>
    <cellStyle name="Heading 1 2 5" xfId="3174"/>
    <cellStyle name="Heading 1 3" xfId="3175"/>
    <cellStyle name="Heading 2 2 3 3" xfId="3176"/>
    <cellStyle name="Heading 2 2 4 3" xfId="3177"/>
    <cellStyle name="Heading 2 3 4" xfId="3178"/>
    <cellStyle name="Heading 2 4 4" xfId="3179"/>
    <cellStyle name="Heading 2 4 2" xfId="3180"/>
    <cellStyle name="Heading 2 5" xfId="3181"/>
    <cellStyle name="Heading 3 2 5" xfId="3182"/>
    <cellStyle name="Heading 3 3" xfId="3183"/>
    <cellStyle name="Heading 4 2 5" xfId="3184"/>
    <cellStyle name="Heading 4 3" xfId="3185"/>
    <cellStyle name="Hyperlink 2 3" xfId="3186"/>
    <cellStyle name="Hyperlink 3 4" xfId="3187"/>
    <cellStyle name="Hyperlink 3 2 2" xfId="3188"/>
    <cellStyle name="Hyperlink 4 3" xfId="3189"/>
    <cellStyle name="Input 3" xfId="3190"/>
    <cellStyle name="Linked Cell 3" xfId="3191"/>
    <cellStyle name="Neutral 2 5" xfId="3192"/>
    <cellStyle name="Neutral 3" xfId="3193"/>
    <cellStyle name="Normal 10 2 11" xfId="3194"/>
    <cellStyle name="Normal 10 2 2 10" xfId="3195"/>
    <cellStyle name="Normal 10 3 9" xfId="3196"/>
    <cellStyle name="Normal 10 3 2" xfId="3197"/>
    <cellStyle name="Normal 10 4 10" xfId="3198"/>
    <cellStyle name="Normal 10 4 2" xfId="3199"/>
    <cellStyle name="Normal 10 5" xfId="3200"/>
    <cellStyle name="Normal 11 2 11" xfId="3201"/>
    <cellStyle name="Normal 12 2 11" xfId="3202"/>
    <cellStyle name="Normal 12 2 2" xfId="3203"/>
    <cellStyle name="Normal 12 3" xfId="3204"/>
    <cellStyle name="Normal 13 3 10" xfId="3205"/>
    <cellStyle name="Normal 14 2 2 10" xfId="3206"/>
    <cellStyle name="Normal 14 3 10" xfId="3207"/>
    <cellStyle name="Normal 14 4" xfId="3208"/>
    <cellStyle name="Normal 16 2" xfId="3209"/>
    <cellStyle name="Normal 17 2 10" xfId="3210"/>
    <cellStyle name="Normal 18 17" xfId="3211"/>
    <cellStyle name="Normal 18 2" xfId="3212"/>
    <cellStyle name="Normal 18 3" xfId="3213"/>
    <cellStyle name="Normal 19 2" xfId="3214"/>
    <cellStyle name="Normal 2 10 10 2" xfId="3215"/>
    <cellStyle name="Normal 2 10 10 2 2" xfId="3216"/>
    <cellStyle name="Normal 2 10 10 3" xfId="3217"/>
    <cellStyle name="Normal 2 10 11 2" xfId="3218"/>
    <cellStyle name="Normal 2 10 11 2 2" xfId="3219"/>
    <cellStyle name="Normal 2 10 11 3" xfId="3220"/>
    <cellStyle name="Normal 2 10 12 2" xfId="3221"/>
    <cellStyle name="Normal 2 10 12 2 2" xfId="3222"/>
    <cellStyle name="Normal 2 10 12 3" xfId="3223"/>
    <cellStyle name="Normal 2 10 13 2" xfId="3224"/>
    <cellStyle name="Normal 2 10 13 2 2" xfId="3225"/>
    <cellStyle name="Normal 2 10 13 3" xfId="3226"/>
    <cellStyle name="Normal 2 10 14 2" xfId="3227"/>
    <cellStyle name="Normal 2 10 14 2 2" xfId="3228"/>
    <cellStyle name="Normal 2 10 14 3" xfId="3229"/>
    <cellStyle name="Normal 2 10 15 2" xfId="3230"/>
    <cellStyle name="Normal 2 10 15 2 2" xfId="3231"/>
    <cellStyle name="Normal 2 10 15 3" xfId="3232"/>
    <cellStyle name="Normal 2 10 16 2" xfId="3233"/>
    <cellStyle name="Normal 2 10 16 2 2" xfId="3234"/>
    <cellStyle name="Normal 2 10 16 3" xfId="3235"/>
    <cellStyle name="Normal 2 10 17 2" xfId="3236"/>
    <cellStyle name="Normal 2 10 17 2 2" xfId="3237"/>
    <cellStyle name="Normal 2 10 17 3" xfId="3238"/>
    <cellStyle name="Normal 2 10 18 2" xfId="3239"/>
    <cellStyle name="Normal 2 10 18 2 2" xfId="3240"/>
    <cellStyle name="Normal 2 10 18 3" xfId="3241"/>
    <cellStyle name="Normal 2 10 19 2" xfId="3242"/>
    <cellStyle name="Normal 2 10 19 2 2" xfId="3243"/>
    <cellStyle name="Normal 2 10 19 3" xfId="3244"/>
    <cellStyle name="Normal 2 10 2 2" xfId="3245"/>
    <cellStyle name="Normal 2 10 2 2 2" xfId="3246"/>
    <cellStyle name="Normal 2 10 2 3" xfId="3247"/>
    <cellStyle name="Normal 2 10 20 2" xfId="3248"/>
    <cellStyle name="Normal 2 10 20 2 2" xfId="3249"/>
    <cellStyle name="Normal 2 10 20 3" xfId="3250"/>
    <cellStyle name="Normal 2 10 21 2" xfId="3251"/>
    <cellStyle name="Normal 2 10 21 2 2" xfId="3252"/>
    <cellStyle name="Normal 2 10 21 3" xfId="3253"/>
    <cellStyle name="Normal 2 10 22 2" xfId="3254"/>
    <cellStyle name="Normal 2 10 22 2 2" xfId="3255"/>
    <cellStyle name="Normal 2 10 22 3" xfId="3256"/>
    <cellStyle name="Normal 2 10 23 2" xfId="3257"/>
    <cellStyle name="Normal 2 10 23 2 2" xfId="3258"/>
    <cellStyle name="Normal 2 10 23 3" xfId="3259"/>
    <cellStyle name="Normal 2 10 24 2" xfId="3260"/>
    <cellStyle name="Normal 2 10 25" xfId="3261"/>
    <cellStyle name="Normal 2 10 3 2" xfId="3262"/>
    <cellStyle name="Normal 2 10 3 2 2" xfId="3263"/>
    <cellStyle name="Normal 2 10 3 3" xfId="3264"/>
    <cellStyle name="Normal 2 10 4 2" xfId="3265"/>
    <cellStyle name="Normal 2 10 4 2 2" xfId="3266"/>
    <cellStyle name="Normal 2 10 4 3" xfId="3267"/>
    <cellStyle name="Normal 2 10 5 2" xfId="3268"/>
    <cellStyle name="Normal 2 10 5 2 2" xfId="3269"/>
    <cellStyle name="Normal 2 10 5 3" xfId="3270"/>
    <cellStyle name="Normal 2 10 6 2" xfId="3271"/>
    <cellStyle name="Normal 2 10 6 2 2" xfId="3272"/>
    <cellStyle name="Normal 2 10 6 3" xfId="3273"/>
    <cellStyle name="Normal 2 10 7 2" xfId="3274"/>
    <cellStyle name="Normal 2 10 7 2 2" xfId="3275"/>
    <cellStyle name="Normal 2 10 7 3" xfId="3276"/>
    <cellStyle name="Normal 2 10 8 2" xfId="3277"/>
    <cellStyle name="Normal 2 10 8 2 2" xfId="3278"/>
    <cellStyle name="Normal 2 10 8 3" xfId="3279"/>
    <cellStyle name="Normal 2 10 9 2" xfId="3280"/>
    <cellStyle name="Normal 2 10 9 2 2" xfId="3281"/>
    <cellStyle name="Normal 2 10 9 3" xfId="3282"/>
    <cellStyle name="Normal 2 100 2" xfId="3283"/>
    <cellStyle name="Normal 2 100 3" xfId="3284"/>
    <cellStyle name="Normal 2 101" xfId="3285"/>
    <cellStyle name="Normal 2 101 2" xfId="3286"/>
    <cellStyle name="Normal 2 101 3" xfId="3287"/>
    <cellStyle name="Normal 2 102" xfId="3288"/>
    <cellStyle name="Normal 2 103" xfId="3289"/>
    <cellStyle name="Normal 2 104" xfId="3290"/>
    <cellStyle name="Normal 2 105" xfId="3291"/>
    <cellStyle name="Normal 2 11 10 2" xfId="3292"/>
    <cellStyle name="Normal 2 11 10 2 2" xfId="3293"/>
    <cellStyle name="Normal 2 11 10 3" xfId="3294"/>
    <cellStyle name="Normal 2 11 11 2" xfId="3295"/>
    <cellStyle name="Normal 2 11 11 2 2" xfId="3296"/>
    <cellStyle name="Normal 2 11 11 3" xfId="3297"/>
    <cellStyle name="Normal 2 11 12 2" xfId="3298"/>
    <cellStyle name="Normal 2 11 12 2 2" xfId="3299"/>
    <cellStyle name="Normal 2 11 12 3" xfId="3300"/>
    <cellStyle name="Normal 2 11 13 2" xfId="3301"/>
    <cellStyle name="Normal 2 11 13 2 2" xfId="3302"/>
    <cellStyle name="Normal 2 11 13 3" xfId="3303"/>
    <cellStyle name="Normal 2 11 14 2" xfId="3304"/>
    <cellStyle name="Normal 2 11 14 2 2" xfId="3305"/>
    <cellStyle name="Normal 2 11 14 3" xfId="3306"/>
    <cellStyle name="Normal 2 11 15 2" xfId="3307"/>
    <cellStyle name="Normal 2 11 15 2 2" xfId="3308"/>
    <cellStyle name="Normal 2 11 15 3" xfId="3309"/>
    <cellStyle name="Normal 2 11 16 2" xfId="3310"/>
    <cellStyle name="Normal 2 11 16 2 2" xfId="3311"/>
    <cellStyle name="Normal 2 11 16 3" xfId="3312"/>
    <cellStyle name="Normal 2 11 17 2" xfId="3313"/>
    <cellStyle name="Normal 2 11 17 2 2" xfId="3314"/>
    <cellStyle name="Normal 2 11 17 3" xfId="3315"/>
    <cellStyle name="Normal 2 11 18 2" xfId="3316"/>
    <cellStyle name="Normal 2 11 18 2 2" xfId="3317"/>
    <cellStyle name="Normal 2 11 18 3" xfId="3318"/>
    <cellStyle name="Normal 2 11 19 2" xfId="3319"/>
    <cellStyle name="Normal 2 11 19 2 2" xfId="3320"/>
    <cellStyle name="Normal 2 11 19 3" xfId="3321"/>
    <cellStyle name="Normal 2 11 2 2" xfId="3322"/>
    <cellStyle name="Normal 2 11 2 2 2" xfId="3323"/>
    <cellStyle name="Normal 2 11 2 3" xfId="3324"/>
    <cellStyle name="Normal 2 11 20 2" xfId="3325"/>
    <cellStyle name="Normal 2 11 20 2 2" xfId="3326"/>
    <cellStyle name="Normal 2 11 20 3" xfId="3327"/>
    <cellStyle name="Normal 2 11 21 2" xfId="3328"/>
    <cellStyle name="Normal 2 11 21 2 2" xfId="3329"/>
    <cellStyle name="Normal 2 11 21 3" xfId="3330"/>
    <cellStyle name="Normal 2 11 22 2" xfId="3331"/>
    <cellStyle name="Normal 2 11 22 2 2" xfId="3332"/>
    <cellStyle name="Normal 2 11 22 3" xfId="3333"/>
    <cellStyle name="Normal 2 11 23 2" xfId="3334"/>
    <cellStyle name="Normal 2 11 23 2 2" xfId="3335"/>
    <cellStyle name="Normal 2 11 23 3" xfId="3336"/>
    <cellStyle name="Normal 2 11 24 2" xfId="3337"/>
    <cellStyle name="Normal 2 11 25" xfId="3338"/>
    <cellStyle name="Normal 2 11 3 2" xfId="3339"/>
    <cellStyle name="Normal 2 11 3 2 2" xfId="3340"/>
    <cellStyle name="Normal 2 11 3 3" xfId="3341"/>
    <cellStyle name="Normal 2 11 4 2" xfId="3342"/>
    <cellStyle name="Normal 2 11 4 2 2" xfId="3343"/>
    <cellStyle name="Normal 2 11 4 3" xfId="3344"/>
    <cellStyle name="Normal 2 11 5 2" xfId="3345"/>
    <cellStyle name="Normal 2 11 5 2 2" xfId="3346"/>
    <cellStyle name="Normal 2 11 5 3" xfId="3347"/>
    <cellStyle name="Normal 2 11 6 2" xfId="3348"/>
    <cellStyle name="Normal 2 11 6 2 2" xfId="3349"/>
    <cellStyle name="Normal 2 11 6 3" xfId="3350"/>
    <cellStyle name="Normal 2 11 7 2" xfId="3351"/>
    <cellStyle name="Normal 2 11 7 2 2" xfId="3352"/>
    <cellStyle name="Normal 2 11 7 3" xfId="3353"/>
    <cellStyle name="Normal 2 11 8 2" xfId="3354"/>
    <cellStyle name="Normal 2 11 8 2 2" xfId="3355"/>
    <cellStyle name="Normal 2 11 8 3" xfId="3356"/>
    <cellStyle name="Normal 2 11 9 2" xfId="3357"/>
    <cellStyle name="Normal 2 11 9 2 2" xfId="3358"/>
    <cellStyle name="Normal 2 11 9 3" xfId="3359"/>
    <cellStyle name="Normal 2 12 10 2" xfId="3360"/>
    <cellStyle name="Normal 2 12 10 2 2" xfId="3361"/>
    <cellStyle name="Normal 2 12 10 3" xfId="3362"/>
    <cellStyle name="Normal 2 12 11 2" xfId="3363"/>
    <cellStyle name="Normal 2 12 11 2 2" xfId="3364"/>
    <cellStyle name="Normal 2 12 11 3" xfId="3365"/>
    <cellStyle name="Normal 2 12 12 2" xfId="3366"/>
    <cellStyle name="Normal 2 12 12 2 2" xfId="3367"/>
    <cellStyle name="Normal 2 12 12 3" xfId="3368"/>
    <cellStyle name="Normal 2 12 13 2" xfId="3369"/>
    <cellStyle name="Normal 2 12 13 2 2" xfId="3370"/>
    <cellStyle name="Normal 2 12 13 3" xfId="3371"/>
    <cellStyle name="Normal 2 12 14 2" xfId="3372"/>
    <cellStyle name="Normal 2 12 14 2 2" xfId="3373"/>
    <cellStyle name="Normal 2 12 14 3" xfId="3374"/>
    <cellStyle name="Normal 2 12 15 2" xfId="3375"/>
    <cellStyle name="Normal 2 12 15 2 2" xfId="3376"/>
    <cellStyle name="Normal 2 12 15 3" xfId="3377"/>
    <cellStyle name="Normal 2 12 16 2" xfId="3378"/>
    <cellStyle name="Normal 2 12 16 2 2" xfId="3379"/>
    <cellStyle name="Normal 2 12 16 3" xfId="3380"/>
    <cellStyle name="Normal 2 12 17 2" xfId="3381"/>
    <cellStyle name="Normal 2 12 17 2 2" xfId="3382"/>
    <cellStyle name="Normal 2 12 17 3" xfId="3383"/>
    <cellStyle name="Normal 2 12 18 2" xfId="3384"/>
    <cellStyle name="Normal 2 12 18 2 2" xfId="3385"/>
    <cellStyle name="Normal 2 12 18 3" xfId="3386"/>
    <cellStyle name="Normal 2 12 19 2" xfId="3387"/>
    <cellStyle name="Normal 2 12 19 2 2" xfId="3388"/>
    <cellStyle name="Normal 2 12 19 3" xfId="3389"/>
    <cellStyle name="Normal 2 12 2 2" xfId="3390"/>
    <cellStyle name="Normal 2 12 2 2 2" xfId="3391"/>
    <cellStyle name="Normal 2 12 2 3" xfId="3392"/>
    <cellStyle name="Normal 2 12 20 2" xfId="3393"/>
    <cellStyle name="Normal 2 12 20 2 2" xfId="3394"/>
    <cellStyle name="Normal 2 12 20 3" xfId="3395"/>
    <cellStyle name="Normal 2 12 21 2" xfId="3396"/>
    <cellStyle name="Normal 2 12 21 2 2" xfId="3397"/>
    <cellStyle name="Normal 2 12 21 3" xfId="3398"/>
    <cellStyle name="Normal 2 12 22 2" xfId="3399"/>
    <cellStyle name="Normal 2 12 22 2 2" xfId="3400"/>
    <cellStyle name="Normal 2 12 22 3" xfId="3401"/>
    <cellStyle name="Normal 2 12 23 2" xfId="3402"/>
    <cellStyle name="Normal 2 12 23 2 2" xfId="3403"/>
    <cellStyle name="Normal 2 12 23 3" xfId="3404"/>
    <cellStyle name="Normal 2 12 24 2" xfId="3405"/>
    <cellStyle name="Normal 2 12 25" xfId="3406"/>
    <cellStyle name="Normal 2 12 3 2" xfId="3407"/>
    <cellStyle name="Normal 2 12 3 2 2" xfId="3408"/>
    <cellStyle name="Normal 2 12 3 3" xfId="3409"/>
    <cellStyle name="Normal 2 12 4 2" xfId="3410"/>
    <cellStyle name="Normal 2 12 4 2 2" xfId="3411"/>
    <cellStyle name="Normal 2 12 4 3" xfId="3412"/>
    <cellStyle name="Normal 2 12 5 2" xfId="3413"/>
    <cellStyle name="Normal 2 12 5 2 2" xfId="3414"/>
    <cellStyle name="Normal 2 12 5 3" xfId="3415"/>
    <cellStyle name="Normal 2 12 6 2" xfId="3416"/>
    <cellStyle name="Normal 2 12 6 2 2" xfId="3417"/>
    <cellStyle name="Normal 2 12 6 3" xfId="3418"/>
    <cellStyle name="Normal 2 12 7 2" xfId="3419"/>
    <cellStyle name="Normal 2 12 7 2 2" xfId="3420"/>
    <cellStyle name="Normal 2 12 7 3" xfId="3421"/>
    <cellStyle name="Normal 2 12 8 2" xfId="3422"/>
    <cellStyle name="Normal 2 12 8 2 2" xfId="3423"/>
    <cellStyle name="Normal 2 12 8 3" xfId="3424"/>
    <cellStyle name="Normal 2 12 9 2" xfId="3425"/>
    <cellStyle name="Normal 2 12 9 2 2" xfId="3426"/>
    <cellStyle name="Normal 2 12 9 3" xfId="3427"/>
    <cellStyle name="Normal 2 13 10 2" xfId="3428"/>
    <cellStyle name="Normal 2 13 10 2 2" xfId="3429"/>
    <cellStyle name="Normal 2 13 10 3" xfId="3430"/>
    <cellStyle name="Normal 2 13 11 2" xfId="3431"/>
    <cellStyle name="Normal 2 13 11 2 2" xfId="3432"/>
    <cellStyle name="Normal 2 13 11 3" xfId="3433"/>
    <cellStyle name="Normal 2 13 12 2" xfId="3434"/>
    <cellStyle name="Normal 2 13 12 2 2" xfId="3435"/>
    <cellStyle name="Normal 2 13 12 3" xfId="3436"/>
    <cellStyle name="Normal 2 13 13 2" xfId="3437"/>
    <cellStyle name="Normal 2 13 13 2 2" xfId="3438"/>
    <cellStyle name="Normal 2 13 13 3" xfId="3439"/>
    <cellStyle name="Normal 2 13 14 2" xfId="3440"/>
    <cellStyle name="Normal 2 13 14 2 2" xfId="3441"/>
    <cellStyle name="Normal 2 13 14 3" xfId="3442"/>
    <cellStyle name="Normal 2 13 15 2" xfId="3443"/>
    <cellStyle name="Normal 2 13 15 2 2" xfId="3444"/>
    <cellStyle name="Normal 2 13 15 3" xfId="3445"/>
    <cellStyle name="Normal 2 13 16 2" xfId="3446"/>
    <cellStyle name="Normal 2 13 16 2 2" xfId="3447"/>
    <cellStyle name="Normal 2 13 16 3" xfId="3448"/>
    <cellStyle name="Normal 2 13 17 2" xfId="3449"/>
    <cellStyle name="Normal 2 13 17 2 2" xfId="3450"/>
    <cellStyle name="Normal 2 13 17 3" xfId="3451"/>
    <cellStyle name="Normal 2 13 18 2" xfId="3452"/>
    <cellStyle name="Normal 2 13 18 2 2" xfId="3453"/>
    <cellStyle name="Normal 2 13 18 3" xfId="3454"/>
    <cellStyle name="Normal 2 13 19 2" xfId="3455"/>
    <cellStyle name="Normal 2 13 19 2 2" xfId="3456"/>
    <cellStyle name="Normal 2 13 19 3" xfId="3457"/>
    <cellStyle name="Normal 2 13 2 2" xfId="3458"/>
    <cellStyle name="Normal 2 13 2 2 2" xfId="3459"/>
    <cellStyle name="Normal 2 13 2 3" xfId="3460"/>
    <cellStyle name="Normal 2 13 20 2" xfId="3461"/>
    <cellStyle name="Normal 2 13 20 2 2" xfId="3462"/>
    <cellStyle name="Normal 2 13 20 3" xfId="3463"/>
    <cellStyle name="Normal 2 13 21 2" xfId="3464"/>
    <cellStyle name="Normal 2 13 21 2 2" xfId="3465"/>
    <cellStyle name="Normal 2 13 21 3" xfId="3466"/>
    <cellStyle name="Normal 2 13 22 2" xfId="3467"/>
    <cellStyle name="Normal 2 13 22 2 2" xfId="3468"/>
    <cellStyle name="Normal 2 13 22 3" xfId="3469"/>
    <cellStyle name="Normal 2 13 23 2" xfId="3470"/>
    <cellStyle name="Normal 2 13 23 2 2" xfId="3471"/>
    <cellStyle name="Normal 2 13 23 3" xfId="3472"/>
    <cellStyle name="Normal 2 13 24 2" xfId="3473"/>
    <cellStyle name="Normal 2 13 25" xfId="3474"/>
    <cellStyle name="Normal 2 13 3 2" xfId="3475"/>
    <cellStyle name="Normal 2 13 3 2 2" xfId="3476"/>
    <cellStyle name="Normal 2 13 3 3" xfId="3477"/>
    <cellStyle name="Normal 2 13 4 2" xfId="3478"/>
    <cellStyle name="Normal 2 13 4 2 2" xfId="3479"/>
    <cellStyle name="Normal 2 13 4 3" xfId="3480"/>
    <cellStyle name="Normal 2 13 5 2" xfId="3481"/>
    <cellStyle name="Normal 2 13 5 2 2" xfId="3482"/>
    <cellStyle name="Normal 2 13 5 3" xfId="3483"/>
    <cellStyle name="Normal 2 13 6 2" xfId="3484"/>
    <cellStyle name="Normal 2 13 6 2 2" xfId="3485"/>
    <cellStyle name="Normal 2 13 6 3" xfId="3486"/>
    <cellStyle name="Normal 2 13 7 2" xfId="3487"/>
    <cellStyle name="Normal 2 13 7 2 2" xfId="3488"/>
    <cellStyle name="Normal 2 13 7 3" xfId="3489"/>
    <cellStyle name="Normal 2 13 8 2" xfId="3490"/>
    <cellStyle name="Normal 2 13 8 2 2" xfId="3491"/>
    <cellStyle name="Normal 2 13 8 3" xfId="3492"/>
    <cellStyle name="Normal 2 13 9 2" xfId="3493"/>
    <cellStyle name="Normal 2 13 9 2 2" xfId="3494"/>
    <cellStyle name="Normal 2 13 9 3" xfId="3495"/>
    <cellStyle name="Normal 2 14 10 2" xfId="3496"/>
    <cellStyle name="Normal 2 14 10 2 2" xfId="3497"/>
    <cellStyle name="Normal 2 14 10 3" xfId="3498"/>
    <cellStyle name="Normal 2 14 11 2" xfId="3499"/>
    <cellStyle name="Normal 2 14 11 2 2" xfId="3500"/>
    <cellStyle name="Normal 2 14 11 3" xfId="3501"/>
    <cellStyle name="Normal 2 14 12 2" xfId="3502"/>
    <cellStyle name="Normal 2 14 12 2 2" xfId="3503"/>
    <cellStyle name="Normal 2 14 12 3" xfId="3504"/>
    <cellStyle name="Normal 2 14 13 2" xfId="3505"/>
    <cellStyle name="Normal 2 14 13 2 2" xfId="3506"/>
    <cellStyle name="Normal 2 14 13 3" xfId="3507"/>
    <cellStyle name="Normal 2 14 14 2" xfId="3508"/>
    <cellStyle name="Normal 2 14 14 2 2" xfId="3509"/>
    <cellStyle name="Normal 2 14 14 3" xfId="3510"/>
    <cellStyle name="Normal 2 14 15 2" xfId="3511"/>
    <cellStyle name="Normal 2 14 15 2 2" xfId="3512"/>
    <cellStyle name="Normal 2 14 15 3" xfId="3513"/>
    <cellStyle name="Normal 2 14 16 2" xfId="3514"/>
    <cellStyle name="Normal 2 14 16 2 2" xfId="3515"/>
    <cellStyle name="Normal 2 14 16 3" xfId="3516"/>
    <cellStyle name="Normal 2 14 17 2" xfId="3517"/>
    <cellStyle name="Normal 2 14 17 2 2" xfId="3518"/>
    <cellStyle name="Normal 2 14 17 3" xfId="3519"/>
    <cellStyle name="Normal 2 14 18 2" xfId="3520"/>
    <cellStyle name="Normal 2 14 18 2 2" xfId="3521"/>
    <cellStyle name="Normal 2 14 18 3" xfId="3522"/>
    <cellStyle name="Normal 2 14 19 2" xfId="3523"/>
    <cellStyle name="Normal 2 14 19 2 2" xfId="3524"/>
    <cellStyle name="Normal 2 14 19 3" xfId="3525"/>
    <cellStyle name="Normal 2 14 2 2" xfId="3526"/>
    <cellStyle name="Normal 2 14 2 2 2" xfId="3527"/>
    <cellStyle name="Normal 2 14 2 3" xfId="3528"/>
    <cellStyle name="Normal 2 14 20 2" xfId="3529"/>
    <cellStyle name="Normal 2 14 20 2 2" xfId="3530"/>
    <cellStyle name="Normal 2 14 20 3" xfId="3531"/>
    <cellStyle name="Normal 2 14 21 2" xfId="3532"/>
    <cellStyle name="Normal 2 14 21 2 2" xfId="3533"/>
    <cellStyle name="Normal 2 14 21 3" xfId="3534"/>
    <cellStyle name="Normal 2 14 22 2" xfId="3535"/>
    <cellStyle name="Normal 2 14 22 2 2" xfId="3536"/>
    <cellStyle name="Normal 2 14 22 3" xfId="3537"/>
    <cellStyle name="Normal 2 14 23 2" xfId="3538"/>
    <cellStyle name="Normal 2 14 23 2 2" xfId="3539"/>
    <cellStyle name="Normal 2 14 23 3" xfId="3540"/>
    <cellStyle name="Normal 2 14 24 2" xfId="3541"/>
    <cellStyle name="Normal 2 14 25" xfId="3542"/>
    <cellStyle name="Normal 2 14 3 2" xfId="3543"/>
    <cellStyle name="Normal 2 14 3 2 2" xfId="3544"/>
    <cellStyle name="Normal 2 14 3 3" xfId="3545"/>
    <cellStyle name="Normal 2 14 4 2" xfId="3546"/>
    <cellStyle name="Normal 2 14 4 2 2" xfId="3547"/>
    <cellStyle name="Normal 2 14 4 3" xfId="3548"/>
    <cellStyle name="Normal 2 14 5 2" xfId="3549"/>
    <cellStyle name="Normal 2 14 5 2 2" xfId="3550"/>
    <cellStyle name="Normal 2 14 5 3" xfId="3551"/>
    <cellStyle name="Normal 2 14 6 2" xfId="3552"/>
    <cellStyle name="Normal 2 14 6 2 2" xfId="3553"/>
    <cellStyle name="Normal 2 14 6 3" xfId="3554"/>
    <cellStyle name="Normal 2 14 7 2" xfId="3555"/>
    <cellStyle name="Normal 2 14 7 2 2" xfId="3556"/>
    <cellStyle name="Normal 2 14 7 3" xfId="3557"/>
    <cellStyle name="Normal 2 14 8 2" xfId="3558"/>
    <cellStyle name="Normal 2 14 8 2 2" xfId="3559"/>
    <cellStyle name="Normal 2 14 8 3" xfId="3560"/>
    <cellStyle name="Normal 2 14 9 2" xfId="3561"/>
    <cellStyle name="Normal 2 14 9 2 2" xfId="3562"/>
    <cellStyle name="Normal 2 14 9 3" xfId="3563"/>
    <cellStyle name="Normal 2 15 10 2" xfId="3564"/>
    <cellStyle name="Normal 2 15 10 2 2" xfId="3565"/>
    <cellStyle name="Normal 2 15 10 3" xfId="3566"/>
    <cellStyle name="Normal 2 15 11 2" xfId="3567"/>
    <cellStyle name="Normal 2 15 11 2 2" xfId="3568"/>
    <cellStyle name="Normal 2 15 11 3" xfId="3569"/>
    <cellStyle name="Normal 2 15 12 2" xfId="3570"/>
    <cellStyle name="Normal 2 15 12 2 2" xfId="3571"/>
    <cellStyle name="Normal 2 15 12 3" xfId="3572"/>
    <cellStyle name="Normal 2 15 13 2" xfId="3573"/>
    <cellStyle name="Normal 2 15 13 2 2" xfId="3574"/>
    <cellStyle name="Normal 2 15 13 3" xfId="3575"/>
    <cellStyle name="Normal 2 15 14 2" xfId="3576"/>
    <cellStyle name="Normal 2 15 14 2 2" xfId="3577"/>
    <cellStyle name="Normal 2 15 14 3" xfId="3578"/>
    <cellStyle name="Normal 2 15 15 2" xfId="3579"/>
    <cellStyle name="Normal 2 15 15 2 2" xfId="3580"/>
    <cellStyle name="Normal 2 15 15 3" xfId="3581"/>
    <cellStyle name="Normal 2 15 16 2" xfId="3582"/>
    <cellStyle name="Normal 2 15 16 2 2" xfId="3583"/>
    <cellStyle name="Normal 2 15 16 3" xfId="3584"/>
    <cellStyle name="Normal 2 15 17 2" xfId="3585"/>
    <cellStyle name="Normal 2 15 17 2 2" xfId="3586"/>
    <cellStyle name="Normal 2 15 17 3" xfId="3587"/>
    <cellStyle name="Normal 2 15 18 2" xfId="3588"/>
    <cellStyle name="Normal 2 15 18 2 2" xfId="3589"/>
    <cellStyle name="Normal 2 15 18 3" xfId="3590"/>
    <cellStyle name="Normal 2 15 19 2" xfId="3591"/>
    <cellStyle name="Normal 2 15 19 2 2" xfId="3592"/>
    <cellStyle name="Normal 2 15 19 3" xfId="3593"/>
    <cellStyle name="Normal 2 15 2 2" xfId="3594"/>
    <cellStyle name="Normal 2 15 2 2 2" xfId="3595"/>
    <cellStyle name="Normal 2 15 2 3" xfId="3596"/>
    <cellStyle name="Normal 2 15 20 2" xfId="3597"/>
    <cellStyle name="Normal 2 15 20 2 2" xfId="3598"/>
    <cellStyle name="Normal 2 15 20 3" xfId="3599"/>
    <cellStyle name="Normal 2 15 21 2" xfId="3600"/>
    <cellStyle name="Normal 2 15 21 2 2" xfId="3601"/>
    <cellStyle name="Normal 2 15 21 3" xfId="3602"/>
    <cellStyle name="Normal 2 15 22 2" xfId="3603"/>
    <cellStyle name="Normal 2 15 22 2 2" xfId="3604"/>
    <cellStyle name="Normal 2 15 22 3" xfId="3605"/>
    <cellStyle name="Normal 2 15 23 2" xfId="3606"/>
    <cellStyle name="Normal 2 15 23 2 2" xfId="3607"/>
    <cellStyle name="Normal 2 15 23 3" xfId="3608"/>
    <cellStyle name="Normal 2 15 24" xfId="3609"/>
    <cellStyle name="Normal 2 15 24 2" xfId="3610"/>
    <cellStyle name="Normal 2 15 25" xfId="3611"/>
    <cellStyle name="Normal 2 15 3 2" xfId="3612"/>
    <cellStyle name="Normal 2 15 3 2 2" xfId="3613"/>
    <cellStyle name="Normal 2 15 3 3" xfId="3614"/>
    <cellStyle name="Normal 2 15 4 2" xfId="3615"/>
    <cellStyle name="Normal 2 15 4 2 2" xfId="3616"/>
    <cellStyle name="Normal 2 15 4 3" xfId="3617"/>
    <cellStyle name="Normal 2 15 5 2" xfId="3618"/>
    <cellStyle name="Normal 2 15 5 2 2" xfId="3619"/>
    <cellStyle name="Normal 2 15 5 3" xfId="3620"/>
    <cellStyle name="Normal 2 15 6 2" xfId="3621"/>
    <cellStyle name="Normal 2 15 6 2 2" xfId="3622"/>
    <cellStyle name="Normal 2 15 6 3" xfId="3623"/>
    <cellStyle name="Normal 2 15 7 2" xfId="3624"/>
    <cellStyle name="Normal 2 15 7 2 2" xfId="3625"/>
    <cellStyle name="Normal 2 15 7 3" xfId="3626"/>
    <cellStyle name="Normal 2 15 8 2" xfId="3627"/>
    <cellStyle name="Normal 2 15 8 2 2" xfId="3628"/>
    <cellStyle name="Normal 2 15 8 3" xfId="3629"/>
    <cellStyle name="Normal 2 15 9 2" xfId="3630"/>
    <cellStyle name="Normal 2 15 9 2 2" xfId="3631"/>
    <cellStyle name="Normal 2 15 9 3" xfId="3632"/>
    <cellStyle name="Normal 2 16 10 2" xfId="3633"/>
    <cellStyle name="Normal 2 16 10 2 2" xfId="3634"/>
    <cellStyle name="Normal 2 16 10 3" xfId="3635"/>
    <cellStyle name="Normal 2 16 11 2" xfId="3636"/>
    <cellStyle name="Normal 2 16 11 2 2" xfId="3637"/>
    <cellStyle name="Normal 2 16 11 3" xfId="3638"/>
    <cellStyle name="Normal 2 16 12 2" xfId="3639"/>
    <cellStyle name="Normal 2 16 12 2 2" xfId="3640"/>
    <cellStyle name="Normal 2 16 12 3" xfId="3641"/>
    <cellStyle name="Normal 2 16 13 2" xfId="3642"/>
    <cellStyle name="Normal 2 16 13 2 2" xfId="3643"/>
    <cellStyle name="Normal 2 16 13 3" xfId="3644"/>
    <cellStyle name="Normal 2 16 14 2" xfId="3645"/>
    <cellStyle name="Normal 2 16 14 2 2" xfId="3646"/>
    <cellStyle name="Normal 2 16 14 3" xfId="3647"/>
    <cellStyle name="Normal 2 16 15 2" xfId="3648"/>
    <cellStyle name="Normal 2 16 15 2 2" xfId="3649"/>
    <cellStyle name="Normal 2 16 15 3" xfId="3650"/>
    <cellStyle name="Normal 2 16 16 2" xfId="3651"/>
    <cellStyle name="Normal 2 16 16 2 2" xfId="3652"/>
    <cellStyle name="Normal 2 16 16 3" xfId="3653"/>
    <cellStyle name="Normal 2 16 17 2" xfId="3654"/>
    <cellStyle name="Normal 2 16 17 2 2" xfId="3655"/>
    <cellStyle name="Normal 2 16 17 3" xfId="3656"/>
    <cellStyle name="Normal 2 16 18 2" xfId="3657"/>
    <cellStyle name="Normal 2 16 18 2 2" xfId="3658"/>
    <cellStyle name="Normal 2 16 18 3" xfId="3659"/>
    <cellStyle name="Normal 2 16 19 2" xfId="3660"/>
    <cellStyle name="Normal 2 16 19 2 2" xfId="3661"/>
    <cellStyle name="Normal 2 16 19 3" xfId="3662"/>
    <cellStyle name="Normal 2 16 2 2" xfId="3663"/>
    <cellStyle name="Normal 2 16 2 2 2" xfId="3664"/>
    <cellStyle name="Normal 2 16 2 3" xfId="3665"/>
    <cellStyle name="Normal 2 16 20 2" xfId="3666"/>
    <cellStyle name="Normal 2 16 20 2 2" xfId="3667"/>
    <cellStyle name="Normal 2 16 20 3" xfId="3668"/>
    <cellStyle name="Normal 2 16 21 2" xfId="3669"/>
    <cellStyle name="Normal 2 16 21 2 2" xfId="3670"/>
    <cellStyle name="Normal 2 16 21 3" xfId="3671"/>
    <cellStyle name="Normal 2 16 22 2" xfId="3672"/>
    <cellStyle name="Normal 2 16 22 2 2" xfId="3673"/>
    <cellStyle name="Normal 2 16 22 3" xfId="3674"/>
    <cellStyle name="Normal 2 16 23 2" xfId="3675"/>
    <cellStyle name="Normal 2 16 23 2 2" xfId="3676"/>
    <cellStyle name="Normal 2 16 23 3" xfId="3677"/>
    <cellStyle name="Normal 2 16 24" xfId="3678"/>
    <cellStyle name="Normal 2 16 24 2" xfId="3679"/>
    <cellStyle name="Normal 2 16 25" xfId="3680"/>
    <cellStyle name="Normal 2 16 3 2" xfId="3681"/>
    <cellStyle name="Normal 2 16 3 2 2" xfId="3682"/>
    <cellStyle name="Normal 2 16 3 3" xfId="3683"/>
    <cellStyle name="Normal 2 16 4 2" xfId="3684"/>
    <cellStyle name="Normal 2 16 4 2 2" xfId="3685"/>
    <cellStyle name="Normal 2 16 4 3" xfId="3686"/>
    <cellStyle name="Normal 2 16 5 2" xfId="3687"/>
    <cellStyle name="Normal 2 16 5 2 2" xfId="3688"/>
    <cellStyle name="Normal 2 16 5 3" xfId="3689"/>
    <cellStyle name="Normal 2 16 6 2" xfId="3690"/>
    <cellStyle name="Normal 2 16 6 2 2" xfId="3691"/>
    <cellStyle name="Normal 2 16 6 3" xfId="3692"/>
    <cellStyle name="Normal 2 16 7 2" xfId="3693"/>
    <cellStyle name="Normal 2 16 7 2 2" xfId="3694"/>
    <cellStyle name="Normal 2 16 7 3" xfId="3695"/>
    <cellStyle name="Normal 2 16 8 2" xfId="3696"/>
    <cellStyle name="Normal 2 16 8 2 2" xfId="3697"/>
    <cellStyle name="Normal 2 16 8 3" xfId="3698"/>
    <cellStyle name="Normal 2 16 9 2" xfId="3699"/>
    <cellStyle name="Normal 2 16 9 2 2" xfId="3700"/>
    <cellStyle name="Normal 2 16 9 3" xfId="3701"/>
    <cellStyle name="Normal 2 17 10 2" xfId="3702"/>
    <cellStyle name="Normal 2 17 10 2 2" xfId="3703"/>
    <cellStyle name="Normal 2 17 10 3" xfId="3704"/>
    <cellStyle name="Normal 2 17 11 2" xfId="3705"/>
    <cellStyle name="Normal 2 17 11 2 2" xfId="3706"/>
    <cellStyle name="Normal 2 17 11 3" xfId="3707"/>
    <cellStyle name="Normal 2 17 12 2" xfId="3708"/>
    <cellStyle name="Normal 2 17 12 2 2" xfId="3709"/>
    <cellStyle name="Normal 2 17 12 3" xfId="3710"/>
    <cellStyle name="Normal 2 17 13 2" xfId="3711"/>
    <cellStyle name="Normal 2 17 13 2 2" xfId="3712"/>
    <cellStyle name="Normal 2 17 13 3" xfId="3713"/>
    <cellStyle name="Normal 2 17 14 2" xfId="3714"/>
    <cellStyle name="Normal 2 17 14 2 2" xfId="3715"/>
    <cellStyle name="Normal 2 17 14 3" xfId="3716"/>
    <cellStyle name="Normal 2 17 15 2" xfId="3717"/>
    <cellStyle name="Normal 2 17 15 2 2" xfId="3718"/>
    <cellStyle name="Normal 2 17 15 3" xfId="3719"/>
    <cellStyle name="Normal 2 17 16 2" xfId="3720"/>
    <cellStyle name="Normal 2 17 16 2 2" xfId="3721"/>
    <cellStyle name="Normal 2 17 16 3" xfId="3722"/>
    <cellStyle name="Normal 2 17 17 2" xfId="3723"/>
    <cellStyle name="Normal 2 17 17 2 2" xfId="3724"/>
    <cellStyle name="Normal 2 17 17 3" xfId="3725"/>
    <cellStyle name="Normal 2 17 18 2" xfId="3726"/>
    <cellStyle name="Normal 2 17 18 2 2" xfId="3727"/>
    <cellStyle name="Normal 2 17 18 3" xfId="3728"/>
    <cellStyle name="Normal 2 17 19 2" xfId="3729"/>
    <cellStyle name="Normal 2 17 19 2 2" xfId="3730"/>
    <cellStyle name="Normal 2 17 19 3" xfId="3731"/>
    <cellStyle name="Normal 2 17 2 2" xfId="3732"/>
    <cellStyle name="Normal 2 17 2 2 2" xfId="3733"/>
    <cellStyle name="Normal 2 17 2 3" xfId="3734"/>
    <cellStyle name="Normal 2 17 20 2" xfId="3735"/>
    <cellStyle name="Normal 2 17 20 2 2" xfId="3736"/>
    <cellStyle name="Normal 2 17 20 3" xfId="3737"/>
    <cellStyle name="Normal 2 17 21 2" xfId="3738"/>
    <cellStyle name="Normal 2 17 21 2 2" xfId="3739"/>
    <cellStyle name="Normal 2 17 21 3" xfId="3740"/>
    <cellStyle name="Normal 2 17 22 2" xfId="3741"/>
    <cellStyle name="Normal 2 17 22 2 2" xfId="3742"/>
    <cellStyle name="Normal 2 17 22 3" xfId="3743"/>
    <cellStyle name="Normal 2 17 23 2" xfId="3744"/>
    <cellStyle name="Normal 2 17 23 2 2" xfId="3745"/>
    <cellStyle name="Normal 2 17 23 3" xfId="3746"/>
    <cellStyle name="Normal 2 17 24" xfId="3747"/>
    <cellStyle name="Normal 2 17 24 2" xfId="3748"/>
    <cellStyle name="Normal 2 17 25" xfId="3749"/>
    <cellStyle name="Normal 2 17 3 2" xfId="3750"/>
    <cellStyle name="Normal 2 17 3 2 2" xfId="3751"/>
    <cellStyle name="Normal 2 17 3 3" xfId="3752"/>
    <cellStyle name="Normal 2 17 4 2" xfId="3753"/>
    <cellStyle name="Normal 2 17 4 2 2" xfId="3754"/>
    <cellStyle name="Normal 2 17 4 3" xfId="3755"/>
    <cellStyle name="Normal 2 17 5 2" xfId="3756"/>
    <cellStyle name="Normal 2 17 5 2 2" xfId="3757"/>
    <cellStyle name="Normal 2 17 5 3" xfId="3758"/>
    <cellStyle name="Normal 2 17 6 2" xfId="3759"/>
    <cellStyle name="Normal 2 17 6 2 2" xfId="3760"/>
    <cellStyle name="Normal 2 17 6 3" xfId="3761"/>
    <cellStyle name="Normal 2 17 7 2" xfId="3762"/>
    <cellStyle name="Normal 2 17 7 2 2" xfId="3763"/>
    <cellStyle name="Normal 2 17 7 3" xfId="3764"/>
    <cellStyle name="Normal 2 17 8 2" xfId="3765"/>
    <cellStyle name="Normal 2 17 8 2 2" xfId="3766"/>
    <cellStyle name="Normal 2 17 8 3" xfId="3767"/>
    <cellStyle name="Normal 2 17 9 2" xfId="3768"/>
    <cellStyle name="Normal 2 17 9 2 2" xfId="3769"/>
    <cellStyle name="Normal 2 17 9 3" xfId="3770"/>
    <cellStyle name="Normal 2 18 10 2" xfId="3771"/>
    <cellStyle name="Normal 2 18 10 2 2" xfId="3772"/>
    <cellStyle name="Normal 2 18 10 3" xfId="3773"/>
    <cellStyle name="Normal 2 18 11 2" xfId="3774"/>
    <cellStyle name="Normal 2 18 11 2 2" xfId="3775"/>
    <cellStyle name="Normal 2 18 11 3" xfId="3776"/>
    <cellStyle name="Normal 2 18 12 2" xfId="3777"/>
    <cellStyle name="Normal 2 18 12 2 2" xfId="3778"/>
    <cellStyle name="Normal 2 18 12 3" xfId="3779"/>
    <cellStyle name="Normal 2 18 13 2" xfId="3780"/>
    <cellStyle name="Normal 2 18 13 2 2" xfId="3781"/>
    <cellStyle name="Normal 2 18 13 3" xfId="3782"/>
    <cellStyle name="Normal 2 18 14 2" xfId="3783"/>
    <cellStyle name="Normal 2 18 14 2 2" xfId="3784"/>
    <cellStyle name="Normal 2 18 14 3" xfId="3785"/>
    <cellStyle name="Normal 2 18 15 2" xfId="3786"/>
    <cellStyle name="Normal 2 18 15 2 2" xfId="3787"/>
    <cellStyle name="Normal 2 18 15 3" xfId="3788"/>
    <cellStyle name="Normal 2 18 16 2" xfId="3789"/>
    <cellStyle name="Normal 2 18 16 2 2" xfId="3790"/>
    <cellStyle name="Normal 2 18 16 3" xfId="3791"/>
    <cellStyle name="Normal 2 18 17 2" xfId="3792"/>
    <cellStyle name="Normal 2 18 17 2 2" xfId="3793"/>
    <cellStyle name="Normal 2 18 17 3" xfId="3794"/>
    <cellStyle name="Normal 2 18 18 2" xfId="3795"/>
    <cellStyle name="Normal 2 18 18 2 2" xfId="3796"/>
    <cellStyle name="Normal 2 18 18 3" xfId="3797"/>
    <cellStyle name="Normal 2 18 19 2" xfId="3798"/>
    <cellStyle name="Normal 2 18 19 2 2" xfId="3799"/>
    <cellStyle name="Normal 2 18 19 3" xfId="3800"/>
    <cellStyle name="Normal 2 18 2 2" xfId="3801"/>
    <cellStyle name="Normal 2 18 2 2 2" xfId="3802"/>
    <cellStyle name="Normal 2 18 2 3" xfId="3803"/>
    <cellStyle name="Normal 2 18 20 2" xfId="3804"/>
    <cellStyle name="Normal 2 18 20 2 2" xfId="3805"/>
    <cellStyle name="Normal 2 18 20 3" xfId="3806"/>
    <cellStyle name="Normal 2 18 21 2" xfId="3807"/>
    <cellStyle name="Normal 2 18 21 2 2" xfId="3808"/>
    <cellStyle name="Normal 2 18 21 3" xfId="3809"/>
    <cellStyle name="Normal 2 18 22 2" xfId="3810"/>
    <cellStyle name="Normal 2 18 22 2 2" xfId="3811"/>
    <cellStyle name="Normal 2 18 22 3" xfId="3812"/>
    <cellStyle name="Normal 2 18 23 2" xfId="3813"/>
    <cellStyle name="Normal 2 18 23 2 2" xfId="3814"/>
    <cellStyle name="Normal 2 18 23 3" xfId="3815"/>
    <cellStyle name="Normal 2 18 24" xfId="3816"/>
    <cellStyle name="Normal 2 18 24 2" xfId="3817"/>
    <cellStyle name="Normal 2 18 25" xfId="3818"/>
    <cellStyle name="Normal 2 18 3 2" xfId="3819"/>
    <cellStyle name="Normal 2 18 3 2 2" xfId="3820"/>
    <cellStyle name="Normal 2 18 3 3" xfId="3821"/>
    <cellStyle name="Normal 2 18 4 2" xfId="3822"/>
    <cellStyle name="Normal 2 18 4 2 2" xfId="3823"/>
    <cellStyle name="Normal 2 18 4 3" xfId="3824"/>
    <cellStyle name="Normal 2 18 5 2" xfId="3825"/>
    <cellStyle name="Normal 2 18 5 2 2" xfId="3826"/>
    <cellStyle name="Normal 2 18 5 3" xfId="3827"/>
    <cellStyle name="Normal 2 18 6 2" xfId="3828"/>
    <cellStyle name="Normal 2 18 6 2 2" xfId="3829"/>
    <cellStyle name="Normal 2 18 6 3" xfId="3830"/>
    <cellStyle name="Normal 2 18 7 2" xfId="3831"/>
    <cellStyle name="Normal 2 18 7 2 2" xfId="3832"/>
    <cellStyle name="Normal 2 18 7 3" xfId="3833"/>
    <cellStyle name="Normal 2 18 8 2" xfId="3834"/>
    <cellStyle name="Normal 2 18 8 2 2" xfId="3835"/>
    <cellStyle name="Normal 2 18 8 3" xfId="3836"/>
    <cellStyle name="Normal 2 18 9 2" xfId="3837"/>
    <cellStyle name="Normal 2 18 9 2 2" xfId="3838"/>
    <cellStyle name="Normal 2 18 9 3" xfId="3839"/>
    <cellStyle name="Normal 2 19 10 2" xfId="3840"/>
    <cellStyle name="Normal 2 19 10 2 2" xfId="3841"/>
    <cellStyle name="Normal 2 19 10 3" xfId="3842"/>
    <cellStyle name="Normal 2 19 11 2" xfId="3843"/>
    <cellStyle name="Normal 2 19 11 2 2" xfId="3844"/>
    <cellStyle name="Normal 2 19 11 3" xfId="3845"/>
    <cellStyle name="Normal 2 19 12 2" xfId="3846"/>
    <cellStyle name="Normal 2 19 12 2 2" xfId="3847"/>
    <cellStyle name="Normal 2 19 12 3" xfId="3848"/>
    <cellStyle name="Normal 2 19 13 2" xfId="3849"/>
    <cellStyle name="Normal 2 19 13 2 2" xfId="3850"/>
    <cellStyle name="Normal 2 19 13 3" xfId="3851"/>
    <cellStyle name="Normal 2 19 14 2" xfId="3852"/>
    <cellStyle name="Normal 2 19 14 2 2" xfId="3853"/>
    <cellStyle name="Normal 2 19 14 3" xfId="3854"/>
    <cellStyle name="Normal 2 19 15 2" xfId="3855"/>
    <cellStyle name="Normal 2 19 15 2 2" xfId="3856"/>
    <cellStyle name="Normal 2 19 15 3" xfId="3857"/>
    <cellStyle name="Normal 2 19 16 2" xfId="3858"/>
    <cellStyle name="Normal 2 19 16 2 2" xfId="3859"/>
    <cellStyle name="Normal 2 19 16 3" xfId="3860"/>
    <cellStyle name="Normal 2 19 17 2" xfId="3861"/>
    <cellStyle name="Normal 2 19 17 2 2" xfId="3862"/>
    <cellStyle name="Normal 2 19 17 3" xfId="3863"/>
    <cellStyle name="Normal 2 19 18 2" xfId="3864"/>
    <cellStyle name="Normal 2 19 18 2 2" xfId="3865"/>
    <cellStyle name="Normal 2 19 18 3" xfId="3866"/>
    <cellStyle name="Normal 2 19 19 2" xfId="3867"/>
    <cellStyle name="Normal 2 19 19 2 2" xfId="3868"/>
    <cellStyle name="Normal 2 19 19 3" xfId="3869"/>
    <cellStyle name="Normal 2 19 2 2" xfId="3870"/>
    <cellStyle name="Normal 2 19 2 2 2" xfId="3871"/>
    <cellStyle name="Normal 2 19 2 3" xfId="3872"/>
    <cellStyle name="Normal 2 19 20 2" xfId="3873"/>
    <cellStyle name="Normal 2 19 20 2 2" xfId="3874"/>
    <cellStyle name="Normal 2 19 20 3" xfId="3875"/>
    <cellStyle name="Normal 2 19 21 2" xfId="3876"/>
    <cellStyle name="Normal 2 19 21 2 2" xfId="3877"/>
    <cellStyle name="Normal 2 19 21 3" xfId="3878"/>
    <cellStyle name="Normal 2 19 22 2" xfId="3879"/>
    <cellStyle name="Normal 2 19 22 2 2" xfId="3880"/>
    <cellStyle name="Normal 2 19 22 3" xfId="3881"/>
    <cellStyle name="Normal 2 19 23 2" xfId="3882"/>
    <cellStyle name="Normal 2 19 23 2 2" xfId="3883"/>
    <cellStyle name="Normal 2 19 23 3" xfId="3884"/>
    <cellStyle name="Normal 2 19 24" xfId="3885"/>
    <cellStyle name="Normal 2 19 24 2" xfId="3886"/>
    <cellStyle name="Normal 2 19 25" xfId="3887"/>
    <cellStyle name="Normal 2 19 3 2" xfId="3888"/>
    <cellStyle name="Normal 2 19 3 2 2" xfId="3889"/>
    <cellStyle name="Normal 2 19 3 3" xfId="3890"/>
    <cellStyle name="Normal 2 19 4 2" xfId="3891"/>
    <cellStyle name="Normal 2 19 4 2 2" xfId="3892"/>
    <cellStyle name="Normal 2 19 4 3" xfId="3893"/>
    <cellStyle name="Normal 2 19 5 2" xfId="3894"/>
    <cellStyle name="Normal 2 19 5 2 2" xfId="3895"/>
    <cellStyle name="Normal 2 19 5 3" xfId="3896"/>
    <cellStyle name="Normal 2 19 6 2" xfId="3897"/>
    <cellStyle name="Normal 2 19 6 2 2" xfId="3898"/>
    <cellStyle name="Normal 2 19 6 3" xfId="3899"/>
    <cellStyle name="Normal 2 19 7 2" xfId="3900"/>
    <cellStyle name="Normal 2 19 7 2 2" xfId="3901"/>
    <cellStyle name="Normal 2 19 7 3" xfId="3902"/>
    <cellStyle name="Normal 2 19 8 2" xfId="3903"/>
    <cellStyle name="Normal 2 19 8 2 2" xfId="3904"/>
    <cellStyle name="Normal 2 19 8 3" xfId="3905"/>
    <cellStyle name="Normal 2 19 9 2" xfId="3906"/>
    <cellStyle name="Normal 2 19 9 2 2" xfId="3907"/>
    <cellStyle name="Normal 2 19 9 3" xfId="3908"/>
    <cellStyle name="Normal 2 2 12" xfId="3909"/>
    <cellStyle name="Normal 2 2 10" xfId="3910"/>
    <cellStyle name="Normal 2 2 11" xfId="3911"/>
    <cellStyle name="Normal 2 2 3 9" xfId="3912"/>
    <cellStyle name="Normal 2 2 3 2 4" xfId="3913"/>
    <cellStyle name="Normal 2 2 3 2 2" xfId="3914"/>
    <cellStyle name="Normal 2 2 3 3 4" xfId="3915"/>
    <cellStyle name="Normal 2 2 3 3 2" xfId="3916"/>
    <cellStyle name="Normal 2 2 3 4" xfId="3917"/>
    <cellStyle name="Normal 2 2 3 4 2" xfId="3918"/>
    <cellStyle name="Normal 2 2 3 5" xfId="3919"/>
    <cellStyle name="Normal 2 2 3 5 2" xfId="3920"/>
    <cellStyle name="Normal 2 2 3 6" xfId="3921"/>
    <cellStyle name="Normal 2 2 3 7" xfId="3922"/>
    <cellStyle name="Normal 2 2 4 9" xfId="3923"/>
    <cellStyle name="Normal 2 2 4 2 4" xfId="3924"/>
    <cellStyle name="Normal 2 2 4 2 2" xfId="3925"/>
    <cellStyle name="Normal 2 2 4 2 3" xfId="3926"/>
    <cellStyle name="Normal 2 2 4 3" xfId="3927"/>
    <cellStyle name="Normal 2 2 4 3 2" xfId="3928"/>
    <cellStyle name="Normal 2 2 4 4" xfId="3929"/>
    <cellStyle name="Normal 2 2 4 4 2" xfId="3930"/>
    <cellStyle name="Normal 2 2 4 5" xfId="3931"/>
    <cellStyle name="Normal 2 2 4 5 2" xfId="3932"/>
    <cellStyle name="Normal 2 2 4 6" xfId="3933"/>
    <cellStyle name="Normal 2 2 4 7" xfId="3934"/>
    <cellStyle name="Normal 2 2 5 9" xfId="3935"/>
    <cellStyle name="Normal 2 2 5 2" xfId="3936"/>
    <cellStyle name="Normal 2 2 5 2 2" xfId="3937"/>
    <cellStyle name="Normal 2 2 5 3" xfId="3938"/>
    <cellStyle name="Normal 2 2 5 3 2" xfId="3939"/>
    <cellStyle name="Normal 2 2 5 4" xfId="3940"/>
    <cellStyle name="Normal 2 2 5 4 2" xfId="3941"/>
    <cellStyle name="Normal 2 2 5 5" xfId="3942"/>
    <cellStyle name="Normal 2 2 5 5 2" xfId="3943"/>
    <cellStyle name="Normal 2 2 5 6" xfId="3944"/>
    <cellStyle name="Normal 2 2 5 7" xfId="3945"/>
    <cellStyle name="Normal 2 2 6 7" xfId="3946"/>
    <cellStyle name="Normal 2 2 6 2" xfId="3947"/>
    <cellStyle name="Normal 2 2 6 2 2" xfId="3948"/>
    <cellStyle name="Normal 2 2 6 3" xfId="3949"/>
    <cellStyle name="Normal 2 2 6 3 2" xfId="3950"/>
    <cellStyle name="Normal 2 2 6 4" xfId="3951"/>
    <cellStyle name="Normal 2 2 6 4 2" xfId="3952"/>
    <cellStyle name="Normal 2 2 6 5" xfId="3953"/>
    <cellStyle name="Normal 2 2 7 7" xfId="3954"/>
    <cellStyle name="Normal 2 2 7 2" xfId="3955"/>
    <cellStyle name="Normal 2 2 7 2 2" xfId="3956"/>
    <cellStyle name="Normal 2 2 7 3" xfId="3957"/>
    <cellStyle name="Normal 2 2 7 3 2" xfId="3958"/>
    <cellStyle name="Normal 2 2 7 4" xfId="3959"/>
    <cellStyle name="Normal 2 2 7 4 2" xfId="3960"/>
    <cellStyle name="Normal 2 2 7 5" xfId="3961"/>
    <cellStyle name="Normal 2 2 8" xfId="3962"/>
    <cellStyle name="Normal 2 2 9" xfId="3963"/>
    <cellStyle name="Normal 2 2 9 2" xfId="3964"/>
    <cellStyle name="Normal 2 20 10 2" xfId="3965"/>
    <cellStyle name="Normal 2 20 10 2 2" xfId="3966"/>
    <cellStyle name="Normal 2 20 10 3" xfId="3967"/>
    <cellStyle name="Normal 2 20 11 2" xfId="3968"/>
    <cellStyle name="Normal 2 20 11 2 2" xfId="3969"/>
    <cellStyle name="Normal 2 20 11 3" xfId="3970"/>
    <cellStyle name="Normal 2 20 12 2" xfId="3971"/>
    <cellStyle name="Normal 2 20 12 2 2" xfId="3972"/>
    <cellStyle name="Normal 2 20 12 3" xfId="3973"/>
    <cellStyle name="Normal 2 20 13 2" xfId="3974"/>
    <cellStyle name="Normal 2 20 13 2 2" xfId="3975"/>
    <cellStyle name="Normal 2 20 13 3" xfId="3976"/>
    <cellStyle name="Normal 2 20 14 2" xfId="3977"/>
    <cellStyle name="Normal 2 20 14 2 2" xfId="3978"/>
    <cellStyle name="Normal 2 20 14 3" xfId="3979"/>
    <cellStyle name="Normal 2 20 15 2" xfId="3980"/>
    <cellStyle name="Normal 2 20 15 2 2" xfId="3981"/>
    <cellStyle name="Normal 2 20 15 3" xfId="3982"/>
    <cellStyle name="Normal 2 20 16 2" xfId="3983"/>
    <cellStyle name="Normal 2 20 16 2 2" xfId="3984"/>
    <cellStyle name="Normal 2 20 16 3" xfId="3985"/>
    <cellStyle name="Normal 2 20 17 2" xfId="3986"/>
    <cellStyle name="Normal 2 20 17 2 2" xfId="3987"/>
    <cellStyle name="Normal 2 20 17 3" xfId="3988"/>
    <cellStyle name="Normal 2 20 18 2" xfId="3989"/>
    <cellStyle name="Normal 2 20 18 2 2" xfId="3990"/>
    <cellStyle name="Normal 2 20 18 3" xfId="3991"/>
    <cellStyle name="Normal 2 20 19 2" xfId="3992"/>
    <cellStyle name="Normal 2 20 19 2 2" xfId="3993"/>
    <cellStyle name="Normal 2 20 19 3" xfId="3994"/>
    <cellStyle name="Normal 2 20 2 2" xfId="3995"/>
    <cellStyle name="Normal 2 20 2 2 2" xfId="3996"/>
    <cellStyle name="Normal 2 20 2 3" xfId="3997"/>
    <cellStyle name="Normal 2 20 20 2" xfId="3998"/>
    <cellStyle name="Normal 2 20 20 2 2" xfId="3999"/>
    <cellStyle name="Normal 2 20 20 3" xfId="4000"/>
    <cellStyle name="Normal 2 20 21 2" xfId="4001"/>
    <cellStyle name="Normal 2 20 21 2 2" xfId="4002"/>
    <cellStyle name="Normal 2 20 21 3" xfId="4003"/>
    <cellStyle name="Normal 2 20 22 2" xfId="4004"/>
    <cellStyle name="Normal 2 20 22 2 2" xfId="4005"/>
    <cellStyle name="Normal 2 20 22 3" xfId="4006"/>
    <cellStyle name="Normal 2 20 23 2" xfId="4007"/>
    <cellStyle name="Normal 2 20 23 2 2" xfId="4008"/>
    <cellStyle name="Normal 2 20 23 3" xfId="4009"/>
    <cellStyle name="Normal 2 20 24" xfId="4010"/>
    <cellStyle name="Normal 2 20 24 2" xfId="4011"/>
    <cellStyle name="Normal 2 20 25" xfId="4012"/>
    <cellStyle name="Normal 2 20 3 2" xfId="4013"/>
    <cellStyle name="Normal 2 20 3 2 2" xfId="4014"/>
    <cellStyle name="Normal 2 20 3 3" xfId="4015"/>
    <cellStyle name="Normal 2 20 4 2" xfId="4016"/>
    <cellStyle name="Normal 2 20 4 2 2" xfId="4017"/>
    <cellStyle name="Normal 2 20 4 3" xfId="4018"/>
    <cellStyle name="Normal 2 20 5 2" xfId="4019"/>
    <cellStyle name="Normal 2 20 5 2 2" xfId="4020"/>
    <cellStyle name="Normal 2 20 5 3" xfId="4021"/>
    <cellStyle name="Normal 2 20 6 2" xfId="4022"/>
    <cellStyle name="Normal 2 20 6 2 2" xfId="4023"/>
    <cellStyle name="Normal 2 20 6 3" xfId="4024"/>
    <cellStyle name="Normal 2 20 7 2" xfId="4025"/>
    <cellStyle name="Normal 2 20 7 2 2" xfId="4026"/>
    <cellStyle name="Normal 2 20 7 3" xfId="4027"/>
    <cellStyle name="Normal 2 20 8 2" xfId="4028"/>
    <cellStyle name="Normal 2 20 8 2 2" xfId="4029"/>
    <cellStyle name="Normal 2 20 8 3" xfId="4030"/>
    <cellStyle name="Normal 2 20 9 2" xfId="4031"/>
    <cellStyle name="Normal 2 20 9 2 2" xfId="4032"/>
    <cellStyle name="Normal 2 20 9 3" xfId="4033"/>
    <cellStyle name="Normal 2 21 10 2" xfId="4034"/>
    <cellStyle name="Normal 2 21 10 2 2" xfId="4035"/>
    <cellStyle name="Normal 2 21 10 3" xfId="4036"/>
    <cellStyle name="Normal 2 21 11 2" xfId="4037"/>
    <cellStyle name="Normal 2 21 11 2 2" xfId="4038"/>
    <cellStyle name="Normal 2 21 11 3" xfId="4039"/>
    <cellStyle name="Normal 2 21 12 2" xfId="4040"/>
    <cellStyle name="Normal 2 21 12 2 2" xfId="4041"/>
    <cellStyle name="Normal 2 21 12 3" xfId="4042"/>
    <cellStyle name="Normal 2 21 13 2" xfId="4043"/>
    <cellStyle name="Normal 2 21 13 2 2" xfId="4044"/>
    <cellStyle name="Normal 2 21 13 3" xfId="4045"/>
    <cellStyle name="Normal 2 21 14 2" xfId="4046"/>
    <cellStyle name="Normal 2 21 14 2 2" xfId="4047"/>
    <cellStyle name="Normal 2 21 14 3" xfId="4048"/>
    <cellStyle name="Normal 2 21 15 2" xfId="4049"/>
    <cellStyle name="Normal 2 21 15 2 2" xfId="4050"/>
    <cellStyle name="Normal 2 21 15 3" xfId="4051"/>
    <cellStyle name="Normal 2 21 16 2" xfId="4052"/>
    <cellStyle name="Normal 2 21 16 2 2" xfId="4053"/>
    <cellStyle name="Normal 2 21 16 3" xfId="4054"/>
    <cellStyle name="Normal 2 21 17 2" xfId="4055"/>
    <cellStyle name="Normal 2 21 17 2 2" xfId="4056"/>
    <cellStyle name="Normal 2 21 17 3" xfId="4057"/>
    <cellStyle name="Normal 2 21 18 2" xfId="4058"/>
    <cellStyle name="Normal 2 21 18 2 2" xfId="4059"/>
    <cellStyle name="Normal 2 21 18 3" xfId="4060"/>
    <cellStyle name="Normal 2 21 19 2" xfId="4061"/>
    <cellStyle name="Normal 2 21 19 2 2" xfId="4062"/>
    <cellStyle name="Normal 2 21 19 3" xfId="4063"/>
    <cellStyle name="Normal 2 21 2 2" xfId="4064"/>
    <cellStyle name="Normal 2 21 2 2 2" xfId="4065"/>
    <cellStyle name="Normal 2 21 2 3" xfId="4066"/>
    <cellStyle name="Normal 2 21 20 2" xfId="4067"/>
    <cellStyle name="Normal 2 21 20 2 2" xfId="4068"/>
    <cellStyle name="Normal 2 21 20 3" xfId="4069"/>
    <cellStyle name="Normal 2 21 21 2" xfId="4070"/>
    <cellStyle name="Normal 2 21 21 2 2" xfId="4071"/>
    <cellStyle name="Normal 2 21 21 3" xfId="4072"/>
    <cellStyle name="Normal 2 21 22 2" xfId="4073"/>
    <cellStyle name="Normal 2 21 22 2 2" xfId="4074"/>
    <cellStyle name="Normal 2 21 22 3" xfId="4075"/>
    <cellStyle name="Normal 2 21 23 2" xfId="4076"/>
    <cellStyle name="Normal 2 21 23 2 2" xfId="4077"/>
    <cellStyle name="Normal 2 21 23 3" xfId="4078"/>
    <cellStyle name="Normal 2 21 24" xfId="4079"/>
    <cellStyle name="Normal 2 21 24 2" xfId="4080"/>
    <cellStyle name="Normal 2 21 25" xfId="4081"/>
    <cellStyle name="Normal 2 21 3 2" xfId="4082"/>
    <cellStyle name="Normal 2 21 3 2 2" xfId="4083"/>
    <cellStyle name="Normal 2 21 3 3" xfId="4084"/>
    <cellStyle name="Normal 2 21 4 2" xfId="4085"/>
    <cellStyle name="Normal 2 21 4 2 2" xfId="4086"/>
    <cellStyle name="Normal 2 21 4 3" xfId="4087"/>
    <cellStyle name="Normal 2 21 5 2" xfId="4088"/>
    <cellStyle name="Normal 2 21 5 2 2" xfId="4089"/>
    <cellStyle name="Normal 2 21 5 3" xfId="4090"/>
    <cellStyle name="Normal 2 21 6 2" xfId="4091"/>
    <cellStyle name="Normal 2 21 6 2 2" xfId="4092"/>
    <cellStyle name="Normal 2 21 6 3" xfId="4093"/>
    <cellStyle name="Normal 2 21 7 2" xfId="4094"/>
    <cellStyle name="Normal 2 21 7 2 2" xfId="4095"/>
    <cellStyle name="Normal 2 21 7 3" xfId="4096"/>
    <cellStyle name="Normal 2 21 8 2" xfId="4097"/>
    <cellStyle name="Normal 2 21 8 2 2" xfId="4098"/>
    <cellStyle name="Normal 2 21 8 3" xfId="4099"/>
    <cellStyle name="Normal 2 21 9 2" xfId="4100"/>
    <cellStyle name="Normal 2 21 9 2 2" xfId="4101"/>
    <cellStyle name="Normal 2 21 9 3" xfId="4102"/>
    <cellStyle name="Normal 2 22 10 2" xfId="4103"/>
    <cellStyle name="Normal 2 22 10 2 2" xfId="4104"/>
    <cellStyle name="Normal 2 22 10 3" xfId="4105"/>
    <cellStyle name="Normal 2 22 11 2" xfId="4106"/>
    <cellStyle name="Normal 2 22 11 2 2" xfId="4107"/>
    <cellStyle name="Normal 2 22 11 3" xfId="4108"/>
    <cellStyle name="Normal 2 22 12 2" xfId="4109"/>
    <cellStyle name="Normal 2 22 12 2 2" xfId="4110"/>
    <cellStyle name="Normal 2 22 12 3" xfId="4111"/>
    <cellStyle name="Normal 2 22 13 2" xfId="4112"/>
    <cellStyle name="Normal 2 22 13 2 2" xfId="4113"/>
    <cellStyle name="Normal 2 22 13 3" xfId="4114"/>
    <cellStyle name="Normal 2 22 14 2" xfId="4115"/>
    <cellStyle name="Normal 2 22 14 2 2" xfId="4116"/>
    <cellStyle name="Normal 2 22 14 3" xfId="4117"/>
    <cellStyle name="Normal 2 22 15 2" xfId="4118"/>
    <cellStyle name="Normal 2 22 15 2 2" xfId="4119"/>
    <cellStyle name="Normal 2 22 15 3" xfId="4120"/>
    <cellStyle name="Normal 2 22 16 2" xfId="4121"/>
    <cellStyle name="Normal 2 22 16 2 2" xfId="4122"/>
    <cellStyle name="Normal 2 22 16 3" xfId="4123"/>
    <cellStyle name="Normal 2 22 17 2" xfId="4124"/>
    <cellStyle name="Normal 2 22 17 2 2" xfId="4125"/>
    <cellStyle name="Normal 2 22 17 3" xfId="4126"/>
    <cellStyle name="Normal 2 22 18 2" xfId="4127"/>
    <cellStyle name="Normal 2 22 18 2 2" xfId="4128"/>
    <cellStyle name="Normal 2 22 18 3" xfId="4129"/>
    <cellStyle name="Normal 2 22 19 2" xfId="4130"/>
    <cellStyle name="Normal 2 22 19 2 2" xfId="4131"/>
    <cellStyle name="Normal 2 22 19 3" xfId="4132"/>
    <cellStyle name="Normal 2 22 2 2" xfId="4133"/>
    <cellStyle name="Normal 2 22 2 2 2" xfId="4134"/>
    <cellStyle name="Normal 2 22 2 3" xfId="4135"/>
    <cellStyle name="Normal 2 22 20 2" xfId="4136"/>
    <cellStyle name="Normal 2 22 20 2 2" xfId="4137"/>
    <cellStyle name="Normal 2 22 20 3" xfId="4138"/>
    <cellStyle name="Normal 2 22 21 2" xfId="4139"/>
    <cellStyle name="Normal 2 22 21 2 2" xfId="4140"/>
    <cellStyle name="Normal 2 22 21 3" xfId="4141"/>
    <cellStyle name="Normal 2 22 22 2" xfId="4142"/>
    <cellStyle name="Normal 2 22 22 2 2" xfId="4143"/>
    <cellStyle name="Normal 2 22 22 3" xfId="4144"/>
    <cellStyle name="Normal 2 22 23 2" xfId="4145"/>
    <cellStyle name="Normal 2 22 23 2 2" xfId="4146"/>
    <cellStyle name="Normal 2 22 23 3" xfId="4147"/>
    <cellStyle name="Normal 2 22 24" xfId="4148"/>
    <cellStyle name="Normal 2 22 24 2" xfId="4149"/>
    <cellStyle name="Normal 2 22 25" xfId="4150"/>
    <cellStyle name="Normal 2 22 3 2" xfId="4151"/>
    <cellStyle name="Normal 2 22 3 2 2" xfId="4152"/>
    <cellStyle name="Normal 2 22 3 3" xfId="4153"/>
    <cellStyle name="Normal 2 22 4 2" xfId="4154"/>
    <cellStyle name="Normal 2 22 4 2 2" xfId="4155"/>
    <cellStyle name="Normal 2 22 4 3" xfId="4156"/>
    <cellStyle name="Normal 2 22 5 2" xfId="4157"/>
    <cellStyle name="Normal 2 22 5 2 2" xfId="4158"/>
    <cellStyle name="Normal 2 22 5 3" xfId="4159"/>
    <cellStyle name="Normal 2 22 6 2" xfId="4160"/>
    <cellStyle name="Normal 2 22 6 2 2" xfId="4161"/>
    <cellStyle name="Normal 2 22 6 3" xfId="4162"/>
    <cellStyle name="Normal 2 22 7 2" xfId="4163"/>
    <cellStyle name="Normal 2 22 7 2 2" xfId="4164"/>
    <cellStyle name="Normal 2 22 7 3" xfId="4165"/>
    <cellStyle name="Normal 2 22 8 2" xfId="4166"/>
    <cellStyle name="Normal 2 22 8 2 2" xfId="4167"/>
    <cellStyle name="Normal 2 22 8 3" xfId="4168"/>
    <cellStyle name="Normal 2 22 9 2" xfId="4169"/>
    <cellStyle name="Normal 2 22 9 2 2" xfId="4170"/>
    <cellStyle name="Normal 2 22 9 3" xfId="4171"/>
    <cellStyle name="Normal 2 23 10 2" xfId="4172"/>
    <cellStyle name="Normal 2 23 10 2 2" xfId="4173"/>
    <cellStyle name="Normal 2 23 10 3" xfId="4174"/>
    <cellStyle name="Normal 2 23 11 2" xfId="4175"/>
    <cellStyle name="Normal 2 23 11 2 2" xfId="4176"/>
    <cellStyle name="Normal 2 23 11 3" xfId="4177"/>
    <cellStyle name="Normal 2 23 12 2" xfId="4178"/>
    <cellStyle name="Normal 2 23 12 2 2" xfId="4179"/>
    <cellStyle name="Normal 2 23 12 3" xfId="4180"/>
    <cellStyle name="Normal 2 23 13 2" xfId="4181"/>
    <cellStyle name="Normal 2 23 13 2 2" xfId="4182"/>
    <cellStyle name="Normal 2 23 13 3" xfId="4183"/>
    <cellStyle name="Normal 2 23 14 2" xfId="4184"/>
    <cellStyle name="Normal 2 23 14 2 2" xfId="4185"/>
    <cellStyle name="Normal 2 23 14 3" xfId="4186"/>
    <cellStyle name="Normal 2 23 15 2" xfId="4187"/>
    <cellStyle name="Normal 2 23 15 2 2" xfId="4188"/>
    <cellStyle name="Normal 2 23 15 3" xfId="4189"/>
    <cellStyle name="Normal 2 23 16 2" xfId="4190"/>
    <cellStyle name="Normal 2 23 16 2 2" xfId="4191"/>
    <cellStyle name="Normal 2 23 16 3" xfId="4192"/>
    <cellStyle name="Normal 2 23 17 2" xfId="4193"/>
    <cellStyle name="Normal 2 23 17 2 2" xfId="4194"/>
    <cellStyle name="Normal 2 23 17 3" xfId="4195"/>
    <cellStyle name="Normal 2 23 18 2" xfId="4196"/>
    <cellStyle name="Normal 2 23 18 2 2" xfId="4197"/>
    <cellStyle name="Normal 2 23 18 3" xfId="4198"/>
    <cellStyle name="Normal 2 23 19 2" xfId="4199"/>
    <cellStyle name="Normal 2 23 19 2 2" xfId="4200"/>
    <cellStyle name="Normal 2 23 19 3" xfId="4201"/>
    <cellStyle name="Normal 2 23 2 2" xfId="4202"/>
    <cellStyle name="Normal 2 23 2 2 2" xfId="4203"/>
    <cellStyle name="Normal 2 23 2 3" xfId="4204"/>
    <cellStyle name="Normal 2 23 20 2" xfId="4205"/>
    <cellStyle name="Normal 2 23 20 2 2" xfId="4206"/>
    <cellStyle name="Normal 2 23 20 3" xfId="4207"/>
    <cellStyle name="Normal 2 23 21 2" xfId="4208"/>
    <cellStyle name="Normal 2 23 21 2 2" xfId="4209"/>
    <cellStyle name="Normal 2 23 21 3" xfId="4210"/>
    <cellStyle name="Normal 2 23 22 2" xfId="4211"/>
    <cellStyle name="Normal 2 23 22 2 2" xfId="4212"/>
    <cellStyle name="Normal 2 23 22 3" xfId="4213"/>
    <cellStyle name="Normal 2 23 23 2" xfId="4214"/>
    <cellStyle name="Normal 2 23 23 2 2" xfId="4215"/>
    <cellStyle name="Normal 2 23 23 3" xfId="4216"/>
    <cellStyle name="Normal 2 23 24" xfId="4217"/>
    <cellStyle name="Normal 2 23 24 2" xfId="4218"/>
    <cellStyle name="Normal 2 23 25" xfId="4219"/>
    <cellStyle name="Normal 2 23 3 2" xfId="4220"/>
    <cellStyle name="Normal 2 23 3 2 2" xfId="4221"/>
    <cellStyle name="Normal 2 23 3 3" xfId="4222"/>
    <cellStyle name="Normal 2 23 4 2" xfId="4223"/>
    <cellStyle name="Normal 2 23 4 2 2" xfId="4224"/>
    <cellStyle name="Normal 2 23 4 3" xfId="4225"/>
    <cellStyle name="Normal 2 23 5 2" xfId="4226"/>
    <cellStyle name="Normal 2 23 5 2 2" xfId="4227"/>
    <cellStyle name="Normal 2 23 5 3" xfId="4228"/>
    <cellStyle name="Normal 2 23 6 2" xfId="4229"/>
    <cellStyle name="Normal 2 23 6 2 2" xfId="4230"/>
    <cellStyle name="Normal 2 23 6 3" xfId="4231"/>
    <cellStyle name="Normal 2 23 7 2" xfId="4232"/>
    <cellStyle name="Normal 2 23 7 2 2" xfId="4233"/>
    <cellStyle name="Normal 2 23 7 3" xfId="4234"/>
    <cellStyle name="Normal 2 23 8 2" xfId="4235"/>
    <cellStyle name="Normal 2 23 8 2 2" xfId="4236"/>
    <cellStyle name="Normal 2 23 8 3" xfId="4237"/>
    <cellStyle name="Normal 2 23 9 2" xfId="4238"/>
    <cellStyle name="Normal 2 23 9 2 2" xfId="4239"/>
    <cellStyle name="Normal 2 23 9 3" xfId="4240"/>
    <cellStyle name="Normal 2 24 10 2" xfId="4241"/>
    <cellStyle name="Normal 2 24 10 2 2" xfId="4242"/>
    <cellStyle name="Normal 2 24 10 3" xfId="4243"/>
    <cellStyle name="Normal 2 24 11 2" xfId="4244"/>
    <cellStyle name="Normal 2 24 11 2 2" xfId="4245"/>
    <cellStyle name="Normal 2 24 11 3" xfId="4246"/>
    <cellStyle name="Normal 2 24 12 2" xfId="4247"/>
    <cellStyle name="Normal 2 24 12 2 2" xfId="4248"/>
    <cellStyle name="Normal 2 24 12 3" xfId="4249"/>
    <cellStyle name="Normal 2 24 13 2" xfId="4250"/>
    <cellStyle name="Normal 2 24 13 2 2" xfId="4251"/>
    <cellStyle name="Normal 2 24 13 3" xfId="4252"/>
    <cellStyle name="Normal 2 24 14 2" xfId="4253"/>
    <cellStyle name="Normal 2 24 14 2 2" xfId="4254"/>
    <cellStyle name="Normal 2 24 14 3" xfId="4255"/>
    <cellStyle name="Normal 2 24 15 2" xfId="4256"/>
    <cellStyle name="Normal 2 24 15 2 2" xfId="4257"/>
    <cellStyle name="Normal 2 24 15 3" xfId="4258"/>
    <cellStyle name="Normal 2 24 16 2" xfId="4259"/>
    <cellStyle name="Normal 2 24 16 2 2" xfId="4260"/>
    <cellStyle name="Normal 2 24 16 3" xfId="4261"/>
    <cellStyle name="Normal 2 24 17 2" xfId="4262"/>
    <cellStyle name="Normal 2 24 17 2 2" xfId="4263"/>
    <cellStyle name="Normal 2 24 17 3" xfId="4264"/>
    <cellStyle name="Normal 2 24 18 2" xfId="4265"/>
    <cellStyle name="Normal 2 24 18 2 2" xfId="4266"/>
    <cellStyle name="Normal 2 24 18 3" xfId="4267"/>
    <cellStyle name="Normal 2 24 19 2" xfId="4268"/>
    <cellStyle name="Normal 2 24 19 2 2" xfId="4269"/>
    <cellStyle name="Normal 2 24 19 3" xfId="4270"/>
    <cellStyle name="Normal 2 24 2 2" xfId="4271"/>
    <cellStyle name="Normal 2 24 2 2 2" xfId="4272"/>
    <cellStyle name="Normal 2 24 2 3" xfId="4273"/>
    <cellStyle name="Normal 2 24 20 2" xfId="4274"/>
    <cellStyle name="Normal 2 24 20 2 2" xfId="4275"/>
    <cellStyle name="Normal 2 24 20 3" xfId="4276"/>
    <cellStyle name="Normal 2 24 21 2" xfId="4277"/>
    <cellStyle name="Normal 2 24 21 2 2" xfId="4278"/>
    <cellStyle name="Normal 2 24 21 3" xfId="4279"/>
    <cellStyle name="Normal 2 24 22 2" xfId="4280"/>
    <cellStyle name="Normal 2 24 22 2 2" xfId="4281"/>
    <cellStyle name="Normal 2 24 22 3" xfId="4282"/>
    <cellStyle name="Normal 2 24 23 2" xfId="4283"/>
    <cellStyle name="Normal 2 24 23 2 2" xfId="4284"/>
    <cellStyle name="Normal 2 24 23 3" xfId="4285"/>
    <cellStyle name="Normal 2 24 24" xfId="4286"/>
    <cellStyle name="Normal 2 24 24 2" xfId="4287"/>
    <cellStyle name="Normal 2 24 25" xfId="4288"/>
    <cellStyle name="Normal 2 24 3 2" xfId="4289"/>
    <cellStyle name="Normal 2 24 3 2 2" xfId="4290"/>
    <cellStyle name="Normal 2 24 3 3" xfId="4291"/>
    <cellStyle name="Normal 2 24 4 2" xfId="4292"/>
    <cellStyle name="Normal 2 24 4 2 2" xfId="4293"/>
    <cellStyle name="Normal 2 24 4 3" xfId="4294"/>
    <cellStyle name="Normal 2 24 5 2" xfId="4295"/>
    <cellStyle name="Normal 2 24 5 2 2" xfId="4296"/>
    <cellStyle name="Normal 2 24 5 3" xfId="4297"/>
    <cellStyle name="Normal 2 24 6 2" xfId="4298"/>
    <cellStyle name="Normal 2 24 6 2 2" xfId="4299"/>
    <cellStyle name="Normal 2 24 6 3" xfId="4300"/>
    <cellStyle name="Normal 2 24 7 2" xfId="4301"/>
    <cellStyle name="Normal 2 24 7 2 2" xfId="4302"/>
    <cellStyle name="Normal 2 24 7 3" xfId="4303"/>
    <cellStyle name="Normal 2 24 8 2" xfId="4304"/>
    <cellStyle name="Normal 2 24 8 2 2" xfId="4305"/>
    <cellStyle name="Normal 2 24 8 3" xfId="4306"/>
    <cellStyle name="Normal 2 24 9 2" xfId="4307"/>
    <cellStyle name="Normal 2 24 9 2 2" xfId="4308"/>
    <cellStyle name="Normal 2 24 9 3" xfId="4309"/>
    <cellStyle name="Normal 2 25 10 2" xfId="4310"/>
    <cellStyle name="Normal 2 25 10 2 2" xfId="4311"/>
    <cellStyle name="Normal 2 25 10 3" xfId="4312"/>
    <cellStyle name="Normal 2 25 11 2" xfId="4313"/>
    <cellStyle name="Normal 2 25 11 2 2" xfId="4314"/>
    <cellStyle name="Normal 2 25 11 3" xfId="4315"/>
    <cellStyle name="Normal 2 25 12 2" xfId="4316"/>
    <cellStyle name="Normal 2 25 12 2 2" xfId="4317"/>
    <cellStyle name="Normal 2 25 12 3" xfId="4318"/>
    <cellStyle name="Normal 2 25 13 2" xfId="4319"/>
    <cellStyle name="Normal 2 25 13 2 2" xfId="4320"/>
    <cellStyle name="Normal 2 25 13 3" xfId="4321"/>
    <cellStyle name="Normal 2 25 14 2" xfId="4322"/>
    <cellStyle name="Normal 2 25 14 2 2" xfId="4323"/>
    <cellStyle name="Normal 2 25 14 3" xfId="4324"/>
    <cellStyle name="Normal 2 25 15 2" xfId="4325"/>
    <cellStyle name="Normal 2 25 15 2 2" xfId="4326"/>
    <cellStyle name="Normal 2 25 15 3" xfId="4327"/>
    <cellStyle name="Normal 2 25 16 2" xfId="4328"/>
    <cellStyle name="Normal 2 25 16 2 2" xfId="4329"/>
    <cellStyle name="Normal 2 25 16 3" xfId="4330"/>
    <cellStyle name="Normal 2 25 17 2" xfId="4331"/>
    <cellStyle name="Normal 2 25 17 2 2" xfId="4332"/>
    <cellStyle name="Normal 2 25 17 3" xfId="4333"/>
    <cellStyle name="Normal 2 25 18 2" xfId="4334"/>
    <cellStyle name="Normal 2 25 18 2 2" xfId="4335"/>
    <cellStyle name="Normal 2 25 18 3" xfId="4336"/>
    <cellStyle name="Normal 2 25 19 2" xfId="4337"/>
    <cellStyle name="Normal 2 25 19 2 2" xfId="4338"/>
    <cellStyle name="Normal 2 25 19 3" xfId="4339"/>
    <cellStyle name="Normal 2 25 2 2" xfId="4340"/>
    <cellStyle name="Normal 2 25 2 2 2" xfId="4341"/>
    <cellStyle name="Normal 2 25 2 3" xfId="4342"/>
    <cellStyle name="Normal 2 25 20 2" xfId="4343"/>
    <cellStyle name="Normal 2 25 20 2 2" xfId="4344"/>
    <cellStyle name="Normal 2 25 20 3" xfId="4345"/>
    <cellStyle name="Normal 2 25 21 2" xfId="4346"/>
    <cellStyle name="Normal 2 25 21 2 2" xfId="4347"/>
    <cellStyle name="Normal 2 25 21 3" xfId="4348"/>
    <cellStyle name="Normal 2 25 22 2" xfId="4349"/>
    <cellStyle name="Normal 2 25 22 2 2" xfId="4350"/>
    <cellStyle name="Normal 2 25 22 3" xfId="4351"/>
    <cellStyle name="Normal 2 25 23 2" xfId="4352"/>
    <cellStyle name="Normal 2 25 23 2 2" xfId="4353"/>
    <cellStyle name="Normal 2 25 23 3" xfId="4354"/>
    <cellStyle name="Normal 2 25 24" xfId="4355"/>
    <cellStyle name="Normal 2 25 24 2" xfId="4356"/>
    <cellStyle name="Normal 2 25 25" xfId="4357"/>
    <cellStyle name="Normal 2 25 3 2" xfId="4358"/>
    <cellStyle name="Normal 2 25 3 2 2" xfId="4359"/>
    <cellStyle name="Normal 2 25 3 3" xfId="4360"/>
    <cellStyle name="Normal 2 25 4 2" xfId="4361"/>
    <cellStyle name="Normal 2 25 4 2 2" xfId="4362"/>
    <cellStyle name="Normal 2 25 4 3" xfId="4363"/>
    <cellStyle name="Normal 2 25 5 2" xfId="4364"/>
    <cellStyle name="Normal 2 25 5 2 2" xfId="4365"/>
    <cellStyle name="Normal 2 25 5 3" xfId="4366"/>
    <cellStyle name="Normal 2 25 6 2" xfId="4367"/>
    <cellStyle name="Normal 2 25 6 2 2" xfId="4368"/>
    <cellStyle name="Normal 2 25 6 3" xfId="4369"/>
    <cellStyle name="Normal 2 25 7 2" xfId="4370"/>
    <cellStyle name="Normal 2 25 7 2 2" xfId="4371"/>
    <cellStyle name="Normal 2 25 7 3" xfId="4372"/>
    <cellStyle name="Normal 2 25 8 2" xfId="4373"/>
    <cellStyle name="Normal 2 25 8 2 2" xfId="4374"/>
    <cellStyle name="Normal 2 25 8 3" xfId="4375"/>
    <cellStyle name="Normal 2 25 9 2" xfId="4376"/>
    <cellStyle name="Normal 2 25 9 2 2" xfId="4377"/>
    <cellStyle name="Normal 2 25 9 3" xfId="4378"/>
    <cellStyle name="Normal 2 26 10 2" xfId="4379"/>
    <cellStyle name="Normal 2 26 10 2 2" xfId="4380"/>
    <cellStyle name="Normal 2 26 10 3" xfId="4381"/>
    <cellStyle name="Normal 2 26 11 2" xfId="4382"/>
    <cellStyle name="Normal 2 26 11 2 2" xfId="4383"/>
    <cellStyle name="Normal 2 26 11 3" xfId="4384"/>
    <cellStyle name="Normal 2 26 12 2" xfId="4385"/>
    <cellStyle name="Normal 2 26 12 2 2" xfId="4386"/>
    <cellStyle name="Normal 2 26 12 3" xfId="4387"/>
    <cellStyle name="Normal 2 26 13 2" xfId="4388"/>
    <cellStyle name="Normal 2 26 13 2 2" xfId="4389"/>
    <cellStyle name="Normal 2 26 13 3" xfId="4390"/>
    <cellStyle name="Normal 2 26 14 2" xfId="4391"/>
    <cellStyle name="Normal 2 26 14 2 2" xfId="4392"/>
    <cellStyle name="Normal 2 26 14 3" xfId="4393"/>
    <cellStyle name="Normal 2 26 15 2" xfId="4394"/>
    <cellStyle name="Normal 2 26 15 2 2" xfId="4395"/>
    <cellStyle name="Normal 2 26 15 3" xfId="4396"/>
    <cellStyle name="Normal 2 26 16 2" xfId="4397"/>
    <cellStyle name="Normal 2 26 16 2 2" xfId="4398"/>
    <cellStyle name="Normal 2 26 16 3" xfId="4399"/>
    <cellStyle name="Normal 2 26 17 2" xfId="4400"/>
    <cellStyle name="Normal 2 26 17 2 2" xfId="4401"/>
    <cellStyle name="Normal 2 26 17 3" xfId="4402"/>
    <cellStyle name="Normal 2 26 18 2" xfId="4403"/>
    <cellStyle name="Normal 2 26 18 2 2" xfId="4404"/>
    <cellStyle name="Normal 2 26 18 3" xfId="4405"/>
    <cellStyle name="Normal 2 26 19 2" xfId="4406"/>
    <cellStyle name="Normal 2 26 19 2 2" xfId="4407"/>
    <cellStyle name="Normal 2 26 19 3" xfId="4408"/>
    <cellStyle name="Normal 2 26 2 2" xfId="4409"/>
    <cellStyle name="Normal 2 26 2 2 2" xfId="4410"/>
    <cellStyle name="Normal 2 26 2 3" xfId="4411"/>
    <cellStyle name="Normal 2 26 20 2" xfId="4412"/>
    <cellStyle name="Normal 2 26 20 2 2" xfId="4413"/>
    <cellStyle name="Normal 2 26 20 3" xfId="4414"/>
    <cellStyle name="Normal 2 26 21 2" xfId="4415"/>
    <cellStyle name="Normal 2 26 21 2 2" xfId="4416"/>
    <cellStyle name="Normal 2 26 21 3" xfId="4417"/>
    <cellStyle name="Normal 2 26 22 2" xfId="4418"/>
    <cellStyle name="Normal 2 26 22 2 2" xfId="4419"/>
    <cellStyle name="Normal 2 26 22 3" xfId="4420"/>
    <cellStyle name="Normal 2 26 23 2" xfId="4421"/>
    <cellStyle name="Normal 2 26 23 2 2" xfId="4422"/>
    <cellStyle name="Normal 2 26 23 3" xfId="4423"/>
    <cellStyle name="Normal 2 26 24" xfId="4424"/>
    <cellStyle name="Normal 2 26 24 2" xfId="4425"/>
    <cellStyle name="Normal 2 26 25" xfId="4426"/>
    <cellStyle name="Normal 2 26 3 2" xfId="4427"/>
    <cellStyle name="Normal 2 26 3 2 2" xfId="4428"/>
    <cellStyle name="Normal 2 26 3 3" xfId="4429"/>
    <cellStyle name="Normal 2 26 4 2" xfId="4430"/>
    <cellStyle name="Normal 2 26 4 2 2" xfId="4431"/>
    <cellStyle name="Normal 2 26 4 3" xfId="4432"/>
    <cellStyle name="Normal 2 26 5 2" xfId="4433"/>
    <cellStyle name="Normal 2 26 5 2 2" xfId="4434"/>
    <cellStyle name="Normal 2 26 5 3" xfId="4435"/>
    <cellStyle name="Normal 2 26 6 2" xfId="4436"/>
    <cellStyle name="Normal 2 26 6 2 2" xfId="4437"/>
    <cellStyle name="Normal 2 26 6 3" xfId="4438"/>
    <cellStyle name="Normal 2 26 7 2" xfId="4439"/>
    <cellStyle name="Normal 2 26 7 2 2" xfId="4440"/>
    <cellStyle name="Normal 2 26 7 3" xfId="4441"/>
    <cellStyle name="Normal 2 26 8 2" xfId="4442"/>
    <cellStyle name="Normal 2 26 8 2 2" xfId="4443"/>
    <cellStyle name="Normal 2 26 8 3" xfId="4444"/>
    <cellStyle name="Normal 2 26 9 2" xfId="4445"/>
    <cellStyle name="Normal 2 26 9 2 2" xfId="4446"/>
    <cellStyle name="Normal 2 26 9 3" xfId="4447"/>
    <cellStyle name="Normal 2 27 10 2" xfId="4448"/>
    <cellStyle name="Normal 2 27 10 2 2" xfId="4449"/>
    <cellStyle name="Normal 2 27 10 3" xfId="4450"/>
    <cellStyle name="Normal 2 27 11 2" xfId="4451"/>
    <cellStyle name="Normal 2 27 11 2 2" xfId="4452"/>
    <cellStyle name="Normal 2 27 11 3" xfId="4453"/>
    <cellStyle name="Normal 2 27 12 2" xfId="4454"/>
    <cellStyle name="Normal 2 27 12 2 2" xfId="4455"/>
    <cellStyle name="Normal 2 27 12 3" xfId="4456"/>
    <cellStyle name="Normal 2 27 13 2" xfId="4457"/>
    <cellStyle name="Normal 2 27 13 2 2" xfId="4458"/>
    <cellStyle name="Normal 2 27 13 3" xfId="4459"/>
    <cellStyle name="Normal 2 27 14 2" xfId="4460"/>
    <cellStyle name="Normal 2 27 14 2 2" xfId="4461"/>
    <cellStyle name="Normal 2 27 14 3" xfId="4462"/>
    <cellStyle name="Normal 2 27 15 2" xfId="4463"/>
    <cellStyle name="Normal 2 27 15 2 2" xfId="4464"/>
    <cellStyle name="Normal 2 27 15 3" xfId="4465"/>
    <cellStyle name="Normal 2 27 16 2" xfId="4466"/>
    <cellStyle name="Normal 2 27 16 2 2" xfId="4467"/>
    <cellStyle name="Normal 2 27 16 3" xfId="4468"/>
    <cellStyle name="Normal 2 27 17 2" xfId="4469"/>
    <cellStyle name="Normal 2 27 17 2 2" xfId="4470"/>
    <cellStyle name="Normal 2 27 17 3" xfId="4471"/>
    <cellStyle name="Normal 2 27 18 2" xfId="4472"/>
    <cellStyle name="Normal 2 27 18 2 2" xfId="4473"/>
    <cellStyle name="Normal 2 27 18 3" xfId="4474"/>
    <cellStyle name="Normal 2 27 19 2" xfId="4475"/>
    <cellStyle name="Normal 2 27 19 2 2" xfId="4476"/>
    <cellStyle name="Normal 2 27 19 3" xfId="4477"/>
    <cellStyle name="Normal 2 27 2 2" xfId="4478"/>
    <cellStyle name="Normal 2 27 2 2 2" xfId="4479"/>
    <cellStyle name="Normal 2 27 2 3" xfId="4480"/>
    <cellStyle name="Normal 2 27 20 2" xfId="4481"/>
    <cellStyle name="Normal 2 27 20 2 2" xfId="4482"/>
    <cellStyle name="Normal 2 27 20 3" xfId="4483"/>
    <cellStyle name="Normal 2 27 21 2" xfId="4484"/>
    <cellStyle name="Normal 2 27 21 2 2" xfId="4485"/>
    <cellStyle name="Normal 2 27 21 3" xfId="4486"/>
    <cellStyle name="Normal 2 27 22 2" xfId="4487"/>
    <cellStyle name="Normal 2 27 22 2 2" xfId="4488"/>
    <cellStyle name="Normal 2 27 22 3" xfId="4489"/>
    <cellStyle name="Normal 2 27 23 2" xfId="4490"/>
    <cellStyle name="Normal 2 27 23 2 2" xfId="4491"/>
    <cellStyle name="Normal 2 27 23 3" xfId="4492"/>
    <cellStyle name="Normal 2 27 24" xfId="4493"/>
    <cellStyle name="Normal 2 27 24 2" xfId="4494"/>
    <cellStyle name="Normal 2 27 25" xfId="4495"/>
    <cellStyle name="Normal 2 27 3 2" xfId="4496"/>
    <cellStyle name="Normal 2 27 3 2 2" xfId="4497"/>
    <cellStyle name="Normal 2 27 3 3" xfId="4498"/>
    <cellStyle name="Normal 2 27 4 2" xfId="4499"/>
    <cellStyle name="Normal 2 27 4 2 2" xfId="4500"/>
    <cellStyle name="Normal 2 27 4 3" xfId="4501"/>
    <cellStyle name="Normal 2 27 5 2" xfId="4502"/>
    <cellStyle name="Normal 2 27 5 2 2" xfId="4503"/>
    <cellStyle name="Normal 2 27 5 3" xfId="4504"/>
    <cellStyle name="Normal 2 27 6 2" xfId="4505"/>
    <cellStyle name="Normal 2 27 6 2 2" xfId="4506"/>
    <cellStyle name="Normal 2 27 6 3" xfId="4507"/>
    <cellStyle name="Normal 2 27 7 2" xfId="4508"/>
    <cellStyle name="Normal 2 27 7 2 2" xfId="4509"/>
    <cellStyle name="Normal 2 27 7 3" xfId="4510"/>
    <cellStyle name="Normal 2 27 8 2" xfId="4511"/>
    <cellStyle name="Normal 2 27 8 2 2" xfId="4512"/>
    <cellStyle name="Normal 2 27 8 3" xfId="4513"/>
    <cellStyle name="Normal 2 27 9 2" xfId="4514"/>
    <cellStyle name="Normal 2 27 9 2 2" xfId="4515"/>
    <cellStyle name="Normal 2 27 9 3" xfId="4516"/>
    <cellStyle name="Normal 2 28 10 2" xfId="4517"/>
    <cellStyle name="Normal 2 28 10 2 2" xfId="4518"/>
    <cellStyle name="Normal 2 28 10 3" xfId="4519"/>
    <cellStyle name="Normal 2 28 11 2" xfId="4520"/>
    <cellStyle name="Normal 2 28 11 2 2" xfId="4521"/>
    <cellStyle name="Normal 2 28 11 3" xfId="4522"/>
    <cellStyle name="Normal 2 28 12 2" xfId="4523"/>
    <cellStyle name="Normal 2 28 12 2 2" xfId="4524"/>
    <cellStyle name="Normal 2 28 12 3" xfId="4525"/>
    <cellStyle name="Normal 2 28 13 2" xfId="4526"/>
    <cellStyle name="Normal 2 28 13 2 2" xfId="4527"/>
    <cellStyle name="Normal 2 28 13 3" xfId="4528"/>
    <cellStyle name="Normal 2 28 14 2" xfId="4529"/>
    <cellStyle name="Normal 2 28 14 2 2" xfId="4530"/>
    <cellStyle name="Normal 2 28 14 3" xfId="4531"/>
    <cellStyle name="Normal 2 28 15 2" xfId="4532"/>
    <cellStyle name="Normal 2 28 15 2 2" xfId="4533"/>
    <cellStyle name="Normal 2 28 15 3" xfId="4534"/>
    <cellStyle name="Normal 2 28 16 2" xfId="4535"/>
    <cellStyle name="Normal 2 28 16 2 2" xfId="4536"/>
    <cellStyle name="Normal 2 28 16 3" xfId="4537"/>
    <cellStyle name="Normal 2 28 17 2" xfId="4538"/>
    <cellStyle name="Normal 2 28 17 2 2" xfId="4539"/>
    <cellStyle name="Normal 2 28 17 3" xfId="4540"/>
    <cellStyle name="Normal 2 28 18 2" xfId="4541"/>
    <cellStyle name="Normal 2 28 18 2 2" xfId="4542"/>
    <cellStyle name="Normal 2 28 18 3" xfId="4543"/>
    <cellStyle name="Normal 2 28 19 2" xfId="4544"/>
    <cellStyle name="Normal 2 28 19 2 2" xfId="4545"/>
    <cellStyle name="Normal 2 28 19 3" xfId="4546"/>
    <cellStyle name="Normal 2 28 2 2" xfId="4547"/>
    <cellStyle name="Normal 2 28 2 2 2" xfId="4548"/>
    <cellStyle name="Normal 2 28 2 3" xfId="4549"/>
    <cellStyle name="Normal 2 28 20 2" xfId="4550"/>
    <cellStyle name="Normal 2 28 20 2 2" xfId="4551"/>
    <cellStyle name="Normal 2 28 20 3" xfId="4552"/>
    <cellStyle name="Normal 2 28 21 2" xfId="4553"/>
    <cellStyle name="Normal 2 28 21 2 2" xfId="4554"/>
    <cellStyle name="Normal 2 28 21 3" xfId="4555"/>
    <cellStyle name="Normal 2 28 22 2" xfId="4556"/>
    <cellStyle name="Normal 2 28 22 2 2" xfId="4557"/>
    <cellStyle name="Normal 2 28 22 3" xfId="4558"/>
    <cellStyle name="Normal 2 28 23 2" xfId="4559"/>
    <cellStyle name="Normal 2 28 23 2 2" xfId="4560"/>
    <cellStyle name="Normal 2 28 23 3" xfId="4561"/>
    <cellStyle name="Normal 2 28 24" xfId="4562"/>
    <cellStyle name="Normal 2 28 24 2" xfId="4563"/>
    <cellStyle name="Normal 2 28 25" xfId="4564"/>
    <cellStyle name="Normal 2 28 3 2" xfId="4565"/>
    <cellStyle name="Normal 2 28 3 2 2" xfId="4566"/>
    <cellStyle name="Normal 2 28 3 3" xfId="4567"/>
    <cellStyle name="Normal 2 28 4 2" xfId="4568"/>
    <cellStyle name="Normal 2 28 4 2 2" xfId="4569"/>
    <cellStyle name="Normal 2 28 4 3" xfId="4570"/>
    <cellStyle name="Normal 2 28 5 2" xfId="4571"/>
    <cellStyle name="Normal 2 28 5 2 2" xfId="4572"/>
    <cellStyle name="Normal 2 28 5 3" xfId="4573"/>
    <cellStyle name="Normal 2 28 6 2" xfId="4574"/>
    <cellStyle name="Normal 2 28 6 2 2" xfId="4575"/>
    <cellStyle name="Normal 2 28 6 3" xfId="4576"/>
    <cellStyle name="Normal 2 28 7 2" xfId="4577"/>
    <cellStyle name="Normal 2 28 7 2 2" xfId="4578"/>
    <cellStyle name="Normal 2 28 7 3" xfId="4579"/>
    <cellStyle name="Normal 2 28 8 2" xfId="4580"/>
    <cellStyle name="Normal 2 28 8 2 2" xfId="4581"/>
    <cellStyle name="Normal 2 28 8 3" xfId="4582"/>
    <cellStyle name="Normal 2 28 9 2" xfId="4583"/>
    <cellStyle name="Normal 2 28 9 2 2" xfId="4584"/>
    <cellStyle name="Normal 2 28 9 3" xfId="4585"/>
    <cellStyle name="Normal 2 29 10 2" xfId="4586"/>
    <cellStyle name="Normal 2 29 10 2 2" xfId="4587"/>
    <cellStyle name="Normal 2 29 10 3" xfId="4588"/>
    <cellStyle name="Normal 2 29 11 2" xfId="4589"/>
    <cellStyle name="Normal 2 29 11 2 2" xfId="4590"/>
    <cellStyle name="Normal 2 29 11 3" xfId="4591"/>
    <cellStyle name="Normal 2 29 12 2" xfId="4592"/>
    <cellStyle name="Normal 2 29 12 2 2" xfId="4593"/>
    <cellStyle name="Normal 2 29 12 3" xfId="4594"/>
    <cellStyle name="Normal 2 29 13 2" xfId="4595"/>
    <cellStyle name="Normal 2 29 13 2 2" xfId="4596"/>
    <cellStyle name="Normal 2 29 13 3" xfId="4597"/>
    <cellStyle name="Normal 2 29 14 2" xfId="4598"/>
    <cellStyle name="Normal 2 29 14 2 2" xfId="4599"/>
    <cellStyle name="Normal 2 29 14 3" xfId="4600"/>
    <cellStyle name="Normal 2 29 15 2" xfId="4601"/>
    <cellStyle name="Normal 2 29 15 2 2" xfId="4602"/>
    <cellStyle name="Normal 2 29 15 3" xfId="4603"/>
    <cellStyle name="Normal 2 29 16 2" xfId="4604"/>
    <cellStyle name="Normal 2 29 16 2 2" xfId="4605"/>
    <cellStyle name="Normal 2 29 16 3" xfId="4606"/>
    <cellStyle name="Normal 2 29 17 2" xfId="4607"/>
    <cellStyle name="Normal 2 29 17 2 2" xfId="4608"/>
    <cellStyle name="Normal 2 29 17 3" xfId="4609"/>
    <cellStyle name="Normal 2 29 18 2" xfId="4610"/>
    <cellStyle name="Normal 2 29 18 2 2" xfId="4611"/>
    <cellStyle name="Normal 2 29 18 3" xfId="4612"/>
    <cellStyle name="Normal 2 29 19 2" xfId="4613"/>
    <cellStyle name="Normal 2 29 19 2 2" xfId="4614"/>
    <cellStyle name="Normal 2 29 19 3" xfId="4615"/>
    <cellStyle name="Normal 2 29 2 2" xfId="4616"/>
    <cellStyle name="Normal 2 29 2 2 2" xfId="4617"/>
    <cellStyle name="Normal 2 29 2 3" xfId="4618"/>
    <cellStyle name="Normal 2 29 20 2" xfId="4619"/>
    <cellStyle name="Normal 2 29 20 2 2" xfId="4620"/>
    <cellStyle name="Normal 2 29 20 3" xfId="4621"/>
    <cellStyle name="Normal 2 29 21 2" xfId="4622"/>
    <cellStyle name="Normal 2 29 21 2 2" xfId="4623"/>
    <cellStyle name="Normal 2 29 21 3" xfId="4624"/>
    <cellStyle name="Normal 2 29 22 2" xfId="4625"/>
    <cellStyle name="Normal 2 29 22 2 2" xfId="4626"/>
    <cellStyle name="Normal 2 29 22 3" xfId="4627"/>
    <cellStyle name="Normal 2 29 23 2" xfId="4628"/>
    <cellStyle name="Normal 2 29 23 2 2" xfId="4629"/>
    <cellStyle name="Normal 2 29 23 3" xfId="4630"/>
    <cellStyle name="Normal 2 29 24" xfId="4631"/>
    <cellStyle name="Normal 2 29 24 2" xfId="4632"/>
    <cellStyle name="Normal 2 29 25" xfId="4633"/>
    <cellStyle name="Normal 2 29 3 2" xfId="4634"/>
    <cellStyle name="Normal 2 29 3 2 2" xfId="4635"/>
    <cellStyle name="Normal 2 29 3 3" xfId="4636"/>
    <cellStyle name="Normal 2 29 4 2" xfId="4637"/>
    <cellStyle name="Normal 2 29 4 2 2" xfId="4638"/>
    <cellStyle name="Normal 2 29 4 3" xfId="4639"/>
    <cellStyle name="Normal 2 29 5 2" xfId="4640"/>
    <cellStyle name="Normal 2 29 5 2 2" xfId="4641"/>
    <cellStyle name="Normal 2 29 5 3" xfId="4642"/>
    <cellStyle name="Normal 2 29 6 2" xfId="4643"/>
    <cellStyle name="Normal 2 29 6 2 2" xfId="4644"/>
    <cellStyle name="Normal 2 29 6 3" xfId="4645"/>
    <cellStyle name="Normal 2 29 7 2" xfId="4646"/>
    <cellStyle name="Normal 2 29 7 2 2" xfId="4647"/>
    <cellStyle name="Normal 2 29 7 3" xfId="4648"/>
    <cellStyle name="Normal 2 29 8 2" xfId="4649"/>
    <cellStyle name="Normal 2 29 8 2 2" xfId="4650"/>
    <cellStyle name="Normal 2 29 8 3" xfId="4651"/>
    <cellStyle name="Normal 2 29 9 2" xfId="4652"/>
    <cellStyle name="Normal 2 29 9 2 2" xfId="4653"/>
    <cellStyle name="Normal 2 29 9 3" xfId="4654"/>
    <cellStyle name="Normal 2 3 10" xfId="4655"/>
    <cellStyle name="Normal 2 3 3 9" xfId="4656"/>
    <cellStyle name="Normal 2 3 3 2" xfId="4657"/>
    <cellStyle name="Normal 2 3 3 2 2" xfId="4658"/>
    <cellStyle name="Normal 2 3 3 3" xfId="4659"/>
    <cellStyle name="Normal 2 3 3 3 2" xfId="4660"/>
    <cellStyle name="Normal 2 3 3 4" xfId="4661"/>
    <cellStyle name="Normal 2 3 3 4 2" xfId="4662"/>
    <cellStyle name="Normal 2 3 3 5" xfId="4663"/>
    <cellStyle name="Normal 2 3 3 5 2" xfId="4664"/>
    <cellStyle name="Normal 2 3 3 6" xfId="4665"/>
    <cellStyle name="Normal 2 3 3 7" xfId="4666"/>
    <cellStyle name="Normal 2 3 4 8" xfId="4667"/>
    <cellStyle name="Normal 2 3 4 2" xfId="4668"/>
    <cellStyle name="Normal 2 3 4 2 2" xfId="4669"/>
    <cellStyle name="Normal 2 3 4 2 3" xfId="4670"/>
    <cellStyle name="Normal 2 3 4 3" xfId="4671"/>
    <cellStyle name="Normal 2 3 4 3 2" xfId="4672"/>
    <cellStyle name="Normal 2 3 4 4" xfId="4673"/>
    <cellStyle name="Normal 2 3 4 4 2" xfId="4674"/>
    <cellStyle name="Normal 2 3 4 5" xfId="4675"/>
    <cellStyle name="Normal 2 3 4 5 2" xfId="4676"/>
    <cellStyle name="Normal 2 3 4 6" xfId="4677"/>
    <cellStyle name="Normal 2 3 4 7" xfId="4678"/>
    <cellStyle name="Normal 2 3 5 8" xfId="4679"/>
    <cellStyle name="Normal 2 3 5 2" xfId="4680"/>
    <cellStyle name="Normal 2 3 5 2 2" xfId="4681"/>
    <cellStyle name="Normal 2 3 5 3" xfId="4682"/>
    <cellStyle name="Normal 2 3 5 3 2" xfId="4683"/>
    <cellStyle name="Normal 2 3 5 4" xfId="4684"/>
    <cellStyle name="Normal 2 3 5 4 2" xfId="4685"/>
    <cellStyle name="Normal 2 3 5 5" xfId="4686"/>
    <cellStyle name="Normal 2 3 5 5 2" xfId="4687"/>
    <cellStyle name="Normal 2 3 5 6" xfId="4688"/>
    <cellStyle name="Normal 2 3 5 7" xfId="4689"/>
    <cellStyle name="Normal 2 3 6" xfId="4690"/>
    <cellStyle name="Normal 2 3 6 2" xfId="4691"/>
    <cellStyle name="Normal 2 3 6 2 2" xfId="4692"/>
    <cellStyle name="Normal 2 3 6 3" xfId="4693"/>
    <cellStyle name="Normal 2 3 6 3 2" xfId="4694"/>
    <cellStyle name="Normal 2 3 6 4" xfId="4695"/>
    <cellStyle name="Normal 2 3 6 4 2" xfId="4696"/>
    <cellStyle name="Normal 2 3 6 5" xfId="4697"/>
    <cellStyle name="Normal 2 3 7" xfId="4698"/>
    <cellStyle name="Normal 2 3 7 2" xfId="4699"/>
    <cellStyle name="Normal 2 3 7 2 2" xfId="4700"/>
    <cellStyle name="Normal 2 3 7 3" xfId="4701"/>
    <cellStyle name="Normal 2 3 7 3 2" xfId="4702"/>
    <cellStyle name="Normal 2 3 7 4" xfId="4703"/>
    <cellStyle name="Normal 2 3 7 4 2" xfId="4704"/>
    <cellStyle name="Normal 2 3 7 5" xfId="4705"/>
    <cellStyle name="Normal 2 3 8" xfId="4706"/>
    <cellStyle name="Normal 2 3 8 2" xfId="4707"/>
    <cellStyle name="Normal 2 3 9" xfId="4708"/>
    <cellStyle name="Normal 2 30 10 2" xfId="4709"/>
    <cellStyle name="Normal 2 30 10 2 2" xfId="4710"/>
    <cellStyle name="Normal 2 30 10 3" xfId="4711"/>
    <cellStyle name="Normal 2 30 11 2" xfId="4712"/>
    <cellStyle name="Normal 2 30 11 2 2" xfId="4713"/>
    <cellStyle name="Normal 2 30 11 3" xfId="4714"/>
    <cellStyle name="Normal 2 30 12 2" xfId="4715"/>
    <cellStyle name="Normal 2 30 12 2 2" xfId="4716"/>
    <cellStyle name="Normal 2 30 12 3" xfId="4717"/>
    <cellStyle name="Normal 2 30 13 2" xfId="4718"/>
    <cellStyle name="Normal 2 30 13 2 2" xfId="4719"/>
    <cellStyle name="Normal 2 30 13 3" xfId="4720"/>
    <cellStyle name="Normal 2 30 14 2" xfId="4721"/>
    <cellStyle name="Normal 2 30 14 2 2" xfId="4722"/>
    <cellStyle name="Normal 2 30 14 3" xfId="4723"/>
    <cellStyle name="Normal 2 30 15 2" xfId="4724"/>
    <cellStyle name="Normal 2 30 15 2 2" xfId="4725"/>
    <cellStyle name="Normal 2 30 15 3" xfId="4726"/>
    <cellStyle name="Normal 2 30 16 2" xfId="4727"/>
    <cellStyle name="Normal 2 30 16 2 2" xfId="4728"/>
    <cellStyle name="Normal 2 30 16 3" xfId="4729"/>
    <cellStyle name="Normal 2 30 17 2" xfId="4730"/>
    <cellStyle name="Normal 2 30 17 2 2" xfId="4731"/>
    <cellStyle name="Normal 2 30 17 3" xfId="4732"/>
    <cellStyle name="Normal 2 30 18 2" xfId="4733"/>
    <cellStyle name="Normal 2 30 18 2 2" xfId="4734"/>
    <cellStyle name="Normal 2 30 18 3" xfId="4735"/>
    <cellStyle name="Normal 2 30 19 2" xfId="4736"/>
    <cellStyle name="Normal 2 30 19 2 2" xfId="4737"/>
    <cellStyle name="Normal 2 30 19 3" xfId="4738"/>
    <cellStyle name="Normal 2 30 2 2" xfId="4739"/>
    <cellStyle name="Normal 2 30 2 2 2" xfId="4740"/>
    <cellStyle name="Normal 2 30 2 3" xfId="4741"/>
    <cellStyle name="Normal 2 30 20 2" xfId="4742"/>
    <cellStyle name="Normal 2 30 20 2 2" xfId="4743"/>
    <cellStyle name="Normal 2 30 20 3" xfId="4744"/>
    <cellStyle name="Normal 2 30 21 2" xfId="4745"/>
    <cellStyle name="Normal 2 30 21 2 2" xfId="4746"/>
    <cellStyle name="Normal 2 30 21 3" xfId="4747"/>
    <cellStyle name="Normal 2 30 22 2" xfId="4748"/>
    <cellStyle name="Normal 2 30 22 2 2" xfId="4749"/>
    <cellStyle name="Normal 2 30 22 3" xfId="4750"/>
    <cellStyle name="Normal 2 30 23 2" xfId="4751"/>
    <cellStyle name="Normal 2 30 23 2 2" xfId="4752"/>
    <cellStyle name="Normal 2 30 23 3" xfId="4753"/>
    <cellStyle name="Normal 2 30 24" xfId="4754"/>
    <cellStyle name="Normal 2 30 24 2" xfId="4755"/>
    <cellStyle name="Normal 2 30 25" xfId="4756"/>
    <cellStyle name="Normal 2 30 3 2" xfId="4757"/>
    <cellStyle name="Normal 2 30 3 2 2" xfId="4758"/>
    <cellStyle name="Normal 2 30 3 3" xfId="4759"/>
    <cellStyle name="Normal 2 30 4 2" xfId="4760"/>
    <cellStyle name="Normal 2 30 4 2 2" xfId="4761"/>
    <cellStyle name="Normal 2 30 4 3" xfId="4762"/>
    <cellStyle name="Normal 2 30 5 2" xfId="4763"/>
    <cellStyle name="Normal 2 30 5 2 2" xfId="4764"/>
    <cellStyle name="Normal 2 30 5 3" xfId="4765"/>
    <cellStyle name="Normal 2 30 6 2" xfId="4766"/>
    <cellStyle name="Normal 2 30 6 2 2" xfId="4767"/>
    <cellStyle name="Normal 2 30 6 3" xfId="4768"/>
    <cellStyle name="Normal 2 30 7 2" xfId="4769"/>
    <cellStyle name="Normal 2 30 7 2 2" xfId="4770"/>
    <cellStyle name="Normal 2 30 7 3" xfId="4771"/>
    <cellStyle name="Normal 2 30 8 2" xfId="4772"/>
    <cellStyle name="Normal 2 30 8 2 2" xfId="4773"/>
    <cellStyle name="Normal 2 30 8 3" xfId="4774"/>
    <cellStyle name="Normal 2 30 9 2" xfId="4775"/>
    <cellStyle name="Normal 2 30 9 2 2" xfId="4776"/>
    <cellStyle name="Normal 2 30 9 3" xfId="4777"/>
    <cellStyle name="Normal 2 31 10 2" xfId="4778"/>
    <cellStyle name="Normal 2 31 10 2 2" xfId="4779"/>
    <cellStyle name="Normal 2 31 10 3" xfId="4780"/>
    <cellStyle name="Normal 2 31 11 2" xfId="4781"/>
    <cellStyle name="Normal 2 31 11 2 2" xfId="4782"/>
    <cellStyle name="Normal 2 31 11 3" xfId="4783"/>
    <cellStyle name="Normal 2 31 12 2" xfId="4784"/>
    <cellStyle name="Normal 2 31 12 2 2" xfId="4785"/>
    <cellStyle name="Normal 2 31 12 3" xfId="4786"/>
    <cellStyle name="Normal 2 31 13 2" xfId="4787"/>
    <cellStyle name="Normal 2 31 13 2 2" xfId="4788"/>
    <cellStyle name="Normal 2 31 13 3" xfId="4789"/>
    <cellStyle name="Normal 2 31 14 2" xfId="4790"/>
    <cellStyle name="Normal 2 31 14 2 2" xfId="4791"/>
    <cellStyle name="Normal 2 31 14 3" xfId="4792"/>
    <cellStyle name="Normal 2 31 15 2" xfId="4793"/>
    <cellStyle name="Normal 2 31 15 2 2" xfId="4794"/>
    <cellStyle name="Normal 2 31 15 3" xfId="4795"/>
    <cellStyle name="Normal 2 31 16 2" xfId="4796"/>
    <cellStyle name="Normal 2 31 16 2 2" xfId="4797"/>
    <cellStyle name="Normal 2 31 16 3" xfId="4798"/>
    <cellStyle name="Normal 2 31 17 2" xfId="4799"/>
    <cellStyle name="Normal 2 31 17 2 2" xfId="4800"/>
    <cellStyle name="Normal 2 31 17 3" xfId="4801"/>
    <cellStyle name="Normal 2 31 18 2" xfId="4802"/>
    <cellStyle name="Normal 2 31 18 2 2" xfId="4803"/>
    <cellStyle name="Normal 2 31 18 3" xfId="4804"/>
    <cellStyle name="Normal 2 31 19 2" xfId="4805"/>
    <cellStyle name="Normal 2 31 19 2 2" xfId="4806"/>
    <cellStyle name="Normal 2 31 19 3" xfId="4807"/>
    <cellStyle name="Normal 2 31 2 2" xfId="4808"/>
    <cellStyle name="Normal 2 31 2 2 2" xfId="4809"/>
    <cellStyle name="Normal 2 31 2 3" xfId="4810"/>
    <cellStyle name="Normal 2 31 20 2" xfId="4811"/>
    <cellStyle name="Normal 2 31 20 2 2" xfId="4812"/>
    <cellStyle name="Normal 2 31 20 3" xfId="4813"/>
    <cellStyle name="Normal 2 31 21 2" xfId="4814"/>
    <cellStyle name="Normal 2 31 21 2 2" xfId="4815"/>
    <cellStyle name="Normal 2 31 21 3" xfId="4816"/>
    <cellStyle name="Normal 2 31 22 2" xfId="4817"/>
    <cellStyle name="Normal 2 31 22 2 2" xfId="4818"/>
    <cellStyle name="Normal 2 31 22 3" xfId="4819"/>
    <cellStyle name="Normal 2 31 23 2" xfId="4820"/>
    <cellStyle name="Normal 2 31 23 2 2" xfId="4821"/>
    <cellStyle name="Normal 2 31 23 3" xfId="4822"/>
    <cellStyle name="Normal 2 31 24" xfId="4823"/>
    <cellStyle name="Normal 2 31 24 2" xfId="4824"/>
    <cellStyle name="Normal 2 31 25" xfId="4825"/>
    <cellStyle name="Normal 2 31 3 2" xfId="4826"/>
    <cellStyle name="Normal 2 31 3 2 2" xfId="4827"/>
    <cellStyle name="Normal 2 31 3 3" xfId="4828"/>
    <cellStyle name="Normal 2 31 4 2" xfId="4829"/>
    <cellStyle name="Normal 2 31 4 2 2" xfId="4830"/>
    <cellStyle name="Normal 2 31 4 3" xfId="4831"/>
    <cellStyle name="Normal 2 31 5 2" xfId="4832"/>
    <cellStyle name="Normal 2 31 5 2 2" xfId="4833"/>
    <cellStyle name="Normal 2 31 5 3" xfId="4834"/>
    <cellStyle name="Normal 2 31 6 2" xfId="4835"/>
    <cellStyle name="Normal 2 31 6 2 2" xfId="4836"/>
    <cellStyle name="Normal 2 31 6 3" xfId="4837"/>
    <cellStyle name="Normal 2 31 7 2" xfId="4838"/>
    <cellStyle name="Normal 2 31 7 2 2" xfId="4839"/>
    <cellStyle name="Normal 2 31 7 3" xfId="4840"/>
    <cellStyle name="Normal 2 31 8 2" xfId="4841"/>
    <cellStyle name="Normal 2 31 8 2 2" xfId="4842"/>
    <cellStyle name="Normal 2 31 8 3" xfId="4843"/>
    <cellStyle name="Normal 2 31 9 2" xfId="4844"/>
    <cellStyle name="Normal 2 31 9 2 2" xfId="4845"/>
    <cellStyle name="Normal 2 31 9 3" xfId="4846"/>
    <cellStyle name="Normal 2 32 10 2" xfId="4847"/>
    <cellStyle name="Normal 2 32 10 2 2" xfId="4848"/>
    <cellStyle name="Normal 2 32 10 3" xfId="4849"/>
    <cellStyle name="Normal 2 32 11 2" xfId="4850"/>
    <cellStyle name="Normal 2 32 11 2 2" xfId="4851"/>
    <cellStyle name="Normal 2 32 11 3" xfId="4852"/>
    <cellStyle name="Normal 2 32 12 2" xfId="4853"/>
    <cellStyle name="Normal 2 32 12 2 2" xfId="4854"/>
    <cellStyle name="Normal 2 32 12 3" xfId="4855"/>
    <cellStyle name="Normal 2 32 13 2" xfId="4856"/>
    <cellStyle name="Normal 2 32 13 2 2" xfId="4857"/>
    <cellStyle name="Normal 2 32 13 3" xfId="4858"/>
    <cellStyle name="Normal 2 32 14 2" xfId="4859"/>
    <cellStyle name="Normal 2 32 14 2 2" xfId="4860"/>
    <cellStyle name="Normal 2 32 14 3" xfId="4861"/>
    <cellStyle name="Normal 2 32 15 2" xfId="4862"/>
    <cellStyle name="Normal 2 32 15 2 2" xfId="4863"/>
    <cellStyle name="Normal 2 32 15 3" xfId="4864"/>
    <cellStyle name="Normal 2 32 16 2" xfId="4865"/>
    <cellStyle name="Normal 2 32 16 2 2" xfId="4866"/>
    <cellStyle name="Normal 2 32 16 3" xfId="4867"/>
    <cellStyle name="Normal 2 32 17 2" xfId="4868"/>
    <cellStyle name="Normal 2 32 17 2 2" xfId="4869"/>
    <cellStyle name="Normal 2 32 17 3" xfId="4870"/>
    <cellStyle name="Normal 2 32 18 2" xfId="4871"/>
    <cellStyle name="Normal 2 32 18 2 2" xfId="4872"/>
    <cellStyle name="Normal 2 32 18 3" xfId="4873"/>
    <cellStyle name="Normal 2 32 19 2" xfId="4874"/>
    <cellStyle name="Normal 2 32 19 2 2" xfId="4875"/>
    <cellStyle name="Normal 2 32 19 3" xfId="4876"/>
    <cellStyle name="Normal 2 32 2 2" xfId="4877"/>
    <cellStyle name="Normal 2 32 2 2 2" xfId="4878"/>
    <cellStyle name="Normal 2 32 2 3" xfId="4879"/>
    <cellStyle name="Normal 2 32 20 2" xfId="4880"/>
    <cellStyle name="Normal 2 32 20 2 2" xfId="4881"/>
    <cellStyle name="Normal 2 32 20 3" xfId="4882"/>
    <cellStyle name="Normal 2 32 21 2" xfId="4883"/>
    <cellStyle name="Normal 2 32 21 2 2" xfId="4884"/>
    <cellStyle name="Normal 2 32 21 3" xfId="4885"/>
    <cellStyle name="Normal 2 32 22 2" xfId="4886"/>
    <cellStyle name="Normal 2 32 22 2 2" xfId="4887"/>
    <cellStyle name="Normal 2 32 22 3" xfId="4888"/>
    <cellStyle name="Normal 2 32 23 2" xfId="4889"/>
    <cellStyle name="Normal 2 32 23 2 2" xfId="4890"/>
    <cellStyle name="Normal 2 32 23 3" xfId="4891"/>
    <cellStyle name="Normal 2 32 24" xfId="4892"/>
    <cellStyle name="Normal 2 32 24 2" xfId="4893"/>
    <cellStyle name="Normal 2 32 25" xfId="4894"/>
    <cellStyle name="Normal 2 32 3 2" xfId="4895"/>
    <cellStyle name="Normal 2 32 3 2 2" xfId="4896"/>
    <cellStyle name="Normal 2 32 3 3" xfId="4897"/>
    <cellStyle name="Normal 2 32 4 2" xfId="4898"/>
    <cellStyle name="Normal 2 32 4 2 2" xfId="4899"/>
    <cellStyle name="Normal 2 32 4 3" xfId="4900"/>
    <cellStyle name="Normal 2 32 5 2" xfId="4901"/>
    <cellStyle name="Normal 2 32 5 2 2" xfId="4902"/>
    <cellStyle name="Normal 2 32 5 3" xfId="4903"/>
    <cellStyle name="Normal 2 32 6 2" xfId="4904"/>
    <cellStyle name="Normal 2 32 6 2 2" xfId="4905"/>
    <cellStyle name="Normal 2 32 6 3" xfId="4906"/>
    <cellStyle name="Normal 2 32 7 2" xfId="4907"/>
    <cellStyle name="Normal 2 32 7 2 2" xfId="4908"/>
    <cellStyle name="Normal 2 32 7 3" xfId="4909"/>
    <cellStyle name="Normal 2 32 8 2" xfId="4910"/>
    <cellStyle name="Normal 2 32 8 2 2" xfId="4911"/>
    <cellStyle name="Normal 2 32 8 3" xfId="4912"/>
    <cellStyle name="Normal 2 32 9 2" xfId="4913"/>
    <cellStyle name="Normal 2 32 9 2 2" xfId="4914"/>
    <cellStyle name="Normal 2 32 9 3" xfId="4915"/>
    <cellStyle name="Normal 2 33 10 2" xfId="4916"/>
    <cellStyle name="Normal 2 33 10 2 2" xfId="4917"/>
    <cellStyle name="Normal 2 33 10 3" xfId="4918"/>
    <cellStyle name="Normal 2 33 11 2" xfId="4919"/>
    <cellStyle name="Normal 2 33 11 2 2" xfId="4920"/>
    <cellStyle name="Normal 2 33 11 3" xfId="4921"/>
    <cellStyle name="Normal 2 33 12 2" xfId="4922"/>
    <cellStyle name="Normal 2 33 12 2 2" xfId="4923"/>
    <cellStyle name="Normal 2 33 12 3" xfId="4924"/>
    <cellStyle name="Normal 2 33 13 2" xfId="4925"/>
    <cellStyle name="Normal 2 33 13 2 2" xfId="4926"/>
    <cellStyle name="Normal 2 33 13 3" xfId="4927"/>
    <cellStyle name="Normal 2 33 14 2" xfId="4928"/>
    <cellStyle name="Normal 2 33 14 2 2" xfId="4929"/>
    <cellStyle name="Normal 2 33 14 3" xfId="4930"/>
    <cellStyle name="Normal 2 33 15 2" xfId="4931"/>
    <cellStyle name="Normal 2 33 15 2 2" xfId="4932"/>
    <cellStyle name="Normal 2 33 15 3" xfId="4933"/>
    <cellStyle name="Normal 2 33 16 2" xfId="4934"/>
    <cellStyle name="Normal 2 33 16 2 2" xfId="4935"/>
    <cellStyle name="Normal 2 33 16 3" xfId="4936"/>
    <cellStyle name="Normal 2 33 17 2" xfId="4937"/>
    <cellStyle name="Normal 2 33 17 2 2" xfId="4938"/>
    <cellStyle name="Normal 2 33 17 3" xfId="4939"/>
    <cellStyle name="Normal 2 33 18 2" xfId="4940"/>
    <cellStyle name="Normal 2 33 18 2 2" xfId="4941"/>
    <cellStyle name="Normal 2 33 18 3" xfId="4942"/>
    <cellStyle name="Normal 2 33 19 2" xfId="4943"/>
    <cellStyle name="Normal 2 33 19 2 2" xfId="4944"/>
    <cellStyle name="Normal 2 33 19 3" xfId="4945"/>
    <cellStyle name="Normal 2 33 2 2" xfId="4946"/>
    <cellStyle name="Normal 2 33 2 2 2" xfId="4947"/>
    <cellStyle name="Normal 2 33 2 3" xfId="4948"/>
    <cellStyle name="Normal 2 33 20 2" xfId="4949"/>
    <cellStyle name="Normal 2 33 20 2 2" xfId="4950"/>
    <cellStyle name="Normal 2 33 20 3" xfId="4951"/>
    <cellStyle name="Normal 2 33 21 2" xfId="4952"/>
    <cellStyle name="Normal 2 33 21 2 2" xfId="4953"/>
    <cellStyle name="Normal 2 33 21 3" xfId="4954"/>
    <cellStyle name="Normal 2 33 22 2" xfId="4955"/>
    <cellStyle name="Normal 2 33 22 2 2" xfId="4956"/>
    <cellStyle name="Normal 2 33 22 3" xfId="4957"/>
    <cellStyle name="Normal 2 33 23 2" xfId="4958"/>
    <cellStyle name="Normal 2 33 23 2 2" xfId="4959"/>
    <cellStyle name="Normal 2 33 23 3" xfId="4960"/>
    <cellStyle name="Normal 2 33 24" xfId="4961"/>
    <cellStyle name="Normal 2 33 24 2" xfId="4962"/>
    <cellStyle name="Normal 2 33 25" xfId="4963"/>
    <cellStyle name="Normal 2 33 3 2" xfId="4964"/>
    <cellStyle name="Normal 2 33 3 2 2" xfId="4965"/>
    <cellStyle name="Normal 2 33 3 3" xfId="4966"/>
    <cellStyle name="Normal 2 33 4 2" xfId="4967"/>
    <cellStyle name="Normal 2 33 4 2 2" xfId="4968"/>
    <cellStyle name="Normal 2 33 4 3" xfId="4969"/>
    <cellStyle name="Normal 2 33 5 2" xfId="4970"/>
    <cellStyle name="Normal 2 33 5 2 2" xfId="4971"/>
    <cellStyle name="Normal 2 33 5 3" xfId="4972"/>
    <cellStyle name="Normal 2 33 6 2" xfId="4973"/>
    <cellStyle name="Normal 2 33 6 2 2" xfId="4974"/>
    <cellStyle name="Normal 2 33 6 3" xfId="4975"/>
    <cellStyle name="Normal 2 33 7 2" xfId="4976"/>
    <cellStyle name="Normal 2 33 7 2 2" xfId="4977"/>
    <cellStyle name="Normal 2 33 7 3" xfId="4978"/>
    <cellStyle name="Normal 2 33 8 2" xfId="4979"/>
    <cellStyle name="Normal 2 33 8 2 2" xfId="4980"/>
    <cellStyle name="Normal 2 33 8 3" xfId="4981"/>
    <cellStyle name="Normal 2 33 9 2" xfId="4982"/>
    <cellStyle name="Normal 2 33 9 2 2" xfId="4983"/>
    <cellStyle name="Normal 2 33 9 3" xfId="4984"/>
    <cellStyle name="Normal 2 34 10 2" xfId="4985"/>
    <cellStyle name="Normal 2 34 10 2 2" xfId="4986"/>
    <cellStyle name="Normal 2 34 10 3" xfId="4987"/>
    <cellStyle name="Normal 2 34 11 2" xfId="4988"/>
    <cellStyle name="Normal 2 34 11 2 2" xfId="4989"/>
    <cellStyle name="Normal 2 34 11 3" xfId="4990"/>
    <cellStyle name="Normal 2 34 12 2" xfId="4991"/>
    <cellStyle name="Normal 2 34 12 2 2" xfId="4992"/>
    <cellStyle name="Normal 2 34 12 3" xfId="4993"/>
    <cellStyle name="Normal 2 34 13 2" xfId="4994"/>
    <cellStyle name="Normal 2 34 13 2 2" xfId="4995"/>
    <cellStyle name="Normal 2 34 13 3" xfId="4996"/>
    <cellStyle name="Normal 2 34 14 2" xfId="4997"/>
    <cellStyle name="Normal 2 34 14 2 2" xfId="4998"/>
    <cellStyle name="Normal 2 34 14 3" xfId="4999"/>
    <cellStyle name="Normal 2 34 15 2" xfId="5000"/>
    <cellStyle name="Normal 2 34 15 2 2" xfId="5001"/>
    <cellStyle name="Normal 2 34 15 3" xfId="5002"/>
    <cellStyle name="Normal 2 34 16 2" xfId="5003"/>
    <cellStyle name="Normal 2 34 16 2 2" xfId="5004"/>
    <cellStyle name="Normal 2 34 16 3" xfId="5005"/>
    <cellStyle name="Normal 2 34 17 2" xfId="5006"/>
    <cellStyle name="Normal 2 34 17 2 2" xfId="5007"/>
    <cellStyle name="Normal 2 34 17 3" xfId="5008"/>
    <cellStyle name="Normal 2 34 18 2" xfId="5009"/>
    <cellStyle name="Normal 2 34 18 2 2" xfId="5010"/>
    <cellStyle name="Normal 2 34 18 3" xfId="5011"/>
    <cellStyle name="Normal 2 34 19 2" xfId="5012"/>
    <cellStyle name="Normal 2 34 19 2 2" xfId="5013"/>
    <cellStyle name="Normal 2 34 19 3" xfId="5014"/>
    <cellStyle name="Normal 2 34 2 2" xfId="5015"/>
    <cellStyle name="Normal 2 34 2 2 2" xfId="5016"/>
    <cellStyle name="Normal 2 34 2 3" xfId="5017"/>
    <cellStyle name="Normal 2 34 20 2" xfId="5018"/>
    <cellStyle name="Normal 2 34 20 2 2" xfId="5019"/>
    <cellStyle name="Normal 2 34 20 3" xfId="5020"/>
    <cellStyle name="Normal 2 34 21 2" xfId="5021"/>
    <cellStyle name="Normal 2 34 21 2 2" xfId="5022"/>
    <cellStyle name="Normal 2 34 21 3" xfId="5023"/>
    <cellStyle name="Normal 2 34 22 2" xfId="5024"/>
    <cellStyle name="Normal 2 34 22 2 2" xfId="5025"/>
    <cellStyle name="Normal 2 34 22 3" xfId="5026"/>
    <cellStyle name="Normal 2 34 23 2" xfId="5027"/>
    <cellStyle name="Normal 2 34 23 2 2" xfId="5028"/>
    <cellStyle name="Normal 2 34 23 3" xfId="5029"/>
    <cellStyle name="Normal 2 34 24" xfId="5030"/>
    <cellStyle name="Normal 2 34 24 2" xfId="5031"/>
    <cellStyle name="Normal 2 34 25" xfId="5032"/>
    <cellStyle name="Normal 2 34 3 2" xfId="5033"/>
    <cellStyle name="Normal 2 34 3 2 2" xfId="5034"/>
    <cellStyle name="Normal 2 34 3 3" xfId="5035"/>
    <cellStyle name="Normal 2 34 4 2" xfId="5036"/>
    <cellStyle name="Normal 2 34 4 2 2" xfId="5037"/>
    <cellStyle name="Normal 2 34 4 3" xfId="5038"/>
    <cellStyle name="Normal 2 34 5 2" xfId="5039"/>
    <cellStyle name="Normal 2 34 5 2 2" xfId="5040"/>
    <cellStyle name="Normal 2 34 5 3" xfId="5041"/>
    <cellStyle name="Normal 2 34 6 2" xfId="5042"/>
    <cellStyle name="Normal 2 34 6 2 2" xfId="5043"/>
    <cellStyle name="Normal 2 34 6 3" xfId="5044"/>
    <cellStyle name="Normal 2 34 7 2" xfId="5045"/>
    <cellStyle name="Normal 2 34 7 2 2" xfId="5046"/>
    <cellStyle name="Normal 2 34 7 3" xfId="5047"/>
    <cellStyle name="Normal 2 34 8 2" xfId="5048"/>
    <cellStyle name="Normal 2 34 8 2 2" xfId="5049"/>
    <cellStyle name="Normal 2 34 8 3" xfId="5050"/>
    <cellStyle name="Normal 2 34 9 2" xfId="5051"/>
    <cellStyle name="Normal 2 34 9 2 2" xfId="5052"/>
    <cellStyle name="Normal 2 34 9 3" xfId="5053"/>
    <cellStyle name="Normal 2 35 10 2" xfId="5054"/>
    <cellStyle name="Normal 2 35 10 2 2" xfId="5055"/>
    <cellStyle name="Normal 2 35 10 3" xfId="5056"/>
    <cellStyle name="Normal 2 35 11 2" xfId="5057"/>
    <cellStyle name="Normal 2 35 11 2 2" xfId="5058"/>
    <cellStyle name="Normal 2 35 11 3" xfId="5059"/>
    <cellStyle name="Normal 2 35 12 2" xfId="5060"/>
    <cellStyle name="Normal 2 35 12 2 2" xfId="5061"/>
    <cellStyle name="Normal 2 35 12 3" xfId="5062"/>
    <cellStyle name="Normal 2 35 13 2" xfId="5063"/>
    <cellStyle name="Normal 2 35 13 2 2" xfId="5064"/>
    <cellStyle name="Normal 2 35 13 3" xfId="5065"/>
    <cellStyle name="Normal 2 35 14 2" xfId="5066"/>
    <cellStyle name="Normal 2 35 14 2 2" xfId="5067"/>
    <cellStyle name="Normal 2 35 14 3" xfId="5068"/>
    <cellStyle name="Normal 2 35 15 2" xfId="5069"/>
    <cellStyle name="Normal 2 35 15 2 2" xfId="5070"/>
    <cellStyle name="Normal 2 35 15 3" xfId="5071"/>
    <cellStyle name="Normal 2 35 16 2" xfId="5072"/>
    <cellStyle name="Normal 2 35 16 2 2" xfId="5073"/>
    <cellStyle name="Normal 2 35 16 3" xfId="5074"/>
    <cellStyle name="Normal 2 35 17 2" xfId="5075"/>
    <cellStyle name="Normal 2 35 17 2 2" xfId="5076"/>
    <cellStyle name="Normal 2 35 17 3" xfId="5077"/>
    <cellStyle name="Normal 2 35 18 2" xfId="5078"/>
    <cellStyle name="Normal 2 35 18 2 2" xfId="5079"/>
    <cellStyle name="Normal 2 35 18 3" xfId="5080"/>
    <cellStyle name="Normal 2 35 19 2" xfId="5081"/>
    <cellStyle name="Normal 2 35 19 2 2" xfId="5082"/>
    <cellStyle name="Normal 2 35 19 3" xfId="5083"/>
    <cellStyle name="Normal 2 35 2 2" xfId="5084"/>
    <cellStyle name="Normal 2 35 2 2 2" xfId="5085"/>
    <cellStyle name="Normal 2 35 2 3" xfId="5086"/>
    <cellStyle name="Normal 2 35 20 2" xfId="5087"/>
    <cellStyle name="Normal 2 35 20 2 2" xfId="5088"/>
    <cellStyle name="Normal 2 35 20 3" xfId="5089"/>
    <cellStyle name="Normal 2 35 21 2" xfId="5090"/>
    <cellStyle name="Normal 2 35 21 2 2" xfId="5091"/>
    <cellStyle name="Normal 2 35 21 3" xfId="5092"/>
    <cellStyle name="Normal 2 35 22 2" xfId="5093"/>
    <cellStyle name="Normal 2 35 22 2 2" xfId="5094"/>
    <cellStyle name="Normal 2 35 22 3" xfId="5095"/>
    <cellStyle name="Normal 2 35 23 2" xfId="5096"/>
    <cellStyle name="Normal 2 35 23 2 2" xfId="5097"/>
    <cellStyle name="Normal 2 35 23 3" xfId="5098"/>
    <cellStyle name="Normal 2 35 24" xfId="5099"/>
    <cellStyle name="Normal 2 35 24 2" xfId="5100"/>
    <cellStyle name="Normal 2 35 25" xfId="5101"/>
    <cellStyle name="Normal 2 35 3 2" xfId="5102"/>
    <cellStyle name="Normal 2 35 3 2 2" xfId="5103"/>
    <cellStyle name="Normal 2 35 3 3" xfId="5104"/>
    <cellStyle name="Normal 2 35 4 2" xfId="5105"/>
    <cellStyle name="Normal 2 35 4 2 2" xfId="5106"/>
    <cellStyle name="Normal 2 35 4 3" xfId="5107"/>
    <cellStyle name="Normal 2 35 5 2" xfId="5108"/>
    <cellStyle name="Normal 2 35 5 2 2" xfId="5109"/>
    <cellStyle name="Normal 2 35 5 3" xfId="5110"/>
    <cellStyle name="Normal 2 35 6 2" xfId="5111"/>
    <cellStyle name="Normal 2 35 6 2 2" xfId="5112"/>
    <cellStyle name="Normal 2 35 6 3" xfId="5113"/>
    <cellStyle name="Normal 2 35 7 2" xfId="5114"/>
    <cellStyle name="Normal 2 35 7 2 2" xfId="5115"/>
    <cellStyle name="Normal 2 35 7 3" xfId="5116"/>
    <cellStyle name="Normal 2 35 8 2" xfId="5117"/>
    <cellStyle name="Normal 2 35 8 2 2" xfId="5118"/>
    <cellStyle name="Normal 2 35 8 3" xfId="5119"/>
    <cellStyle name="Normal 2 35 9 2" xfId="5120"/>
    <cellStyle name="Normal 2 35 9 2 2" xfId="5121"/>
    <cellStyle name="Normal 2 35 9 3" xfId="5122"/>
    <cellStyle name="Normal 2 36 10 2" xfId="5123"/>
    <cellStyle name="Normal 2 36 10 2 2" xfId="5124"/>
    <cellStyle name="Normal 2 36 10 3" xfId="5125"/>
    <cellStyle name="Normal 2 36 11 2" xfId="5126"/>
    <cellStyle name="Normal 2 36 11 2 2" xfId="5127"/>
    <cellStyle name="Normal 2 36 11 3" xfId="5128"/>
    <cellStyle name="Normal 2 36 12 2" xfId="5129"/>
    <cellStyle name="Normal 2 36 12 2 2" xfId="5130"/>
    <cellStyle name="Normal 2 36 12 3" xfId="5131"/>
    <cellStyle name="Normal 2 36 13 2" xfId="5132"/>
    <cellStyle name="Normal 2 36 13 2 2" xfId="5133"/>
    <cellStyle name="Normal 2 36 13 3" xfId="5134"/>
    <cellStyle name="Normal 2 36 14 2" xfId="5135"/>
    <cellStyle name="Normal 2 36 14 2 2" xfId="5136"/>
    <cellStyle name="Normal 2 36 14 3" xfId="5137"/>
    <cellStyle name="Normal 2 36 15 2" xfId="5138"/>
    <cellStyle name="Normal 2 36 15 2 2" xfId="5139"/>
    <cellStyle name="Normal 2 36 15 3" xfId="5140"/>
    <cellStyle name="Normal 2 36 16 2" xfId="5141"/>
    <cellStyle name="Normal 2 36 16 2 2" xfId="5142"/>
    <cellStyle name="Normal 2 36 16 3" xfId="5143"/>
    <cellStyle name="Normal 2 36 17 2" xfId="5144"/>
    <cellStyle name="Normal 2 36 17 2 2" xfId="5145"/>
    <cellStyle name="Normal 2 36 17 3" xfId="5146"/>
    <cellStyle name="Normal 2 36 18 2" xfId="5147"/>
    <cellStyle name="Normal 2 36 18 2 2" xfId="5148"/>
    <cellStyle name="Normal 2 36 18 3" xfId="5149"/>
    <cellStyle name="Normal 2 36 19 2" xfId="5150"/>
    <cellStyle name="Normal 2 36 19 2 2" xfId="5151"/>
    <cellStyle name="Normal 2 36 19 3" xfId="5152"/>
    <cellStyle name="Normal 2 36 2 2" xfId="5153"/>
    <cellStyle name="Normal 2 36 2 2 2" xfId="5154"/>
    <cellStyle name="Normal 2 36 2 3" xfId="5155"/>
    <cellStyle name="Normal 2 36 20 2" xfId="5156"/>
    <cellStyle name="Normal 2 36 20 2 2" xfId="5157"/>
    <cellStyle name="Normal 2 36 20 3" xfId="5158"/>
    <cellStyle name="Normal 2 36 21 2" xfId="5159"/>
    <cellStyle name="Normal 2 36 21 2 2" xfId="5160"/>
    <cellStyle name="Normal 2 36 21 3" xfId="5161"/>
    <cellStyle name="Normal 2 36 22 2" xfId="5162"/>
    <cellStyle name="Normal 2 36 22 2 2" xfId="5163"/>
    <cellStyle name="Normal 2 36 22 3" xfId="5164"/>
    <cellStyle name="Normal 2 36 23 2" xfId="5165"/>
    <cellStyle name="Normal 2 36 23 2 2" xfId="5166"/>
    <cellStyle name="Normal 2 36 23 3" xfId="5167"/>
    <cellStyle name="Normal 2 36 24" xfId="5168"/>
    <cellStyle name="Normal 2 36 24 2" xfId="5169"/>
    <cellStyle name="Normal 2 36 25" xfId="5170"/>
    <cellStyle name="Normal 2 36 3 2" xfId="5171"/>
    <cellStyle name="Normal 2 36 3 2 2" xfId="5172"/>
    <cellStyle name="Normal 2 36 3 3" xfId="5173"/>
    <cellStyle name="Normal 2 36 4 2" xfId="5174"/>
    <cellStyle name="Normal 2 36 4 2 2" xfId="5175"/>
    <cellStyle name="Normal 2 36 4 3" xfId="5176"/>
    <cellStyle name="Normal 2 36 5 2" xfId="5177"/>
    <cellStyle name="Normal 2 36 5 2 2" xfId="5178"/>
    <cellStyle name="Normal 2 36 5 3" xfId="5179"/>
    <cellStyle name="Normal 2 36 6 2" xfId="5180"/>
    <cellStyle name="Normal 2 36 6 2 2" xfId="5181"/>
    <cellStyle name="Normal 2 36 6 3" xfId="5182"/>
    <cellStyle name="Normal 2 36 7 2" xfId="5183"/>
    <cellStyle name="Normal 2 36 7 2 2" xfId="5184"/>
    <cellStyle name="Normal 2 36 7 3" xfId="5185"/>
    <cellStyle name="Normal 2 36 8 2" xfId="5186"/>
    <cellStyle name="Normal 2 36 8 2 2" xfId="5187"/>
    <cellStyle name="Normal 2 36 8 3" xfId="5188"/>
    <cellStyle name="Normal 2 36 9 2" xfId="5189"/>
    <cellStyle name="Normal 2 36 9 2 2" xfId="5190"/>
    <cellStyle name="Normal 2 36 9 3" xfId="5191"/>
    <cellStyle name="Normal 2 37 10 2" xfId="5192"/>
    <cellStyle name="Normal 2 37 10 2 2" xfId="5193"/>
    <cellStyle name="Normal 2 37 10 3" xfId="5194"/>
    <cellStyle name="Normal 2 37 11 2" xfId="5195"/>
    <cellStyle name="Normal 2 37 11 2 2" xfId="5196"/>
    <cellStyle name="Normal 2 37 11 3" xfId="5197"/>
    <cellStyle name="Normal 2 37 12 2" xfId="5198"/>
    <cellStyle name="Normal 2 37 12 2 2" xfId="5199"/>
    <cellStyle name="Normal 2 37 12 3" xfId="5200"/>
    <cellStyle name="Normal 2 37 13 2" xfId="5201"/>
    <cellStyle name="Normal 2 37 13 2 2" xfId="5202"/>
    <cellStyle name="Normal 2 37 13 3" xfId="5203"/>
    <cellStyle name="Normal 2 37 14 2" xfId="5204"/>
    <cellStyle name="Normal 2 37 14 2 2" xfId="5205"/>
    <cellStyle name="Normal 2 37 14 3" xfId="5206"/>
    <cellStyle name="Normal 2 37 15 2" xfId="5207"/>
    <cellStyle name="Normal 2 37 15 2 2" xfId="5208"/>
    <cellStyle name="Normal 2 37 15 3" xfId="5209"/>
    <cellStyle name="Normal 2 37 16 2" xfId="5210"/>
    <cellStyle name="Normal 2 37 16 2 2" xfId="5211"/>
    <cellStyle name="Normal 2 37 16 3" xfId="5212"/>
    <cellStyle name="Normal 2 37 17 2" xfId="5213"/>
    <cellStyle name="Normal 2 37 17 2 2" xfId="5214"/>
    <cellStyle name="Normal 2 37 17 3" xfId="5215"/>
    <cellStyle name="Normal 2 37 18 2" xfId="5216"/>
    <cellStyle name="Normal 2 37 18 2 2" xfId="5217"/>
    <cellStyle name="Normal 2 37 18 3" xfId="5218"/>
    <cellStyle name="Normal 2 37 19 2" xfId="5219"/>
    <cellStyle name="Normal 2 37 19 2 2" xfId="5220"/>
    <cellStyle name="Normal 2 37 19 3" xfId="5221"/>
    <cellStyle name="Normal 2 37 2 2" xfId="5222"/>
    <cellStyle name="Normal 2 37 2 2 2" xfId="5223"/>
    <cellStyle name="Normal 2 37 2 3" xfId="5224"/>
    <cellStyle name="Normal 2 37 20 2" xfId="5225"/>
    <cellStyle name="Normal 2 37 20 2 2" xfId="5226"/>
    <cellStyle name="Normal 2 37 20 3" xfId="5227"/>
    <cellStyle name="Normal 2 37 21 2" xfId="5228"/>
    <cellStyle name="Normal 2 37 21 2 2" xfId="5229"/>
    <cellStyle name="Normal 2 37 21 3" xfId="5230"/>
    <cellStyle name="Normal 2 37 22 2" xfId="5231"/>
    <cellStyle name="Normal 2 37 22 2 2" xfId="5232"/>
    <cellStyle name="Normal 2 37 22 3" xfId="5233"/>
    <cellStyle name="Normal 2 37 23 2" xfId="5234"/>
    <cellStyle name="Normal 2 37 23 2 2" xfId="5235"/>
    <cellStyle name="Normal 2 37 23 3" xfId="5236"/>
    <cellStyle name="Normal 2 37 24" xfId="5237"/>
    <cellStyle name="Normal 2 37 24 2" xfId="5238"/>
    <cellStyle name="Normal 2 37 25" xfId="5239"/>
    <cellStyle name="Normal 2 37 3 2" xfId="5240"/>
    <cellStyle name="Normal 2 37 3 2 2" xfId="5241"/>
    <cellStyle name="Normal 2 37 3 3" xfId="5242"/>
    <cellStyle name="Normal 2 37 4 2" xfId="5243"/>
    <cellStyle name="Normal 2 37 4 2 2" xfId="5244"/>
    <cellStyle name="Normal 2 37 4 3" xfId="5245"/>
    <cellStyle name="Normal 2 37 5 2" xfId="5246"/>
    <cellStyle name="Normal 2 37 5 2 2" xfId="5247"/>
    <cellStyle name="Normal 2 37 5 3" xfId="5248"/>
    <cellStyle name="Normal 2 37 6 2" xfId="5249"/>
    <cellStyle name="Normal 2 37 6 2 2" xfId="5250"/>
    <cellStyle name="Normal 2 37 6 3" xfId="5251"/>
    <cellStyle name="Normal 2 37 7 2" xfId="5252"/>
    <cellStyle name="Normal 2 37 7 2 2" xfId="5253"/>
    <cellStyle name="Normal 2 37 7 3" xfId="5254"/>
    <cellStyle name="Normal 2 37 8 2" xfId="5255"/>
    <cellStyle name="Normal 2 37 8 2 2" xfId="5256"/>
    <cellStyle name="Normal 2 37 8 3" xfId="5257"/>
    <cellStyle name="Normal 2 37 9 2" xfId="5258"/>
    <cellStyle name="Normal 2 37 9 2 2" xfId="5259"/>
    <cellStyle name="Normal 2 37 9 3" xfId="5260"/>
    <cellStyle name="Normal 2 38 10 2" xfId="5261"/>
    <cellStyle name="Normal 2 38 10 2 2" xfId="5262"/>
    <cellStyle name="Normal 2 38 10 3" xfId="5263"/>
    <cellStyle name="Normal 2 38 11 2" xfId="5264"/>
    <cellStyle name="Normal 2 38 11 2 2" xfId="5265"/>
    <cellStyle name="Normal 2 38 11 3" xfId="5266"/>
    <cellStyle name="Normal 2 38 12 2" xfId="5267"/>
    <cellStyle name="Normal 2 38 12 2 2" xfId="5268"/>
    <cellStyle name="Normal 2 38 12 3" xfId="5269"/>
    <cellStyle name="Normal 2 38 13 2" xfId="5270"/>
    <cellStyle name="Normal 2 38 13 2 2" xfId="5271"/>
    <cellStyle name="Normal 2 38 13 3" xfId="5272"/>
    <cellStyle name="Normal 2 38 14 2" xfId="5273"/>
    <cellStyle name="Normal 2 38 14 2 2" xfId="5274"/>
    <cellStyle name="Normal 2 38 14 3" xfId="5275"/>
    <cellStyle name="Normal 2 38 15 2" xfId="5276"/>
    <cellStyle name="Normal 2 38 15 2 2" xfId="5277"/>
    <cellStyle name="Normal 2 38 15 3" xfId="5278"/>
    <cellStyle name="Normal 2 38 16 2" xfId="5279"/>
    <cellStyle name="Normal 2 38 16 2 2" xfId="5280"/>
    <cellStyle name="Normal 2 38 16 3" xfId="5281"/>
    <cellStyle name="Normal 2 38 17 2" xfId="5282"/>
    <cellStyle name="Normal 2 38 17 2 2" xfId="5283"/>
    <cellStyle name="Normal 2 38 17 3" xfId="5284"/>
    <cellStyle name="Normal 2 38 18 2" xfId="5285"/>
    <cellStyle name="Normal 2 38 18 2 2" xfId="5286"/>
    <cellStyle name="Normal 2 38 18 3" xfId="5287"/>
    <cellStyle name="Normal 2 38 19 2" xfId="5288"/>
    <cellStyle name="Normal 2 38 19 2 2" xfId="5289"/>
    <cellStyle name="Normal 2 38 19 3" xfId="5290"/>
    <cellStyle name="Normal 2 38 2 2" xfId="5291"/>
    <cellStyle name="Normal 2 38 2 2 2" xfId="5292"/>
    <cellStyle name="Normal 2 38 2 3" xfId="5293"/>
    <cellStyle name="Normal 2 38 20 2" xfId="5294"/>
    <cellStyle name="Normal 2 38 20 2 2" xfId="5295"/>
    <cellStyle name="Normal 2 38 20 3" xfId="5296"/>
    <cellStyle name="Normal 2 38 21 2" xfId="5297"/>
    <cellStyle name="Normal 2 38 21 2 2" xfId="5298"/>
    <cellStyle name="Normal 2 38 21 3" xfId="5299"/>
    <cellStyle name="Normal 2 38 22 2" xfId="5300"/>
    <cellStyle name="Normal 2 38 22 2 2" xfId="5301"/>
    <cellStyle name="Normal 2 38 22 3" xfId="5302"/>
    <cellStyle name="Normal 2 38 23 2" xfId="5303"/>
    <cellStyle name="Normal 2 38 23 2 2" xfId="5304"/>
    <cellStyle name="Normal 2 38 23 3" xfId="5305"/>
    <cellStyle name="Normal 2 38 24" xfId="5306"/>
    <cellStyle name="Normal 2 38 24 2" xfId="5307"/>
    <cellStyle name="Normal 2 38 25" xfId="5308"/>
    <cellStyle name="Normal 2 38 3 2" xfId="5309"/>
    <cellStyle name="Normal 2 38 3 2 2" xfId="5310"/>
    <cellStyle name="Normal 2 38 3 3" xfId="5311"/>
    <cellStyle name="Normal 2 38 4 2" xfId="5312"/>
    <cellStyle name="Normal 2 38 4 2 2" xfId="5313"/>
    <cellStyle name="Normal 2 38 4 3" xfId="5314"/>
    <cellStyle name="Normal 2 38 5 2" xfId="5315"/>
    <cellStyle name="Normal 2 38 5 2 2" xfId="5316"/>
    <cellStyle name="Normal 2 38 5 3" xfId="5317"/>
    <cellStyle name="Normal 2 38 6 2" xfId="5318"/>
    <cellStyle name="Normal 2 38 6 2 2" xfId="5319"/>
    <cellStyle name="Normal 2 38 6 3" xfId="5320"/>
    <cellStyle name="Normal 2 38 7 2" xfId="5321"/>
    <cellStyle name="Normal 2 38 7 2 2" xfId="5322"/>
    <cellStyle name="Normal 2 38 7 3" xfId="5323"/>
    <cellStyle name="Normal 2 38 8 2" xfId="5324"/>
    <cellStyle name="Normal 2 38 8 2 2" xfId="5325"/>
    <cellStyle name="Normal 2 38 8 3" xfId="5326"/>
    <cellStyle name="Normal 2 38 9 2" xfId="5327"/>
    <cellStyle name="Normal 2 38 9 2 2" xfId="5328"/>
    <cellStyle name="Normal 2 38 9 3" xfId="5329"/>
    <cellStyle name="Normal 2 39 10 2" xfId="5330"/>
    <cellStyle name="Normal 2 39 10 2 2" xfId="5331"/>
    <cellStyle name="Normal 2 39 10 3" xfId="5332"/>
    <cellStyle name="Normal 2 39 11 2" xfId="5333"/>
    <cellStyle name="Normal 2 39 11 2 2" xfId="5334"/>
    <cellStyle name="Normal 2 39 11 3" xfId="5335"/>
    <cellStyle name="Normal 2 39 12 2" xfId="5336"/>
    <cellStyle name="Normal 2 39 12 2 2" xfId="5337"/>
    <cellStyle name="Normal 2 39 12 3" xfId="5338"/>
    <cellStyle name="Normal 2 39 13 2" xfId="5339"/>
    <cellStyle name="Normal 2 39 13 2 2" xfId="5340"/>
    <cellStyle name="Normal 2 39 13 3" xfId="5341"/>
    <cellStyle name="Normal 2 39 14 2" xfId="5342"/>
    <cellStyle name="Normal 2 39 14 2 2" xfId="5343"/>
    <cellStyle name="Normal 2 39 14 3" xfId="5344"/>
    <cellStyle name="Normal 2 39 15 2" xfId="5345"/>
    <cellStyle name="Normal 2 39 15 2 2" xfId="5346"/>
    <cellStyle name="Normal 2 39 15 3" xfId="5347"/>
    <cellStyle name="Normal 2 39 16 2" xfId="5348"/>
    <cellStyle name="Normal 2 39 16 2 2" xfId="5349"/>
    <cellStyle name="Normal 2 39 16 3" xfId="5350"/>
    <cellStyle name="Normal 2 39 17 2" xfId="5351"/>
    <cellStyle name="Normal 2 39 17 2 2" xfId="5352"/>
    <cellStyle name="Normal 2 39 17 3" xfId="5353"/>
    <cellStyle name="Normal 2 39 18 2" xfId="5354"/>
    <cellStyle name="Normal 2 39 18 2 2" xfId="5355"/>
    <cellStyle name="Normal 2 39 18 3" xfId="5356"/>
    <cellStyle name="Normal 2 39 19 2" xfId="5357"/>
    <cellStyle name="Normal 2 39 19 2 2" xfId="5358"/>
    <cellStyle name="Normal 2 39 19 3" xfId="5359"/>
    <cellStyle name="Normal 2 39 2 2" xfId="5360"/>
    <cellStyle name="Normal 2 39 2 2 2" xfId="5361"/>
    <cellStyle name="Normal 2 39 2 3" xfId="5362"/>
    <cellStyle name="Normal 2 39 20 2" xfId="5363"/>
    <cellStyle name="Normal 2 39 20 2 2" xfId="5364"/>
    <cellStyle name="Normal 2 39 20 3" xfId="5365"/>
    <cellStyle name="Normal 2 39 21 2" xfId="5366"/>
    <cellStyle name="Normal 2 39 21 2 2" xfId="5367"/>
    <cellStyle name="Normal 2 39 21 3" xfId="5368"/>
    <cellStyle name="Normal 2 39 22 2" xfId="5369"/>
    <cellStyle name="Normal 2 39 22 2 2" xfId="5370"/>
    <cellStyle name="Normal 2 39 22 3" xfId="5371"/>
    <cellStyle name="Normal 2 39 23 2" xfId="5372"/>
    <cellStyle name="Normal 2 39 23 2 2" xfId="5373"/>
    <cellStyle name="Normal 2 39 23 3" xfId="5374"/>
    <cellStyle name="Normal 2 39 24" xfId="5375"/>
    <cellStyle name="Normal 2 39 24 2" xfId="5376"/>
    <cellStyle name="Normal 2 39 25" xfId="5377"/>
    <cellStyle name="Normal 2 39 3 2" xfId="5378"/>
    <cellStyle name="Normal 2 39 3 2 2" xfId="5379"/>
    <cellStyle name="Normal 2 39 3 3" xfId="5380"/>
    <cellStyle name="Normal 2 39 4 2" xfId="5381"/>
    <cellStyle name="Normal 2 39 4 2 2" xfId="5382"/>
    <cellStyle name="Normal 2 39 4 3" xfId="5383"/>
    <cellStyle name="Normal 2 39 5 2" xfId="5384"/>
    <cellStyle name="Normal 2 39 5 2 2" xfId="5385"/>
    <cellStyle name="Normal 2 39 5 3" xfId="5386"/>
    <cellStyle name="Normal 2 39 6 2" xfId="5387"/>
    <cellStyle name="Normal 2 39 6 2 2" xfId="5388"/>
    <cellStyle name="Normal 2 39 6 3" xfId="5389"/>
    <cellStyle name="Normal 2 39 7 2" xfId="5390"/>
    <cellStyle name="Normal 2 39 7 2 2" xfId="5391"/>
    <cellStyle name="Normal 2 39 7 3" xfId="5392"/>
    <cellStyle name="Normal 2 39 8 2" xfId="5393"/>
    <cellStyle name="Normal 2 39 8 2 2" xfId="5394"/>
    <cellStyle name="Normal 2 39 8 3" xfId="5395"/>
    <cellStyle name="Normal 2 39 9 2" xfId="5396"/>
    <cellStyle name="Normal 2 39 9 2 2" xfId="5397"/>
    <cellStyle name="Normal 2 39 9 3" xfId="5398"/>
    <cellStyle name="Normal 2 4 11" xfId="5399"/>
    <cellStyle name="Normal 2 4 10" xfId="5400"/>
    <cellStyle name="Normal 2 4 2 8" xfId="5401"/>
    <cellStyle name="Normal 2 4 2 2 3" xfId="5402"/>
    <cellStyle name="Normal 2 4 2 2 2" xfId="5403"/>
    <cellStyle name="Normal 2 4 2 3" xfId="5404"/>
    <cellStyle name="Normal 2 4 2 3 2" xfId="5405"/>
    <cellStyle name="Normal 2 4 2 4" xfId="5406"/>
    <cellStyle name="Normal 2 4 2 4 2" xfId="5407"/>
    <cellStyle name="Normal 2 4 2 5" xfId="5408"/>
    <cellStyle name="Normal 2 4 2 5 2" xfId="5409"/>
    <cellStyle name="Normal 2 4 2 6" xfId="5410"/>
    <cellStyle name="Normal 2 4 2 7" xfId="5411"/>
    <cellStyle name="Normal 2 4 3 8" xfId="5412"/>
    <cellStyle name="Normal 2 4 3 2" xfId="5413"/>
    <cellStyle name="Normal 2 4 3 2 2" xfId="5414"/>
    <cellStyle name="Normal 2 4 3 2 3" xfId="5415"/>
    <cellStyle name="Normal 2 4 3 3" xfId="5416"/>
    <cellStyle name="Normal 2 4 3 3 2" xfId="5417"/>
    <cellStyle name="Normal 2 4 3 4" xfId="5418"/>
    <cellStyle name="Normal 2 4 3 4 2" xfId="5419"/>
    <cellStyle name="Normal 2 4 3 5" xfId="5420"/>
    <cellStyle name="Normal 2 4 3 5 2" xfId="5421"/>
    <cellStyle name="Normal 2 4 3 6" xfId="5422"/>
    <cellStyle name="Normal 2 4 3 7" xfId="5423"/>
    <cellStyle name="Normal 2 4 4 8" xfId="5424"/>
    <cellStyle name="Normal 2 4 4 2" xfId="5425"/>
    <cellStyle name="Normal 2 4 4 2 2" xfId="5426"/>
    <cellStyle name="Normal 2 4 4 3" xfId="5427"/>
    <cellStyle name="Normal 2 4 4 3 2" xfId="5428"/>
    <cellStyle name="Normal 2 4 4 4" xfId="5429"/>
    <cellStyle name="Normal 2 4 4 4 2" xfId="5430"/>
    <cellStyle name="Normal 2 4 4 5" xfId="5431"/>
    <cellStyle name="Normal 2 4 4 5 2" xfId="5432"/>
    <cellStyle name="Normal 2 4 4 6" xfId="5433"/>
    <cellStyle name="Normal 2 4 4 7" xfId="5434"/>
    <cellStyle name="Normal 2 4 5 6" xfId="5435"/>
    <cellStyle name="Normal 2 4 5 2" xfId="5436"/>
    <cellStyle name="Normal 2 4 5 2 2" xfId="5437"/>
    <cellStyle name="Normal 2 4 5 3" xfId="5438"/>
    <cellStyle name="Normal 2 4 5 3 2" xfId="5439"/>
    <cellStyle name="Normal 2 4 5 4" xfId="5440"/>
    <cellStyle name="Normal 2 4 5 4 2" xfId="5441"/>
    <cellStyle name="Normal 2 4 5 5" xfId="5442"/>
    <cellStyle name="Normal 2 4 6" xfId="5443"/>
    <cellStyle name="Normal 2 4 6 2" xfId="5444"/>
    <cellStyle name="Normal 2 4 6 2 2" xfId="5445"/>
    <cellStyle name="Normal 2 4 6 3" xfId="5446"/>
    <cellStyle name="Normal 2 4 6 3 2" xfId="5447"/>
    <cellStyle name="Normal 2 4 6 4" xfId="5448"/>
    <cellStyle name="Normal 2 4 6 4 2" xfId="5449"/>
    <cellStyle name="Normal 2 4 6 5" xfId="5450"/>
    <cellStyle name="Normal 2 4 7" xfId="5451"/>
    <cellStyle name="Normal 2 4 8" xfId="5452"/>
    <cellStyle name="Normal 2 4 8 2" xfId="5453"/>
    <cellStyle name="Normal 2 4 9" xfId="5454"/>
    <cellStyle name="Normal 2 40 2" xfId="5455"/>
    <cellStyle name="Normal 2 40 2 2" xfId="5456"/>
    <cellStyle name="Normal 2 40 3" xfId="5457"/>
    <cellStyle name="Normal 2 41 2" xfId="5458"/>
    <cellStyle name="Normal 2 41 2 2" xfId="5459"/>
    <cellStyle name="Normal 2 41 3" xfId="5460"/>
    <cellStyle name="Normal 2 42 2" xfId="5461"/>
    <cellStyle name="Normal 2 42 2 2" xfId="5462"/>
    <cellStyle name="Normal 2 42 3" xfId="5463"/>
    <cellStyle name="Normal 2 43 2" xfId="5464"/>
    <cellStyle name="Normal 2 43 2 2" xfId="5465"/>
    <cellStyle name="Normal 2 43 3" xfId="5466"/>
    <cellStyle name="Normal 2 44 2" xfId="5467"/>
    <cellStyle name="Normal 2 44 2 2" xfId="5468"/>
    <cellStyle name="Normal 2 44 3" xfId="5469"/>
    <cellStyle name="Normal 2 45 2" xfId="5470"/>
    <cellStyle name="Normal 2 45 2 2" xfId="5471"/>
    <cellStyle name="Normal 2 45 3" xfId="5472"/>
    <cellStyle name="Normal 2 46 2" xfId="5473"/>
    <cellStyle name="Normal 2 46 2 2" xfId="5474"/>
    <cellStyle name="Normal 2 46 3" xfId="5475"/>
    <cellStyle name="Normal 2 47 2" xfId="5476"/>
    <cellStyle name="Normal 2 47 2 2" xfId="5477"/>
    <cellStyle name="Normal 2 47 3" xfId="5478"/>
    <cellStyle name="Normal 2 48 2" xfId="5479"/>
    <cellStyle name="Normal 2 48 2 2" xfId="5480"/>
    <cellStyle name="Normal 2 48 3" xfId="5481"/>
    <cellStyle name="Normal 2 49 2" xfId="5482"/>
    <cellStyle name="Normal 2 49 2 2" xfId="5483"/>
    <cellStyle name="Normal 2 49 3" xfId="5484"/>
    <cellStyle name="Normal 2 5 10 2" xfId="5485"/>
    <cellStyle name="Normal 2 5 10 2 2" xfId="5486"/>
    <cellStyle name="Normal 2 5 10 3" xfId="5487"/>
    <cellStyle name="Normal 2 5 11 2" xfId="5488"/>
    <cellStyle name="Normal 2 5 11 2 2" xfId="5489"/>
    <cellStyle name="Normal 2 5 11 3" xfId="5490"/>
    <cellStyle name="Normal 2 5 12 2" xfId="5491"/>
    <cellStyle name="Normal 2 5 12 2 2" xfId="5492"/>
    <cellStyle name="Normal 2 5 12 3" xfId="5493"/>
    <cellStyle name="Normal 2 5 13 2" xfId="5494"/>
    <cellStyle name="Normal 2 5 13 2 2" xfId="5495"/>
    <cellStyle name="Normal 2 5 13 3" xfId="5496"/>
    <cellStyle name="Normal 2 5 14 2" xfId="5497"/>
    <cellStyle name="Normal 2 5 14 2 2" xfId="5498"/>
    <cellStyle name="Normal 2 5 14 3" xfId="5499"/>
    <cellStyle name="Normal 2 5 15 2" xfId="5500"/>
    <cellStyle name="Normal 2 5 15 2 2" xfId="5501"/>
    <cellStyle name="Normal 2 5 15 3" xfId="5502"/>
    <cellStyle name="Normal 2 5 16 2" xfId="5503"/>
    <cellStyle name="Normal 2 5 16 2 2" xfId="5504"/>
    <cellStyle name="Normal 2 5 16 3" xfId="5505"/>
    <cellStyle name="Normal 2 5 17 2" xfId="5506"/>
    <cellStyle name="Normal 2 5 17 2 2" xfId="5507"/>
    <cellStyle name="Normal 2 5 17 3" xfId="5508"/>
    <cellStyle name="Normal 2 5 18 2" xfId="5509"/>
    <cellStyle name="Normal 2 5 18 2 2" xfId="5510"/>
    <cellStyle name="Normal 2 5 18 3" xfId="5511"/>
    <cellStyle name="Normal 2 5 19 2" xfId="5512"/>
    <cellStyle name="Normal 2 5 19 2 2" xfId="5513"/>
    <cellStyle name="Normal 2 5 19 3" xfId="5514"/>
    <cellStyle name="Normal 2 5 2 10 2" xfId="5515"/>
    <cellStyle name="Normal 2 5 2 10 2 2" xfId="5516"/>
    <cellStyle name="Normal 2 5 2 10 3" xfId="5517"/>
    <cellStyle name="Normal 2 5 2 11 2" xfId="5518"/>
    <cellStyle name="Normal 2 5 2 11 2 2" xfId="5519"/>
    <cellStyle name="Normal 2 5 2 11 3" xfId="5520"/>
    <cellStyle name="Normal 2 5 2 12 2" xfId="5521"/>
    <cellStyle name="Normal 2 5 2 12 2 2" xfId="5522"/>
    <cellStyle name="Normal 2 5 2 12 3" xfId="5523"/>
    <cellStyle name="Normal 2 5 2 13 2" xfId="5524"/>
    <cellStyle name="Normal 2 5 2 13 2 2" xfId="5525"/>
    <cellStyle name="Normal 2 5 2 13 3" xfId="5526"/>
    <cellStyle name="Normal 2 5 2 14 2" xfId="5527"/>
    <cellStyle name="Normal 2 5 2 14 2 2" xfId="5528"/>
    <cellStyle name="Normal 2 5 2 14 3" xfId="5529"/>
    <cellStyle name="Normal 2 5 2 15 2" xfId="5530"/>
    <cellStyle name="Normal 2 5 2 15 2 2" xfId="5531"/>
    <cellStyle name="Normal 2 5 2 15 3" xfId="5532"/>
    <cellStyle name="Normal 2 5 2 16 2" xfId="5533"/>
    <cellStyle name="Normal 2 5 2 16 2 2" xfId="5534"/>
    <cellStyle name="Normal 2 5 2 16 3" xfId="5535"/>
    <cellStyle name="Normal 2 5 2 17 2" xfId="5536"/>
    <cellStyle name="Normal 2 5 2 17 2 2" xfId="5537"/>
    <cellStyle name="Normal 2 5 2 17 3" xfId="5538"/>
    <cellStyle name="Normal 2 5 2 18 2" xfId="5539"/>
    <cellStyle name="Normal 2 5 2 18 2 2" xfId="5540"/>
    <cellStyle name="Normal 2 5 2 18 3" xfId="5541"/>
    <cellStyle name="Normal 2 5 2 19 2" xfId="5542"/>
    <cellStyle name="Normal 2 5 2 19 2 2" xfId="5543"/>
    <cellStyle name="Normal 2 5 2 19 3" xfId="5544"/>
    <cellStyle name="Normal 2 5 2 2 10 2" xfId="5545"/>
    <cellStyle name="Normal 2 5 2 2 10 2 2" xfId="5546"/>
    <cellStyle name="Normal 2 5 2 2 10 3" xfId="5547"/>
    <cellStyle name="Normal 2 5 2 2 11 2" xfId="5548"/>
    <cellStyle name="Normal 2 5 2 2 11 2 2" xfId="5549"/>
    <cellStyle name="Normal 2 5 2 2 11 3" xfId="5550"/>
    <cellStyle name="Normal 2 5 2 2 12 2" xfId="5551"/>
    <cellStyle name="Normal 2 5 2 2 12 2 2" xfId="5552"/>
    <cellStyle name="Normal 2 5 2 2 12 3" xfId="5553"/>
    <cellStyle name="Normal 2 5 2 2 13 2" xfId="5554"/>
    <cellStyle name="Normal 2 5 2 2 13 2 2" xfId="5555"/>
    <cellStyle name="Normal 2 5 2 2 13 3" xfId="5556"/>
    <cellStyle name="Normal 2 5 2 2 14 2" xfId="5557"/>
    <cellStyle name="Normal 2 5 2 2 14 2 2" xfId="5558"/>
    <cellStyle name="Normal 2 5 2 2 14 3" xfId="5559"/>
    <cellStyle name="Normal 2 5 2 2 15 2" xfId="5560"/>
    <cellStyle name="Normal 2 5 2 2 15 2 2" xfId="5561"/>
    <cellStyle name="Normal 2 5 2 2 15 3" xfId="5562"/>
    <cellStyle name="Normal 2 5 2 2 16 2" xfId="5563"/>
    <cellStyle name="Normal 2 5 2 2 16 2 2" xfId="5564"/>
    <cellStyle name="Normal 2 5 2 2 16 3" xfId="5565"/>
    <cellStyle name="Normal 2 5 2 2 17 2" xfId="5566"/>
    <cellStyle name="Normal 2 5 2 2 17 2 2" xfId="5567"/>
    <cellStyle name="Normal 2 5 2 2 17 3" xfId="5568"/>
    <cellStyle name="Normal 2 5 2 2 18 2" xfId="5569"/>
    <cellStyle name="Normal 2 5 2 2 18 2 2" xfId="5570"/>
    <cellStyle name="Normal 2 5 2 2 18 3" xfId="5571"/>
    <cellStyle name="Normal 2 5 2 2 19 2" xfId="5572"/>
    <cellStyle name="Normal 2 5 2 2 19 2 2" xfId="5573"/>
    <cellStyle name="Normal 2 5 2 2 19 3" xfId="5574"/>
    <cellStyle name="Normal 2 5 2 2 2 2" xfId="5575"/>
    <cellStyle name="Normal 2 5 2 2 2 2 2" xfId="5576"/>
    <cellStyle name="Normal 2 5 2 2 2 3" xfId="5577"/>
    <cellStyle name="Normal 2 5 2 2 20 2" xfId="5578"/>
    <cellStyle name="Normal 2 5 2 2 20 2 2" xfId="5579"/>
    <cellStyle name="Normal 2 5 2 2 20 3" xfId="5580"/>
    <cellStyle name="Normal 2 5 2 2 21 2" xfId="5581"/>
    <cellStyle name="Normal 2 5 2 2 21 2 2" xfId="5582"/>
    <cellStyle name="Normal 2 5 2 2 21 3" xfId="5583"/>
    <cellStyle name="Normal 2 5 2 2 22 2" xfId="5584"/>
    <cellStyle name="Normal 2 5 2 2 22 2 2" xfId="5585"/>
    <cellStyle name="Normal 2 5 2 2 22 3" xfId="5586"/>
    <cellStyle name="Normal 2 5 2 2 23 2" xfId="5587"/>
    <cellStyle name="Normal 2 5 2 2 23 2 2" xfId="5588"/>
    <cellStyle name="Normal 2 5 2 2 23 3" xfId="5589"/>
    <cellStyle name="Normal 2 5 2 2 24 2" xfId="5590"/>
    <cellStyle name="Normal 2 5 2 2 24 2 2" xfId="5591"/>
    <cellStyle name="Normal 2 5 2 2 24 3" xfId="5592"/>
    <cellStyle name="Normal 2 5 2 2 25 2" xfId="5593"/>
    <cellStyle name="Normal 2 5 2 2 25 2 2" xfId="5594"/>
    <cellStyle name="Normal 2 5 2 2 25 3" xfId="5595"/>
    <cellStyle name="Normal 2 5 2 2 26 2" xfId="5596"/>
    <cellStyle name="Normal 2 5 2 2 26 2 2" xfId="5597"/>
    <cellStyle name="Normal 2 5 2 2 26 3" xfId="5598"/>
    <cellStyle name="Normal 2 5 2 2 27 2" xfId="5599"/>
    <cellStyle name="Normal 2 5 2 2 27 2 2" xfId="5600"/>
    <cellStyle name="Normal 2 5 2 2 27 3" xfId="5601"/>
    <cellStyle name="Normal 2 5 2 2 28 2" xfId="5602"/>
    <cellStyle name="Normal 2 5 2 2 28 2 2" xfId="5603"/>
    <cellStyle name="Normal 2 5 2 2 28 3" xfId="5604"/>
    <cellStyle name="Normal 2 5 2 2 29 2" xfId="5605"/>
    <cellStyle name="Normal 2 5 2 2 29 2 2" xfId="5606"/>
    <cellStyle name="Normal 2 5 2 2 29 3" xfId="5607"/>
    <cellStyle name="Normal 2 5 2 2 3 2" xfId="5608"/>
    <cellStyle name="Normal 2 5 2 2 3 2 2" xfId="5609"/>
    <cellStyle name="Normal 2 5 2 2 3 3" xfId="5610"/>
    <cellStyle name="Normal 2 5 2 2 30 2" xfId="5611"/>
    <cellStyle name="Normal 2 5 2 2 30 2 2" xfId="5612"/>
    <cellStyle name="Normal 2 5 2 2 30 3" xfId="5613"/>
    <cellStyle name="Normal 2 5 2 2 31 2" xfId="5614"/>
    <cellStyle name="Normal 2 5 2 2 31 2 2" xfId="5615"/>
    <cellStyle name="Normal 2 5 2 2 31 3" xfId="5616"/>
    <cellStyle name="Normal 2 5 2 2 32 2" xfId="5617"/>
    <cellStyle name="Normal 2 5 2 2 32 2 2" xfId="5618"/>
    <cellStyle name="Normal 2 5 2 2 32 3" xfId="5619"/>
    <cellStyle name="Normal 2 5 2 2 33 2" xfId="5620"/>
    <cellStyle name="Normal 2 5 2 2 33 2 2" xfId="5621"/>
    <cellStyle name="Normal 2 5 2 2 33 3" xfId="5622"/>
    <cellStyle name="Normal 2 5 2 2 34 2" xfId="5623"/>
    <cellStyle name="Normal 2 5 2 2 34 2 2" xfId="5624"/>
    <cellStyle name="Normal 2 5 2 2 34 3" xfId="5625"/>
    <cellStyle name="Normal 2 5 2 2 35 2" xfId="5626"/>
    <cellStyle name="Normal 2 5 2 2 35 2 2" xfId="5627"/>
    <cellStyle name="Normal 2 5 2 2 35 3" xfId="5628"/>
    <cellStyle name="Normal 2 5 2 2 36 2" xfId="5629"/>
    <cellStyle name="Normal 2 5 2 2 36 2 2" xfId="5630"/>
    <cellStyle name="Normal 2 5 2 2 36 3" xfId="5631"/>
    <cellStyle name="Normal 2 5 2 2 37 2" xfId="5632"/>
    <cellStyle name="Normal 2 5 2 2 37 2 2" xfId="5633"/>
    <cellStyle name="Normal 2 5 2 2 37 3" xfId="5634"/>
    <cellStyle name="Normal 2 5 2 2 38 2" xfId="5635"/>
    <cellStyle name="Normal 2 5 2 2 38 2 2" xfId="5636"/>
    <cellStyle name="Normal 2 5 2 2 38 3" xfId="5637"/>
    <cellStyle name="Normal 2 5 2 2 39 2" xfId="5638"/>
    <cellStyle name="Normal 2 5 2 2 39 2 2" xfId="5639"/>
    <cellStyle name="Normal 2 5 2 2 39 3" xfId="5640"/>
    <cellStyle name="Normal 2 5 2 2 4 2" xfId="5641"/>
    <cellStyle name="Normal 2 5 2 2 4 2 2" xfId="5642"/>
    <cellStyle name="Normal 2 5 2 2 4 3" xfId="5643"/>
    <cellStyle name="Normal 2 5 2 2 40 2" xfId="5644"/>
    <cellStyle name="Normal 2 5 2 2 40 2 2" xfId="5645"/>
    <cellStyle name="Normal 2 5 2 2 40 3" xfId="5646"/>
    <cellStyle name="Normal 2 5 2 2 41 2" xfId="5647"/>
    <cellStyle name="Normal 2 5 2 2 41 2 2" xfId="5648"/>
    <cellStyle name="Normal 2 5 2 2 41 3" xfId="5649"/>
    <cellStyle name="Normal 2 5 2 2 42 2" xfId="5650"/>
    <cellStyle name="Normal 2 5 2 2 42 2 2" xfId="5651"/>
    <cellStyle name="Normal 2 5 2 2 42 3" xfId="5652"/>
    <cellStyle name="Normal 2 5 2 2 43 2" xfId="5653"/>
    <cellStyle name="Normal 2 5 2 2 43 2 2" xfId="5654"/>
    <cellStyle name="Normal 2 5 2 2 43 3" xfId="5655"/>
    <cellStyle name="Normal 2 5 2 2 44 2" xfId="5656"/>
    <cellStyle name="Normal 2 5 2 2 44 2 2" xfId="5657"/>
    <cellStyle name="Normal 2 5 2 2 44 3" xfId="5658"/>
    <cellStyle name="Normal 2 5 2 2 45 2" xfId="5659"/>
    <cellStyle name="Normal 2 5 2 2 45 2 2" xfId="5660"/>
    <cellStyle name="Normal 2 5 2 2 45 3" xfId="5661"/>
    <cellStyle name="Normal 2 5 2 2 46 2" xfId="5662"/>
    <cellStyle name="Normal 2 5 2 2 46 2 2" xfId="5663"/>
    <cellStyle name="Normal 2 5 2 2 46 3" xfId="5664"/>
    <cellStyle name="Normal 2 5 2 2 47 2" xfId="5665"/>
    <cellStyle name="Normal 2 5 2 2 47 2 2" xfId="5666"/>
    <cellStyle name="Normal 2 5 2 2 47 3" xfId="5667"/>
    <cellStyle name="Normal 2 5 2 2 48 2" xfId="5668"/>
    <cellStyle name="Normal 2 5 2 2 48 2 2" xfId="5669"/>
    <cellStyle name="Normal 2 5 2 2 48 3" xfId="5670"/>
    <cellStyle name="Normal 2 5 2 2 49 2" xfId="5671"/>
    <cellStyle name="Normal 2 5 2 2 49 2 2" xfId="5672"/>
    <cellStyle name="Normal 2 5 2 2 49 3" xfId="5673"/>
    <cellStyle name="Normal 2 5 2 2 5 2" xfId="5674"/>
    <cellStyle name="Normal 2 5 2 2 5 2 2" xfId="5675"/>
    <cellStyle name="Normal 2 5 2 2 5 3" xfId="5676"/>
    <cellStyle name="Normal 2 5 2 2 50 2" xfId="5677"/>
    <cellStyle name="Normal 2 5 2 2 50 2 2" xfId="5678"/>
    <cellStyle name="Normal 2 5 2 2 50 3" xfId="5679"/>
    <cellStyle name="Normal 2 5 2 2 51 2" xfId="5680"/>
    <cellStyle name="Normal 2 5 2 2 51 2 2" xfId="5681"/>
    <cellStyle name="Normal 2 5 2 2 51 3" xfId="5682"/>
    <cellStyle name="Normal 2 5 2 2 52 2" xfId="5683"/>
    <cellStyle name="Normal 2 5 2 2 52 2 2" xfId="5684"/>
    <cellStyle name="Normal 2 5 2 2 52 3" xfId="5685"/>
    <cellStyle name="Normal 2 5 2 2 53 2" xfId="5686"/>
    <cellStyle name="Normal 2 5 2 2 53 2 2" xfId="5687"/>
    <cellStyle name="Normal 2 5 2 2 53 3" xfId="5688"/>
    <cellStyle name="Normal 2 5 2 2 54 2" xfId="5689"/>
    <cellStyle name="Normal 2 5 2 2 54 2 2" xfId="5690"/>
    <cellStyle name="Normal 2 5 2 2 54 3" xfId="5691"/>
    <cellStyle name="Normal 2 5 2 2 55 2" xfId="5692"/>
    <cellStyle name="Normal 2 5 2 2 55 2 2" xfId="5693"/>
    <cellStyle name="Normal 2 5 2 2 55 3" xfId="5694"/>
    <cellStyle name="Normal 2 5 2 2 56" xfId="5695"/>
    <cellStyle name="Normal 2 5 2 2 56 2" xfId="5696"/>
    <cellStyle name="Normal 2 5 2 2 57" xfId="5697"/>
    <cellStyle name="Normal 2 5 2 2 6 2" xfId="5698"/>
    <cellStyle name="Normal 2 5 2 2 6 2 2" xfId="5699"/>
    <cellStyle name="Normal 2 5 2 2 6 3" xfId="5700"/>
    <cellStyle name="Normal 2 5 2 2 7 2" xfId="5701"/>
    <cellStyle name="Normal 2 5 2 2 7 2 2" xfId="5702"/>
    <cellStyle name="Normal 2 5 2 2 7 3" xfId="5703"/>
    <cellStyle name="Normal 2 5 2 2 8 2" xfId="5704"/>
    <cellStyle name="Normal 2 5 2 2 8 2 2" xfId="5705"/>
    <cellStyle name="Normal 2 5 2 2 8 3" xfId="5706"/>
    <cellStyle name="Normal 2 5 2 2 9 2" xfId="5707"/>
    <cellStyle name="Normal 2 5 2 2 9 2 2" xfId="5708"/>
    <cellStyle name="Normal 2 5 2 2 9 3" xfId="5709"/>
    <cellStyle name="Normal 2 5 2 20 2" xfId="5710"/>
    <cellStyle name="Normal 2 5 2 20 2 2" xfId="5711"/>
    <cellStyle name="Normal 2 5 2 20 3" xfId="5712"/>
    <cellStyle name="Normal 2 5 2 21 2" xfId="5713"/>
    <cellStyle name="Normal 2 5 2 21 2 2" xfId="5714"/>
    <cellStyle name="Normal 2 5 2 21 3" xfId="5715"/>
    <cellStyle name="Normal 2 5 2 22 2" xfId="5716"/>
    <cellStyle name="Normal 2 5 2 22 2 2" xfId="5717"/>
    <cellStyle name="Normal 2 5 2 22 3" xfId="5718"/>
    <cellStyle name="Normal 2 5 2 23 2" xfId="5719"/>
    <cellStyle name="Normal 2 5 2 23 2 2" xfId="5720"/>
    <cellStyle name="Normal 2 5 2 23 3" xfId="5721"/>
    <cellStyle name="Normal 2 5 2 24 2" xfId="5722"/>
    <cellStyle name="Normal 2 5 2 24 2 2" xfId="5723"/>
    <cellStyle name="Normal 2 5 2 24 3" xfId="5724"/>
    <cellStyle name="Normal 2 5 2 25 2" xfId="5725"/>
    <cellStyle name="Normal 2 5 2 25 2 2" xfId="5726"/>
    <cellStyle name="Normal 2 5 2 25 3" xfId="5727"/>
    <cellStyle name="Normal 2 5 2 26 2" xfId="5728"/>
    <cellStyle name="Normal 2 5 2 26 2 2" xfId="5729"/>
    <cellStyle name="Normal 2 5 2 26 3" xfId="5730"/>
    <cellStyle name="Normal 2 5 2 27 2" xfId="5731"/>
    <cellStyle name="Normal 2 5 2 27 2 2" xfId="5732"/>
    <cellStyle name="Normal 2 5 2 27 3" xfId="5733"/>
    <cellStyle name="Normal 2 5 2 28 2" xfId="5734"/>
    <cellStyle name="Normal 2 5 2 28 2 2" xfId="5735"/>
    <cellStyle name="Normal 2 5 2 28 3" xfId="5736"/>
    <cellStyle name="Normal 2 5 2 29 2" xfId="5737"/>
    <cellStyle name="Normal 2 5 2 29 2 2" xfId="5738"/>
    <cellStyle name="Normal 2 5 2 29 3" xfId="5739"/>
    <cellStyle name="Normal 2 5 2 3 2" xfId="5740"/>
    <cellStyle name="Normal 2 5 2 3 2 2" xfId="5741"/>
    <cellStyle name="Normal 2 5 2 3 3" xfId="5742"/>
    <cellStyle name="Normal 2 5 2 30 2" xfId="5743"/>
    <cellStyle name="Normal 2 5 2 30 2 2" xfId="5744"/>
    <cellStyle name="Normal 2 5 2 30 3" xfId="5745"/>
    <cellStyle name="Normal 2 5 2 31 2" xfId="5746"/>
    <cellStyle name="Normal 2 5 2 31 2 2" xfId="5747"/>
    <cellStyle name="Normal 2 5 2 31 3" xfId="5748"/>
    <cellStyle name="Normal 2 5 2 32 2" xfId="5749"/>
    <cellStyle name="Normal 2 5 2 32 2 2" xfId="5750"/>
    <cellStyle name="Normal 2 5 2 32 3" xfId="5751"/>
    <cellStyle name="Normal 2 5 2 33 2" xfId="5752"/>
    <cellStyle name="Normal 2 5 2 33 2 2" xfId="5753"/>
    <cellStyle name="Normal 2 5 2 33 3" xfId="5754"/>
    <cellStyle name="Normal 2 5 2 34 2" xfId="5755"/>
    <cellStyle name="Normal 2 5 2 35" xfId="5756"/>
    <cellStyle name="Normal 2 5 2 4 2" xfId="5757"/>
    <cellStyle name="Normal 2 5 2 4 2 2" xfId="5758"/>
    <cellStyle name="Normal 2 5 2 4 3" xfId="5759"/>
    <cellStyle name="Normal 2 5 2 5 2" xfId="5760"/>
    <cellStyle name="Normal 2 5 2 5 2 2" xfId="5761"/>
    <cellStyle name="Normal 2 5 2 5 3" xfId="5762"/>
    <cellStyle name="Normal 2 5 2 6 2" xfId="5763"/>
    <cellStyle name="Normal 2 5 2 6 2 2" xfId="5764"/>
    <cellStyle name="Normal 2 5 2 6 3" xfId="5765"/>
    <cellStyle name="Normal 2 5 2 7 2" xfId="5766"/>
    <cellStyle name="Normal 2 5 2 7 2 2" xfId="5767"/>
    <cellStyle name="Normal 2 5 2 7 3" xfId="5768"/>
    <cellStyle name="Normal 2 5 2 8 2" xfId="5769"/>
    <cellStyle name="Normal 2 5 2 8 2 2" xfId="5770"/>
    <cellStyle name="Normal 2 5 2 8 3" xfId="5771"/>
    <cellStyle name="Normal 2 5 2 9 2" xfId="5772"/>
    <cellStyle name="Normal 2 5 2 9 2 2" xfId="5773"/>
    <cellStyle name="Normal 2 5 2 9 3" xfId="5774"/>
    <cellStyle name="Normal 2 5 20 2" xfId="5775"/>
    <cellStyle name="Normal 2 5 20 2 2" xfId="5776"/>
    <cellStyle name="Normal 2 5 20 3" xfId="5777"/>
    <cellStyle name="Normal 2 5 21 2" xfId="5778"/>
    <cellStyle name="Normal 2 5 21 2 2" xfId="5779"/>
    <cellStyle name="Normal 2 5 21 3" xfId="5780"/>
    <cellStyle name="Normal 2 5 22 2" xfId="5781"/>
    <cellStyle name="Normal 2 5 22 2 2" xfId="5782"/>
    <cellStyle name="Normal 2 5 22 3" xfId="5783"/>
    <cellStyle name="Normal 2 5 23 2" xfId="5784"/>
    <cellStyle name="Normal 2 5 23 2 2" xfId="5785"/>
    <cellStyle name="Normal 2 5 23 3" xfId="5786"/>
    <cellStyle name="Normal 2 5 24 2" xfId="5787"/>
    <cellStyle name="Normal 2 5 24 2 2" xfId="5788"/>
    <cellStyle name="Normal 2 5 24 3" xfId="5789"/>
    <cellStyle name="Normal 2 5 25 2" xfId="5790"/>
    <cellStyle name="Normal 2 5 25 2 2" xfId="5791"/>
    <cellStyle name="Normal 2 5 25 3" xfId="5792"/>
    <cellStyle name="Normal 2 5 26 2" xfId="5793"/>
    <cellStyle name="Normal 2 5 26 2 2" xfId="5794"/>
    <cellStyle name="Normal 2 5 26 3" xfId="5795"/>
    <cellStyle name="Normal 2 5 27 2" xfId="5796"/>
    <cellStyle name="Normal 2 5 27 2 2" xfId="5797"/>
    <cellStyle name="Normal 2 5 27 3" xfId="5798"/>
    <cellStyle name="Normal 2 5 28 2" xfId="5799"/>
    <cellStyle name="Normal 2 5 28 2 2" xfId="5800"/>
    <cellStyle name="Normal 2 5 28 3" xfId="5801"/>
    <cellStyle name="Normal 2 5 29 2" xfId="5802"/>
    <cellStyle name="Normal 2 5 29 2 2" xfId="5803"/>
    <cellStyle name="Normal 2 5 29 3" xfId="5804"/>
    <cellStyle name="Normal 2 5 3 2" xfId="5805"/>
    <cellStyle name="Normal 2 5 3 2 2" xfId="5806"/>
    <cellStyle name="Normal 2 5 3 3" xfId="5807"/>
    <cellStyle name="Normal 2 5 30 2" xfId="5808"/>
    <cellStyle name="Normal 2 5 30 2 2" xfId="5809"/>
    <cellStyle name="Normal 2 5 30 3" xfId="5810"/>
    <cellStyle name="Normal 2 5 31 2" xfId="5811"/>
    <cellStyle name="Normal 2 5 31 2 2" xfId="5812"/>
    <cellStyle name="Normal 2 5 31 3" xfId="5813"/>
    <cellStyle name="Normal 2 5 32 2" xfId="5814"/>
    <cellStyle name="Normal 2 5 32 2 2" xfId="5815"/>
    <cellStyle name="Normal 2 5 32 3" xfId="5816"/>
    <cellStyle name="Normal 2 5 33 2" xfId="5817"/>
    <cellStyle name="Normal 2 5 33 2 2" xfId="5818"/>
    <cellStyle name="Normal 2 5 33 3" xfId="5819"/>
    <cellStyle name="Normal 2 5 34 2" xfId="5820"/>
    <cellStyle name="Normal 2 5 34 2 2" xfId="5821"/>
    <cellStyle name="Normal 2 5 34 3" xfId="5822"/>
    <cellStyle name="Normal 2 5 35 2" xfId="5823"/>
    <cellStyle name="Normal 2 5 35 2 2" xfId="5824"/>
    <cellStyle name="Normal 2 5 35 3" xfId="5825"/>
    <cellStyle name="Normal 2 5 36 2" xfId="5826"/>
    <cellStyle name="Normal 2 5 36 2 2" xfId="5827"/>
    <cellStyle name="Normal 2 5 36 3" xfId="5828"/>
    <cellStyle name="Normal 2 5 37 2" xfId="5829"/>
    <cellStyle name="Normal 2 5 37 2 2" xfId="5830"/>
    <cellStyle name="Normal 2 5 37 3" xfId="5831"/>
    <cellStyle name="Normal 2 5 38 2" xfId="5832"/>
    <cellStyle name="Normal 2 5 38 2 2" xfId="5833"/>
    <cellStyle name="Normal 2 5 38 3" xfId="5834"/>
    <cellStyle name="Normal 2 5 39 2" xfId="5835"/>
    <cellStyle name="Normal 2 5 39 2 2" xfId="5836"/>
    <cellStyle name="Normal 2 5 39 3" xfId="5837"/>
    <cellStyle name="Normal 2 5 4 2" xfId="5838"/>
    <cellStyle name="Normal 2 5 4 2 2" xfId="5839"/>
    <cellStyle name="Normal 2 5 4 3" xfId="5840"/>
    <cellStyle name="Normal 2 5 40 2" xfId="5841"/>
    <cellStyle name="Normal 2 5 40 2 2" xfId="5842"/>
    <cellStyle name="Normal 2 5 40 3" xfId="5843"/>
    <cellStyle name="Normal 2 5 41 2" xfId="5844"/>
    <cellStyle name="Normal 2 5 41 2 2" xfId="5845"/>
    <cellStyle name="Normal 2 5 41 3" xfId="5846"/>
    <cellStyle name="Normal 2 5 42 2" xfId="5847"/>
    <cellStyle name="Normal 2 5 42 2 2" xfId="5848"/>
    <cellStyle name="Normal 2 5 42 3" xfId="5849"/>
    <cellStyle name="Normal 2 5 43 2" xfId="5850"/>
    <cellStyle name="Normal 2 5 43 2 2" xfId="5851"/>
    <cellStyle name="Normal 2 5 43 3" xfId="5852"/>
    <cellStyle name="Normal 2 5 44 2" xfId="5853"/>
    <cellStyle name="Normal 2 5 44 2 2" xfId="5854"/>
    <cellStyle name="Normal 2 5 44 3" xfId="5855"/>
    <cellStyle name="Normal 2 5 45 2" xfId="5856"/>
    <cellStyle name="Normal 2 5 45 2 2" xfId="5857"/>
    <cellStyle name="Normal 2 5 45 3" xfId="5858"/>
    <cellStyle name="Normal 2 5 46 2" xfId="5859"/>
    <cellStyle name="Normal 2 5 46 2 2" xfId="5860"/>
    <cellStyle name="Normal 2 5 46 3" xfId="5861"/>
    <cellStyle name="Normal 2 5 47 2" xfId="5862"/>
    <cellStyle name="Normal 2 5 47 2 2" xfId="5863"/>
    <cellStyle name="Normal 2 5 47 3" xfId="5864"/>
    <cellStyle name="Normal 2 5 48 2" xfId="5865"/>
    <cellStyle name="Normal 2 5 48 2 2" xfId="5866"/>
    <cellStyle name="Normal 2 5 48 3" xfId="5867"/>
    <cellStyle name="Normal 2 5 49 2" xfId="5868"/>
    <cellStyle name="Normal 2 5 49 2 2" xfId="5869"/>
    <cellStyle name="Normal 2 5 49 3" xfId="5870"/>
    <cellStyle name="Normal 2 5 5 2" xfId="5871"/>
    <cellStyle name="Normal 2 5 5 2 2" xfId="5872"/>
    <cellStyle name="Normal 2 5 5 3" xfId="5873"/>
    <cellStyle name="Normal 2 5 50 2" xfId="5874"/>
    <cellStyle name="Normal 2 5 50 2 2" xfId="5875"/>
    <cellStyle name="Normal 2 5 50 3" xfId="5876"/>
    <cellStyle name="Normal 2 5 51 2" xfId="5877"/>
    <cellStyle name="Normal 2 5 51 2 2" xfId="5878"/>
    <cellStyle name="Normal 2 5 51 3" xfId="5879"/>
    <cellStyle name="Normal 2 5 52 2" xfId="5880"/>
    <cellStyle name="Normal 2 5 52 2 2" xfId="5881"/>
    <cellStyle name="Normal 2 5 52 3" xfId="5882"/>
    <cellStyle name="Normal 2 5 53 2" xfId="5883"/>
    <cellStyle name="Normal 2 5 53 2 2" xfId="5884"/>
    <cellStyle name="Normal 2 5 53 3" xfId="5885"/>
    <cellStyle name="Normal 2 5 54 2" xfId="5886"/>
    <cellStyle name="Normal 2 5 54 2 2" xfId="5887"/>
    <cellStyle name="Normal 2 5 54 3" xfId="5888"/>
    <cellStyle name="Normal 2 5 55 2" xfId="5889"/>
    <cellStyle name="Normal 2 5 55 2 2" xfId="5890"/>
    <cellStyle name="Normal 2 5 55 3" xfId="5891"/>
    <cellStyle name="Normal 2 5 56 2" xfId="5892"/>
    <cellStyle name="Normal 2 5 56 2 2" xfId="5893"/>
    <cellStyle name="Normal 2 5 56 3" xfId="5894"/>
    <cellStyle name="Normal 2 5 57 2" xfId="5895"/>
    <cellStyle name="Normal 2 5 57 2 2" xfId="5896"/>
    <cellStyle name="Normal 2 5 57 3" xfId="5897"/>
    <cellStyle name="Normal 2 5 58 2" xfId="5898"/>
    <cellStyle name="Normal 2 5 58 2 2" xfId="5899"/>
    <cellStyle name="Normal 2 5 58 3" xfId="5900"/>
    <cellStyle name="Normal 2 5 59 2" xfId="5901"/>
    <cellStyle name="Normal 2 5 59 2 2" xfId="5902"/>
    <cellStyle name="Normal 2 5 59 3" xfId="5903"/>
    <cellStyle name="Normal 2 5 6 2" xfId="5904"/>
    <cellStyle name="Normal 2 5 6 2 2" xfId="5905"/>
    <cellStyle name="Normal 2 5 6 3" xfId="5906"/>
    <cellStyle name="Normal 2 5 60 2" xfId="5907"/>
    <cellStyle name="Normal 2 5 60 2 2" xfId="5908"/>
    <cellStyle name="Normal 2 5 60 3" xfId="5909"/>
    <cellStyle name="Normal 2 5 61 2" xfId="5910"/>
    <cellStyle name="Normal 2 5 61 2 2" xfId="5911"/>
    <cellStyle name="Normal 2 5 61 3" xfId="5912"/>
    <cellStyle name="Normal 2 5 62 2" xfId="5913"/>
    <cellStyle name="Normal 2 5 62 2 2" xfId="5914"/>
    <cellStyle name="Normal 2 5 62 3" xfId="5915"/>
    <cellStyle name="Normal 2 5 63 2" xfId="5916"/>
    <cellStyle name="Normal 2 5 63 2 2" xfId="5917"/>
    <cellStyle name="Normal 2 5 63 3" xfId="5918"/>
    <cellStyle name="Normal 2 5 64 2" xfId="5919"/>
    <cellStyle name="Normal 2 5 64 2 2" xfId="5920"/>
    <cellStyle name="Normal 2 5 64 3" xfId="5921"/>
    <cellStyle name="Normal 2 5 65 2" xfId="5922"/>
    <cellStyle name="Normal 2 5 65 2 2" xfId="5923"/>
    <cellStyle name="Normal 2 5 65 3" xfId="5924"/>
    <cellStyle name="Normal 2 5 66 2" xfId="5925"/>
    <cellStyle name="Normal 2 5 66 2 2" xfId="5926"/>
    <cellStyle name="Normal 2 5 66 3" xfId="5927"/>
    <cellStyle name="Normal 2 5 67 2" xfId="5928"/>
    <cellStyle name="Normal 2 5 67 2 2" xfId="5929"/>
    <cellStyle name="Normal 2 5 67 3" xfId="5930"/>
    <cellStyle name="Normal 2 5 68 2" xfId="5931"/>
    <cellStyle name="Normal 2 5 68 2 2" xfId="5932"/>
    <cellStyle name="Normal 2 5 68 3" xfId="5933"/>
    <cellStyle name="Normal 2 5 69 2" xfId="5934"/>
    <cellStyle name="Normal 2 5 69 2 2" xfId="5935"/>
    <cellStyle name="Normal 2 5 69 3" xfId="5936"/>
    <cellStyle name="Normal 2 5 7 2" xfId="5937"/>
    <cellStyle name="Normal 2 5 7 2 2" xfId="5938"/>
    <cellStyle name="Normal 2 5 7 3" xfId="5939"/>
    <cellStyle name="Normal 2 5 70 2" xfId="5940"/>
    <cellStyle name="Normal 2 5 70 2 2" xfId="5941"/>
    <cellStyle name="Normal 2 5 70 3" xfId="5942"/>
    <cellStyle name="Normal 2 5 71 2" xfId="5943"/>
    <cellStyle name="Normal 2 5 71 2 2" xfId="5944"/>
    <cellStyle name="Normal 2 5 71 3" xfId="5945"/>
    <cellStyle name="Normal 2 5 72 2" xfId="5946"/>
    <cellStyle name="Normal 2 5 72 2 2" xfId="5947"/>
    <cellStyle name="Normal 2 5 72 3" xfId="5948"/>
    <cellStyle name="Normal 2 5 73 2" xfId="5949"/>
    <cellStyle name="Normal 2 5 73 2 2" xfId="5950"/>
    <cellStyle name="Normal 2 5 73 3" xfId="5951"/>
    <cellStyle name="Normal 2 5 74 2" xfId="5952"/>
    <cellStyle name="Normal 2 5 74 2 2" xfId="5953"/>
    <cellStyle name="Normal 2 5 74 3" xfId="5954"/>
    <cellStyle name="Normal 2 5 75 2" xfId="5955"/>
    <cellStyle name="Normal 2 5 75 2 2" xfId="5956"/>
    <cellStyle name="Normal 2 5 75 3" xfId="5957"/>
    <cellStyle name="Normal 2 5 76 2" xfId="5958"/>
    <cellStyle name="Normal 2 5 76 2 2" xfId="5959"/>
    <cellStyle name="Normal 2 5 76 3" xfId="5960"/>
    <cellStyle name="Normal 2 5 77 2" xfId="5961"/>
    <cellStyle name="Normal 2 5 77 2 2" xfId="5962"/>
    <cellStyle name="Normal 2 5 77 3" xfId="5963"/>
    <cellStyle name="Normal 2 5 78 2" xfId="5964"/>
    <cellStyle name="Normal 2 5 78 2 2" xfId="5965"/>
    <cellStyle name="Normal 2 5 78 3" xfId="5966"/>
    <cellStyle name="Normal 2 5 79 2" xfId="5967"/>
    <cellStyle name="Normal 2 5 79 2 2" xfId="5968"/>
    <cellStyle name="Normal 2 5 79 3" xfId="5969"/>
    <cellStyle name="Normal 2 5 8 2" xfId="5970"/>
    <cellStyle name="Normal 2 5 8 2 2" xfId="5971"/>
    <cellStyle name="Normal 2 5 8 3" xfId="5972"/>
    <cellStyle name="Normal 2 5 80 2" xfId="5973"/>
    <cellStyle name="Normal 2 5 80 2 2" xfId="5974"/>
    <cellStyle name="Normal 2 5 80 3" xfId="5975"/>
    <cellStyle name="Normal 2 5 81 2" xfId="5976"/>
    <cellStyle name="Normal 2 5 81 2 2" xfId="5977"/>
    <cellStyle name="Normal 2 5 81 3" xfId="5978"/>
    <cellStyle name="Normal 2 5 82 2" xfId="5979"/>
    <cellStyle name="Normal 2 5 82 2 2" xfId="5980"/>
    <cellStyle name="Normal 2 5 82 3" xfId="5981"/>
    <cellStyle name="Normal 2 5 83 2" xfId="5982"/>
    <cellStyle name="Normal 2 5 83 2 2" xfId="5983"/>
    <cellStyle name="Normal 2 5 83 3" xfId="5984"/>
    <cellStyle name="Normal 2 5 84 2" xfId="5985"/>
    <cellStyle name="Normal 2 5 84 2 2" xfId="5986"/>
    <cellStyle name="Normal 2 5 84 3" xfId="5987"/>
    <cellStyle name="Normal 2 5 85 2" xfId="5988"/>
    <cellStyle name="Normal 2 5 85 2 2" xfId="5989"/>
    <cellStyle name="Normal 2 5 85 3" xfId="5990"/>
    <cellStyle name="Normal 2 5 86 2" xfId="5991"/>
    <cellStyle name="Normal 2 5 86 2 2" xfId="5992"/>
    <cellStyle name="Normal 2 5 86 3" xfId="5993"/>
    <cellStyle name="Normal 2 5 87 2" xfId="5994"/>
    <cellStyle name="Normal 2 5 87 2 2" xfId="5995"/>
    <cellStyle name="Normal 2 5 87 3" xfId="5996"/>
    <cellStyle name="Normal 2 5 89" xfId="5997"/>
    <cellStyle name="Normal 2 5 89 2" xfId="5998"/>
    <cellStyle name="Normal 2 5 9 2" xfId="5999"/>
    <cellStyle name="Normal 2 5 9 2 2" xfId="6000"/>
    <cellStyle name="Normal 2 5 9 3" xfId="6001"/>
    <cellStyle name="Normal 2 5 90" xfId="6002"/>
    <cellStyle name="Normal 2 5 91" xfId="6003"/>
    <cellStyle name="Normal 2 50 2" xfId="6004"/>
    <cellStyle name="Normal 2 50 2 2" xfId="6005"/>
    <cellStyle name="Normal 2 50 3" xfId="6006"/>
    <cellStyle name="Normal 2 51 2" xfId="6007"/>
    <cellStyle name="Normal 2 51 2 2" xfId="6008"/>
    <cellStyle name="Normal 2 51 3" xfId="6009"/>
    <cellStyle name="Normal 2 52 2" xfId="6010"/>
    <cellStyle name="Normal 2 52 2 2" xfId="6011"/>
    <cellStyle name="Normal 2 52 3" xfId="6012"/>
    <cellStyle name="Normal 2 53 2" xfId="6013"/>
    <cellStyle name="Normal 2 53 2 2" xfId="6014"/>
    <cellStyle name="Normal 2 53 3" xfId="6015"/>
    <cellStyle name="Normal 2 54 2" xfId="6016"/>
    <cellStyle name="Normal 2 54 2 2" xfId="6017"/>
    <cellStyle name="Normal 2 54 3" xfId="6018"/>
    <cellStyle name="Normal 2 55 2" xfId="6019"/>
    <cellStyle name="Normal 2 55 2 2" xfId="6020"/>
    <cellStyle name="Normal 2 55 3" xfId="6021"/>
    <cellStyle name="Normal 2 56 2" xfId="6022"/>
    <cellStyle name="Normal 2 56 2 2" xfId="6023"/>
    <cellStyle name="Normal 2 56 3" xfId="6024"/>
    <cellStyle name="Normal 2 57 2" xfId="6025"/>
    <cellStyle name="Normal 2 57 2 2" xfId="6026"/>
    <cellStyle name="Normal 2 57 3" xfId="6027"/>
    <cellStyle name="Normal 2 58 2" xfId="6028"/>
    <cellStyle name="Normal 2 58 2 2" xfId="6029"/>
    <cellStyle name="Normal 2 58 3" xfId="6030"/>
    <cellStyle name="Normal 2 59 2" xfId="6031"/>
    <cellStyle name="Normal 2 59 2 2" xfId="6032"/>
    <cellStyle name="Normal 2 59 3" xfId="6033"/>
    <cellStyle name="Normal 2 6 2 3" xfId="6034"/>
    <cellStyle name="Normal 2 6 2 2" xfId="6035"/>
    <cellStyle name="Normal 2 6 3 2" xfId="6036"/>
    <cellStyle name="Normal 2 60 2" xfId="6037"/>
    <cellStyle name="Normal 2 60 2 2" xfId="6038"/>
    <cellStyle name="Normal 2 60 3" xfId="6039"/>
    <cellStyle name="Normal 2 61 2" xfId="6040"/>
    <cellStyle name="Normal 2 61 2 2" xfId="6041"/>
    <cellStyle name="Normal 2 61 3" xfId="6042"/>
    <cellStyle name="Normal 2 62 2" xfId="6043"/>
    <cellStyle name="Normal 2 62 2 2" xfId="6044"/>
    <cellStyle name="Normal 2 62 3" xfId="6045"/>
    <cellStyle name="Normal 2 63 2" xfId="6046"/>
    <cellStyle name="Normal 2 63 2 2" xfId="6047"/>
    <cellStyle name="Normal 2 63 3" xfId="6048"/>
    <cellStyle name="Normal 2 64 2" xfId="6049"/>
    <cellStyle name="Normal 2 64 2 2" xfId="6050"/>
    <cellStyle name="Normal 2 64 3" xfId="6051"/>
    <cellStyle name="Normal 2 65 2" xfId="6052"/>
    <cellStyle name="Normal 2 65 2 2" xfId="6053"/>
    <cellStyle name="Normal 2 65 3" xfId="6054"/>
    <cellStyle name="Normal 2 66 2" xfId="6055"/>
    <cellStyle name="Normal 2 66 2 2" xfId="6056"/>
    <cellStyle name="Normal 2 66 3" xfId="6057"/>
    <cellStyle name="Normal 2 67 2" xfId="6058"/>
    <cellStyle name="Normal 2 67 2 2" xfId="6059"/>
    <cellStyle name="Normal 2 67 3" xfId="6060"/>
    <cellStyle name="Normal 2 68 2" xfId="6061"/>
    <cellStyle name="Normal 2 68 2 2" xfId="6062"/>
    <cellStyle name="Normal 2 68 3" xfId="6063"/>
    <cellStyle name="Normal 2 69 2" xfId="6064"/>
    <cellStyle name="Normal 2 69 2 2" xfId="6065"/>
    <cellStyle name="Normal 2 69 3" xfId="6066"/>
    <cellStyle name="Normal 2 7 2 3" xfId="6067"/>
    <cellStyle name="Normal 2 7 2 2" xfId="6068"/>
    <cellStyle name="Normal 2 70 2" xfId="6069"/>
    <cellStyle name="Normal 2 70 2 2" xfId="6070"/>
    <cellStyle name="Normal 2 70 3" xfId="6071"/>
    <cellStyle name="Normal 2 71 2" xfId="6072"/>
    <cellStyle name="Normal 2 71 2 2" xfId="6073"/>
    <cellStyle name="Normal 2 71 3" xfId="6074"/>
    <cellStyle name="Normal 2 72 2" xfId="6075"/>
    <cellStyle name="Normal 2 72 2 2" xfId="6076"/>
    <cellStyle name="Normal 2 72 3" xfId="6077"/>
    <cellStyle name="Normal 2 73 2" xfId="6078"/>
    <cellStyle name="Normal 2 73 2 2" xfId="6079"/>
    <cellStyle name="Normal 2 73 3" xfId="6080"/>
    <cellStyle name="Normal 2 74 2" xfId="6081"/>
    <cellStyle name="Normal 2 74 2 2" xfId="6082"/>
    <cellStyle name="Normal 2 74 3" xfId="6083"/>
    <cellStyle name="Normal 2 75 2" xfId="6084"/>
    <cellStyle name="Normal 2 75 2 2" xfId="6085"/>
    <cellStyle name="Normal 2 75 3" xfId="6086"/>
    <cellStyle name="Normal 2 76 2" xfId="6087"/>
    <cellStyle name="Normal 2 76 2 2" xfId="6088"/>
    <cellStyle name="Normal 2 76 3" xfId="6089"/>
    <cellStyle name="Normal 2 77 2" xfId="6090"/>
    <cellStyle name="Normal 2 77 2 2" xfId="6091"/>
    <cellStyle name="Normal 2 77 3" xfId="6092"/>
    <cellStyle name="Normal 2 78 2" xfId="6093"/>
    <cellStyle name="Normal 2 78 2 2" xfId="6094"/>
    <cellStyle name="Normal 2 78 3" xfId="6095"/>
    <cellStyle name="Normal 2 79 2" xfId="6096"/>
    <cellStyle name="Normal 2 79 2 2" xfId="6097"/>
    <cellStyle name="Normal 2 79 3" xfId="6098"/>
    <cellStyle name="Normal 2 8 27" xfId="6099"/>
    <cellStyle name="Normal 2 8 10 2" xfId="6100"/>
    <cellStyle name="Normal 2 8 10 2 2" xfId="6101"/>
    <cellStyle name="Normal 2 8 10 3" xfId="6102"/>
    <cellStyle name="Normal 2 8 11 2" xfId="6103"/>
    <cellStyle name="Normal 2 8 11 2 2" xfId="6104"/>
    <cellStyle name="Normal 2 8 11 3" xfId="6105"/>
    <cellStyle name="Normal 2 8 12 2" xfId="6106"/>
    <cellStyle name="Normal 2 8 12 2 2" xfId="6107"/>
    <cellStyle name="Normal 2 8 12 3" xfId="6108"/>
    <cellStyle name="Normal 2 8 13 2" xfId="6109"/>
    <cellStyle name="Normal 2 8 13 2 2" xfId="6110"/>
    <cellStyle name="Normal 2 8 13 3" xfId="6111"/>
    <cellStyle name="Normal 2 8 14 2" xfId="6112"/>
    <cellStyle name="Normal 2 8 14 2 2" xfId="6113"/>
    <cellStyle name="Normal 2 8 14 3" xfId="6114"/>
    <cellStyle name="Normal 2 8 15 2" xfId="6115"/>
    <cellStyle name="Normal 2 8 15 2 2" xfId="6116"/>
    <cellStyle name="Normal 2 8 15 3" xfId="6117"/>
    <cellStyle name="Normal 2 8 16 2" xfId="6118"/>
    <cellStyle name="Normal 2 8 16 2 2" xfId="6119"/>
    <cellStyle name="Normal 2 8 16 3" xfId="6120"/>
    <cellStyle name="Normal 2 8 17 2" xfId="6121"/>
    <cellStyle name="Normal 2 8 17 2 2" xfId="6122"/>
    <cellStyle name="Normal 2 8 17 3" xfId="6123"/>
    <cellStyle name="Normal 2 8 18 2" xfId="6124"/>
    <cellStyle name="Normal 2 8 18 2 2" xfId="6125"/>
    <cellStyle name="Normal 2 8 18 3" xfId="6126"/>
    <cellStyle name="Normal 2 8 19 2" xfId="6127"/>
    <cellStyle name="Normal 2 8 19 2 2" xfId="6128"/>
    <cellStyle name="Normal 2 8 19 3" xfId="6129"/>
    <cellStyle name="Normal 2 8 2 2 2" xfId="6130"/>
    <cellStyle name="Normal 2 8 2 3" xfId="6131"/>
    <cellStyle name="Normal 2 8 20 2" xfId="6132"/>
    <cellStyle name="Normal 2 8 20 2 2" xfId="6133"/>
    <cellStyle name="Normal 2 8 20 3" xfId="6134"/>
    <cellStyle name="Normal 2 8 21 2" xfId="6135"/>
    <cellStyle name="Normal 2 8 21 2 2" xfId="6136"/>
    <cellStyle name="Normal 2 8 21 3" xfId="6137"/>
    <cellStyle name="Normal 2 8 22 2" xfId="6138"/>
    <cellStyle name="Normal 2 8 22 2 2" xfId="6139"/>
    <cellStyle name="Normal 2 8 22 3" xfId="6140"/>
    <cellStyle name="Normal 2 8 23 2" xfId="6141"/>
    <cellStyle name="Normal 2 8 23 2 2" xfId="6142"/>
    <cellStyle name="Normal 2 8 23 3" xfId="6143"/>
    <cellStyle name="Normal 2 8 24 2" xfId="6144"/>
    <cellStyle name="Normal 2 8 25" xfId="6145"/>
    <cellStyle name="Normal 2 8 26" xfId="6146"/>
    <cellStyle name="Normal 2 8 3 2" xfId="6147"/>
    <cellStyle name="Normal 2 8 3 2 2" xfId="6148"/>
    <cellStyle name="Normal 2 8 3 3" xfId="6149"/>
    <cellStyle name="Normal 2 8 4 2" xfId="6150"/>
    <cellStyle name="Normal 2 8 4 2 2" xfId="6151"/>
    <cellStyle name="Normal 2 8 4 3" xfId="6152"/>
    <cellStyle name="Normal 2 8 5 2" xfId="6153"/>
    <cellStyle name="Normal 2 8 5 2 2" xfId="6154"/>
    <cellStyle name="Normal 2 8 5 3" xfId="6155"/>
    <cellStyle name="Normal 2 8 6 2" xfId="6156"/>
    <cellStyle name="Normal 2 8 6 2 2" xfId="6157"/>
    <cellStyle name="Normal 2 8 6 3" xfId="6158"/>
    <cellStyle name="Normal 2 8 7 2" xfId="6159"/>
    <cellStyle name="Normal 2 8 7 2 2" xfId="6160"/>
    <cellStyle name="Normal 2 8 7 3" xfId="6161"/>
    <cellStyle name="Normal 2 8 8 2" xfId="6162"/>
    <cellStyle name="Normal 2 8 8 2 2" xfId="6163"/>
    <cellStyle name="Normal 2 8 8 3" xfId="6164"/>
    <cellStyle name="Normal 2 8 9 2" xfId="6165"/>
    <cellStyle name="Normal 2 8 9 2 2" xfId="6166"/>
    <cellStyle name="Normal 2 8 9 3" xfId="6167"/>
    <cellStyle name="Normal 2 80 2" xfId="6168"/>
    <cellStyle name="Normal 2 80 2 2" xfId="6169"/>
    <cellStyle name="Normal 2 80 3" xfId="6170"/>
    <cellStyle name="Normal 2 81 2" xfId="6171"/>
    <cellStyle name="Normal 2 81 2 2" xfId="6172"/>
    <cellStyle name="Normal 2 81 3" xfId="6173"/>
    <cellStyle name="Normal 2 82 2" xfId="6174"/>
    <cellStyle name="Normal 2 82 2 2" xfId="6175"/>
    <cellStyle name="Normal 2 82 3" xfId="6176"/>
    <cellStyle name="Normal 2 83 2" xfId="6177"/>
    <cellStyle name="Normal 2 83 2 2" xfId="6178"/>
    <cellStyle name="Normal 2 83 3" xfId="6179"/>
    <cellStyle name="Normal 2 84 2" xfId="6180"/>
    <cellStyle name="Normal 2 84 2 2" xfId="6181"/>
    <cellStyle name="Normal 2 84 3" xfId="6182"/>
    <cellStyle name="Normal 2 85 2" xfId="6183"/>
    <cellStyle name="Normal 2 85 2 2" xfId="6184"/>
    <cellStyle name="Normal 2 85 3" xfId="6185"/>
    <cellStyle name="Normal 2 86 2" xfId="6186"/>
    <cellStyle name="Normal 2 86 2 2" xfId="6187"/>
    <cellStyle name="Normal 2 86 3" xfId="6188"/>
    <cellStyle name="Normal 2 87 2" xfId="6189"/>
    <cellStyle name="Normal 2 87 2 2" xfId="6190"/>
    <cellStyle name="Normal 2 87 3" xfId="6191"/>
    <cellStyle name="Normal 2 88 2" xfId="6192"/>
    <cellStyle name="Normal 2 88 2 2" xfId="6193"/>
    <cellStyle name="Normal 2 88 3" xfId="6194"/>
    <cellStyle name="Normal 2 89 2" xfId="6195"/>
    <cellStyle name="Normal 2 89 2 2" xfId="6196"/>
    <cellStyle name="Normal 2 89 3" xfId="6197"/>
    <cellStyle name="Normal 2 9 27" xfId="6198"/>
    <cellStyle name="Normal 2 9 10 2" xfId="6199"/>
    <cellStyle name="Normal 2 9 10 2 2" xfId="6200"/>
    <cellStyle name="Normal 2 9 10 3" xfId="6201"/>
    <cellStyle name="Normal 2 9 11 2" xfId="6202"/>
    <cellStyle name="Normal 2 9 11 2 2" xfId="6203"/>
    <cellStyle name="Normal 2 9 11 3" xfId="6204"/>
    <cellStyle name="Normal 2 9 12 2" xfId="6205"/>
    <cellStyle name="Normal 2 9 12 2 2" xfId="6206"/>
    <cellStyle name="Normal 2 9 12 3" xfId="6207"/>
    <cellStyle name="Normal 2 9 13 2" xfId="6208"/>
    <cellStyle name="Normal 2 9 13 2 2" xfId="6209"/>
    <cellStyle name="Normal 2 9 13 3" xfId="6210"/>
    <cellStyle name="Normal 2 9 14 2" xfId="6211"/>
    <cellStyle name="Normal 2 9 14 2 2" xfId="6212"/>
    <cellStyle name="Normal 2 9 14 3" xfId="6213"/>
    <cellStyle name="Normal 2 9 15 2" xfId="6214"/>
    <cellStyle name="Normal 2 9 15 2 2" xfId="6215"/>
    <cellStyle name="Normal 2 9 15 3" xfId="6216"/>
    <cellStyle name="Normal 2 9 16 2" xfId="6217"/>
    <cellStyle name="Normal 2 9 16 2 2" xfId="6218"/>
    <cellStyle name="Normal 2 9 16 3" xfId="6219"/>
    <cellStyle name="Normal 2 9 17 2" xfId="6220"/>
    <cellStyle name="Normal 2 9 17 2 2" xfId="6221"/>
    <cellStyle name="Normal 2 9 17 3" xfId="6222"/>
    <cellStyle name="Normal 2 9 18 2" xfId="6223"/>
    <cellStyle name="Normal 2 9 18 2 2" xfId="6224"/>
    <cellStyle name="Normal 2 9 18 3" xfId="6225"/>
    <cellStyle name="Normal 2 9 19 2" xfId="6226"/>
    <cellStyle name="Normal 2 9 19 2 2" xfId="6227"/>
    <cellStyle name="Normal 2 9 19 3" xfId="6228"/>
    <cellStyle name="Normal 2 9 2 2 2" xfId="6229"/>
    <cellStyle name="Normal 2 9 2 3" xfId="6230"/>
    <cellStyle name="Normal 2 9 20 2" xfId="6231"/>
    <cellStyle name="Normal 2 9 20 2 2" xfId="6232"/>
    <cellStyle name="Normal 2 9 20 3" xfId="6233"/>
    <cellStyle name="Normal 2 9 21 2" xfId="6234"/>
    <cellStyle name="Normal 2 9 21 2 2" xfId="6235"/>
    <cellStyle name="Normal 2 9 21 3" xfId="6236"/>
    <cellStyle name="Normal 2 9 22 2" xfId="6237"/>
    <cellStyle name="Normal 2 9 22 2 2" xfId="6238"/>
    <cellStyle name="Normal 2 9 22 3" xfId="6239"/>
    <cellStyle name="Normal 2 9 23 2" xfId="6240"/>
    <cellStyle name="Normal 2 9 23 2 2" xfId="6241"/>
    <cellStyle name="Normal 2 9 23 3" xfId="6242"/>
    <cellStyle name="Normal 2 9 24 2" xfId="6243"/>
    <cellStyle name="Normal 2 9 25" xfId="6244"/>
    <cellStyle name="Normal 2 9 26" xfId="6245"/>
    <cellStyle name="Normal 2 9 3 2" xfId="6246"/>
    <cellStyle name="Normal 2 9 3 2 2" xfId="6247"/>
    <cellStyle name="Normal 2 9 3 3" xfId="6248"/>
    <cellStyle name="Normal 2 9 4 2" xfId="6249"/>
    <cellStyle name="Normal 2 9 4 2 2" xfId="6250"/>
    <cellStyle name="Normal 2 9 4 3" xfId="6251"/>
    <cellStyle name="Normal 2 9 5 2" xfId="6252"/>
    <cellStyle name="Normal 2 9 5 2 2" xfId="6253"/>
    <cellStyle name="Normal 2 9 5 3" xfId="6254"/>
    <cellStyle name="Normal 2 9 6 2" xfId="6255"/>
    <cellStyle name="Normal 2 9 6 2 2" xfId="6256"/>
    <cellStyle name="Normal 2 9 6 3" xfId="6257"/>
    <cellStyle name="Normal 2 9 7 2" xfId="6258"/>
    <cellStyle name="Normal 2 9 7 2 2" xfId="6259"/>
    <cellStyle name="Normal 2 9 7 3" xfId="6260"/>
    <cellStyle name="Normal 2 9 8 2" xfId="6261"/>
    <cellStyle name="Normal 2 9 8 2 2" xfId="6262"/>
    <cellStyle name="Normal 2 9 8 3" xfId="6263"/>
    <cellStyle name="Normal 2 9 9 2" xfId="6264"/>
    <cellStyle name="Normal 2 9 9 2 2" xfId="6265"/>
    <cellStyle name="Normal 2 9 9 3" xfId="6266"/>
    <cellStyle name="Normal 2 90 2" xfId="6267"/>
    <cellStyle name="Normal 2 90 2 2" xfId="6268"/>
    <cellStyle name="Normal 2 90 3" xfId="6269"/>
    <cellStyle name="Normal 2 91 2" xfId="6270"/>
    <cellStyle name="Normal 2 91 2 2" xfId="6271"/>
    <cellStyle name="Normal 2 91 3" xfId="6272"/>
    <cellStyle name="Normal 2 92 2" xfId="6273"/>
    <cellStyle name="Normal 2 92 2 2" xfId="6274"/>
    <cellStyle name="Normal 2 92 3" xfId="6275"/>
    <cellStyle name="Normal 2 93 2" xfId="6276"/>
    <cellStyle name="Normal 2 93 2 2" xfId="6277"/>
    <cellStyle name="Normal 2 93 3" xfId="6278"/>
    <cellStyle name="Normal 2 94 2" xfId="6279"/>
    <cellStyle name="Normal 2 94 3" xfId="6280"/>
    <cellStyle name="Normal 2 95 2" xfId="6281"/>
    <cellStyle name="Normal 2 95 3" xfId="6282"/>
    <cellStyle name="Normal 2 96 2" xfId="6283"/>
    <cellStyle name="Normal 2 96 3" xfId="6284"/>
    <cellStyle name="Normal 2 97 2" xfId="6285"/>
    <cellStyle name="Normal 2 97 3" xfId="6286"/>
    <cellStyle name="Normal 2 98 2" xfId="6287"/>
    <cellStyle name="Normal 2 98 3" xfId="6288"/>
    <cellStyle name="Normal 2 99 2" xfId="6289"/>
    <cellStyle name="Normal 2 99 3" xfId="6290"/>
    <cellStyle name="Normal 20 17" xfId="6291"/>
    <cellStyle name="Normal 20 2 11" xfId="6292"/>
    <cellStyle name="Normal 20 3" xfId="6293"/>
    <cellStyle name="Normal 21 17" xfId="6294"/>
    <cellStyle name="Normal 21 2" xfId="6295"/>
    <cellStyle name="Normal 22" xfId="6296"/>
    <cellStyle name="Normal 22 2" xfId="6297"/>
    <cellStyle name="Normal 23" xfId="6298"/>
    <cellStyle name="Normal 23 2" xfId="6299"/>
    <cellStyle name="Normal 24" xfId="6300"/>
    <cellStyle name="Normal 24 2" xfId="6301"/>
    <cellStyle name="Normal 25" xfId="6302"/>
    <cellStyle name="Normal 26" xfId="6303"/>
    <cellStyle name="Normal 26 2" xfId="6304"/>
    <cellStyle name="Normal 26 2 2" xfId="6305"/>
    <cellStyle name="Normal 26 3" xfId="6306"/>
    <cellStyle name="Normal 26 3 2" xfId="6307"/>
    <cellStyle name="Normal 26 4" xfId="6308"/>
    <cellStyle name="Normal 26 4 2" xfId="6309"/>
    <cellStyle name="Normal 26 5" xfId="6310"/>
    <cellStyle name="Normal 26 5 2" xfId="6311"/>
    <cellStyle name="Normal 26 6" xfId="6312"/>
    <cellStyle name="Normal 27" xfId="6313"/>
    <cellStyle name="Normal 27 2" xfId="6314"/>
    <cellStyle name="Normal 28" xfId="6315"/>
    <cellStyle name="Normal 28 2" xfId="6316"/>
    <cellStyle name="Normal 29" xfId="6317"/>
    <cellStyle name="Normal 29 2" xfId="6318"/>
    <cellStyle name="Normal 29 2 2" xfId="6319"/>
    <cellStyle name="Normal 29 3" xfId="6320"/>
    <cellStyle name="Normal 29 3 2" xfId="6321"/>
    <cellStyle name="Normal 29 4" xfId="6322"/>
    <cellStyle name="Normal 29 4 2" xfId="6323"/>
    <cellStyle name="Normal 29 5" xfId="6324"/>
    <cellStyle name="Normal 29 5 2" xfId="6325"/>
    <cellStyle name="Normal 29 6" xfId="6326"/>
    <cellStyle name="Normal 3 10 10 2" xfId="6327"/>
    <cellStyle name="Normal 3 10 10 2 2" xfId="6328"/>
    <cellStyle name="Normal 3 10 10 3" xfId="6329"/>
    <cellStyle name="Normal 3 10 11 2" xfId="6330"/>
    <cellStyle name="Normal 3 10 11 2 2" xfId="6331"/>
    <cellStyle name="Normal 3 10 11 3" xfId="6332"/>
    <cellStyle name="Normal 3 10 12 2" xfId="6333"/>
    <cellStyle name="Normal 3 10 12 2 2" xfId="6334"/>
    <cellStyle name="Normal 3 10 12 3" xfId="6335"/>
    <cellStyle name="Normal 3 10 13 2" xfId="6336"/>
    <cellStyle name="Normal 3 10 13 2 2" xfId="6337"/>
    <cellStyle name="Normal 3 10 13 3" xfId="6338"/>
    <cellStyle name="Normal 3 10 14 2" xfId="6339"/>
    <cellStyle name="Normal 3 10 14 2 2" xfId="6340"/>
    <cellStyle name="Normal 3 10 14 3" xfId="6341"/>
    <cellStyle name="Normal 3 10 15 2" xfId="6342"/>
    <cellStyle name="Normal 3 10 15 2 2" xfId="6343"/>
    <cellStyle name="Normal 3 10 15 3" xfId="6344"/>
    <cellStyle name="Normal 3 10 16 2" xfId="6345"/>
    <cellStyle name="Normal 3 10 16 2 2" xfId="6346"/>
    <cellStyle name="Normal 3 10 16 3" xfId="6347"/>
    <cellStyle name="Normal 3 10 17 2" xfId="6348"/>
    <cellStyle name="Normal 3 10 17 2 2" xfId="6349"/>
    <cellStyle name="Normal 3 10 17 3" xfId="6350"/>
    <cellStyle name="Normal 3 10 18 2" xfId="6351"/>
    <cellStyle name="Normal 3 10 18 2 2" xfId="6352"/>
    <cellStyle name="Normal 3 10 18 3" xfId="6353"/>
    <cellStyle name="Normal 3 10 19 2" xfId="6354"/>
    <cellStyle name="Normal 3 10 19 2 2" xfId="6355"/>
    <cellStyle name="Normal 3 10 19 3" xfId="6356"/>
    <cellStyle name="Normal 3 10 2 2" xfId="6357"/>
    <cellStyle name="Normal 3 10 2 2 2" xfId="6358"/>
    <cellStyle name="Normal 3 10 2 3" xfId="6359"/>
    <cellStyle name="Normal 3 10 20 2" xfId="6360"/>
    <cellStyle name="Normal 3 10 20 2 2" xfId="6361"/>
    <cellStyle name="Normal 3 10 20 3" xfId="6362"/>
    <cellStyle name="Normal 3 10 21 2" xfId="6363"/>
    <cellStyle name="Normal 3 10 21 2 2" xfId="6364"/>
    <cellStyle name="Normal 3 10 21 3" xfId="6365"/>
    <cellStyle name="Normal 3 10 22 2" xfId="6366"/>
    <cellStyle name="Normal 3 10 22 2 2" xfId="6367"/>
    <cellStyle name="Normal 3 10 22 3" xfId="6368"/>
    <cellStyle name="Normal 3 10 23 2" xfId="6369"/>
    <cellStyle name="Normal 3 10 23 2 2" xfId="6370"/>
    <cellStyle name="Normal 3 10 23 3" xfId="6371"/>
    <cellStyle name="Normal 3 10 24" xfId="6372"/>
    <cellStyle name="Normal 3 10 24 2" xfId="6373"/>
    <cellStyle name="Normal 3 10 25" xfId="6374"/>
    <cellStyle name="Normal 3 10 3 2" xfId="6375"/>
    <cellStyle name="Normal 3 10 3 2 2" xfId="6376"/>
    <cellStyle name="Normal 3 10 3 3" xfId="6377"/>
    <cellStyle name="Normal 3 10 4 2" xfId="6378"/>
    <cellStyle name="Normal 3 10 4 2 2" xfId="6379"/>
    <cellStyle name="Normal 3 10 4 3" xfId="6380"/>
    <cellStyle name="Normal 3 10 5 2" xfId="6381"/>
    <cellStyle name="Normal 3 10 5 2 2" xfId="6382"/>
    <cellStyle name="Normal 3 10 5 3" xfId="6383"/>
    <cellStyle name="Normal 3 10 6 2" xfId="6384"/>
    <cellStyle name="Normal 3 10 6 2 2" xfId="6385"/>
    <cellStyle name="Normal 3 10 6 3" xfId="6386"/>
    <cellStyle name="Normal 3 10 7 2" xfId="6387"/>
    <cellStyle name="Normal 3 10 7 2 2" xfId="6388"/>
    <cellStyle name="Normal 3 10 7 3" xfId="6389"/>
    <cellStyle name="Normal 3 10 8 2" xfId="6390"/>
    <cellStyle name="Normal 3 10 8 2 2" xfId="6391"/>
    <cellStyle name="Normal 3 10 8 3" xfId="6392"/>
    <cellStyle name="Normal 3 10 9 2" xfId="6393"/>
    <cellStyle name="Normal 3 10 9 2 2" xfId="6394"/>
    <cellStyle name="Normal 3 10 9 3" xfId="6395"/>
    <cellStyle name="Normal 3 11 10 2" xfId="6396"/>
    <cellStyle name="Normal 3 11 10 2 2" xfId="6397"/>
    <cellStyle name="Normal 3 11 10 3" xfId="6398"/>
    <cellStyle name="Normal 3 11 11 2" xfId="6399"/>
    <cellStyle name="Normal 3 11 11 2 2" xfId="6400"/>
    <cellStyle name="Normal 3 11 11 3" xfId="6401"/>
    <cellStyle name="Normal 3 11 12 2" xfId="6402"/>
    <cellStyle name="Normal 3 11 12 2 2" xfId="6403"/>
    <cellStyle name="Normal 3 11 12 3" xfId="6404"/>
    <cellStyle name="Normal 3 11 13 2" xfId="6405"/>
    <cellStyle name="Normal 3 11 13 2 2" xfId="6406"/>
    <cellStyle name="Normal 3 11 13 3" xfId="6407"/>
    <cellStyle name="Normal 3 11 14 2" xfId="6408"/>
    <cellStyle name="Normal 3 11 14 2 2" xfId="6409"/>
    <cellStyle name="Normal 3 11 14 3" xfId="6410"/>
    <cellStyle name="Normal 3 11 15 2" xfId="6411"/>
    <cellStyle name="Normal 3 11 15 2 2" xfId="6412"/>
    <cellStyle name="Normal 3 11 15 3" xfId="6413"/>
    <cellStyle name="Normal 3 11 16 2" xfId="6414"/>
    <cellStyle name="Normal 3 11 16 2 2" xfId="6415"/>
    <cellStyle name="Normal 3 11 16 3" xfId="6416"/>
    <cellStyle name="Normal 3 11 17 2" xfId="6417"/>
    <cellStyle name="Normal 3 11 17 2 2" xfId="6418"/>
    <cellStyle name="Normal 3 11 17 3" xfId="6419"/>
    <cellStyle name="Normal 3 11 18 2" xfId="6420"/>
    <cellStyle name="Normal 3 11 18 2 2" xfId="6421"/>
    <cellStyle name="Normal 3 11 18 3" xfId="6422"/>
    <cellStyle name="Normal 3 11 19 2" xfId="6423"/>
    <cellStyle name="Normal 3 11 19 2 2" xfId="6424"/>
    <cellStyle name="Normal 3 11 19 3" xfId="6425"/>
    <cellStyle name="Normal 3 11 2 2" xfId="6426"/>
    <cellStyle name="Normal 3 11 2 2 2" xfId="6427"/>
    <cellStyle name="Normal 3 11 2 3" xfId="6428"/>
    <cellStyle name="Normal 3 11 20 2" xfId="6429"/>
    <cellStyle name="Normal 3 11 20 2 2" xfId="6430"/>
    <cellStyle name="Normal 3 11 20 3" xfId="6431"/>
    <cellStyle name="Normal 3 11 21 2" xfId="6432"/>
    <cellStyle name="Normal 3 11 21 2 2" xfId="6433"/>
    <cellStyle name="Normal 3 11 21 3" xfId="6434"/>
    <cellStyle name="Normal 3 11 22 2" xfId="6435"/>
    <cellStyle name="Normal 3 11 22 2 2" xfId="6436"/>
    <cellStyle name="Normal 3 11 22 3" xfId="6437"/>
    <cellStyle name="Normal 3 11 23 2" xfId="6438"/>
    <cellStyle name="Normal 3 11 23 2 2" xfId="6439"/>
    <cellStyle name="Normal 3 11 23 3" xfId="6440"/>
    <cellStyle name="Normal 3 11 24" xfId="6441"/>
    <cellStyle name="Normal 3 11 24 2" xfId="6442"/>
    <cellStyle name="Normal 3 11 25" xfId="6443"/>
    <cellStyle name="Normal 3 11 3 2" xfId="6444"/>
    <cellStyle name="Normal 3 11 3 2 2" xfId="6445"/>
    <cellStyle name="Normal 3 11 3 3" xfId="6446"/>
    <cellStyle name="Normal 3 11 4 2" xfId="6447"/>
    <cellStyle name="Normal 3 11 4 2 2" xfId="6448"/>
    <cellStyle name="Normal 3 11 4 3" xfId="6449"/>
    <cellStyle name="Normal 3 11 5 2" xfId="6450"/>
    <cellStyle name="Normal 3 11 5 2 2" xfId="6451"/>
    <cellStyle name="Normal 3 11 5 3" xfId="6452"/>
    <cellStyle name="Normal 3 11 6 2" xfId="6453"/>
    <cellStyle name="Normal 3 11 6 2 2" xfId="6454"/>
    <cellStyle name="Normal 3 11 6 3" xfId="6455"/>
    <cellStyle name="Normal 3 11 7 2" xfId="6456"/>
    <cellStyle name="Normal 3 11 7 2 2" xfId="6457"/>
    <cellStyle name="Normal 3 11 7 3" xfId="6458"/>
    <cellStyle name="Normal 3 11 8 2" xfId="6459"/>
    <cellStyle name="Normal 3 11 8 2 2" xfId="6460"/>
    <cellStyle name="Normal 3 11 8 3" xfId="6461"/>
    <cellStyle name="Normal 3 11 9 2" xfId="6462"/>
    <cellStyle name="Normal 3 11 9 2 2" xfId="6463"/>
    <cellStyle name="Normal 3 11 9 3" xfId="6464"/>
    <cellStyle name="Normal 3 12 10 2" xfId="6465"/>
    <cellStyle name="Normal 3 12 10 2 2" xfId="6466"/>
    <cellStyle name="Normal 3 12 10 3" xfId="6467"/>
    <cellStyle name="Normal 3 12 11 2" xfId="6468"/>
    <cellStyle name="Normal 3 12 11 2 2" xfId="6469"/>
    <cellStyle name="Normal 3 12 11 3" xfId="6470"/>
    <cellStyle name="Normal 3 12 12 2" xfId="6471"/>
    <cellStyle name="Normal 3 12 12 2 2" xfId="6472"/>
    <cellStyle name="Normal 3 12 12 3" xfId="6473"/>
    <cellStyle name="Normal 3 12 13 2" xfId="6474"/>
    <cellStyle name="Normal 3 12 13 2 2" xfId="6475"/>
    <cellStyle name="Normal 3 12 13 3" xfId="6476"/>
    <cellStyle name="Normal 3 12 14 2" xfId="6477"/>
    <cellStyle name="Normal 3 12 14 2 2" xfId="6478"/>
    <cellStyle name="Normal 3 12 14 3" xfId="6479"/>
    <cellStyle name="Normal 3 12 15 2" xfId="6480"/>
    <cellStyle name="Normal 3 12 15 2 2" xfId="6481"/>
    <cellStyle name="Normal 3 12 15 3" xfId="6482"/>
    <cellStyle name="Normal 3 12 16 2" xfId="6483"/>
    <cellStyle name="Normal 3 12 16 2 2" xfId="6484"/>
    <cellStyle name="Normal 3 12 16 3" xfId="6485"/>
    <cellStyle name="Normal 3 12 17 2" xfId="6486"/>
    <cellStyle name="Normal 3 12 17 2 2" xfId="6487"/>
    <cellStyle name="Normal 3 12 17 3" xfId="6488"/>
    <cellStyle name="Normal 3 12 18 2" xfId="6489"/>
    <cellStyle name="Normal 3 12 18 2 2" xfId="6490"/>
    <cellStyle name="Normal 3 12 18 3" xfId="6491"/>
    <cellStyle name="Normal 3 12 19 2" xfId="6492"/>
    <cellStyle name="Normal 3 12 19 2 2" xfId="6493"/>
    <cellStyle name="Normal 3 12 19 3" xfId="6494"/>
    <cellStyle name="Normal 3 12 2 2" xfId="6495"/>
    <cellStyle name="Normal 3 12 2 2 2" xfId="6496"/>
    <cellStyle name="Normal 3 12 2 3" xfId="6497"/>
    <cellStyle name="Normal 3 12 20 2" xfId="6498"/>
    <cellStyle name="Normal 3 12 20 2 2" xfId="6499"/>
    <cellStyle name="Normal 3 12 20 3" xfId="6500"/>
    <cellStyle name="Normal 3 12 21 2" xfId="6501"/>
    <cellStyle name="Normal 3 12 21 2 2" xfId="6502"/>
    <cellStyle name="Normal 3 12 21 3" xfId="6503"/>
    <cellStyle name="Normal 3 12 22 2" xfId="6504"/>
    <cellStyle name="Normal 3 12 22 2 2" xfId="6505"/>
    <cellStyle name="Normal 3 12 22 3" xfId="6506"/>
    <cellStyle name="Normal 3 12 23 2" xfId="6507"/>
    <cellStyle name="Normal 3 12 23 2 2" xfId="6508"/>
    <cellStyle name="Normal 3 12 23 3" xfId="6509"/>
    <cellStyle name="Normal 3 12 24" xfId="6510"/>
    <cellStyle name="Normal 3 12 24 2" xfId="6511"/>
    <cellStyle name="Normal 3 12 25" xfId="6512"/>
    <cellStyle name="Normal 3 12 3 2" xfId="6513"/>
    <cellStyle name="Normal 3 12 3 2 2" xfId="6514"/>
    <cellStyle name="Normal 3 12 3 3" xfId="6515"/>
    <cellStyle name="Normal 3 12 4 2" xfId="6516"/>
    <cellStyle name="Normal 3 12 4 2 2" xfId="6517"/>
    <cellStyle name="Normal 3 12 4 3" xfId="6518"/>
    <cellStyle name="Normal 3 12 5 2" xfId="6519"/>
    <cellStyle name="Normal 3 12 5 2 2" xfId="6520"/>
    <cellStyle name="Normal 3 12 5 3" xfId="6521"/>
    <cellStyle name="Normal 3 12 6 2" xfId="6522"/>
    <cellStyle name="Normal 3 12 6 2 2" xfId="6523"/>
    <cellStyle name="Normal 3 12 6 3" xfId="6524"/>
    <cellStyle name="Normal 3 12 7 2" xfId="6525"/>
    <cellStyle name="Normal 3 12 7 2 2" xfId="6526"/>
    <cellStyle name="Normal 3 12 7 3" xfId="6527"/>
    <cellStyle name="Normal 3 12 8 2" xfId="6528"/>
    <cellStyle name="Normal 3 12 8 2 2" xfId="6529"/>
    <cellStyle name="Normal 3 12 8 3" xfId="6530"/>
    <cellStyle name="Normal 3 12 9 2" xfId="6531"/>
    <cellStyle name="Normal 3 12 9 2 2" xfId="6532"/>
    <cellStyle name="Normal 3 12 9 3" xfId="6533"/>
    <cellStyle name="Normal 3 13 10 2" xfId="6534"/>
    <cellStyle name="Normal 3 13 10 2 2" xfId="6535"/>
    <cellStyle name="Normal 3 13 10 3" xfId="6536"/>
    <cellStyle name="Normal 3 13 11 2" xfId="6537"/>
    <cellStyle name="Normal 3 13 11 2 2" xfId="6538"/>
    <cellStyle name="Normal 3 13 11 3" xfId="6539"/>
    <cellStyle name="Normal 3 13 12 2" xfId="6540"/>
    <cellStyle name="Normal 3 13 12 2 2" xfId="6541"/>
    <cellStyle name="Normal 3 13 12 3" xfId="6542"/>
    <cellStyle name="Normal 3 13 13 2" xfId="6543"/>
    <cellStyle name="Normal 3 13 13 2 2" xfId="6544"/>
    <cellStyle name="Normal 3 13 13 3" xfId="6545"/>
    <cellStyle name="Normal 3 13 14 2" xfId="6546"/>
    <cellStyle name="Normal 3 13 14 2 2" xfId="6547"/>
    <cellStyle name="Normal 3 13 14 3" xfId="6548"/>
    <cellStyle name="Normal 3 13 15 2" xfId="6549"/>
    <cellStyle name="Normal 3 13 15 2 2" xfId="6550"/>
    <cellStyle name="Normal 3 13 15 3" xfId="6551"/>
    <cellStyle name="Normal 3 13 16 2" xfId="6552"/>
    <cellStyle name="Normal 3 13 16 2 2" xfId="6553"/>
    <cellStyle name="Normal 3 13 16 3" xfId="6554"/>
    <cellStyle name="Normal 3 13 17 2" xfId="6555"/>
    <cellStyle name="Normal 3 13 17 2 2" xfId="6556"/>
    <cellStyle name="Normal 3 13 17 3" xfId="6557"/>
    <cellStyle name="Normal 3 13 18 2" xfId="6558"/>
    <cellStyle name="Normal 3 13 18 2 2" xfId="6559"/>
    <cellStyle name="Normal 3 13 18 3" xfId="6560"/>
    <cellStyle name="Normal 3 13 19 2" xfId="6561"/>
    <cellStyle name="Normal 3 13 19 2 2" xfId="6562"/>
    <cellStyle name="Normal 3 13 19 3" xfId="6563"/>
    <cellStyle name="Normal 3 13 2 2" xfId="6564"/>
    <cellStyle name="Normal 3 13 2 2 2" xfId="6565"/>
    <cellStyle name="Normal 3 13 2 3" xfId="6566"/>
    <cellStyle name="Normal 3 13 20 2" xfId="6567"/>
    <cellStyle name="Normal 3 13 20 2 2" xfId="6568"/>
    <cellStyle name="Normal 3 13 20 3" xfId="6569"/>
    <cellStyle name="Normal 3 13 21 2" xfId="6570"/>
    <cellStyle name="Normal 3 13 21 2 2" xfId="6571"/>
    <cellStyle name="Normal 3 13 21 3" xfId="6572"/>
    <cellStyle name="Normal 3 13 22 2" xfId="6573"/>
    <cellStyle name="Normal 3 13 22 2 2" xfId="6574"/>
    <cellStyle name="Normal 3 13 22 3" xfId="6575"/>
    <cellStyle name="Normal 3 13 23 2" xfId="6576"/>
    <cellStyle name="Normal 3 13 23 2 2" xfId="6577"/>
    <cellStyle name="Normal 3 13 23 3" xfId="6578"/>
    <cellStyle name="Normal 3 13 24" xfId="6579"/>
    <cellStyle name="Normal 3 13 24 2" xfId="6580"/>
    <cellStyle name="Normal 3 13 25" xfId="6581"/>
    <cellStyle name="Normal 3 13 3 2" xfId="6582"/>
    <cellStyle name="Normal 3 13 3 2 2" xfId="6583"/>
    <cellStyle name="Normal 3 13 3 3" xfId="6584"/>
    <cellStyle name="Normal 3 13 4 2" xfId="6585"/>
    <cellStyle name="Normal 3 13 4 2 2" xfId="6586"/>
    <cellStyle name="Normal 3 13 4 3" xfId="6587"/>
    <cellStyle name="Normal 3 13 5 2" xfId="6588"/>
    <cellStyle name="Normal 3 13 5 2 2" xfId="6589"/>
    <cellStyle name="Normal 3 13 5 3" xfId="6590"/>
    <cellStyle name="Normal 3 13 6 2" xfId="6591"/>
    <cellStyle name="Normal 3 13 6 2 2" xfId="6592"/>
    <cellStyle name="Normal 3 13 6 3" xfId="6593"/>
    <cellStyle name="Normal 3 13 7 2" xfId="6594"/>
    <cellStyle name="Normal 3 13 7 2 2" xfId="6595"/>
    <cellStyle name="Normal 3 13 7 3" xfId="6596"/>
    <cellStyle name="Normal 3 13 8 2" xfId="6597"/>
    <cellStyle name="Normal 3 13 8 2 2" xfId="6598"/>
    <cellStyle name="Normal 3 13 8 3" xfId="6599"/>
    <cellStyle name="Normal 3 13 9 2" xfId="6600"/>
    <cellStyle name="Normal 3 13 9 2 2" xfId="6601"/>
    <cellStyle name="Normal 3 13 9 3" xfId="6602"/>
    <cellStyle name="Normal 3 14 10 2" xfId="6603"/>
    <cellStyle name="Normal 3 14 10 2 2" xfId="6604"/>
    <cellStyle name="Normal 3 14 10 3" xfId="6605"/>
    <cellStyle name="Normal 3 14 11 2" xfId="6606"/>
    <cellStyle name="Normal 3 14 11 2 2" xfId="6607"/>
    <cellStyle name="Normal 3 14 11 3" xfId="6608"/>
    <cellStyle name="Normal 3 14 12 2" xfId="6609"/>
    <cellStyle name="Normal 3 14 12 2 2" xfId="6610"/>
    <cellStyle name="Normal 3 14 12 3" xfId="6611"/>
    <cellStyle name="Normal 3 14 13 2" xfId="6612"/>
    <cellStyle name="Normal 3 14 13 2 2" xfId="6613"/>
    <cellStyle name="Normal 3 14 13 3" xfId="6614"/>
    <cellStyle name="Normal 3 14 14 2" xfId="6615"/>
    <cellStyle name="Normal 3 14 14 2 2" xfId="6616"/>
    <cellStyle name="Normal 3 14 14 3" xfId="6617"/>
    <cellStyle name="Normal 3 14 15 2" xfId="6618"/>
    <cellStyle name="Normal 3 14 15 2 2" xfId="6619"/>
    <cellStyle name="Normal 3 14 15 3" xfId="6620"/>
    <cellStyle name="Normal 3 14 16 2" xfId="6621"/>
    <cellStyle name="Normal 3 14 16 2 2" xfId="6622"/>
    <cellStyle name="Normal 3 14 16 3" xfId="6623"/>
    <cellStyle name="Normal 3 14 17 2" xfId="6624"/>
    <cellStyle name="Normal 3 14 17 2 2" xfId="6625"/>
    <cellStyle name="Normal 3 14 17 3" xfId="6626"/>
    <cellStyle name="Normal 3 14 18 2" xfId="6627"/>
    <cellStyle name="Normal 3 14 18 2 2" xfId="6628"/>
    <cellStyle name="Normal 3 14 18 3" xfId="6629"/>
    <cellStyle name="Normal 3 14 19 2" xfId="6630"/>
    <cellStyle name="Normal 3 14 19 2 2" xfId="6631"/>
    <cellStyle name="Normal 3 14 19 3" xfId="6632"/>
    <cellStyle name="Normal 3 14 2 2" xfId="6633"/>
    <cellStyle name="Normal 3 14 2 2 2" xfId="6634"/>
    <cellStyle name="Normal 3 14 2 3" xfId="6635"/>
    <cellStyle name="Normal 3 14 20 2" xfId="6636"/>
    <cellStyle name="Normal 3 14 20 2 2" xfId="6637"/>
    <cellStyle name="Normal 3 14 20 3" xfId="6638"/>
    <cellStyle name="Normal 3 14 21 2" xfId="6639"/>
    <cellStyle name="Normal 3 14 21 2 2" xfId="6640"/>
    <cellStyle name="Normal 3 14 21 3" xfId="6641"/>
    <cellStyle name="Normal 3 14 22 2" xfId="6642"/>
    <cellStyle name="Normal 3 14 22 2 2" xfId="6643"/>
    <cellStyle name="Normal 3 14 22 3" xfId="6644"/>
    <cellStyle name="Normal 3 14 23 2" xfId="6645"/>
    <cellStyle name="Normal 3 14 23 2 2" xfId="6646"/>
    <cellStyle name="Normal 3 14 23 3" xfId="6647"/>
    <cellStyle name="Normal 3 14 24" xfId="6648"/>
    <cellStyle name="Normal 3 14 24 2" xfId="6649"/>
    <cellStyle name="Normal 3 14 25" xfId="6650"/>
    <cellStyle name="Normal 3 14 3 2" xfId="6651"/>
    <cellStyle name="Normal 3 14 3 2 2" xfId="6652"/>
    <cellStyle name="Normal 3 14 3 3" xfId="6653"/>
    <cellStyle name="Normal 3 14 4 2" xfId="6654"/>
    <cellStyle name="Normal 3 14 4 2 2" xfId="6655"/>
    <cellStyle name="Normal 3 14 4 3" xfId="6656"/>
    <cellStyle name="Normal 3 14 5 2" xfId="6657"/>
    <cellStyle name="Normal 3 14 5 2 2" xfId="6658"/>
    <cellStyle name="Normal 3 14 5 3" xfId="6659"/>
    <cellStyle name="Normal 3 14 6 2" xfId="6660"/>
    <cellStyle name="Normal 3 14 6 2 2" xfId="6661"/>
    <cellStyle name="Normal 3 14 6 3" xfId="6662"/>
    <cellStyle name="Normal 3 14 7 2" xfId="6663"/>
    <cellStyle name="Normal 3 14 7 2 2" xfId="6664"/>
    <cellStyle name="Normal 3 14 7 3" xfId="6665"/>
    <cellStyle name="Normal 3 14 8 2" xfId="6666"/>
    <cellStyle name="Normal 3 14 8 2 2" xfId="6667"/>
    <cellStyle name="Normal 3 14 8 3" xfId="6668"/>
    <cellStyle name="Normal 3 14 9 2" xfId="6669"/>
    <cellStyle name="Normal 3 14 9 2 2" xfId="6670"/>
    <cellStyle name="Normal 3 14 9 3" xfId="6671"/>
    <cellStyle name="Normal 3 15 10 2" xfId="6672"/>
    <cellStyle name="Normal 3 15 10 2 2" xfId="6673"/>
    <cellStyle name="Normal 3 15 10 3" xfId="6674"/>
    <cellStyle name="Normal 3 15 11 2" xfId="6675"/>
    <cellStyle name="Normal 3 15 11 2 2" xfId="6676"/>
    <cellStyle name="Normal 3 15 11 3" xfId="6677"/>
    <cellStyle name="Normal 3 15 12 2" xfId="6678"/>
    <cellStyle name="Normal 3 15 12 2 2" xfId="6679"/>
    <cellStyle name="Normal 3 15 12 3" xfId="6680"/>
    <cellStyle name="Normal 3 15 13 2" xfId="6681"/>
    <cellStyle name="Normal 3 15 13 2 2" xfId="6682"/>
    <cellStyle name="Normal 3 15 13 3" xfId="6683"/>
    <cellStyle name="Normal 3 15 14 2" xfId="6684"/>
    <cellStyle name="Normal 3 15 14 2 2" xfId="6685"/>
    <cellStyle name="Normal 3 15 14 3" xfId="6686"/>
    <cellStyle name="Normal 3 15 15 2" xfId="6687"/>
    <cellStyle name="Normal 3 15 15 2 2" xfId="6688"/>
    <cellStyle name="Normal 3 15 15 3" xfId="6689"/>
    <cellStyle name="Normal 3 15 16 2" xfId="6690"/>
    <cellStyle name="Normal 3 15 16 2 2" xfId="6691"/>
    <cellStyle name="Normal 3 15 16 3" xfId="6692"/>
    <cellStyle name="Normal 3 15 17 2" xfId="6693"/>
    <cellStyle name="Normal 3 15 17 2 2" xfId="6694"/>
    <cellStyle name="Normal 3 15 17 3" xfId="6695"/>
    <cellStyle name="Normal 3 15 18 2" xfId="6696"/>
    <cellStyle name="Normal 3 15 18 2 2" xfId="6697"/>
    <cellStyle name="Normal 3 15 18 3" xfId="6698"/>
    <cellStyle name="Normal 3 15 19 2" xfId="6699"/>
    <cellStyle name="Normal 3 15 19 2 2" xfId="6700"/>
    <cellStyle name="Normal 3 15 19 3" xfId="6701"/>
    <cellStyle name="Normal 3 15 2 2" xfId="6702"/>
    <cellStyle name="Normal 3 15 2 2 2" xfId="6703"/>
    <cellStyle name="Normal 3 15 2 3" xfId="6704"/>
    <cellStyle name="Normal 3 15 20 2" xfId="6705"/>
    <cellStyle name="Normal 3 15 20 2 2" xfId="6706"/>
    <cellStyle name="Normal 3 15 20 3" xfId="6707"/>
    <cellStyle name="Normal 3 15 21 2" xfId="6708"/>
    <cellStyle name="Normal 3 15 21 2 2" xfId="6709"/>
    <cellStyle name="Normal 3 15 21 3" xfId="6710"/>
    <cellStyle name="Normal 3 15 22 2" xfId="6711"/>
    <cellStyle name="Normal 3 15 22 2 2" xfId="6712"/>
    <cellStyle name="Normal 3 15 22 3" xfId="6713"/>
    <cellStyle name="Normal 3 15 23 2" xfId="6714"/>
    <cellStyle name="Normal 3 15 23 2 2" xfId="6715"/>
    <cellStyle name="Normal 3 15 23 3" xfId="6716"/>
    <cellStyle name="Normal 3 15 24" xfId="6717"/>
    <cellStyle name="Normal 3 15 24 2" xfId="6718"/>
    <cellStyle name="Normal 3 15 25" xfId="6719"/>
    <cellStyle name="Normal 3 15 3 2" xfId="6720"/>
    <cellStyle name="Normal 3 15 3 2 2" xfId="6721"/>
    <cellStyle name="Normal 3 15 3 3" xfId="6722"/>
    <cellStyle name="Normal 3 15 4 2" xfId="6723"/>
    <cellStyle name="Normal 3 15 4 2 2" xfId="6724"/>
    <cellStyle name="Normal 3 15 4 3" xfId="6725"/>
    <cellStyle name="Normal 3 15 5 2" xfId="6726"/>
    <cellStyle name="Normal 3 15 5 2 2" xfId="6727"/>
    <cellStyle name="Normal 3 15 5 3" xfId="6728"/>
    <cellStyle name="Normal 3 15 6 2" xfId="6729"/>
    <cellStyle name="Normal 3 15 6 2 2" xfId="6730"/>
    <cellStyle name="Normal 3 15 6 3" xfId="6731"/>
    <cellStyle name="Normal 3 15 7 2" xfId="6732"/>
    <cellStyle name="Normal 3 15 7 2 2" xfId="6733"/>
    <cellStyle name="Normal 3 15 7 3" xfId="6734"/>
    <cellStyle name="Normal 3 15 8 2" xfId="6735"/>
    <cellStyle name="Normal 3 15 8 2 2" xfId="6736"/>
    <cellStyle name="Normal 3 15 8 3" xfId="6737"/>
    <cellStyle name="Normal 3 15 9 2" xfId="6738"/>
    <cellStyle name="Normal 3 15 9 2 2" xfId="6739"/>
    <cellStyle name="Normal 3 15 9 3" xfId="6740"/>
    <cellStyle name="Normal 3 16 10 2" xfId="6741"/>
    <cellStyle name="Normal 3 16 10 2 2" xfId="6742"/>
    <cellStyle name="Normal 3 16 10 3" xfId="6743"/>
    <cellStyle name="Normal 3 16 11 2" xfId="6744"/>
    <cellStyle name="Normal 3 16 11 2 2" xfId="6745"/>
    <cellStyle name="Normal 3 16 11 3" xfId="6746"/>
    <cellStyle name="Normal 3 16 12 2" xfId="6747"/>
    <cellStyle name="Normal 3 16 12 2 2" xfId="6748"/>
    <cellStyle name="Normal 3 16 12 3" xfId="6749"/>
    <cellStyle name="Normal 3 16 13 2" xfId="6750"/>
    <cellStyle name="Normal 3 16 13 2 2" xfId="6751"/>
    <cellStyle name="Normal 3 16 13 3" xfId="6752"/>
    <cellStyle name="Normal 3 16 14 2" xfId="6753"/>
    <cellStyle name="Normal 3 16 14 2 2" xfId="6754"/>
    <cellStyle name="Normal 3 16 14 3" xfId="6755"/>
    <cellStyle name="Normal 3 16 15 2" xfId="6756"/>
    <cellStyle name="Normal 3 16 15 2 2" xfId="6757"/>
    <cellStyle name="Normal 3 16 15 3" xfId="6758"/>
    <cellStyle name="Normal 3 16 16 2" xfId="6759"/>
    <cellStyle name="Normal 3 16 16 2 2" xfId="6760"/>
    <cellStyle name="Normal 3 16 16 3" xfId="6761"/>
    <cellStyle name="Normal 3 16 17 2" xfId="6762"/>
    <cellStyle name="Normal 3 16 17 2 2" xfId="6763"/>
    <cellStyle name="Normal 3 16 17 3" xfId="6764"/>
    <cellStyle name="Normal 3 16 18 2" xfId="6765"/>
    <cellStyle name="Normal 3 16 18 2 2" xfId="6766"/>
    <cellStyle name="Normal 3 16 18 3" xfId="6767"/>
    <cellStyle name="Normal 3 16 19 2" xfId="6768"/>
    <cellStyle name="Normal 3 16 19 2 2" xfId="6769"/>
    <cellStyle name="Normal 3 16 19 3" xfId="6770"/>
    <cellStyle name="Normal 3 16 2 2" xfId="6771"/>
    <cellStyle name="Normal 3 16 2 2 2" xfId="6772"/>
    <cellStyle name="Normal 3 16 2 3" xfId="6773"/>
    <cellStyle name="Normal 3 16 20 2" xfId="6774"/>
    <cellStyle name="Normal 3 16 20 2 2" xfId="6775"/>
    <cellStyle name="Normal 3 16 20 3" xfId="6776"/>
    <cellStyle name="Normal 3 16 21 2" xfId="6777"/>
    <cellStyle name="Normal 3 16 21 2 2" xfId="6778"/>
    <cellStyle name="Normal 3 16 21 3" xfId="6779"/>
    <cellStyle name="Normal 3 16 22 2" xfId="6780"/>
    <cellStyle name="Normal 3 16 22 2 2" xfId="6781"/>
    <cellStyle name="Normal 3 16 22 3" xfId="6782"/>
    <cellStyle name="Normal 3 16 23 2" xfId="6783"/>
    <cellStyle name="Normal 3 16 23 2 2" xfId="6784"/>
    <cellStyle name="Normal 3 16 23 3" xfId="6785"/>
    <cellStyle name="Normal 3 16 24" xfId="6786"/>
    <cellStyle name="Normal 3 16 24 2" xfId="6787"/>
    <cellStyle name="Normal 3 16 25" xfId="6788"/>
    <cellStyle name="Normal 3 16 3 2" xfId="6789"/>
    <cellStyle name="Normal 3 16 3 2 2" xfId="6790"/>
    <cellStyle name="Normal 3 16 3 3" xfId="6791"/>
    <cellStyle name="Normal 3 16 4 2" xfId="6792"/>
    <cellStyle name="Normal 3 16 4 2 2" xfId="6793"/>
    <cellStyle name="Normal 3 16 4 3" xfId="6794"/>
    <cellStyle name="Normal 3 16 5 2" xfId="6795"/>
    <cellStyle name="Normal 3 16 5 2 2" xfId="6796"/>
    <cellStyle name="Normal 3 16 5 3" xfId="6797"/>
    <cellStyle name="Normal 3 16 6 2" xfId="6798"/>
    <cellStyle name="Normal 3 16 6 2 2" xfId="6799"/>
    <cellStyle name="Normal 3 16 6 3" xfId="6800"/>
    <cellStyle name="Normal 3 16 7 2" xfId="6801"/>
    <cellStyle name="Normal 3 16 7 2 2" xfId="6802"/>
    <cellStyle name="Normal 3 16 7 3" xfId="6803"/>
    <cellStyle name="Normal 3 16 8 2" xfId="6804"/>
    <cellStyle name="Normal 3 16 8 2 2" xfId="6805"/>
    <cellStyle name="Normal 3 16 8 3" xfId="6806"/>
    <cellStyle name="Normal 3 16 9 2" xfId="6807"/>
    <cellStyle name="Normal 3 16 9 2 2" xfId="6808"/>
    <cellStyle name="Normal 3 16 9 3" xfId="6809"/>
    <cellStyle name="Normal 3 17 10 2" xfId="6810"/>
    <cellStyle name="Normal 3 17 10 2 2" xfId="6811"/>
    <cellStyle name="Normal 3 17 10 3" xfId="6812"/>
    <cellStyle name="Normal 3 17 11 2" xfId="6813"/>
    <cellStyle name="Normal 3 17 11 2 2" xfId="6814"/>
    <cellStyle name="Normal 3 17 11 3" xfId="6815"/>
    <cellStyle name="Normal 3 17 12 2" xfId="6816"/>
    <cellStyle name="Normal 3 17 12 2 2" xfId="6817"/>
    <cellStyle name="Normal 3 17 12 3" xfId="6818"/>
    <cellStyle name="Normal 3 17 13 2" xfId="6819"/>
    <cellStyle name="Normal 3 17 13 2 2" xfId="6820"/>
    <cellStyle name="Normal 3 17 13 3" xfId="6821"/>
    <cellStyle name="Normal 3 17 14 2" xfId="6822"/>
    <cellStyle name="Normal 3 17 14 2 2" xfId="6823"/>
    <cellStyle name="Normal 3 17 14 3" xfId="6824"/>
    <cellStyle name="Normal 3 17 15 2" xfId="6825"/>
    <cellStyle name="Normal 3 17 15 2 2" xfId="6826"/>
    <cellStyle name="Normal 3 17 15 3" xfId="6827"/>
    <cellStyle name="Normal 3 17 16 2" xfId="6828"/>
    <cellStyle name="Normal 3 17 16 2 2" xfId="6829"/>
    <cellStyle name="Normal 3 17 16 3" xfId="6830"/>
    <cellStyle name="Normal 3 17 17 2" xfId="6831"/>
    <cellStyle name="Normal 3 17 17 2 2" xfId="6832"/>
    <cellStyle name="Normal 3 17 17 3" xfId="6833"/>
    <cellStyle name="Normal 3 17 18 2" xfId="6834"/>
    <cellStyle name="Normal 3 17 18 2 2" xfId="6835"/>
    <cellStyle name="Normal 3 17 18 3" xfId="6836"/>
    <cellStyle name="Normal 3 17 19 2" xfId="6837"/>
    <cellStyle name="Normal 3 17 19 2 2" xfId="6838"/>
    <cellStyle name="Normal 3 17 19 3" xfId="6839"/>
    <cellStyle name="Normal 3 17 2 2" xfId="6840"/>
    <cellStyle name="Normal 3 17 2 2 2" xfId="6841"/>
    <cellStyle name="Normal 3 17 2 3" xfId="6842"/>
    <cellStyle name="Normal 3 17 20 2" xfId="6843"/>
    <cellStyle name="Normal 3 17 20 2 2" xfId="6844"/>
    <cellStyle name="Normal 3 17 20 3" xfId="6845"/>
    <cellStyle name="Normal 3 17 21 2" xfId="6846"/>
    <cellStyle name="Normal 3 17 21 2 2" xfId="6847"/>
    <cellStyle name="Normal 3 17 21 3" xfId="6848"/>
    <cellStyle name="Normal 3 17 22 2" xfId="6849"/>
    <cellStyle name="Normal 3 17 22 2 2" xfId="6850"/>
    <cellStyle name="Normal 3 17 22 3" xfId="6851"/>
    <cellStyle name="Normal 3 17 23 2" xfId="6852"/>
    <cellStyle name="Normal 3 17 23 2 2" xfId="6853"/>
    <cellStyle name="Normal 3 17 23 3" xfId="6854"/>
    <cellStyle name="Normal 3 17 24" xfId="6855"/>
    <cellStyle name="Normal 3 17 24 2" xfId="6856"/>
    <cellStyle name="Normal 3 17 25" xfId="6857"/>
    <cellStyle name="Normal 3 17 3 2" xfId="6858"/>
    <cellStyle name="Normal 3 17 3 2 2" xfId="6859"/>
    <cellStyle name="Normal 3 17 3 3" xfId="6860"/>
    <cellStyle name="Normal 3 17 4 2" xfId="6861"/>
    <cellStyle name="Normal 3 17 4 2 2" xfId="6862"/>
    <cellStyle name="Normal 3 17 4 3" xfId="6863"/>
    <cellStyle name="Normal 3 17 5 2" xfId="6864"/>
    <cellStyle name="Normal 3 17 5 2 2" xfId="6865"/>
    <cellStyle name="Normal 3 17 5 3" xfId="6866"/>
    <cellStyle name="Normal 3 17 6 2" xfId="6867"/>
    <cellStyle name="Normal 3 17 6 2 2" xfId="6868"/>
    <cellStyle name="Normal 3 17 6 3" xfId="6869"/>
    <cellStyle name="Normal 3 17 7 2" xfId="6870"/>
    <cellStyle name="Normal 3 17 7 2 2" xfId="6871"/>
    <cellStyle name="Normal 3 17 7 3" xfId="6872"/>
    <cellStyle name="Normal 3 17 8 2" xfId="6873"/>
    <cellStyle name="Normal 3 17 8 2 2" xfId="6874"/>
    <cellStyle name="Normal 3 17 8 3" xfId="6875"/>
    <cellStyle name="Normal 3 17 9 2" xfId="6876"/>
    <cellStyle name="Normal 3 17 9 2 2" xfId="6877"/>
    <cellStyle name="Normal 3 17 9 3" xfId="6878"/>
    <cellStyle name="Normal 3 18 10 2" xfId="6879"/>
    <cellStyle name="Normal 3 18 10 2 2" xfId="6880"/>
    <cellStyle name="Normal 3 18 10 3" xfId="6881"/>
    <cellStyle name="Normal 3 18 11 2" xfId="6882"/>
    <cellStyle name="Normal 3 18 11 2 2" xfId="6883"/>
    <cellStyle name="Normal 3 18 11 3" xfId="6884"/>
    <cellStyle name="Normal 3 18 12 2" xfId="6885"/>
    <cellStyle name="Normal 3 18 12 2 2" xfId="6886"/>
    <cellStyle name="Normal 3 18 12 3" xfId="6887"/>
    <cellStyle name="Normal 3 18 13 2" xfId="6888"/>
    <cellStyle name="Normal 3 18 13 2 2" xfId="6889"/>
    <cellStyle name="Normal 3 18 13 3" xfId="6890"/>
    <cellStyle name="Normal 3 18 14 2" xfId="6891"/>
    <cellStyle name="Normal 3 18 14 2 2" xfId="6892"/>
    <cellStyle name="Normal 3 18 14 3" xfId="6893"/>
    <cellStyle name="Normal 3 18 15 2" xfId="6894"/>
    <cellStyle name="Normal 3 18 15 2 2" xfId="6895"/>
    <cellStyle name="Normal 3 18 15 3" xfId="6896"/>
    <cellStyle name="Normal 3 18 16 2" xfId="6897"/>
    <cellStyle name="Normal 3 18 16 2 2" xfId="6898"/>
    <cellStyle name="Normal 3 18 16 3" xfId="6899"/>
    <cellStyle name="Normal 3 18 17 2" xfId="6900"/>
    <cellStyle name="Normal 3 18 17 2 2" xfId="6901"/>
    <cellStyle name="Normal 3 18 17 3" xfId="6902"/>
    <cellStyle name="Normal 3 18 18 2" xfId="6903"/>
    <cellStyle name="Normal 3 18 18 2 2" xfId="6904"/>
    <cellStyle name="Normal 3 18 18 3" xfId="6905"/>
    <cellStyle name="Normal 3 18 19 2" xfId="6906"/>
    <cellStyle name="Normal 3 18 19 2 2" xfId="6907"/>
    <cellStyle name="Normal 3 18 19 3" xfId="6908"/>
    <cellStyle name="Normal 3 18 2 2" xfId="6909"/>
    <cellStyle name="Normal 3 18 2 2 2" xfId="6910"/>
    <cellStyle name="Normal 3 18 2 3" xfId="6911"/>
    <cellStyle name="Normal 3 18 20 2" xfId="6912"/>
    <cellStyle name="Normal 3 18 20 2 2" xfId="6913"/>
    <cellStyle name="Normal 3 18 20 3" xfId="6914"/>
    <cellStyle name="Normal 3 18 21 2" xfId="6915"/>
    <cellStyle name="Normal 3 18 21 2 2" xfId="6916"/>
    <cellStyle name="Normal 3 18 21 3" xfId="6917"/>
    <cellStyle name="Normal 3 18 22 2" xfId="6918"/>
    <cellStyle name="Normal 3 18 22 2 2" xfId="6919"/>
    <cellStyle name="Normal 3 18 22 3" xfId="6920"/>
    <cellStyle name="Normal 3 18 23 2" xfId="6921"/>
    <cellStyle name="Normal 3 18 23 2 2" xfId="6922"/>
    <cellStyle name="Normal 3 18 23 3" xfId="6923"/>
    <cellStyle name="Normal 3 18 24" xfId="6924"/>
    <cellStyle name="Normal 3 18 24 2" xfId="6925"/>
    <cellStyle name="Normal 3 18 25" xfId="6926"/>
    <cellStyle name="Normal 3 18 3 2" xfId="6927"/>
    <cellStyle name="Normal 3 18 3 2 2" xfId="6928"/>
    <cellStyle name="Normal 3 18 3 3" xfId="6929"/>
    <cellStyle name="Normal 3 18 4 2" xfId="6930"/>
    <cellStyle name="Normal 3 18 4 2 2" xfId="6931"/>
    <cellStyle name="Normal 3 18 4 3" xfId="6932"/>
    <cellStyle name="Normal 3 18 5 2" xfId="6933"/>
    <cellStyle name="Normal 3 18 5 2 2" xfId="6934"/>
    <cellStyle name="Normal 3 18 5 3" xfId="6935"/>
    <cellStyle name="Normal 3 18 6 2" xfId="6936"/>
    <cellStyle name="Normal 3 18 6 2 2" xfId="6937"/>
    <cellStyle name="Normal 3 18 6 3" xfId="6938"/>
    <cellStyle name="Normal 3 18 7 2" xfId="6939"/>
    <cellStyle name="Normal 3 18 7 2 2" xfId="6940"/>
    <cellStyle name="Normal 3 18 7 3" xfId="6941"/>
    <cellStyle name="Normal 3 18 8 2" xfId="6942"/>
    <cellStyle name="Normal 3 18 8 2 2" xfId="6943"/>
    <cellStyle name="Normal 3 18 8 3" xfId="6944"/>
    <cellStyle name="Normal 3 18 9 2" xfId="6945"/>
    <cellStyle name="Normal 3 18 9 2 2" xfId="6946"/>
    <cellStyle name="Normal 3 18 9 3" xfId="6947"/>
    <cellStyle name="Normal 3 19 10 2" xfId="6948"/>
    <cellStyle name="Normal 3 19 10 2 2" xfId="6949"/>
    <cellStyle name="Normal 3 19 10 3" xfId="6950"/>
    <cellStyle name="Normal 3 19 11 2" xfId="6951"/>
    <cellStyle name="Normal 3 19 11 2 2" xfId="6952"/>
    <cellStyle name="Normal 3 19 11 3" xfId="6953"/>
    <cellStyle name="Normal 3 19 12 2" xfId="6954"/>
    <cellStyle name="Normal 3 19 12 2 2" xfId="6955"/>
    <cellStyle name="Normal 3 19 12 3" xfId="6956"/>
    <cellStyle name="Normal 3 19 13 2" xfId="6957"/>
    <cellStyle name="Normal 3 19 13 2 2" xfId="6958"/>
    <cellStyle name="Normal 3 19 13 3" xfId="6959"/>
    <cellStyle name="Normal 3 19 14 2" xfId="6960"/>
    <cellStyle name="Normal 3 19 14 2 2" xfId="6961"/>
    <cellStyle name="Normal 3 19 14 3" xfId="6962"/>
    <cellStyle name="Normal 3 19 15 2" xfId="6963"/>
    <cellStyle name="Normal 3 19 15 2 2" xfId="6964"/>
    <cellStyle name="Normal 3 19 15 3" xfId="6965"/>
    <cellStyle name="Normal 3 19 16 2" xfId="6966"/>
    <cellStyle name="Normal 3 19 16 2 2" xfId="6967"/>
    <cellStyle name="Normal 3 19 16 3" xfId="6968"/>
    <cellStyle name="Normal 3 19 17 2" xfId="6969"/>
    <cellStyle name="Normal 3 19 17 2 2" xfId="6970"/>
    <cellStyle name="Normal 3 19 17 3" xfId="6971"/>
    <cellStyle name="Normal 3 19 18 2" xfId="6972"/>
    <cellStyle name="Normal 3 19 18 2 2" xfId="6973"/>
    <cellStyle name="Normal 3 19 18 3" xfId="6974"/>
    <cellStyle name="Normal 3 19 19 2" xfId="6975"/>
    <cellStyle name="Normal 3 19 19 2 2" xfId="6976"/>
    <cellStyle name="Normal 3 19 19 3" xfId="6977"/>
    <cellStyle name="Normal 3 19 2 2" xfId="6978"/>
    <cellStyle name="Normal 3 19 2 2 2" xfId="6979"/>
    <cellStyle name="Normal 3 19 2 3" xfId="6980"/>
    <cellStyle name="Normal 3 19 20 2" xfId="6981"/>
    <cellStyle name="Normal 3 19 20 2 2" xfId="6982"/>
    <cellStyle name="Normal 3 19 20 3" xfId="6983"/>
    <cellStyle name="Normal 3 19 21 2" xfId="6984"/>
    <cellStyle name="Normal 3 19 21 2 2" xfId="6985"/>
    <cellStyle name="Normal 3 19 21 3" xfId="6986"/>
    <cellStyle name="Normal 3 19 22 2" xfId="6987"/>
    <cellStyle name="Normal 3 19 22 2 2" xfId="6988"/>
    <cellStyle name="Normal 3 19 22 3" xfId="6989"/>
    <cellStyle name="Normal 3 19 23 2" xfId="6990"/>
    <cellStyle name="Normal 3 19 23 2 2" xfId="6991"/>
    <cellStyle name="Normal 3 19 23 3" xfId="6992"/>
    <cellStyle name="Normal 3 19 24" xfId="6993"/>
    <cellStyle name="Normal 3 19 24 2" xfId="6994"/>
    <cellStyle name="Normal 3 19 25" xfId="6995"/>
    <cellStyle name="Normal 3 19 3 2" xfId="6996"/>
    <cellStyle name="Normal 3 19 3 2 2" xfId="6997"/>
    <cellStyle name="Normal 3 19 3 3" xfId="6998"/>
    <cellStyle name="Normal 3 19 4 2" xfId="6999"/>
    <cellStyle name="Normal 3 19 4 2 2" xfId="7000"/>
    <cellStyle name="Normal 3 19 4 3" xfId="7001"/>
    <cellStyle name="Normal 3 19 5 2" xfId="7002"/>
    <cellStyle name="Normal 3 19 5 2 2" xfId="7003"/>
    <cellStyle name="Normal 3 19 5 3" xfId="7004"/>
    <cellStyle name="Normal 3 19 6 2" xfId="7005"/>
    <cellStyle name="Normal 3 19 6 2 2" xfId="7006"/>
    <cellStyle name="Normal 3 19 6 3" xfId="7007"/>
    <cellStyle name="Normal 3 19 7 2" xfId="7008"/>
    <cellStyle name="Normal 3 19 7 2 2" xfId="7009"/>
    <cellStyle name="Normal 3 19 7 3" xfId="7010"/>
    <cellStyle name="Normal 3 19 8 2" xfId="7011"/>
    <cellStyle name="Normal 3 19 8 2 2" xfId="7012"/>
    <cellStyle name="Normal 3 19 8 3" xfId="7013"/>
    <cellStyle name="Normal 3 19 9 2" xfId="7014"/>
    <cellStyle name="Normal 3 19 9 2 2" xfId="7015"/>
    <cellStyle name="Normal 3 19 9 3" xfId="7016"/>
    <cellStyle name="Normal 3 2 10 2" xfId="7017"/>
    <cellStyle name="Normal 3 2 10 2 2" xfId="7018"/>
    <cellStyle name="Normal 3 2 10 3" xfId="7019"/>
    <cellStyle name="Normal 3 2 11 2" xfId="7020"/>
    <cellStyle name="Normal 3 2 11 2 2" xfId="7021"/>
    <cellStyle name="Normal 3 2 11 3" xfId="7022"/>
    <cellStyle name="Normal 3 2 12 2" xfId="7023"/>
    <cellStyle name="Normal 3 2 12 2 2" xfId="7024"/>
    <cellStyle name="Normal 3 2 12 3" xfId="7025"/>
    <cellStyle name="Normal 3 2 13 2" xfId="7026"/>
    <cellStyle name="Normal 3 2 13 2 2" xfId="7027"/>
    <cellStyle name="Normal 3 2 13 3" xfId="7028"/>
    <cellStyle name="Normal 3 2 14 2" xfId="7029"/>
    <cellStyle name="Normal 3 2 14 2 2" xfId="7030"/>
    <cellStyle name="Normal 3 2 14 3" xfId="7031"/>
    <cellStyle name="Normal 3 2 15 2" xfId="7032"/>
    <cellStyle name="Normal 3 2 15 2 2" xfId="7033"/>
    <cellStyle name="Normal 3 2 15 3" xfId="7034"/>
    <cellStyle name="Normal 3 2 16 2" xfId="7035"/>
    <cellStyle name="Normal 3 2 16 2 2" xfId="7036"/>
    <cellStyle name="Normal 3 2 16 3" xfId="7037"/>
    <cellStyle name="Normal 3 2 17 2" xfId="7038"/>
    <cellStyle name="Normal 3 2 17 2 2" xfId="7039"/>
    <cellStyle name="Normal 3 2 17 3" xfId="7040"/>
    <cellStyle name="Normal 3 2 18 2" xfId="7041"/>
    <cellStyle name="Normal 3 2 18 2 2" xfId="7042"/>
    <cellStyle name="Normal 3 2 18 3" xfId="7043"/>
    <cellStyle name="Normal 3 2 19 2" xfId="7044"/>
    <cellStyle name="Normal 3 2 19 2 2" xfId="7045"/>
    <cellStyle name="Normal 3 2 19 3" xfId="7046"/>
    <cellStyle name="Normal 3 2 2 10 2" xfId="7047"/>
    <cellStyle name="Normal 3 2 2 10 2 2" xfId="7048"/>
    <cellStyle name="Normal 3 2 2 10 3" xfId="7049"/>
    <cellStyle name="Normal 3 2 2 11 2" xfId="7050"/>
    <cellStyle name="Normal 3 2 2 11 2 2" xfId="7051"/>
    <cellStyle name="Normal 3 2 2 11 3" xfId="7052"/>
    <cellStyle name="Normal 3 2 2 12 2" xfId="7053"/>
    <cellStyle name="Normal 3 2 2 12 2 2" xfId="7054"/>
    <cellStyle name="Normal 3 2 2 12 3" xfId="7055"/>
    <cellStyle name="Normal 3 2 2 13 2" xfId="7056"/>
    <cellStyle name="Normal 3 2 2 13 2 2" xfId="7057"/>
    <cellStyle name="Normal 3 2 2 13 3" xfId="7058"/>
    <cellStyle name="Normal 3 2 2 14 2" xfId="7059"/>
    <cellStyle name="Normal 3 2 2 14 2 2" xfId="7060"/>
    <cellStyle name="Normal 3 2 2 14 3" xfId="7061"/>
    <cellStyle name="Normal 3 2 2 15 2" xfId="7062"/>
    <cellStyle name="Normal 3 2 2 15 2 2" xfId="7063"/>
    <cellStyle name="Normal 3 2 2 15 3" xfId="7064"/>
    <cellStyle name="Normal 3 2 2 16 2" xfId="7065"/>
    <cellStyle name="Normal 3 2 2 16 2 2" xfId="7066"/>
    <cellStyle name="Normal 3 2 2 16 3" xfId="7067"/>
    <cellStyle name="Normal 3 2 2 17 2" xfId="7068"/>
    <cellStyle name="Normal 3 2 2 17 2 2" xfId="7069"/>
    <cellStyle name="Normal 3 2 2 17 3" xfId="7070"/>
    <cellStyle name="Normal 3 2 2 18 2" xfId="7071"/>
    <cellStyle name="Normal 3 2 2 18 2 2" xfId="7072"/>
    <cellStyle name="Normal 3 2 2 18 3" xfId="7073"/>
    <cellStyle name="Normal 3 2 2 19 2" xfId="7074"/>
    <cellStyle name="Normal 3 2 2 19 2 2" xfId="7075"/>
    <cellStyle name="Normal 3 2 2 19 3" xfId="7076"/>
    <cellStyle name="Normal 3 2 2 2 2 2" xfId="7077"/>
    <cellStyle name="Normal 3 2 2 2 3" xfId="7078"/>
    <cellStyle name="Normal 3 2 2 20 2" xfId="7079"/>
    <cellStyle name="Normal 3 2 2 20 2 2" xfId="7080"/>
    <cellStyle name="Normal 3 2 2 20 3" xfId="7081"/>
    <cellStyle name="Normal 3 2 2 21 2" xfId="7082"/>
    <cellStyle name="Normal 3 2 2 21 2 2" xfId="7083"/>
    <cellStyle name="Normal 3 2 2 21 3" xfId="7084"/>
    <cellStyle name="Normal 3 2 2 22 2" xfId="7085"/>
    <cellStyle name="Normal 3 2 2 22 2 2" xfId="7086"/>
    <cellStyle name="Normal 3 2 2 22 3" xfId="7087"/>
    <cellStyle name="Normal 3 2 2 23 2" xfId="7088"/>
    <cellStyle name="Normal 3 2 2 23 2 2" xfId="7089"/>
    <cellStyle name="Normal 3 2 2 23 3" xfId="7090"/>
    <cellStyle name="Normal 3 2 2 24 2" xfId="7091"/>
    <cellStyle name="Normal 3 2 2 24 2 2" xfId="7092"/>
    <cellStyle name="Normal 3 2 2 24 3" xfId="7093"/>
    <cellStyle name="Normal 3 2 2 25 2" xfId="7094"/>
    <cellStyle name="Normal 3 2 2 25 2 2" xfId="7095"/>
    <cellStyle name="Normal 3 2 2 25 3" xfId="7096"/>
    <cellStyle name="Normal 3 2 2 26 2" xfId="7097"/>
    <cellStyle name="Normal 3 2 2 26 2 2" xfId="7098"/>
    <cellStyle name="Normal 3 2 2 26 3" xfId="7099"/>
    <cellStyle name="Normal 3 2 2 27 2" xfId="7100"/>
    <cellStyle name="Normal 3 2 2 27 2 2" xfId="7101"/>
    <cellStyle name="Normal 3 2 2 27 3" xfId="7102"/>
    <cellStyle name="Normal 3 2 2 28 2" xfId="7103"/>
    <cellStyle name="Normal 3 2 2 28 2 2" xfId="7104"/>
    <cellStyle name="Normal 3 2 2 28 3" xfId="7105"/>
    <cellStyle name="Normal 3 2 2 29 2" xfId="7106"/>
    <cellStyle name="Normal 3 2 2 29 2 2" xfId="7107"/>
    <cellStyle name="Normal 3 2 2 29 3" xfId="7108"/>
    <cellStyle name="Normal 3 2 2 3 2" xfId="7109"/>
    <cellStyle name="Normal 3 2 2 3 2 2" xfId="7110"/>
    <cellStyle name="Normal 3 2 2 3 3" xfId="7111"/>
    <cellStyle name="Normal 3 2 2 30 2" xfId="7112"/>
    <cellStyle name="Normal 3 2 2 30 2 2" xfId="7113"/>
    <cellStyle name="Normal 3 2 2 30 3" xfId="7114"/>
    <cellStyle name="Normal 3 2 2 31 2" xfId="7115"/>
    <cellStyle name="Normal 3 2 2 31 2 2" xfId="7116"/>
    <cellStyle name="Normal 3 2 2 31 3" xfId="7117"/>
    <cellStyle name="Normal 3 2 2 32 2" xfId="7118"/>
    <cellStyle name="Normal 3 2 2 32 2 2" xfId="7119"/>
    <cellStyle name="Normal 3 2 2 32 3" xfId="7120"/>
    <cellStyle name="Normal 3 2 2 33 2" xfId="7121"/>
    <cellStyle name="Normal 3 2 2 33 2 2" xfId="7122"/>
    <cellStyle name="Normal 3 2 2 33 3" xfId="7123"/>
    <cellStyle name="Normal 3 2 2 34" xfId="7124"/>
    <cellStyle name="Normal 3 2 2 34 2" xfId="7125"/>
    <cellStyle name="Normal 3 2 2 35" xfId="7126"/>
    <cellStyle name="Normal 3 2 2 4 2" xfId="7127"/>
    <cellStyle name="Normal 3 2 2 4 2 2" xfId="7128"/>
    <cellStyle name="Normal 3 2 2 4 3" xfId="7129"/>
    <cellStyle name="Normal 3 2 2 5 2" xfId="7130"/>
    <cellStyle name="Normal 3 2 2 5 2 2" xfId="7131"/>
    <cellStyle name="Normal 3 2 2 5 3" xfId="7132"/>
    <cellStyle name="Normal 3 2 2 6 2" xfId="7133"/>
    <cellStyle name="Normal 3 2 2 6 2 2" xfId="7134"/>
    <cellStyle name="Normal 3 2 2 6 3" xfId="7135"/>
    <cellStyle name="Normal 3 2 2 7 2" xfId="7136"/>
    <cellStyle name="Normal 3 2 2 7 2 2" xfId="7137"/>
    <cellStyle name="Normal 3 2 2 7 3" xfId="7138"/>
    <cellStyle name="Normal 3 2 2 8 2" xfId="7139"/>
    <cellStyle name="Normal 3 2 2 8 2 2" xfId="7140"/>
    <cellStyle name="Normal 3 2 2 8 3" xfId="7141"/>
    <cellStyle name="Normal 3 2 2 9 2" xfId="7142"/>
    <cellStyle name="Normal 3 2 2 9 2 2" xfId="7143"/>
    <cellStyle name="Normal 3 2 2 9 3" xfId="7144"/>
    <cellStyle name="Normal 3 2 20 2" xfId="7145"/>
    <cellStyle name="Normal 3 2 20 2 2" xfId="7146"/>
    <cellStyle name="Normal 3 2 20 3" xfId="7147"/>
    <cellStyle name="Normal 3 2 21 2" xfId="7148"/>
    <cellStyle name="Normal 3 2 21 2 2" xfId="7149"/>
    <cellStyle name="Normal 3 2 21 3" xfId="7150"/>
    <cellStyle name="Normal 3 2 22 2" xfId="7151"/>
    <cellStyle name="Normal 3 2 22 2 2" xfId="7152"/>
    <cellStyle name="Normal 3 2 22 3" xfId="7153"/>
    <cellStyle name="Normal 3 2 23 2" xfId="7154"/>
    <cellStyle name="Normal 3 2 23 2 2" xfId="7155"/>
    <cellStyle name="Normal 3 2 23 3" xfId="7156"/>
    <cellStyle name="Normal 3 2 24 2" xfId="7157"/>
    <cellStyle name="Normal 3 2 24 2 2" xfId="7158"/>
    <cellStyle name="Normal 3 2 24 3" xfId="7159"/>
    <cellStyle name="Normal 3 2 25 2" xfId="7160"/>
    <cellStyle name="Normal 3 2 25 2 2" xfId="7161"/>
    <cellStyle name="Normal 3 2 25 3" xfId="7162"/>
    <cellStyle name="Normal 3 2 26 2" xfId="7163"/>
    <cellStyle name="Normal 3 2 26 2 2" xfId="7164"/>
    <cellStyle name="Normal 3 2 26 3" xfId="7165"/>
    <cellStyle name="Normal 3 2 27 2" xfId="7166"/>
    <cellStyle name="Normal 3 2 27 2 2" xfId="7167"/>
    <cellStyle name="Normal 3 2 27 3" xfId="7168"/>
    <cellStyle name="Normal 3 2 28 2" xfId="7169"/>
    <cellStyle name="Normal 3 2 28 2 2" xfId="7170"/>
    <cellStyle name="Normal 3 2 28 3" xfId="7171"/>
    <cellStyle name="Normal 3 2 29 2" xfId="7172"/>
    <cellStyle name="Normal 3 2 29 2 2" xfId="7173"/>
    <cellStyle name="Normal 3 2 29 3" xfId="7174"/>
    <cellStyle name="Normal 3 2 3 2" xfId="7175"/>
    <cellStyle name="Normal 3 2 3 2 2" xfId="7176"/>
    <cellStyle name="Normal 3 2 3 3" xfId="7177"/>
    <cellStyle name="Normal 3 2 30 2" xfId="7178"/>
    <cellStyle name="Normal 3 2 30 2 2" xfId="7179"/>
    <cellStyle name="Normal 3 2 30 3" xfId="7180"/>
    <cellStyle name="Normal 3 2 31 2" xfId="7181"/>
    <cellStyle name="Normal 3 2 31 2 2" xfId="7182"/>
    <cellStyle name="Normal 3 2 31 3" xfId="7183"/>
    <cellStyle name="Normal 3 2 32 2" xfId="7184"/>
    <cellStyle name="Normal 3 2 32 2 2" xfId="7185"/>
    <cellStyle name="Normal 3 2 32 3" xfId="7186"/>
    <cellStyle name="Normal 3 2 33 2" xfId="7187"/>
    <cellStyle name="Normal 3 2 33 2 2" xfId="7188"/>
    <cellStyle name="Normal 3 2 33 3" xfId="7189"/>
    <cellStyle name="Normal 3 2 34 2" xfId="7190"/>
    <cellStyle name="Normal 3 2 34 2 2" xfId="7191"/>
    <cellStyle name="Normal 3 2 34 3" xfId="7192"/>
    <cellStyle name="Normal 3 2 35 2" xfId="7193"/>
    <cellStyle name="Normal 3 2 35 2 2" xfId="7194"/>
    <cellStyle name="Normal 3 2 35 3" xfId="7195"/>
    <cellStyle name="Normal 3 2 36 2" xfId="7196"/>
    <cellStyle name="Normal 3 2 36 2 2" xfId="7197"/>
    <cellStyle name="Normal 3 2 36 3" xfId="7198"/>
    <cellStyle name="Normal 3 2 37 2" xfId="7199"/>
    <cellStyle name="Normal 3 2 37 2 2" xfId="7200"/>
    <cellStyle name="Normal 3 2 37 3" xfId="7201"/>
    <cellStyle name="Normal 3 2 38 2" xfId="7202"/>
    <cellStyle name="Normal 3 2 38 2 2" xfId="7203"/>
    <cellStyle name="Normal 3 2 38 3" xfId="7204"/>
    <cellStyle name="Normal 3 2 39 2" xfId="7205"/>
    <cellStyle name="Normal 3 2 39 2 2" xfId="7206"/>
    <cellStyle name="Normal 3 2 39 3" xfId="7207"/>
    <cellStyle name="Normal 3 2 4 2" xfId="7208"/>
    <cellStyle name="Normal 3 2 4 2 2" xfId="7209"/>
    <cellStyle name="Normal 3 2 4 3" xfId="7210"/>
    <cellStyle name="Normal 3 2 40 2" xfId="7211"/>
    <cellStyle name="Normal 3 2 40 2 2" xfId="7212"/>
    <cellStyle name="Normal 3 2 40 3" xfId="7213"/>
    <cellStyle name="Normal 3 2 41 2" xfId="7214"/>
    <cellStyle name="Normal 3 2 41 2 2" xfId="7215"/>
    <cellStyle name="Normal 3 2 41 3" xfId="7216"/>
    <cellStyle name="Normal 3 2 42 2" xfId="7217"/>
    <cellStyle name="Normal 3 2 42 2 2" xfId="7218"/>
    <cellStyle name="Normal 3 2 42 3" xfId="7219"/>
    <cellStyle name="Normal 3 2 43 2" xfId="7220"/>
    <cellStyle name="Normal 3 2 43 2 2" xfId="7221"/>
    <cellStyle name="Normal 3 2 43 3" xfId="7222"/>
    <cellStyle name="Normal 3 2 44 2" xfId="7223"/>
    <cellStyle name="Normal 3 2 44 2 2" xfId="7224"/>
    <cellStyle name="Normal 3 2 44 3" xfId="7225"/>
    <cellStyle name="Normal 3 2 45 2" xfId="7226"/>
    <cellStyle name="Normal 3 2 45 2 2" xfId="7227"/>
    <cellStyle name="Normal 3 2 45 3" xfId="7228"/>
    <cellStyle name="Normal 3 2 46 2" xfId="7229"/>
    <cellStyle name="Normal 3 2 46 2 2" xfId="7230"/>
    <cellStyle name="Normal 3 2 46 3" xfId="7231"/>
    <cellStyle name="Normal 3 2 47 2" xfId="7232"/>
    <cellStyle name="Normal 3 2 47 2 2" xfId="7233"/>
    <cellStyle name="Normal 3 2 47 3" xfId="7234"/>
    <cellStyle name="Normal 3 2 48 2" xfId="7235"/>
    <cellStyle name="Normal 3 2 48 2 2" xfId="7236"/>
    <cellStyle name="Normal 3 2 48 3" xfId="7237"/>
    <cellStyle name="Normal 3 2 49 2" xfId="7238"/>
    <cellStyle name="Normal 3 2 49 2 2" xfId="7239"/>
    <cellStyle name="Normal 3 2 49 3" xfId="7240"/>
    <cellStyle name="Normal 3 2 5 2" xfId="7241"/>
    <cellStyle name="Normal 3 2 5 2 2" xfId="7242"/>
    <cellStyle name="Normal 3 2 5 3" xfId="7243"/>
    <cellStyle name="Normal 3 2 50 2" xfId="7244"/>
    <cellStyle name="Normal 3 2 50 2 2" xfId="7245"/>
    <cellStyle name="Normal 3 2 50 3" xfId="7246"/>
    <cellStyle name="Normal 3 2 51 2" xfId="7247"/>
    <cellStyle name="Normal 3 2 51 2 2" xfId="7248"/>
    <cellStyle name="Normal 3 2 51 3" xfId="7249"/>
    <cellStyle name="Normal 3 2 52 2" xfId="7250"/>
    <cellStyle name="Normal 3 2 52 2 2" xfId="7251"/>
    <cellStyle name="Normal 3 2 52 3" xfId="7252"/>
    <cellStyle name="Normal 3 2 53 2" xfId="7253"/>
    <cellStyle name="Normal 3 2 53 2 2" xfId="7254"/>
    <cellStyle name="Normal 3 2 53 3" xfId="7255"/>
    <cellStyle name="Normal 3 2 54 2" xfId="7256"/>
    <cellStyle name="Normal 3 2 54 2 2" xfId="7257"/>
    <cellStyle name="Normal 3 2 54 3" xfId="7258"/>
    <cellStyle name="Normal 3 2 55 2" xfId="7259"/>
    <cellStyle name="Normal 3 2 55 2 2" xfId="7260"/>
    <cellStyle name="Normal 3 2 55 3" xfId="7261"/>
    <cellStyle name="Normal 3 2 56 2" xfId="7262"/>
    <cellStyle name="Normal 3 2 57" xfId="7263"/>
    <cellStyle name="Normal 3 2 57 2" xfId="7264"/>
    <cellStyle name="Normal 3 2 58" xfId="7265"/>
    <cellStyle name="Normal 3 2 6 2" xfId="7266"/>
    <cellStyle name="Normal 3 2 6 2 2" xfId="7267"/>
    <cellStyle name="Normal 3 2 6 3" xfId="7268"/>
    <cellStyle name="Normal 3 2 7 2" xfId="7269"/>
    <cellStyle name="Normal 3 2 7 2 2" xfId="7270"/>
    <cellStyle name="Normal 3 2 7 3" xfId="7271"/>
    <cellStyle name="Normal 3 2 8 2" xfId="7272"/>
    <cellStyle name="Normal 3 2 8 2 2" xfId="7273"/>
    <cellStyle name="Normal 3 2 8 3" xfId="7274"/>
    <cellStyle name="Normal 3 2 9 2" xfId="7275"/>
    <cellStyle name="Normal 3 2 9 2 2" xfId="7276"/>
    <cellStyle name="Normal 3 2 9 3" xfId="7277"/>
    <cellStyle name="Normal 3 20 10 2" xfId="7278"/>
    <cellStyle name="Normal 3 20 10 2 2" xfId="7279"/>
    <cellStyle name="Normal 3 20 10 3" xfId="7280"/>
    <cellStyle name="Normal 3 20 11 2" xfId="7281"/>
    <cellStyle name="Normal 3 20 11 2 2" xfId="7282"/>
    <cellStyle name="Normal 3 20 11 3" xfId="7283"/>
    <cellStyle name="Normal 3 20 12 2" xfId="7284"/>
    <cellStyle name="Normal 3 20 12 2 2" xfId="7285"/>
    <cellStyle name="Normal 3 20 12 3" xfId="7286"/>
    <cellStyle name="Normal 3 20 13 2" xfId="7287"/>
    <cellStyle name="Normal 3 20 13 2 2" xfId="7288"/>
    <cellStyle name="Normal 3 20 13 3" xfId="7289"/>
    <cellStyle name="Normal 3 20 14 2" xfId="7290"/>
    <cellStyle name="Normal 3 20 14 2 2" xfId="7291"/>
    <cellStyle name="Normal 3 20 14 3" xfId="7292"/>
    <cellStyle name="Normal 3 20 15 2" xfId="7293"/>
    <cellStyle name="Normal 3 20 15 2 2" xfId="7294"/>
    <cellStyle name="Normal 3 20 15 3" xfId="7295"/>
    <cellStyle name="Normal 3 20 16 2" xfId="7296"/>
    <cellStyle name="Normal 3 20 16 2 2" xfId="7297"/>
    <cellStyle name="Normal 3 20 16 3" xfId="7298"/>
    <cellStyle name="Normal 3 20 17 2" xfId="7299"/>
    <cellStyle name="Normal 3 20 17 2 2" xfId="7300"/>
    <cellStyle name="Normal 3 20 17 3" xfId="7301"/>
    <cellStyle name="Normal 3 20 18 2" xfId="7302"/>
    <cellStyle name="Normal 3 20 18 2 2" xfId="7303"/>
    <cellStyle name="Normal 3 20 18 3" xfId="7304"/>
    <cellStyle name="Normal 3 20 19 2" xfId="7305"/>
    <cellStyle name="Normal 3 20 19 2 2" xfId="7306"/>
    <cellStyle name="Normal 3 20 19 3" xfId="7307"/>
    <cellStyle name="Normal 3 20 2 2" xfId="7308"/>
    <cellStyle name="Normal 3 20 2 2 2" xfId="7309"/>
    <cellStyle name="Normal 3 20 2 3" xfId="7310"/>
    <cellStyle name="Normal 3 20 20 2" xfId="7311"/>
    <cellStyle name="Normal 3 20 20 2 2" xfId="7312"/>
    <cellStyle name="Normal 3 20 20 3" xfId="7313"/>
    <cellStyle name="Normal 3 20 21 2" xfId="7314"/>
    <cellStyle name="Normal 3 20 21 2 2" xfId="7315"/>
    <cellStyle name="Normal 3 20 21 3" xfId="7316"/>
    <cellStyle name="Normal 3 20 22 2" xfId="7317"/>
    <cellStyle name="Normal 3 20 22 2 2" xfId="7318"/>
    <cellStyle name="Normal 3 20 22 3" xfId="7319"/>
    <cellStyle name="Normal 3 20 23 2" xfId="7320"/>
    <cellStyle name="Normal 3 20 23 2 2" xfId="7321"/>
    <cellStyle name="Normal 3 20 23 3" xfId="7322"/>
    <cellStyle name="Normal 3 20 24" xfId="7323"/>
    <cellStyle name="Normal 3 20 24 2" xfId="7324"/>
    <cellStyle name="Normal 3 20 25" xfId="7325"/>
    <cellStyle name="Normal 3 20 3 2" xfId="7326"/>
    <cellStyle name="Normal 3 20 3 2 2" xfId="7327"/>
    <cellStyle name="Normal 3 20 3 3" xfId="7328"/>
    <cellStyle name="Normal 3 20 4 2" xfId="7329"/>
    <cellStyle name="Normal 3 20 4 2 2" xfId="7330"/>
    <cellStyle name="Normal 3 20 4 3" xfId="7331"/>
    <cellStyle name="Normal 3 20 5 2" xfId="7332"/>
    <cellStyle name="Normal 3 20 5 2 2" xfId="7333"/>
    <cellStyle name="Normal 3 20 5 3" xfId="7334"/>
    <cellStyle name="Normal 3 20 6 2" xfId="7335"/>
    <cellStyle name="Normal 3 20 6 2 2" xfId="7336"/>
    <cellStyle name="Normal 3 20 6 3" xfId="7337"/>
    <cellStyle name="Normal 3 20 7 2" xfId="7338"/>
    <cellStyle name="Normal 3 20 7 2 2" xfId="7339"/>
    <cellStyle name="Normal 3 20 7 3" xfId="7340"/>
    <cellStyle name="Normal 3 20 8 2" xfId="7341"/>
    <cellStyle name="Normal 3 20 8 2 2" xfId="7342"/>
    <cellStyle name="Normal 3 20 8 3" xfId="7343"/>
    <cellStyle name="Normal 3 20 9 2" xfId="7344"/>
    <cellStyle name="Normal 3 20 9 2 2" xfId="7345"/>
    <cellStyle name="Normal 3 20 9 3" xfId="7346"/>
    <cellStyle name="Normal 3 21 10 2" xfId="7347"/>
    <cellStyle name="Normal 3 21 10 2 2" xfId="7348"/>
    <cellStyle name="Normal 3 21 10 3" xfId="7349"/>
    <cellStyle name="Normal 3 21 11 2" xfId="7350"/>
    <cellStyle name="Normal 3 21 11 2 2" xfId="7351"/>
    <cellStyle name="Normal 3 21 11 3" xfId="7352"/>
    <cellStyle name="Normal 3 21 12 2" xfId="7353"/>
    <cellStyle name="Normal 3 21 12 2 2" xfId="7354"/>
    <cellStyle name="Normal 3 21 12 3" xfId="7355"/>
    <cellStyle name="Normal 3 21 13 2" xfId="7356"/>
    <cellStyle name="Normal 3 21 13 2 2" xfId="7357"/>
    <cellStyle name="Normal 3 21 13 3" xfId="7358"/>
    <cellStyle name="Normal 3 21 14 2" xfId="7359"/>
    <cellStyle name="Normal 3 21 14 2 2" xfId="7360"/>
    <cellStyle name="Normal 3 21 14 3" xfId="7361"/>
    <cellStyle name="Normal 3 21 15 2" xfId="7362"/>
    <cellStyle name="Normal 3 21 15 2 2" xfId="7363"/>
    <cellStyle name="Normal 3 21 15 3" xfId="7364"/>
    <cellStyle name="Normal 3 21 16 2" xfId="7365"/>
    <cellStyle name="Normal 3 21 16 2 2" xfId="7366"/>
    <cellStyle name="Normal 3 21 16 3" xfId="7367"/>
    <cellStyle name="Normal 3 21 17 2" xfId="7368"/>
    <cellStyle name="Normal 3 21 17 2 2" xfId="7369"/>
    <cellStyle name="Normal 3 21 17 3" xfId="7370"/>
    <cellStyle name="Normal 3 21 18 2" xfId="7371"/>
    <cellStyle name="Normal 3 21 18 2 2" xfId="7372"/>
    <cellStyle name="Normal 3 21 18 3" xfId="7373"/>
    <cellStyle name="Normal 3 21 19 2" xfId="7374"/>
    <cellStyle name="Normal 3 21 19 2 2" xfId="7375"/>
    <cellStyle name="Normal 3 21 19 3" xfId="7376"/>
    <cellStyle name="Normal 3 21 2 2" xfId="7377"/>
    <cellStyle name="Normal 3 21 2 2 2" xfId="7378"/>
    <cellStyle name="Normal 3 21 2 3" xfId="7379"/>
    <cellStyle name="Normal 3 21 20 2" xfId="7380"/>
    <cellStyle name="Normal 3 21 20 2 2" xfId="7381"/>
    <cellStyle name="Normal 3 21 20 3" xfId="7382"/>
    <cellStyle name="Normal 3 21 21 2" xfId="7383"/>
    <cellStyle name="Normal 3 21 21 2 2" xfId="7384"/>
    <cellStyle name="Normal 3 21 21 3" xfId="7385"/>
    <cellStyle name="Normal 3 21 22 2" xfId="7386"/>
    <cellStyle name="Normal 3 21 22 2 2" xfId="7387"/>
    <cellStyle name="Normal 3 21 22 3" xfId="7388"/>
    <cellStyle name="Normal 3 21 23 2" xfId="7389"/>
    <cellStyle name="Normal 3 21 23 2 2" xfId="7390"/>
    <cellStyle name="Normal 3 21 23 3" xfId="7391"/>
    <cellStyle name="Normal 3 21 24" xfId="7392"/>
    <cellStyle name="Normal 3 21 24 2" xfId="7393"/>
    <cellStyle name="Normal 3 21 25" xfId="7394"/>
    <cellStyle name="Normal 3 21 3 2" xfId="7395"/>
    <cellStyle name="Normal 3 21 3 2 2" xfId="7396"/>
    <cellStyle name="Normal 3 21 3 3" xfId="7397"/>
    <cellStyle name="Normal 3 21 4 2" xfId="7398"/>
    <cellStyle name="Normal 3 21 4 2 2" xfId="7399"/>
    <cellStyle name="Normal 3 21 4 3" xfId="7400"/>
    <cellStyle name="Normal 3 21 5 2" xfId="7401"/>
    <cellStyle name="Normal 3 21 5 2 2" xfId="7402"/>
    <cellStyle name="Normal 3 21 5 3" xfId="7403"/>
    <cellStyle name="Normal 3 21 6 2" xfId="7404"/>
    <cellStyle name="Normal 3 21 6 2 2" xfId="7405"/>
    <cellStyle name="Normal 3 21 6 3" xfId="7406"/>
    <cellStyle name="Normal 3 21 7 2" xfId="7407"/>
    <cellStyle name="Normal 3 21 7 2 2" xfId="7408"/>
    <cellStyle name="Normal 3 21 7 3" xfId="7409"/>
    <cellStyle name="Normal 3 21 8 2" xfId="7410"/>
    <cellStyle name="Normal 3 21 8 2 2" xfId="7411"/>
    <cellStyle name="Normal 3 21 8 3" xfId="7412"/>
    <cellStyle name="Normal 3 21 9 2" xfId="7413"/>
    <cellStyle name="Normal 3 21 9 2 2" xfId="7414"/>
    <cellStyle name="Normal 3 21 9 3" xfId="7415"/>
    <cellStyle name="Normal 3 22 10 2" xfId="7416"/>
    <cellStyle name="Normal 3 22 10 2 2" xfId="7417"/>
    <cellStyle name="Normal 3 22 10 3" xfId="7418"/>
    <cellStyle name="Normal 3 22 11 2" xfId="7419"/>
    <cellStyle name="Normal 3 22 11 2 2" xfId="7420"/>
    <cellStyle name="Normal 3 22 11 3" xfId="7421"/>
    <cellStyle name="Normal 3 22 12 2" xfId="7422"/>
    <cellStyle name="Normal 3 22 12 2 2" xfId="7423"/>
    <cellStyle name="Normal 3 22 12 3" xfId="7424"/>
    <cellStyle name="Normal 3 22 13 2" xfId="7425"/>
    <cellStyle name="Normal 3 22 13 2 2" xfId="7426"/>
    <cellStyle name="Normal 3 22 13 3" xfId="7427"/>
    <cellStyle name="Normal 3 22 14 2" xfId="7428"/>
    <cellStyle name="Normal 3 22 14 2 2" xfId="7429"/>
    <cellStyle name="Normal 3 22 14 3" xfId="7430"/>
    <cellStyle name="Normal 3 22 15 2" xfId="7431"/>
    <cellStyle name="Normal 3 22 15 2 2" xfId="7432"/>
    <cellStyle name="Normal 3 22 15 3" xfId="7433"/>
    <cellStyle name="Normal 3 22 16 2" xfId="7434"/>
    <cellStyle name="Normal 3 22 16 2 2" xfId="7435"/>
    <cellStyle name="Normal 3 22 16 3" xfId="7436"/>
    <cellStyle name="Normal 3 22 17 2" xfId="7437"/>
    <cellStyle name="Normal 3 22 17 2 2" xfId="7438"/>
    <cellStyle name="Normal 3 22 17 3" xfId="7439"/>
    <cellStyle name="Normal 3 22 18 2" xfId="7440"/>
    <cellStyle name="Normal 3 22 18 2 2" xfId="7441"/>
    <cellStyle name="Normal 3 22 18 3" xfId="7442"/>
    <cellStyle name="Normal 3 22 19 2" xfId="7443"/>
    <cellStyle name="Normal 3 22 19 2 2" xfId="7444"/>
    <cellStyle name="Normal 3 22 19 3" xfId="7445"/>
    <cellStyle name="Normal 3 22 2 2" xfId="7446"/>
    <cellStyle name="Normal 3 22 2 2 2" xfId="7447"/>
    <cellStyle name="Normal 3 22 2 3" xfId="7448"/>
    <cellStyle name="Normal 3 22 20 2" xfId="7449"/>
    <cellStyle name="Normal 3 22 20 2 2" xfId="7450"/>
    <cellStyle name="Normal 3 22 20 3" xfId="7451"/>
    <cellStyle name="Normal 3 22 21 2" xfId="7452"/>
    <cellStyle name="Normal 3 22 21 2 2" xfId="7453"/>
    <cellStyle name="Normal 3 22 21 3" xfId="7454"/>
    <cellStyle name="Normal 3 22 22 2" xfId="7455"/>
    <cellStyle name="Normal 3 22 22 2 2" xfId="7456"/>
    <cellStyle name="Normal 3 22 22 3" xfId="7457"/>
    <cellStyle name="Normal 3 22 23 2" xfId="7458"/>
    <cellStyle name="Normal 3 22 23 2 2" xfId="7459"/>
    <cellStyle name="Normal 3 22 23 3" xfId="7460"/>
    <cellStyle name="Normal 3 22 24" xfId="7461"/>
    <cellStyle name="Normal 3 22 24 2" xfId="7462"/>
    <cellStyle name="Normal 3 22 25" xfId="7463"/>
    <cellStyle name="Normal 3 22 3 2" xfId="7464"/>
    <cellStyle name="Normal 3 22 3 2 2" xfId="7465"/>
    <cellStyle name="Normal 3 22 3 3" xfId="7466"/>
    <cellStyle name="Normal 3 22 4 2" xfId="7467"/>
    <cellStyle name="Normal 3 22 4 2 2" xfId="7468"/>
    <cellStyle name="Normal 3 22 4 3" xfId="7469"/>
    <cellStyle name="Normal 3 22 5 2" xfId="7470"/>
    <cellStyle name="Normal 3 22 5 2 2" xfId="7471"/>
    <cellStyle name="Normal 3 22 5 3" xfId="7472"/>
    <cellStyle name="Normal 3 22 6 2" xfId="7473"/>
    <cellStyle name="Normal 3 22 6 2 2" xfId="7474"/>
    <cellStyle name="Normal 3 22 6 3" xfId="7475"/>
    <cellStyle name="Normal 3 22 7 2" xfId="7476"/>
    <cellStyle name="Normal 3 22 7 2 2" xfId="7477"/>
    <cellStyle name="Normal 3 22 7 3" xfId="7478"/>
    <cellStyle name="Normal 3 22 8 2" xfId="7479"/>
    <cellStyle name="Normal 3 22 8 2 2" xfId="7480"/>
    <cellStyle name="Normal 3 22 8 3" xfId="7481"/>
    <cellStyle name="Normal 3 22 9 2" xfId="7482"/>
    <cellStyle name="Normal 3 22 9 2 2" xfId="7483"/>
    <cellStyle name="Normal 3 22 9 3" xfId="7484"/>
    <cellStyle name="Normal 3 23 10 2" xfId="7485"/>
    <cellStyle name="Normal 3 23 10 2 2" xfId="7486"/>
    <cellStyle name="Normal 3 23 10 3" xfId="7487"/>
    <cellStyle name="Normal 3 23 11 2" xfId="7488"/>
    <cellStyle name="Normal 3 23 11 2 2" xfId="7489"/>
    <cellStyle name="Normal 3 23 11 3" xfId="7490"/>
    <cellStyle name="Normal 3 23 12 2" xfId="7491"/>
    <cellStyle name="Normal 3 23 12 2 2" xfId="7492"/>
    <cellStyle name="Normal 3 23 12 3" xfId="7493"/>
    <cellStyle name="Normal 3 23 13 2" xfId="7494"/>
    <cellStyle name="Normal 3 23 13 2 2" xfId="7495"/>
    <cellStyle name="Normal 3 23 13 3" xfId="7496"/>
    <cellStyle name="Normal 3 23 14 2" xfId="7497"/>
    <cellStyle name="Normal 3 23 14 2 2" xfId="7498"/>
    <cellStyle name="Normal 3 23 14 3" xfId="7499"/>
    <cellStyle name="Normal 3 23 15 2" xfId="7500"/>
    <cellStyle name="Normal 3 23 15 2 2" xfId="7501"/>
    <cellStyle name="Normal 3 23 15 3" xfId="7502"/>
    <cellStyle name="Normal 3 23 16 2" xfId="7503"/>
    <cellStyle name="Normal 3 23 16 2 2" xfId="7504"/>
    <cellStyle name="Normal 3 23 16 3" xfId="7505"/>
    <cellStyle name="Normal 3 23 17 2" xfId="7506"/>
    <cellStyle name="Normal 3 23 17 2 2" xfId="7507"/>
    <cellStyle name="Normal 3 23 17 3" xfId="7508"/>
    <cellStyle name="Normal 3 23 18 2" xfId="7509"/>
    <cellStyle name="Normal 3 23 18 2 2" xfId="7510"/>
    <cellStyle name="Normal 3 23 18 3" xfId="7511"/>
    <cellStyle name="Normal 3 23 19 2" xfId="7512"/>
    <cellStyle name="Normal 3 23 19 2 2" xfId="7513"/>
    <cellStyle name="Normal 3 23 19 3" xfId="7514"/>
    <cellStyle name="Normal 3 23 2 2" xfId="7515"/>
    <cellStyle name="Normal 3 23 2 2 2" xfId="7516"/>
    <cellStyle name="Normal 3 23 2 3" xfId="7517"/>
    <cellStyle name="Normal 3 23 20 2" xfId="7518"/>
    <cellStyle name="Normal 3 23 20 2 2" xfId="7519"/>
    <cellStyle name="Normal 3 23 20 3" xfId="7520"/>
    <cellStyle name="Normal 3 23 21 2" xfId="7521"/>
    <cellStyle name="Normal 3 23 21 2 2" xfId="7522"/>
    <cellStyle name="Normal 3 23 21 3" xfId="7523"/>
    <cellStyle name="Normal 3 23 22 2" xfId="7524"/>
    <cellStyle name="Normal 3 23 22 2 2" xfId="7525"/>
    <cellStyle name="Normal 3 23 22 3" xfId="7526"/>
    <cellStyle name="Normal 3 23 23 2" xfId="7527"/>
    <cellStyle name="Normal 3 23 23 2 2" xfId="7528"/>
    <cellStyle name="Normal 3 23 23 3" xfId="7529"/>
    <cellStyle name="Normal 3 23 24" xfId="7530"/>
    <cellStyle name="Normal 3 23 24 2" xfId="7531"/>
    <cellStyle name="Normal 3 23 25" xfId="7532"/>
    <cellStyle name="Normal 3 23 3 2" xfId="7533"/>
    <cellStyle name="Normal 3 23 3 2 2" xfId="7534"/>
    <cellStyle name="Normal 3 23 3 3" xfId="7535"/>
    <cellStyle name="Normal 3 23 4 2" xfId="7536"/>
    <cellStyle name="Normal 3 23 4 2 2" xfId="7537"/>
    <cellStyle name="Normal 3 23 4 3" xfId="7538"/>
    <cellStyle name="Normal 3 23 5 2" xfId="7539"/>
    <cellStyle name="Normal 3 23 5 2 2" xfId="7540"/>
    <cellStyle name="Normal 3 23 5 3" xfId="7541"/>
    <cellStyle name="Normal 3 23 6 2" xfId="7542"/>
    <cellStyle name="Normal 3 23 6 2 2" xfId="7543"/>
    <cellStyle name="Normal 3 23 6 3" xfId="7544"/>
    <cellStyle name="Normal 3 23 7 2" xfId="7545"/>
    <cellStyle name="Normal 3 23 7 2 2" xfId="7546"/>
    <cellStyle name="Normal 3 23 7 3" xfId="7547"/>
    <cellStyle name="Normal 3 23 8 2" xfId="7548"/>
    <cellStyle name="Normal 3 23 8 2 2" xfId="7549"/>
    <cellStyle name="Normal 3 23 8 3" xfId="7550"/>
    <cellStyle name="Normal 3 23 9 2" xfId="7551"/>
    <cellStyle name="Normal 3 23 9 2 2" xfId="7552"/>
    <cellStyle name="Normal 3 23 9 3" xfId="7553"/>
    <cellStyle name="Normal 3 24 10 2" xfId="7554"/>
    <cellStyle name="Normal 3 24 10 2 2" xfId="7555"/>
    <cellStyle name="Normal 3 24 10 3" xfId="7556"/>
    <cellStyle name="Normal 3 24 11 2" xfId="7557"/>
    <cellStyle name="Normal 3 24 11 2 2" xfId="7558"/>
    <cellStyle name="Normal 3 24 11 3" xfId="7559"/>
    <cellStyle name="Normal 3 24 12 2" xfId="7560"/>
    <cellStyle name="Normal 3 24 12 2 2" xfId="7561"/>
    <cellStyle name="Normal 3 24 12 3" xfId="7562"/>
    <cellStyle name="Normal 3 24 13 2" xfId="7563"/>
    <cellStyle name="Normal 3 24 13 2 2" xfId="7564"/>
    <cellStyle name="Normal 3 24 13 3" xfId="7565"/>
    <cellStyle name="Normal 3 24 14 2" xfId="7566"/>
    <cellStyle name="Normal 3 24 14 2 2" xfId="7567"/>
    <cellStyle name="Normal 3 24 14 3" xfId="7568"/>
    <cellStyle name="Normal 3 24 15 2" xfId="7569"/>
    <cellStyle name="Normal 3 24 15 2 2" xfId="7570"/>
    <cellStyle name="Normal 3 24 15 3" xfId="7571"/>
    <cellStyle name="Normal 3 24 16 2" xfId="7572"/>
    <cellStyle name="Normal 3 24 16 2 2" xfId="7573"/>
    <cellStyle name="Normal 3 24 16 3" xfId="7574"/>
    <cellStyle name="Normal 3 24 17 2" xfId="7575"/>
    <cellStyle name="Normal 3 24 17 2 2" xfId="7576"/>
    <cellStyle name="Normal 3 24 17 3" xfId="7577"/>
    <cellStyle name="Normal 3 24 18 2" xfId="7578"/>
    <cellStyle name="Normal 3 24 18 2 2" xfId="7579"/>
    <cellStyle name="Normal 3 24 18 3" xfId="7580"/>
    <cellStyle name="Normal 3 24 19 2" xfId="7581"/>
    <cellStyle name="Normal 3 24 19 2 2" xfId="7582"/>
    <cellStyle name="Normal 3 24 19 3" xfId="7583"/>
    <cellStyle name="Normal 3 24 2 2" xfId="7584"/>
    <cellStyle name="Normal 3 24 2 2 2" xfId="7585"/>
    <cellStyle name="Normal 3 24 2 3" xfId="7586"/>
    <cellStyle name="Normal 3 24 20 2" xfId="7587"/>
    <cellStyle name="Normal 3 24 20 2 2" xfId="7588"/>
    <cellStyle name="Normal 3 24 20 3" xfId="7589"/>
    <cellStyle name="Normal 3 24 21 2" xfId="7590"/>
    <cellStyle name="Normal 3 24 21 2 2" xfId="7591"/>
    <cellStyle name="Normal 3 24 21 3" xfId="7592"/>
    <cellStyle name="Normal 3 24 22 2" xfId="7593"/>
    <cellStyle name="Normal 3 24 22 2 2" xfId="7594"/>
    <cellStyle name="Normal 3 24 22 3" xfId="7595"/>
    <cellStyle name="Normal 3 24 23 2" xfId="7596"/>
    <cellStyle name="Normal 3 24 23 2 2" xfId="7597"/>
    <cellStyle name="Normal 3 24 23 3" xfId="7598"/>
    <cellStyle name="Normal 3 24 24" xfId="7599"/>
    <cellStyle name="Normal 3 24 24 2" xfId="7600"/>
    <cellStyle name="Normal 3 24 25" xfId="7601"/>
    <cellStyle name="Normal 3 24 3 2" xfId="7602"/>
    <cellStyle name="Normal 3 24 3 2 2" xfId="7603"/>
    <cellStyle name="Normal 3 24 3 3" xfId="7604"/>
    <cellStyle name="Normal 3 24 4 2" xfId="7605"/>
    <cellStyle name="Normal 3 24 4 2 2" xfId="7606"/>
    <cellStyle name="Normal 3 24 4 3" xfId="7607"/>
    <cellStyle name="Normal 3 24 5 2" xfId="7608"/>
    <cellStyle name="Normal 3 24 5 2 2" xfId="7609"/>
    <cellStyle name="Normal 3 24 5 3" xfId="7610"/>
    <cellStyle name="Normal 3 24 6 2" xfId="7611"/>
    <cellStyle name="Normal 3 24 6 2 2" xfId="7612"/>
    <cellStyle name="Normal 3 24 6 3" xfId="7613"/>
    <cellStyle name="Normal 3 24 7 2" xfId="7614"/>
    <cellStyle name="Normal 3 24 7 2 2" xfId="7615"/>
    <cellStyle name="Normal 3 24 7 3" xfId="7616"/>
    <cellStyle name="Normal 3 24 8 2" xfId="7617"/>
    <cellStyle name="Normal 3 24 8 2 2" xfId="7618"/>
    <cellStyle name="Normal 3 24 8 3" xfId="7619"/>
    <cellStyle name="Normal 3 24 9 2" xfId="7620"/>
    <cellStyle name="Normal 3 24 9 2 2" xfId="7621"/>
    <cellStyle name="Normal 3 24 9 3" xfId="7622"/>
    <cellStyle name="Normal 3 25 10 2" xfId="7623"/>
    <cellStyle name="Normal 3 25 10 2 2" xfId="7624"/>
    <cellStyle name="Normal 3 25 10 3" xfId="7625"/>
    <cellStyle name="Normal 3 25 11 2" xfId="7626"/>
    <cellStyle name="Normal 3 25 11 2 2" xfId="7627"/>
    <cellStyle name="Normal 3 25 11 3" xfId="7628"/>
    <cellStyle name="Normal 3 25 12 2" xfId="7629"/>
    <cellStyle name="Normal 3 25 12 2 2" xfId="7630"/>
    <cellStyle name="Normal 3 25 12 3" xfId="7631"/>
    <cellStyle name="Normal 3 25 13 2" xfId="7632"/>
    <cellStyle name="Normal 3 25 13 2 2" xfId="7633"/>
    <cellStyle name="Normal 3 25 13 3" xfId="7634"/>
    <cellStyle name="Normal 3 25 14 2" xfId="7635"/>
    <cellStyle name="Normal 3 25 14 2 2" xfId="7636"/>
    <cellStyle name="Normal 3 25 14 3" xfId="7637"/>
    <cellStyle name="Normal 3 25 15 2" xfId="7638"/>
    <cellStyle name="Normal 3 25 15 2 2" xfId="7639"/>
    <cellStyle name="Normal 3 25 15 3" xfId="7640"/>
    <cellStyle name="Normal 3 25 16 2" xfId="7641"/>
    <cellStyle name="Normal 3 25 16 2 2" xfId="7642"/>
    <cellStyle name="Normal 3 25 16 3" xfId="7643"/>
    <cellStyle name="Normal 3 25 17 2" xfId="7644"/>
    <cellStyle name="Normal 3 25 17 2 2" xfId="7645"/>
    <cellStyle name="Normal 3 25 17 3" xfId="7646"/>
    <cellStyle name="Normal 3 25 18 2" xfId="7647"/>
    <cellStyle name="Normal 3 25 18 2 2" xfId="7648"/>
    <cellStyle name="Normal 3 25 18 3" xfId="7649"/>
    <cellStyle name="Normal 3 25 19 2" xfId="7650"/>
    <cellStyle name="Normal 3 25 19 2 2" xfId="7651"/>
    <cellStyle name="Normal 3 25 19 3" xfId="7652"/>
    <cellStyle name="Normal 3 25 2 2" xfId="7653"/>
    <cellStyle name="Normal 3 25 2 2 2" xfId="7654"/>
    <cellStyle name="Normal 3 25 2 3" xfId="7655"/>
    <cellStyle name="Normal 3 25 20 2" xfId="7656"/>
    <cellStyle name="Normal 3 25 20 2 2" xfId="7657"/>
    <cellStyle name="Normal 3 25 20 3" xfId="7658"/>
    <cellStyle name="Normal 3 25 21 2" xfId="7659"/>
    <cellStyle name="Normal 3 25 21 2 2" xfId="7660"/>
    <cellStyle name="Normal 3 25 21 3" xfId="7661"/>
    <cellStyle name="Normal 3 25 22 2" xfId="7662"/>
    <cellStyle name="Normal 3 25 22 2 2" xfId="7663"/>
    <cellStyle name="Normal 3 25 22 3" xfId="7664"/>
    <cellStyle name="Normal 3 25 23 2" xfId="7665"/>
    <cellStyle name="Normal 3 25 23 2 2" xfId="7666"/>
    <cellStyle name="Normal 3 25 23 3" xfId="7667"/>
    <cellStyle name="Normal 3 25 24" xfId="7668"/>
    <cellStyle name="Normal 3 25 24 2" xfId="7669"/>
    <cellStyle name="Normal 3 25 25" xfId="7670"/>
    <cellStyle name="Normal 3 25 3 2" xfId="7671"/>
    <cellStyle name="Normal 3 25 3 2 2" xfId="7672"/>
    <cellStyle name="Normal 3 25 3 3" xfId="7673"/>
    <cellStyle name="Normal 3 25 4 2" xfId="7674"/>
    <cellStyle name="Normal 3 25 4 2 2" xfId="7675"/>
    <cellStyle name="Normal 3 25 4 3" xfId="7676"/>
    <cellStyle name="Normal 3 25 5 2" xfId="7677"/>
    <cellStyle name="Normal 3 25 5 2 2" xfId="7678"/>
    <cellStyle name="Normal 3 25 5 3" xfId="7679"/>
    <cellStyle name="Normal 3 25 6 2" xfId="7680"/>
    <cellStyle name="Normal 3 25 6 2 2" xfId="7681"/>
    <cellStyle name="Normal 3 25 6 3" xfId="7682"/>
    <cellStyle name="Normal 3 25 7 2" xfId="7683"/>
    <cellStyle name="Normal 3 25 7 2 2" xfId="7684"/>
    <cellStyle name="Normal 3 25 7 3" xfId="7685"/>
    <cellStyle name="Normal 3 25 8 2" xfId="7686"/>
    <cellStyle name="Normal 3 25 8 2 2" xfId="7687"/>
    <cellStyle name="Normal 3 25 8 3" xfId="7688"/>
    <cellStyle name="Normal 3 25 9 2" xfId="7689"/>
    <cellStyle name="Normal 3 25 9 2 2" xfId="7690"/>
    <cellStyle name="Normal 3 25 9 3" xfId="7691"/>
    <cellStyle name="Normal 3 26 10 2" xfId="7692"/>
    <cellStyle name="Normal 3 26 10 2 2" xfId="7693"/>
    <cellStyle name="Normal 3 26 10 3" xfId="7694"/>
    <cellStyle name="Normal 3 26 11 2" xfId="7695"/>
    <cellStyle name="Normal 3 26 11 2 2" xfId="7696"/>
    <cellStyle name="Normal 3 26 11 3" xfId="7697"/>
    <cellStyle name="Normal 3 26 12 2" xfId="7698"/>
    <cellStyle name="Normal 3 26 12 2 2" xfId="7699"/>
    <cellStyle name="Normal 3 26 12 3" xfId="7700"/>
    <cellStyle name="Normal 3 26 13 2" xfId="7701"/>
    <cellStyle name="Normal 3 26 13 2 2" xfId="7702"/>
    <cellStyle name="Normal 3 26 13 3" xfId="7703"/>
    <cellStyle name="Normal 3 26 14 2" xfId="7704"/>
    <cellStyle name="Normal 3 26 14 2 2" xfId="7705"/>
    <cellStyle name="Normal 3 26 14 3" xfId="7706"/>
    <cellStyle name="Normal 3 26 15 2" xfId="7707"/>
    <cellStyle name="Normal 3 26 15 2 2" xfId="7708"/>
    <cellStyle name="Normal 3 26 15 3" xfId="7709"/>
    <cellStyle name="Normal 3 26 16 2" xfId="7710"/>
    <cellStyle name="Normal 3 26 16 2 2" xfId="7711"/>
    <cellStyle name="Normal 3 26 16 3" xfId="7712"/>
    <cellStyle name="Normal 3 26 17 2" xfId="7713"/>
    <cellStyle name="Normal 3 26 17 2 2" xfId="7714"/>
    <cellStyle name="Normal 3 26 17 3" xfId="7715"/>
    <cellStyle name="Normal 3 26 18 2" xfId="7716"/>
    <cellStyle name="Normal 3 26 18 2 2" xfId="7717"/>
    <cellStyle name="Normal 3 26 18 3" xfId="7718"/>
    <cellStyle name="Normal 3 26 19 2" xfId="7719"/>
    <cellStyle name="Normal 3 26 19 2 2" xfId="7720"/>
    <cellStyle name="Normal 3 26 19 3" xfId="7721"/>
    <cellStyle name="Normal 3 26 2 2" xfId="7722"/>
    <cellStyle name="Normal 3 26 2 2 2" xfId="7723"/>
    <cellStyle name="Normal 3 26 2 3" xfId="7724"/>
    <cellStyle name="Normal 3 26 20 2" xfId="7725"/>
    <cellStyle name="Normal 3 26 20 2 2" xfId="7726"/>
    <cellStyle name="Normal 3 26 20 3" xfId="7727"/>
    <cellStyle name="Normal 3 26 21 2" xfId="7728"/>
    <cellStyle name="Normal 3 26 21 2 2" xfId="7729"/>
    <cellStyle name="Normal 3 26 21 3" xfId="7730"/>
    <cellStyle name="Normal 3 26 22 2" xfId="7731"/>
    <cellStyle name="Normal 3 26 22 2 2" xfId="7732"/>
    <cellStyle name="Normal 3 26 22 3" xfId="7733"/>
    <cellStyle name="Normal 3 26 23 2" xfId="7734"/>
    <cellStyle name="Normal 3 26 23 2 2" xfId="7735"/>
    <cellStyle name="Normal 3 26 23 3" xfId="7736"/>
    <cellStyle name="Normal 3 26 24" xfId="7737"/>
    <cellStyle name="Normal 3 26 24 2" xfId="7738"/>
    <cellStyle name="Normal 3 26 25" xfId="7739"/>
    <cellStyle name="Normal 3 26 3 2" xfId="7740"/>
    <cellStyle name="Normal 3 26 3 2 2" xfId="7741"/>
    <cellStyle name="Normal 3 26 3 3" xfId="7742"/>
    <cellStyle name="Normal 3 26 4 2" xfId="7743"/>
    <cellStyle name="Normal 3 26 4 2 2" xfId="7744"/>
    <cellStyle name="Normal 3 26 4 3" xfId="7745"/>
    <cellStyle name="Normal 3 26 5 2" xfId="7746"/>
    <cellStyle name="Normal 3 26 5 2 2" xfId="7747"/>
    <cellStyle name="Normal 3 26 5 3" xfId="7748"/>
    <cellStyle name="Normal 3 26 6 2" xfId="7749"/>
    <cellStyle name="Normal 3 26 6 2 2" xfId="7750"/>
    <cellStyle name="Normal 3 26 6 3" xfId="7751"/>
    <cellStyle name="Normal 3 26 7 2" xfId="7752"/>
    <cellStyle name="Normal 3 26 7 2 2" xfId="7753"/>
    <cellStyle name="Normal 3 26 7 3" xfId="7754"/>
    <cellStyle name="Normal 3 26 8 2" xfId="7755"/>
    <cellStyle name="Normal 3 26 8 2 2" xfId="7756"/>
    <cellStyle name="Normal 3 26 8 3" xfId="7757"/>
    <cellStyle name="Normal 3 26 9 2" xfId="7758"/>
    <cellStyle name="Normal 3 26 9 2 2" xfId="7759"/>
    <cellStyle name="Normal 3 26 9 3" xfId="7760"/>
    <cellStyle name="Normal 3 27 10 2" xfId="7761"/>
    <cellStyle name="Normal 3 27 10 2 2" xfId="7762"/>
    <cellStyle name="Normal 3 27 10 3" xfId="7763"/>
    <cellStyle name="Normal 3 27 11 2" xfId="7764"/>
    <cellStyle name="Normal 3 27 11 2 2" xfId="7765"/>
    <cellStyle name="Normal 3 27 11 3" xfId="7766"/>
    <cellStyle name="Normal 3 27 12 2" xfId="7767"/>
    <cellStyle name="Normal 3 27 12 2 2" xfId="7768"/>
    <cellStyle name="Normal 3 27 12 3" xfId="7769"/>
    <cellStyle name="Normal 3 27 13 2" xfId="7770"/>
    <cellStyle name="Normal 3 27 13 2 2" xfId="7771"/>
    <cellStyle name="Normal 3 27 13 3" xfId="7772"/>
    <cellStyle name="Normal 3 27 14 2" xfId="7773"/>
    <cellStyle name="Normal 3 27 14 2 2" xfId="7774"/>
    <cellStyle name="Normal 3 27 14 3" xfId="7775"/>
    <cellStyle name="Normal 3 27 15 2" xfId="7776"/>
    <cellStyle name="Normal 3 27 15 2 2" xfId="7777"/>
    <cellStyle name="Normal 3 27 15 3" xfId="7778"/>
    <cellStyle name="Normal 3 27 16 2" xfId="7779"/>
    <cellStyle name="Normal 3 27 16 2 2" xfId="7780"/>
    <cellStyle name="Normal 3 27 16 3" xfId="7781"/>
    <cellStyle name="Normal 3 27 17 2" xfId="7782"/>
    <cellStyle name="Normal 3 27 17 2 2" xfId="7783"/>
    <cellStyle name="Normal 3 27 17 3" xfId="7784"/>
    <cellStyle name="Normal 3 27 18 2" xfId="7785"/>
    <cellStyle name="Normal 3 27 18 2 2" xfId="7786"/>
    <cellStyle name="Normal 3 27 18 3" xfId="7787"/>
    <cellStyle name="Normal 3 27 19 2" xfId="7788"/>
    <cellStyle name="Normal 3 27 19 2 2" xfId="7789"/>
    <cellStyle name="Normal 3 27 19 3" xfId="7790"/>
    <cellStyle name="Normal 3 27 2 2" xfId="7791"/>
    <cellStyle name="Normal 3 27 2 2 2" xfId="7792"/>
    <cellStyle name="Normal 3 27 2 3" xfId="7793"/>
    <cellStyle name="Normal 3 27 20 2" xfId="7794"/>
    <cellStyle name="Normal 3 27 20 2 2" xfId="7795"/>
    <cellStyle name="Normal 3 27 20 3" xfId="7796"/>
    <cellStyle name="Normal 3 27 21 2" xfId="7797"/>
    <cellStyle name="Normal 3 27 21 2 2" xfId="7798"/>
    <cellStyle name="Normal 3 27 21 3" xfId="7799"/>
    <cellStyle name="Normal 3 27 22 2" xfId="7800"/>
    <cellStyle name="Normal 3 27 22 2 2" xfId="7801"/>
    <cellStyle name="Normal 3 27 22 3" xfId="7802"/>
    <cellStyle name="Normal 3 27 23 2" xfId="7803"/>
    <cellStyle name="Normal 3 27 23 2 2" xfId="7804"/>
    <cellStyle name="Normal 3 27 23 3" xfId="7805"/>
    <cellStyle name="Normal 3 27 24" xfId="7806"/>
    <cellStyle name="Normal 3 27 24 2" xfId="7807"/>
    <cellStyle name="Normal 3 27 25" xfId="7808"/>
    <cellStyle name="Normal 3 27 3 2" xfId="7809"/>
    <cellStyle name="Normal 3 27 3 2 2" xfId="7810"/>
    <cellStyle name="Normal 3 27 3 3" xfId="7811"/>
    <cellStyle name="Normal 3 27 4 2" xfId="7812"/>
    <cellStyle name="Normal 3 27 4 2 2" xfId="7813"/>
    <cellStyle name="Normal 3 27 4 3" xfId="7814"/>
    <cellStyle name="Normal 3 27 5 2" xfId="7815"/>
    <cellStyle name="Normal 3 27 5 2 2" xfId="7816"/>
    <cellStyle name="Normal 3 27 5 3" xfId="7817"/>
    <cellStyle name="Normal 3 27 6 2" xfId="7818"/>
    <cellStyle name="Normal 3 27 6 2 2" xfId="7819"/>
    <cellStyle name="Normal 3 27 6 3" xfId="7820"/>
    <cellStyle name="Normal 3 27 7 2" xfId="7821"/>
    <cellStyle name="Normal 3 27 7 2 2" xfId="7822"/>
    <cellStyle name="Normal 3 27 7 3" xfId="7823"/>
    <cellStyle name="Normal 3 27 8 2" xfId="7824"/>
    <cellStyle name="Normal 3 27 8 2 2" xfId="7825"/>
    <cellStyle name="Normal 3 27 8 3" xfId="7826"/>
    <cellStyle name="Normal 3 27 9 2" xfId="7827"/>
    <cellStyle name="Normal 3 27 9 2 2" xfId="7828"/>
    <cellStyle name="Normal 3 27 9 3" xfId="7829"/>
    <cellStyle name="Normal 3 28 10 2" xfId="7830"/>
    <cellStyle name="Normal 3 28 10 2 2" xfId="7831"/>
    <cellStyle name="Normal 3 28 10 3" xfId="7832"/>
    <cellStyle name="Normal 3 28 11 2" xfId="7833"/>
    <cellStyle name="Normal 3 28 11 2 2" xfId="7834"/>
    <cellStyle name="Normal 3 28 11 3" xfId="7835"/>
    <cellStyle name="Normal 3 28 12 2" xfId="7836"/>
    <cellStyle name="Normal 3 28 12 2 2" xfId="7837"/>
    <cellStyle name="Normal 3 28 12 3" xfId="7838"/>
    <cellStyle name="Normal 3 28 13 2" xfId="7839"/>
    <cellStyle name="Normal 3 28 13 2 2" xfId="7840"/>
    <cellStyle name="Normal 3 28 13 3" xfId="7841"/>
    <cellStyle name="Normal 3 28 14 2" xfId="7842"/>
    <cellStyle name="Normal 3 28 14 2 2" xfId="7843"/>
    <cellStyle name="Normal 3 28 14 3" xfId="7844"/>
    <cellStyle name="Normal 3 28 15 2" xfId="7845"/>
    <cellStyle name="Normal 3 28 15 2 2" xfId="7846"/>
    <cellStyle name="Normal 3 28 15 3" xfId="7847"/>
    <cellStyle name="Normal 3 28 16 2" xfId="7848"/>
    <cellStyle name="Normal 3 28 16 2 2" xfId="7849"/>
    <cellStyle name="Normal 3 28 16 3" xfId="7850"/>
    <cellStyle name="Normal 3 28 17 2" xfId="7851"/>
    <cellStyle name="Normal 3 28 17 2 2" xfId="7852"/>
    <cellStyle name="Normal 3 28 17 3" xfId="7853"/>
    <cellStyle name="Normal 3 28 18 2" xfId="7854"/>
    <cellStyle name="Normal 3 28 18 2 2" xfId="7855"/>
    <cellStyle name="Normal 3 28 18 3" xfId="7856"/>
    <cellStyle name="Normal 3 28 19 2" xfId="7857"/>
    <cellStyle name="Normal 3 28 19 2 2" xfId="7858"/>
    <cellStyle name="Normal 3 28 19 3" xfId="7859"/>
    <cellStyle name="Normal 3 28 2 2" xfId="7860"/>
    <cellStyle name="Normal 3 28 2 2 2" xfId="7861"/>
    <cellStyle name="Normal 3 28 2 3" xfId="7862"/>
    <cellStyle name="Normal 3 28 20 2" xfId="7863"/>
    <cellStyle name="Normal 3 28 20 2 2" xfId="7864"/>
    <cellStyle name="Normal 3 28 20 3" xfId="7865"/>
    <cellStyle name="Normal 3 28 21 2" xfId="7866"/>
    <cellStyle name="Normal 3 28 21 2 2" xfId="7867"/>
    <cellStyle name="Normal 3 28 21 3" xfId="7868"/>
    <cellStyle name="Normal 3 28 22 2" xfId="7869"/>
    <cellStyle name="Normal 3 28 22 2 2" xfId="7870"/>
    <cellStyle name="Normal 3 28 22 3" xfId="7871"/>
    <cellStyle name="Normal 3 28 23 2" xfId="7872"/>
    <cellStyle name="Normal 3 28 23 2 2" xfId="7873"/>
    <cellStyle name="Normal 3 28 23 3" xfId="7874"/>
    <cellStyle name="Normal 3 28 24" xfId="7875"/>
    <cellStyle name="Normal 3 28 24 2" xfId="7876"/>
    <cellStyle name="Normal 3 28 25" xfId="7877"/>
    <cellStyle name="Normal 3 28 3 2" xfId="7878"/>
    <cellStyle name="Normal 3 28 3 2 2" xfId="7879"/>
    <cellStyle name="Normal 3 28 3 3" xfId="7880"/>
    <cellStyle name="Normal 3 28 4 2" xfId="7881"/>
    <cellStyle name="Normal 3 28 4 2 2" xfId="7882"/>
    <cellStyle name="Normal 3 28 4 3" xfId="7883"/>
    <cellStyle name="Normal 3 28 5 2" xfId="7884"/>
    <cellStyle name="Normal 3 28 5 2 2" xfId="7885"/>
    <cellStyle name="Normal 3 28 5 3" xfId="7886"/>
    <cellStyle name="Normal 3 28 6 2" xfId="7887"/>
    <cellStyle name="Normal 3 28 6 2 2" xfId="7888"/>
    <cellStyle name="Normal 3 28 6 3" xfId="7889"/>
    <cellStyle name="Normal 3 28 7 2" xfId="7890"/>
    <cellStyle name="Normal 3 28 7 2 2" xfId="7891"/>
    <cellStyle name="Normal 3 28 7 3" xfId="7892"/>
    <cellStyle name="Normal 3 28 8 2" xfId="7893"/>
    <cellStyle name="Normal 3 28 8 2 2" xfId="7894"/>
    <cellStyle name="Normal 3 28 8 3" xfId="7895"/>
    <cellStyle name="Normal 3 28 9 2" xfId="7896"/>
    <cellStyle name="Normal 3 28 9 2 2" xfId="7897"/>
    <cellStyle name="Normal 3 28 9 3" xfId="7898"/>
    <cellStyle name="Normal 3 29 10 2" xfId="7899"/>
    <cellStyle name="Normal 3 29 10 2 2" xfId="7900"/>
    <cellStyle name="Normal 3 29 10 3" xfId="7901"/>
    <cellStyle name="Normal 3 29 11 2" xfId="7902"/>
    <cellStyle name="Normal 3 29 11 2 2" xfId="7903"/>
    <cellStyle name="Normal 3 29 11 3" xfId="7904"/>
    <cellStyle name="Normal 3 29 12 2" xfId="7905"/>
    <cellStyle name="Normal 3 29 12 2 2" xfId="7906"/>
    <cellStyle name="Normal 3 29 12 3" xfId="7907"/>
    <cellStyle name="Normal 3 29 13 2" xfId="7908"/>
    <cellStyle name="Normal 3 29 13 2 2" xfId="7909"/>
    <cellStyle name="Normal 3 29 13 3" xfId="7910"/>
    <cellStyle name="Normal 3 29 14 2" xfId="7911"/>
    <cellStyle name="Normal 3 29 14 2 2" xfId="7912"/>
    <cellStyle name="Normal 3 29 14 3" xfId="7913"/>
    <cellStyle name="Normal 3 29 15 2" xfId="7914"/>
    <cellStyle name="Normal 3 29 15 2 2" xfId="7915"/>
    <cellStyle name="Normal 3 29 15 3" xfId="7916"/>
    <cellStyle name="Normal 3 29 16 2" xfId="7917"/>
    <cellStyle name="Normal 3 29 16 2 2" xfId="7918"/>
    <cellStyle name="Normal 3 29 16 3" xfId="7919"/>
    <cellStyle name="Normal 3 29 17 2" xfId="7920"/>
    <cellStyle name="Normal 3 29 17 2 2" xfId="7921"/>
    <cellStyle name="Normal 3 29 17 3" xfId="7922"/>
    <cellStyle name="Normal 3 29 18 2" xfId="7923"/>
    <cellStyle name="Normal 3 29 18 2 2" xfId="7924"/>
    <cellStyle name="Normal 3 29 18 3" xfId="7925"/>
    <cellStyle name="Normal 3 29 19 2" xfId="7926"/>
    <cellStyle name="Normal 3 29 19 2 2" xfId="7927"/>
    <cellStyle name="Normal 3 29 19 3" xfId="7928"/>
    <cellStyle name="Normal 3 29 2 2" xfId="7929"/>
    <cellStyle name="Normal 3 29 2 2 2" xfId="7930"/>
    <cellStyle name="Normal 3 29 2 3" xfId="7931"/>
    <cellStyle name="Normal 3 29 20 2" xfId="7932"/>
    <cellStyle name="Normal 3 29 20 2 2" xfId="7933"/>
    <cellStyle name="Normal 3 29 20 3" xfId="7934"/>
    <cellStyle name="Normal 3 29 21 2" xfId="7935"/>
    <cellStyle name="Normal 3 29 21 2 2" xfId="7936"/>
    <cellStyle name="Normal 3 29 21 3" xfId="7937"/>
    <cellStyle name="Normal 3 29 22 2" xfId="7938"/>
    <cellStyle name="Normal 3 29 22 2 2" xfId="7939"/>
    <cellStyle name="Normal 3 29 22 3" xfId="7940"/>
    <cellStyle name="Normal 3 29 23 2" xfId="7941"/>
    <cellStyle name="Normal 3 29 23 2 2" xfId="7942"/>
    <cellStyle name="Normal 3 29 23 3" xfId="7943"/>
    <cellStyle name="Normal 3 29 24" xfId="7944"/>
    <cellStyle name="Normal 3 29 24 2" xfId="7945"/>
    <cellStyle name="Normal 3 29 25" xfId="7946"/>
    <cellStyle name="Normal 3 29 3 2" xfId="7947"/>
    <cellStyle name="Normal 3 29 3 2 2" xfId="7948"/>
    <cellStyle name="Normal 3 29 3 3" xfId="7949"/>
    <cellStyle name="Normal 3 29 4 2" xfId="7950"/>
    <cellStyle name="Normal 3 29 4 2 2" xfId="7951"/>
    <cellStyle name="Normal 3 29 4 3" xfId="7952"/>
    <cellStyle name="Normal 3 29 5 2" xfId="7953"/>
    <cellStyle name="Normal 3 29 5 2 2" xfId="7954"/>
    <cellStyle name="Normal 3 29 5 3" xfId="7955"/>
    <cellStyle name="Normal 3 29 6 2" xfId="7956"/>
    <cellStyle name="Normal 3 29 6 2 2" xfId="7957"/>
    <cellStyle name="Normal 3 29 6 3" xfId="7958"/>
    <cellStyle name="Normal 3 29 7 2" xfId="7959"/>
    <cellStyle name="Normal 3 29 7 2 2" xfId="7960"/>
    <cellStyle name="Normal 3 29 7 3" xfId="7961"/>
    <cellStyle name="Normal 3 29 8 2" xfId="7962"/>
    <cellStyle name="Normal 3 29 8 2 2" xfId="7963"/>
    <cellStyle name="Normal 3 29 8 3" xfId="7964"/>
    <cellStyle name="Normal 3 29 9 2" xfId="7965"/>
    <cellStyle name="Normal 3 29 9 2 2" xfId="7966"/>
    <cellStyle name="Normal 3 29 9 3" xfId="7967"/>
    <cellStyle name="Normal 3 3 10 2" xfId="7968"/>
    <cellStyle name="Normal 3 3 10 2 2" xfId="7969"/>
    <cellStyle name="Normal 3 3 10 3" xfId="7970"/>
    <cellStyle name="Normal 3 3 11 2" xfId="7971"/>
    <cellStyle name="Normal 3 3 11 2 2" xfId="7972"/>
    <cellStyle name="Normal 3 3 11 3" xfId="7973"/>
    <cellStyle name="Normal 3 3 12 2" xfId="7974"/>
    <cellStyle name="Normal 3 3 12 2 2" xfId="7975"/>
    <cellStyle name="Normal 3 3 12 3" xfId="7976"/>
    <cellStyle name="Normal 3 3 13 2" xfId="7977"/>
    <cellStyle name="Normal 3 3 13 2 2" xfId="7978"/>
    <cellStyle name="Normal 3 3 13 3" xfId="7979"/>
    <cellStyle name="Normal 3 3 14 2" xfId="7980"/>
    <cellStyle name="Normal 3 3 14 2 2" xfId="7981"/>
    <cellStyle name="Normal 3 3 14 3" xfId="7982"/>
    <cellStyle name="Normal 3 3 15 2" xfId="7983"/>
    <cellStyle name="Normal 3 3 15 2 2" xfId="7984"/>
    <cellStyle name="Normal 3 3 15 3" xfId="7985"/>
    <cellStyle name="Normal 3 3 16 2" xfId="7986"/>
    <cellStyle name="Normal 3 3 16 2 2" xfId="7987"/>
    <cellStyle name="Normal 3 3 16 3" xfId="7988"/>
    <cellStyle name="Normal 3 3 17 2" xfId="7989"/>
    <cellStyle name="Normal 3 3 17 2 2" xfId="7990"/>
    <cellStyle name="Normal 3 3 17 3" xfId="7991"/>
    <cellStyle name="Normal 3 3 18 2" xfId="7992"/>
    <cellStyle name="Normal 3 3 18 2 2" xfId="7993"/>
    <cellStyle name="Normal 3 3 18 3" xfId="7994"/>
    <cellStyle name="Normal 3 3 19 2" xfId="7995"/>
    <cellStyle name="Normal 3 3 19 2 2" xfId="7996"/>
    <cellStyle name="Normal 3 3 19 3" xfId="7997"/>
    <cellStyle name="Normal 3 3 2 2 2" xfId="7998"/>
    <cellStyle name="Normal 3 3 2 3" xfId="7999"/>
    <cellStyle name="Normal 3 3 20 2" xfId="8000"/>
    <cellStyle name="Normal 3 3 20 2 2" xfId="8001"/>
    <cellStyle name="Normal 3 3 20 3" xfId="8002"/>
    <cellStyle name="Normal 3 3 21 2" xfId="8003"/>
    <cellStyle name="Normal 3 3 21 2 2" xfId="8004"/>
    <cellStyle name="Normal 3 3 21 3" xfId="8005"/>
    <cellStyle name="Normal 3 3 22 2" xfId="8006"/>
    <cellStyle name="Normal 3 3 22 2 2" xfId="8007"/>
    <cellStyle name="Normal 3 3 22 3" xfId="8008"/>
    <cellStyle name="Normal 3 3 23 2" xfId="8009"/>
    <cellStyle name="Normal 3 3 23 2 2" xfId="8010"/>
    <cellStyle name="Normal 3 3 23 3" xfId="8011"/>
    <cellStyle name="Normal 3 3 24" xfId="8012"/>
    <cellStyle name="Normal 3 3 24 2" xfId="8013"/>
    <cellStyle name="Normal 3 3 25" xfId="8014"/>
    <cellStyle name="Normal 3 3 3 2" xfId="8015"/>
    <cellStyle name="Normal 3 3 3 2 2" xfId="8016"/>
    <cellStyle name="Normal 3 3 3 3" xfId="8017"/>
    <cellStyle name="Normal 3 3 4 2" xfId="8018"/>
    <cellStyle name="Normal 3 3 4 2 2" xfId="8019"/>
    <cellStyle name="Normal 3 3 4 3" xfId="8020"/>
    <cellStyle name="Normal 3 3 5 2" xfId="8021"/>
    <cellStyle name="Normal 3 3 5 2 2" xfId="8022"/>
    <cellStyle name="Normal 3 3 5 3" xfId="8023"/>
    <cellStyle name="Normal 3 3 6 2" xfId="8024"/>
    <cellStyle name="Normal 3 3 6 2 2" xfId="8025"/>
    <cellStyle name="Normal 3 3 6 3" xfId="8026"/>
    <cellStyle name="Normal 3 3 7 2" xfId="8027"/>
    <cellStyle name="Normal 3 3 7 2 2" xfId="8028"/>
    <cellStyle name="Normal 3 3 7 3" xfId="8029"/>
    <cellStyle name="Normal 3 3 8 2" xfId="8030"/>
    <cellStyle name="Normal 3 3 8 2 2" xfId="8031"/>
    <cellStyle name="Normal 3 3 8 3" xfId="8032"/>
    <cellStyle name="Normal 3 3 9 2" xfId="8033"/>
    <cellStyle name="Normal 3 3 9 2 2" xfId="8034"/>
    <cellStyle name="Normal 3 3 9 3" xfId="8035"/>
    <cellStyle name="Normal 3 30 10 2" xfId="8036"/>
    <cellStyle name="Normal 3 30 10 2 2" xfId="8037"/>
    <cellStyle name="Normal 3 30 10 3" xfId="8038"/>
    <cellStyle name="Normal 3 30 11 2" xfId="8039"/>
    <cellStyle name="Normal 3 30 11 2 2" xfId="8040"/>
    <cellStyle name="Normal 3 30 11 3" xfId="8041"/>
    <cellStyle name="Normal 3 30 12 2" xfId="8042"/>
    <cellStyle name="Normal 3 30 12 2 2" xfId="8043"/>
    <cellStyle name="Normal 3 30 12 3" xfId="8044"/>
    <cellStyle name="Normal 3 30 13 2" xfId="8045"/>
    <cellStyle name="Normal 3 30 13 2 2" xfId="8046"/>
    <cellStyle name="Normal 3 30 13 3" xfId="8047"/>
    <cellStyle name="Normal 3 30 14 2" xfId="8048"/>
    <cellStyle name="Normal 3 30 14 2 2" xfId="8049"/>
    <cellStyle name="Normal 3 30 14 3" xfId="8050"/>
    <cellStyle name="Normal 3 30 15 2" xfId="8051"/>
    <cellStyle name="Normal 3 30 15 2 2" xfId="8052"/>
    <cellStyle name="Normal 3 30 15 3" xfId="8053"/>
    <cellStyle name="Normal 3 30 16 2" xfId="8054"/>
    <cellStyle name="Normal 3 30 16 2 2" xfId="8055"/>
    <cellStyle name="Normal 3 30 16 3" xfId="8056"/>
    <cellStyle name="Normal 3 30 17 2" xfId="8057"/>
    <cellStyle name="Normal 3 30 17 2 2" xfId="8058"/>
    <cellStyle name="Normal 3 30 17 3" xfId="8059"/>
    <cellStyle name="Normal 3 30 18 2" xfId="8060"/>
    <cellStyle name="Normal 3 30 18 2 2" xfId="8061"/>
    <cellStyle name="Normal 3 30 18 3" xfId="8062"/>
    <cellStyle name="Normal 3 30 19 2" xfId="8063"/>
    <cellStyle name="Normal 3 30 19 2 2" xfId="8064"/>
    <cellStyle name="Normal 3 30 19 3" xfId="8065"/>
    <cellStyle name="Normal 3 30 2 2" xfId="8066"/>
    <cellStyle name="Normal 3 30 2 2 2" xfId="8067"/>
    <cellStyle name="Normal 3 30 2 3" xfId="8068"/>
    <cellStyle name="Normal 3 30 20 2" xfId="8069"/>
    <cellStyle name="Normal 3 30 20 2 2" xfId="8070"/>
    <cellStyle name="Normal 3 30 20 3" xfId="8071"/>
    <cellStyle name="Normal 3 30 21 2" xfId="8072"/>
    <cellStyle name="Normal 3 30 21 2 2" xfId="8073"/>
    <cellStyle name="Normal 3 30 21 3" xfId="8074"/>
    <cellStyle name="Normal 3 30 22 2" xfId="8075"/>
    <cellStyle name="Normal 3 30 22 2 2" xfId="8076"/>
    <cellStyle name="Normal 3 30 22 3" xfId="8077"/>
    <cellStyle name="Normal 3 30 23 2" xfId="8078"/>
    <cellStyle name="Normal 3 30 23 2 2" xfId="8079"/>
    <cellStyle name="Normal 3 30 23 3" xfId="8080"/>
    <cellStyle name="Normal 3 30 24" xfId="8081"/>
    <cellStyle name="Normal 3 30 24 2" xfId="8082"/>
    <cellStyle name="Normal 3 30 25" xfId="8083"/>
    <cellStyle name="Normal 3 30 3 2" xfId="8084"/>
    <cellStyle name="Normal 3 30 3 2 2" xfId="8085"/>
    <cellStyle name="Normal 3 30 3 3" xfId="8086"/>
    <cellStyle name="Normal 3 30 4 2" xfId="8087"/>
    <cellStyle name="Normal 3 30 4 2 2" xfId="8088"/>
    <cellStyle name="Normal 3 30 4 3" xfId="8089"/>
    <cellStyle name="Normal 3 30 5 2" xfId="8090"/>
    <cellStyle name="Normal 3 30 5 2 2" xfId="8091"/>
    <cellStyle name="Normal 3 30 5 3" xfId="8092"/>
    <cellStyle name="Normal 3 30 6 2" xfId="8093"/>
    <cellStyle name="Normal 3 30 6 2 2" xfId="8094"/>
    <cellStyle name="Normal 3 30 6 3" xfId="8095"/>
    <cellStyle name="Normal 3 30 7 2" xfId="8096"/>
    <cellStyle name="Normal 3 30 7 2 2" xfId="8097"/>
    <cellStyle name="Normal 3 30 7 3" xfId="8098"/>
    <cellStyle name="Normal 3 30 8 2" xfId="8099"/>
    <cellStyle name="Normal 3 30 8 2 2" xfId="8100"/>
    <cellStyle name="Normal 3 30 8 3" xfId="8101"/>
    <cellStyle name="Normal 3 30 9 2" xfId="8102"/>
    <cellStyle name="Normal 3 30 9 2 2" xfId="8103"/>
    <cellStyle name="Normal 3 30 9 3" xfId="8104"/>
    <cellStyle name="Normal 3 31 10 2" xfId="8105"/>
    <cellStyle name="Normal 3 31 10 2 2" xfId="8106"/>
    <cellStyle name="Normal 3 31 10 3" xfId="8107"/>
    <cellStyle name="Normal 3 31 11 2" xfId="8108"/>
    <cellStyle name="Normal 3 31 11 2 2" xfId="8109"/>
    <cellStyle name="Normal 3 31 11 3" xfId="8110"/>
    <cellStyle name="Normal 3 31 12 2" xfId="8111"/>
    <cellStyle name="Normal 3 31 12 2 2" xfId="8112"/>
    <cellStyle name="Normal 3 31 12 3" xfId="8113"/>
    <cellStyle name="Normal 3 31 13 2" xfId="8114"/>
    <cellStyle name="Normal 3 31 13 2 2" xfId="8115"/>
    <cellStyle name="Normal 3 31 13 3" xfId="8116"/>
    <cellStyle name="Normal 3 31 14 2" xfId="8117"/>
    <cellStyle name="Normal 3 31 14 2 2" xfId="8118"/>
    <cellStyle name="Normal 3 31 14 3" xfId="8119"/>
    <cellStyle name="Normal 3 31 15 2" xfId="8120"/>
    <cellStyle name="Normal 3 31 15 2 2" xfId="8121"/>
    <cellStyle name="Normal 3 31 15 3" xfId="8122"/>
    <cellStyle name="Normal 3 31 16 2" xfId="8123"/>
    <cellStyle name="Normal 3 31 16 2 2" xfId="8124"/>
    <cellStyle name="Normal 3 31 16 3" xfId="8125"/>
    <cellStyle name="Normal 3 31 17 2" xfId="8126"/>
    <cellStyle name="Normal 3 31 17 2 2" xfId="8127"/>
    <cellStyle name="Normal 3 31 17 3" xfId="8128"/>
    <cellStyle name="Normal 3 31 18 2" xfId="8129"/>
    <cellStyle name="Normal 3 31 18 2 2" xfId="8130"/>
    <cellStyle name="Normal 3 31 18 3" xfId="8131"/>
    <cellStyle name="Normal 3 31 19 2" xfId="8132"/>
    <cellStyle name="Normal 3 31 19 2 2" xfId="8133"/>
    <cellStyle name="Normal 3 31 19 3" xfId="8134"/>
    <cellStyle name="Normal 3 31 2 2" xfId="8135"/>
    <cellStyle name="Normal 3 31 2 2 2" xfId="8136"/>
    <cellStyle name="Normal 3 31 2 3" xfId="8137"/>
    <cellStyle name="Normal 3 31 20 2" xfId="8138"/>
    <cellStyle name="Normal 3 31 20 2 2" xfId="8139"/>
    <cellStyle name="Normal 3 31 20 3" xfId="8140"/>
    <cellStyle name="Normal 3 31 21 2" xfId="8141"/>
    <cellStyle name="Normal 3 31 21 2 2" xfId="8142"/>
    <cellStyle name="Normal 3 31 21 3" xfId="8143"/>
    <cellStyle name="Normal 3 31 22 2" xfId="8144"/>
    <cellStyle name="Normal 3 31 22 2 2" xfId="8145"/>
    <cellStyle name="Normal 3 31 22 3" xfId="8146"/>
    <cellStyle name="Normal 3 31 23 2" xfId="8147"/>
    <cellStyle name="Normal 3 31 23 2 2" xfId="8148"/>
    <cellStyle name="Normal 3 31 23 3" xfId="8149"/>
    <cellStyle name="Normal 3 31 24" xfId="8150"/>
    <cellStyle name="Normal 3 31 24 2" xfId="8151"/>
    <cellStyle name="Normal 3 31 25" xfId="8152"/>
    <cellStyle name="Normal 3 31 3 2" xfId="8153"/>
    <cellStyle name="Normal 3 31 3 2 2" xfId="8154"/>
    <cellStyle name="Normal 3 31 3 3" xfId="8155"/>
    <cellStyle name="Normal 3 31 4 2" xfId="8156"/>
    <cellStyle name="Normal 3 31 4 2 2" xfId="8157"/>
    <cellStyle name="Normal 3 31 4 3" xfId="8158"/>
    <cellStyle name="Normal 3 31 5 2" xfId="8159"/>
    <cellStyle name="Normal 3 31 5 2 2" xfId="8160"/>
    <cellStyle name="Normal 3 31 5 3" xfId="8161"/>
    <cellStyle name="Normal 3 31 6 2" xfId="8162"/>
    <cellStyle name="Normal 3 31 6 2 2" xfId="8163"/>
    <cellStyle name="Normal 3 31 6 3" xfId="8164"/>
    <cellStyle name="Normal 3 31 7 2" xfId="8165"/>
    <cellStyle name="Normal 3 31 7 2 2" xfId="8166"/>
    <cellStyle name="Normal 3 31 7 3" xfId="8167"/>
    <cellStyle name="Normal 3 31 8 2" xfId="8168"/>
    <cellStyle name="Normal 3 31 8 2 2" xfId="8169"/>
    <cellStyle name="Normal 3 31 8 3" xfId="8170"/>
    <cellStyle name="Normal 3 31 9 2" xfId="8171"/>
    <cellStyle name="Normal 3 31 9 2 2" xfId="8172"/>
    <cellStyle name="Normal 3 31 9 3" xfId="8173"/>
    <cellStyle name="Normal 3 32 10 2" xfId="8174"/>
    <cellStyle name="Normal 3 32 10 2 2" xfId="8175"/>
    <cellStyle name="Normal 3 32 10 3" xfId="8176"/>
    <cellStyle name="Normal 3 32 11 2" xfId="8177"/>
    <cellStyle name="Normal 3 32 11 2 2" xfId="8178"/>
    <cellStyle name="Normal 3 32 11 3" xfId="8179"/>
    <cellStyle name="Normal 3 32 12 2" xfId="8180"/>
    <cellStyle name="Normal 3 32 12 2 2" xfId="8181"/>
    <cellStyle name="Normal 3 32 12 3" xfId="8182"/>
    <cellStyle name="Normal 3 32 13 2" xfId="8183"/>
    <cellStyle name="Normal 3 32 13 2 2" xfId="8184"/>
    <cellStyle name="Normal 3 32 13 3" xfId="8185"/>
    <cellStyle name="Normal 3 32 14 2" xfId="8186"/>
    <cellStyle name="Normal 3 32 14 2 2" xfId="8187"/>
    <cellStyle name="Normal 3 32 14 3" xfId="8188"/>
    <cellStyle name="Normal 3 32 15 2" xfId="8189"/>
    <cellStyle name="Normal 3 32 15 2 2" xfId="8190"/>
    <cellStyle name="Normal 3 32 15 3" xfId="8191"/>
    <cellStyle name="Normal 3 32 16 2" xfId="8192"/>
    <cellStyle name="Normal 3 32 16 2 2" xfId="8193"/>
    <cellStyle name="Normal 3 32 16 3" xfId="8194"/>
    <cellStyle name="Normal 3 32 17 2" xfId="8195"/>
    <cellStyle name="Normal 3 32 17 2 2" xfId="8196"/>
    <cellStyle name="Normal 3 32 17 3" xfId="8197"/>
    <cellStyle name="Normal 3 32 18 2" xfId="8198"/>
    <cellStyle name="Normal 3 32 18 2 2" xfId="8199"/>
    <cellStyle name="Normal 3 32 18 3" xfId="8200"/>
    <cellStyle name="Normal 3 32 19 2" xfId="8201"/>
    <cellStyle name="Normal 3 32 19 2 2" xfId="8202"/>
    <cellStyle name="Normal 3 32 19 3" xfId="8203"/>
    <cellStyle name="Normal 3 32 2 2" xfId="8204"/>
    <cellStyle name="Normal 3 32 2 2 2" xfId="8205"/>
    <cellStyle name="Normal 3 32 2 3" xfId="8206"/>
    <cellStyle name="Normal 3 32 20 2" xfId="8207"/>
    <cellStyle name="Normal 3 32 20 2 2" xfId="8208"/>
    <cellStyle name="Normal 3 32 20 3" xfId="8209"/>
    <cellStyle name="Normal 3 32 21 2" xfId="8210"/>
    <cellStyle name="Normal 3 32 21 2 2" xfId="8211"/>
    <cellStyle name="Normal 3 32 21 3" xfId="8212"/>
    <cellStyle name="Normal 3 32 22 2" xfId="8213"/>
    <cellStyle name="Normal 3 32 22 2 2" xfId="8214"/>
    <cellStyle name="Normal 3 32 22 3" xfId="8215"/>
    <cellStyle name="Normal 3 32 23 2" xfId="8216"/>
    <cellStyle name="Normal 3 32 23 2 2" xfId="8217"/>
    <cellStyle name="Normal 3 32 23 3" xfId="8218"/>
    <cellStyle name="Normal 3 32 24" xfId="8219"/>
    <cellStyle name="Normal 3 32 24 2" xfId="8220"/>
    <cellStyle name="Normal 3 32 25" xfId="8221"/>
    <cellStyle name="Normal 3 32 3 2" xfId="8222"/>
    <cellStyle name="Normal 3 32 3 2 2" xfId="8223"/>
    <cellStyle name="Normal 3 32 3 3" xfId="8224"/>
    <cellStyle name="Normal 3 32 4 2" xfId="8225"/>
    <cellStyle name="Normal 3 32 4 2 2" xfId="8226"/>
    <cellStyle name="Normal 3 32 4 3" xfId="8227"/>
    <cellStyle name="Normal 3 32 5 2" xfId="8228"/>
    <cellStyle name="Normal 3 32 5 2 2" xfId="8229"/>
    <cellStyle name="Normal 3 32 5 3" xfId="8230"/>
    <cellStyle name="Normal 3 32 6 2" xfId="8231"/>
    <cellStyle name="Normal 3 32 6 2 2" xfId="8232"/>
    <cellStyle name="Normal 3 32 6 3" xfId="8233"/>
    <cellStyle name="Normal 3 32 7 2" xfId="8234"/>
    <cellStyle name="Normal 3 32 7 2 2" xfId="8235"/>
    <cellStyle name="Normal 3 32 7 3" xfId="8236"/>
    <cellStyle name="Normal 3 32 8 2" xfId="8237"/>
    <cellStyle name="Normal 3 32 8 2 2" xfId="8238"/>
    <cellStyle name="Normal 3 32 8 3" xfId="8239"/>
    <cellStyle name="Normal 3 32 9 2" xfId="8240"/>
    <cellStyle name="Normal 3 32 9 2 2" xfId="8241"/>
    <cellStyle name="Normal 3 32 9 3" xfId="8242"/>
    <cellStyle name="Normal 3 33 10 2" xfId="8243"/>
    <cellStyle name="Normal 3 33 10 2 2" xfId="8244"/>
    <cellStyle name="Normal 3 33 10 3" xfId="8245"/>
    <cellStyle name="Normal 3 33 11 2" xfId="8246"/>
    <cellStyle name="Normal 3 33 11 2 2" xfId="8247"/>
    <cellStyle name="Normal 3 33 11 3" xfId="8248"/>
    <cellStyle name="Normal 3 33 12 2" xfId="8249"/>
    <cellStyle name="Normal 3 33 12 2 2" xfId="8250"/>
    <cellStyle name="Normal 3 33 12 3" xfId="8251"/>
    <cellStyle name="Normal 3 33 13 2" xfId="8252"/>
    <cellStyle name="Normal 3 33 13 2 2" xfId="8253"/>
    <cellStyle name="Normal 3 33 13 3" xfId="8254"/>
    <cellStyle name="Normal 3 33 14 2" xfId="8255"/>
    <cellStyle name="Normal 3 33 14 2 2" xfId="8256"/>
    <cellStyle name="Normal 3 33 14 3" xfId="8257"/>
    <cellStyle name="Normal 3 33 15 2" xfId="8258"/>
    <cellStyle name="Normal 3 33 15 2 2" xfId="8259"/>
    <cellStyle name="Normal 3 33 15 3" xfId="8260"/>
    <cellStyle name="Normal 3 33 16 2" xfId="8261"/>
    <cellStyle name="Normal 3 33 16 2 2" xfId="8262"/>
    <cellStyle name="Normal 3 33 16 3" xfId="8263"/>
    <cellStyle name="Normal 3 33 17 2" xfId="8264"/>
    <cellStyle name="Normal 3 33 17 2 2" xfId="8265"/>
    <cellStyle name="Normal 3 33 17 3" xfId="8266"/>
    <cellStyle name="Normal 3 33 18 2" xfId="8267"/>
    <cellStyle name="Normal 3 33 18 2 2" xfId="8268"/>
    <cellStyle name="Normal 3 33 18 3" xfId="8269"/>
    <cellStyle name="Normal 3 33 19 2" xfId="8270"/>
    <cellStyle name="Normal 3 33 19 2 2" xfId="8271"/>
    <cellStyle name="Normal 3 33 19 3" xfId="8272"/>
    <cellStyle name="Normal 3 33 2 2" xfId="8273"/>
    <cellStyle name="Normal 3 33 2 2 2" xfId="8274"/>
    <cellStyle name="Normal 3 33 2 3" xfId="8275"/>
    <cellStyle name="Normal 3 33 20 2" xfId="8276"/>
    <cellStyle name="Normal 3 33 20 2 2" xfId="8277"/>
    <cellStyle name="Normal 3 33 20 3" xfId="8278"/>
    <cellStyle name="Normal 3 33 21 2" xfId="8279"/>
    <cellStyle name="Normal 3 33 21 2 2" xfId="8280"/>
    <cellStyle name="Normal 3 33 21 3" xfId="8281"/>
    <cellStyle name="Normal 3 33 22 2" xfId="8282"/>
    <cellStyle name="Normal 3 33 22 2 2" xfId="8283"/>
    <cellStyle name="Normal 3 33 22 3" xfId="8284"/>
    <cellStyle name="Normal 3 33 23 2" xfId="8285"/>
    <cellStyle name="Normal 3 33 23 2 2" xfId="8286"/>
    <cellStyle name="Normal 3 33 23 3" xfId="8287"/>
    <cellStyle name="Normal 3 33 24" xfId="8288"/>
    <cellStyle name="Normal 3 33 24 2" xfId="8289"/>
    <cellStyle name="Normal 3 33 25" xfId="8290"/>
    <cellStyle name="Normal 3 33 3 2" xfId="8291"/>
    <cellStyle name="Normal 3 33 3 2 2" xfId="8292"/>
    <cellStyle name="Normal 3 33 3 3" xfId="8293"/>
    <cellStyle name="Normal 3 33 4 2" xfId="8294"/>
    <cellStyle name="Normal 3 33 4 2 2" xfId="8295"/>
    <cellStyle name="Normal 3 33 4 3" xfId="8296"/>
    <cellStyle name="Normal 3 33 5 2" xfId="8297"/>
    <cellStyle name="Normal 3 33 5 2 2" xfId="8298"/>
    <cellStyle name="Normal 3 33 5 3" xfId="8299"/>
    <cellStyle name="Normal 3 33 6 2" xfId="8300"/>
    <cellStyle name="Normal 3 33 6 2 2" xfId="8301"/>
    <cellStyle name="Normal 3 33 6 3" xfId="8302"/>
    <cellStyle name="Normal 3 33 7 2" xfId="8303"/>
    <cellStyle name="Normal 3 33 7 2 2" xfId="8304"/>
    <cellStyle name="Normal 3 33 7 3" xfId="8305"/>
    <cellStyle name="Normal 3 33 8 2" xfId="8306"/>
    <cellStyle name="Normal 3 33 8 2 2" xfId="8307"/>
    <cellStyle name="Normal 3 33 8 3" xfId="8308"/>
    <cellStyle name="Normal 3 33 9 2" xfId="8309"/>
    <cellStyle name="Normal 3 33 9 2 2" xfId="8310"/>
    <cellStyle name="Normal 3 33 9 3" xfId="8311"/>
    <cellStyle name="Normal 3 34 2" xfId="8312"/>
    <cellStyle name="Normal 3 34 2 2" xfId="8313"/>
    <cellStyle name="Normal 3 34 3" xfId="8314"/>
    <cellStyle name="Normal 3 35 2" xfId="8315"/>
    <cellStyle name="Normal 3 35 2 2" xfId="8316"/>
    <cellStyle name="Normal 3 35 3" xfId="8317"/>
    <cellStyle name="Normal 3 36 2" xfId="8318"/>
    <cellStyle name="Normal 3 36 2 2" xfId="8319"/>
    <cellStyle name="Normal 3 36 3" xfId="8320"/>
    <cellStyle name="Normal 3 37 2" xfId="8321"/>
    <cellStyle name="Normal 3 37 2 2" xfId="8322"/>
    <cellStyle name="Normal 3 37 3" xfId="8323"/>
    <cellStyle name="Normal 3 38 2" xfId="8324"/>
    <cellStyle name="Normal 3 38 2 2" xfId="8325"/>
    <cellStyle name="Normal 3 38 3" xfId="8326"/>
    <cellStyle name="Normal 3 39 2" xfId="8327"/>
    <cellStyle name="Normal 3 39 2 2" xfId="8328"/>
    <cellStyle name="Normal 3 39 3" xfId="8329"/>
    <cellStyle name="Normal 3 4 10 2" xfId="8330"/>
    <cellStyle name="Normal 3 4 10 2 2" xfId="8331"/>
    <cellStyle name="Normal 3 4 10 3" xfId="8332"/>
    <cellStyle name="Normal 3 4 11 2" xfId="8333"/>
    <cellStyle name="Normal 3 4 11 2 2" xfId="8334"/>
    <cellStyle name="Normal 3 4 11 3" xfId="8335"/>
    <cellStyle name="Normal 3 4 12 2" xfId="8336"/>
    <cellStyle name="Normal 3 4 12 2 2" xfId="8337"/>
    <cellStyle name="Normal 3 4 12 3" xfId="8338"/>
    <cellStyle name="Normal 3 4 13 2" xfId="8339"/>
    <cellStyle name="Normal 3 4 13 2 2" xfId="8340"/>
    <cellStyle name="Normal 3 4 13 3" xfId="8341"/>
    <cellStyle name="Normal 3 4 14 2" xfId="8342"/>
    <cellStyle name="Normal 3 4 14 2 2" xfId="8343"/>
    <cellStyle name="Normal 3 4 14 3" xfId="8344"/>
    <cellStyle name="Normal 3 4 15 2" xfId="8345"/>
    <cellStyle name="Normal 3 4 15 2 2" xfId="8346"/>
    <cellStyle name="Normal 3 4 15 3" xfId="8347"/>
    <cellStyle name="Normal 3 4 16 2" xfId="8348"/>
    <cellStyle name="Normal 3 4 16 2 2" xfId="8349"/>
    <cellStyle name="Normal 3 4 16 3" xfId="8350"/>
    <cellStyle name="Normal 3 4 17 2" xfId="8351"/>
    <cellStyle name="Normal 3 4 17 2 2" xfId="8352"/>
    <cellStyle name="Normal 3 4 17 3" xfId="8353"/>
    <cellStyle name="Normal 3 4 18 2" xfId="8354"/>
    <cellStyle name="Normal 3 4 18 2 2" xfId="8355"/>
    <cellStyle name="Normal 3 4 18 3" xfId="8356"/>
    <cellStyle name="Normal 3 4 19 2" xfId="8357"/>
    <cellStyle name="Normal 3 4 19 2 2" xfId="8358"/>
    <cellStyle name="Normal 3 4 19 3" xfId="8359"/>
    <cellStyle name="Normal 3 4 2 2" xfId="8360"/>
    <cellStyle name="Normal 3 4 2 2 2" xfId="8361"/>
    <cellStyle name="Normal 3 4 2 3" xfId="8362"/>
    <cellStyle name="Normal 3 4 20 2" xfId="8363"/>
    <cellStyle name="Normal 3 4 20 2 2" xfId="8364"/>
    <cellStyle name="Normal 3 4 20 3" xfId="8365"/>
    <cellStyle name="Normal 3 4 21 2" xfId="8366"/>
    <cellStyle name="Normal 3 4 21 2 2" xfId="8367"/>
    <cellStyle name="Normal 3 4 21 3" xfId="8368"/>
    <cellStyle name="Normal 3 4 22 2" xfId="8369"/>
    <cellStyle name="Normal 3 4 22 2 2" xfId="8370"/>
    <cellStyle name="Normal 3 4 22 3" xfId="8371"/>
    <cellStyle name="Normal 3 4 23 2" xfId="8372"/>
    <cellStyle name="Normal 3 4 23 2 2" xfId="8373"/>
    <cellStyle name="Normal 3 4 23 3" xfId="8374"/>
    <cellStyle name="Normal 3 4 24 3" xfId="8375"/>
    <cellStyle name="Normal 3 4 24 2" xfId="8376"/>
    <cellStyle name="Normal 3 4 25" xfId="8377"/>
    <cellStyle name="Normal 3 4 3 2" xfId="8378"/>
    <cellStyle name="Normal 3 4 3 2 2" xfId="8379"/>
    <cellStyle name="Normal 3 4 3 3" xfId="8380"/>
    <cellStyle name="Normal 3 4 4 2" xfId="8381"/>
    <cellStyle name="Normal 3 4 4 2 2" xfId="8382"/>
    <cellStyle name="Normal 3 4 4 3" xfId="8383"/>
    <cellStyle name="Normal 3 4 5 2" xfId="8384"/>
    <cellStyle name="Normal 3 4 5 2 2" xfId="8385"/>
    <cellStyle name="Normal 3 4 5 3" xfId="8386"/>
    <cellStyle name="Normal 3 4 6 2" xfId="8387"/>
    <cellStyle name="Normal 3 4 6 2 2" xfId="8388"/>
    <cellStyle name="Normal 3 4 6 3" xfId="8389"/>
    <cellStyle name="Normal 3 4 7 2" xfId="8390"/>
    <cellStyle name="Normal 3 4 7 2 2" xfId="8391"/>
    <cellStyle name="Normal 3 4 7 3" xfId="8392"/>
    <cellStyle name="Normal 3 4 8 2" xfId="8393"/>
    <cellStyle name="Normal 3 4 8 2 2" xfId="8394"/>
    <cellStyle name="Normal 3 4 8 3" xfId="8395"/>
    <cellStyle name="Normal 3 4 9 2" xfId="8396"/>
    <cellStyle name="Normal 3 4 9 2 2" xfId="8397"/>
    <cellStyle name="Normal 3 4 9 3" xfId="8398"/>
    <cellStyle name="Normal 3 40 2" xfId="8399"/>
    <cellStyle name="Normal 3 40 2 2" xfId="8400"/>
    <cellStyle name="Normal 3 40 3" xfId="8401"/>
    <cellStyle name="Normal 3 41 2" xfId="8402"/>
    <cellStyle name="Normal 3 41 2 2" xfId="8403"/>
    <cellStyle name="Normal 3 41 3" xfId="8404"/>
    <cellStyle name="Normal 3 42 2" xfId="8405"/>
    <cellStyle name="Normal 3 42 2 2" xfId="8406"/>
    <cellStyle name="Normal 3 42 3" xfId="8407"/>
    <cellStyle name="Normal 3 43 2" xfId="8408"/>
    <cellStyle name="Normal 3 43 2 2" xfId="8409"/>
    <cellStyle name="Normal 3 43 3" xfId="8410"/>
    <cellStyle name="Normal 3 44 2" xfId="8411"/>
    <cellStyle name="Normal 3 44 2 2" xfId="8412"/>
    <cellStyle name="Normal 3 44 3" xfId="8413"/>
    <cellStyle name="Normal 3 45 2" xfId="8414"/>
    <cellStyle name="Normal 3 45 2 2" xfId="8415"/>
    <cellStyle name="Normal 3 45 3" xfId="8416"/>
    <cellStyle name="Normal 3 46 2" xfId="8417"/>
    <cellStyle name="Normal 3 46 2 2" xfId="8418"/>
    <cellStyle name="Normal 3 46 3" xfId="8419"/>
    <cellStyle name="Normal 3 47 2" xfId="8420"/>
    <cellStyle name="Normal 3 47 2 2" xfId="8421"/>
    <cellStyle name="Normal 3 47 3" xfId="8422"/>
    <cellStyle name="Normal 3 48 2" xfId="8423"/>
    <cellStyle name="Normal 3 48 2 2" xfId="8424"/>
    <cellStyle name="Normal 3 48 3" xfId="8425"/>
    <cellStyle name="Normal 3 49 2" xfId="8426"/>
    <cellStyle name="Normal 3 49 2 2" xfId="8427"/>
    <cellStyle name="Normal 3 49 3" xfId="8428"/>
    <cellStyle name="Normal 3 5 10 2" xfId="8429"/>
    <cellStyle name="Normal 3 5 10 2 2" xfId="8430"/>
    <cellStyle name="Normal 3 5 10 3" xfId="8431"/>
    <cellStyle name="Normal 3 5 11 2" xfId="8432"/>
    <cellStyle name="Normal 3 5 11 2 2" xfId="8433"/>
    <cellStyle name="Normal 3 5 11 3" xfId="8434"/>
    <cellStyle name="Normal 3 5 12 2" xfId="8435"/>
    <cellStyle name="Normal 3 5 12 2 2" xfId="8436"/>
    <cellStyle name="Normal 3 5 12 3" xfId="8437"/>
    <cellStyle name="Normal 3 5 13 2" xfId="8438"/>
    <cellStyle name="Normal 3 5 13 2 2" xfId="8439"/>
    <cellStyle name="Normal 3 5 13 3" xfId="8440"/>
    <cellStyle name="Normal 3 5 14 2" xfId="8441"/>
    <cellStyle name="Normal 3 5 14 2 2" xfId="8442"/>
    <cellStyle name="Normal 3 5 14 3" xfId="8443"/>
    <cellStyle name="Normal 3 5 15 2" xfId="8444"/>
    <cellStyle name="Normal 3 5 15 2 2" xfId="8445"/>
    <cellStyle name="Normal 3 5 15 3" xfId="8446"/>
    <cellStyle name="Normal 3 5 16 2" xfId="8447"/>
    <cellStyle name="Normal 3 5 16 2 2" xfId="8448"/>
    <cellStyle name="Normal 3 5 16 3" xfId="8449"/>
    <cellStyle name="Normal 3 5 17 2" xfId="8450"/>
    <cellStyle name="Normal 3 5 17 2 2" xfId="8451"/>
    <cellStyle name="Normal 3 5 17 3" xfId="8452"/>
    <cellStyle name="Normal 3 5 18 2" xfId="8453"/>
    <cellStyle name="Normal 3 5 18 2 2" xfId="8454"/>
    <cellStyle name="Normal 3 5 18 3" xfId="8455"/>
    <cellStyle name="Normal 3 5 19 2" xfId="8456"/>
    <cellStyle name="Normal 3 5 19 2 2" xfId="8457"/>
    <cellStyle name="Normal 3 5 19 3" xfId="8458"/>
    <cellStyle name="Normal 3 5 2 2" xfId="8459"/>
    <cellStyle name="Normal 3 5 2 2 2" xfId="8460"/>
    <cellStyle name="Normal 3 5 2 3" xfId="8461"/>
    <cellStyle name="Normal 3 5 20 2" xfId="8462"/>
    <cellStyle name="Normal 3 5 20 2 2" xfId="8463"/>
    <cellStyle name="Normal 3 5 20 3" xfId="8464"/>
    <cellStyle name="Normal 3 5 21 2" xfId="8465"/>
    <cellStyle name="Normal 3 5 21 2 2" xfId="8466"/>
    <cellStyle name="Normal 3 5 21 3" xfId="8467"/>
    <cellStyle name="Normal 3 5 22 2" xfId="8468"/>
    <cellStyle name="Normal 3 5 22 2 2" xfId="8469"/>
    <cellStyle name="Normal 3 5 22 3" xfId="8470"/>
    <cellStyle name="Normal 3 5 23 2" xfId="8471"/>
    <cellStyle name="Normal 3 5 23 2 2" xfId="8472"/>
    <cellStyle name="Normal 3 5 23 3" xfId="8473"/>
    <cellStyle name="Normal 3 5 24 3" xfId="8474"/>
    <cellStyle name="Normal 3 5 24 2" xfId="8475"/>
    <cellStyle name="Normal 3 5 25" xfId="8476"/>
    <cellStyle name="Normal 3 5 3 2" xfId="8477"/>
    <cellStyle name="Normal 3 5 3 2 2" xfId="8478"/>
    <cellStyle name="Normal 3 5 3 3" xfId="8479"/>
    <cellStyle name="Normal 3 5 4 2" xfId="8480"/>
    <cellStyle name="Normal 3 5 4 2 2" xfId="8481"/>
    <cellStyle name="Normal 3 5 4 3" xfId="8482"/>
    <cellStyle name="Normal 3 5 5 2" xfId="8483"/>
    <cellStyle name="Normal 3 5 5 2 2" xfId="8484"/>
    <cellStyle name="Normal 3 5 5 3" xfId="8485"/>
    <cellStyle name="Normal 3 5 6 2" xfId="8486"/>
    <cellStyle name="Normal 3 5 6 2 2" xfId="8487"/>
    <cellStyle name="Normal 3 5 6 3" xfId="8488"/>
    <cellStyle name="Normal 3 5 7 2" xfId="8489"/>
    <cellStyle name="Normal 3 5 7 2 2" xfId="8490"/>
    <cellStyle name="Normal 3 5 7 3" xfId="8491"/>
    <cellStyle name="Normal 3 5 8 2" xfId="8492"/>
    <cellStyle name="Normal 3 5 8 2 2" xfId="8493"/>
    <cellStyle name="Normal 3 5 8 3" xfId="8494"/>
    <cellStyle name="Normal 3 5 9 2" xfId="8495"/>
    <cellStyle name="Normal 3 5 9 2 2" xfId="8496"/>
    <cellStyle name="Normal 3 5 9 3" xfId="8497"/>
    <cellStyle name="Normal 3 50 2" xfId="8498"/>
    <cellStyle name="Normal 3 50 2 2" xfId="8499"/>
    <cellStyle name="Normal 3 50 3" xfId="8500"/>
    <cellStyle name="Normal 3 51 2" xfId="8501"/>
    <cellStyle name="Normal 3 51 2 2" xfId="8502"/>
    <cellStyle name="Normal 3 51 3" xfId="8503"/>
    <cellStyle name="Normal 3 52 2" xfId="8504"/>
    <cellStyle name="Normal 3 52 2 2" xfId="8505"/>
    <cellStyle name="Normal 3 52 3" xfId="8506"/>
    <cellStyle name="Normal 3 53 2" xfId="8507"/>
    <cellStyle name="Normal 3 53 2 2" xfId="8508"/>
    <cellStyle name="Normal 3 53 3" xfId="8509"/>
    <cellStyle name="Normal 3 54 2" xfId="8510"/>
    <cellStyle name="Normal 3 54 2 2" xfId="8511"/>
    <cellStyle name="Normal 3 54 3" xfId="8512"/>
    <cellStyle name="Normal 3 55 2" xfId="8513"/>
    <cellStyle name="Normal 3 55 2 2" xfId="8514"/>
    <cellStyle name="Normal 3 55 3" xfId="8515"/>
    <cellStyle name="Normal 3 56 2" xfId="8516"/>
    <cellStyle name="Normal 3 56 2 2" xfId="8517"/>
    <cellStyle name="Normal 3 56 3" xfId="8518"/>
    <cellStyle name="Normal 3 57 2" xfId="8519"/>
    <cellStyle name="Normal 3 57 2 2" xfId="8520"/>
    <cellStyle name="Normal 3 57 3" xfId="8521"/>
    <cellStyle name="Normal 3 58 2" xfId="8522"/>
    <cellStyle name="Normal 3 58 2 2" xfId="8523"/>
    <cellStyle name="Normal 3 58 3" xfId="8524"/>
    <cellStyle name="Normal 3 59 2" xfId="8525"/>
    <cellStyle name="Normal 3 59 2 2" xfId="8526"/>
    <cellStyle name="Normal 3 59 3" xfId="8527"/>
    <cellStyle name="Normal 3 6 10 2" xfId="8528"/>
    <cellStyle name="Normal 3 6 10 2 2" xfId="8529"/>
    <cellStyle name="Normal 3 6 10 3" xfId="8530"/>
    <cellStyle name="Normal 3 6 11 2" xfId="8531"/>
    <cellStyle name="Normal 3 6 11 2 2" xfId="8532"/>
    <cellStyle name="Normal 3 6 11 3" xfId="8533"/>
    <cellStyle name="Normal 3 6 12 2" xfId="8534"/>
    <cellStyle name="Normal 3 6 12 2 2" xfId="8535"/>
    <cellStyle name="Normal 3 6 12 3" xfId="8536"/>
    <cellStyle name="Normal 3 6 13 2" xfId="8537"/>
    <cellStyle name="Normal 3 6 13 2 2" xfId="8538"/>
    <cellStyle name="Normal 3 6 13 3" xfId="8539"/>
    <cellStyle name="Normal 3 6 14 2" xfId="8540"/>
    <cellStyle name="Normal 3 6 14 2 2" xfId="8541"/>
    <cellStyle name="Normal 3 6 14 3" xfId="8542"/>
    <cellStyle name="Normal 3 6 15 2" xfId="8543"/>
    <cellStyle name="Normal 3 6 15 2 2" xfId="8544"/>
    <cellStyle name="Normal 3 6 15 3" xfId="8545"/>
    <cellStyle name="Normal 3 6 16 2" xfId="8546"/>
    <cellStyle name="Normal 3 6 16 2 2" xfId="8547"/>
    <cellStyle name="Normal 3 6 16 3" xfId="8548"/>
    <cellStyle name="Normal 3 6 17 2" xfId="8549"/>
    <cellStyle name="Normal 3 6 17 2 2" xfId="8550"/>
    <cellStyle name="Normal 3 6 17 3" xfId="8551"/>
    <cellStyle name="Normal 3 6 18 2" xfId="8552"/>
    <cellStyle name="Normal 3 6 18 2 2" xfId="8553"/>
    <cellStyle name="Normal 3 6 18 3" xfId="8554"/>
    <cellStyle name="Normal 3 6 19 2" xfId="8555"/>
    <cellStyle name="Normal 3 6 19 2 2" xfId="8556"/>
    <cellStyle name="Normal 3 6 19 3" xfId="8557"/>
    <cellStyle name="Normal 3 6 2 2" xfId="8558"/>
    <cellStyle name="Normal 3 6 2 2 2" xfId="8559"/>
    <cellStyle name="Normal 3 6 2 3" xfId="8560"/>
    <cellStyle name="Normal 3 6 20 2" xfId="8561"/>
    <cellStyle name="Normal 3 6 20 2 2" xfId="8562"/>
    <cellStyle name="Normal 3 6 20 3" xfId="8563"/>
    <cellStyle name="Normal 3 6 21 2" xfId="8564"/>
    <cellStyle name="Normal 3 6 21 2 2" xfId="8565"/>
    <cellStyle name="Normal 3 6 21 3" xfId="8566"/>
    <cellStyle name="Normal 3 6 22 2" xfId="8567"/>
    <cellStyle name="Normal 3 6 22 2 2" xfId="8568"/>
    <cellStyle name="Normal 3 6 22 3" xfId="8569"/>
    <cellStyle name="Normal 3 6 23 2" xfId="8570"/>
    <cellStyle name="Normal 3 6 23 2 2" xfId="8571"/>
    <cellStyle name="Normal 3 6 23 3" xfId="8572"/>
    <cellStyle name="Normal 3 6 24 3" xfId="8573"/>
    <cellStyle name="Normal 3 6 24 2" xfId="8574"/>
    <cellStyle name="Normal 3 6 25" xfId="8575"/>
    <cellStyle name="Normal 3 6 3 2" xfId="8576"/>
    <cellStyle name="Normal 3 6 3 2 2" xfId="8577"/>
    <cellStyle name="Normal 3 6 3 3" xfId="8578"/>
    <cellStyle name="Normal 3 6 4 2" xfId="8579"/>
    <cellStyle name="Normal 3 6 4 2 2" xfId="8580"/>
    <cellStyle name="Normal 3 6 4 3" xfId="8581"/>
    <cellStyle name="Normal 3 6 5 2" xfId="8582"/>
    <cellStyle name="Normal 3 6 5 2 2" xfId="8583"/>
    <cellStyle name="Normal 3 6 5 3" xfId="8584"/>
    <cellStyle name="Normal 3 6 6 2" xfId="8585"/>
    <cellStyle name="Normal 3 6 6 2 2" xfId="8586"/>
    <cellStyle name="Normal 3 6 6 3" xfId="8587"/>
    <cellStyle name="Normal 3 6 7 2" xfId="8588"/>
    <cellStyle name="Normal 3 6 7 2 2" xfId="8589"/>
    <cellStyle name="Normal 3 6 7 3" xfId="8590"/>
    <cellStyle name="Normal 3 6 8 2" xfId="8591"/>
    <cellStyle name="Normal 3 6 8 2 2" xfId="8592"/>
    <cellStyle name="Normal 3 6 8 3" xfId="8593"/>
    <cellStyle name="Normal 3 6 9 2" xfId="8594"/>
    <cellStyle name="Normal 3 6 9 2 2" xfId="8595"/>
    <cellStyle name="Normal 3 6 9 3" xfId="8596"/>
    <cellStyle name="Normal 3 60 2" xfId="8597"/>
    <cellStyle name="Normal 3 60 2 2" xfId="8598"/>
    <cellStyle name="Normal 3 60 3" xfId="8599"/>
    <cellStyle name="Normal 3 61 2" xfId="8600"/>
    <cellStyle name="Normal 3 61 2 2" xfId="8601"/>
    <cellStyle name="Normal 3 61 3" xfId="8602"/>
    <cellStyle name="Normal 3 62 2" xfId="8603"/>
    <cellStyle name="Normal 3 62 2 2" xfId="8604"/>
    <cellStyle name="Normal 3 62 3" xfId="8605"/>
    <cellStyle name="Normal 3 63 2" xfId="8606"/>
    <cellStyle name="Normal 3 63 2 2" xfId="8607"/>
    <cellStyle name="Normal 3 63 3" xfId="8608"/>
    <cellStyle name="Normal 3 64 2" xfId="8609"/>
    <cellStyle name="Normal 3 64 2 2" xfId="8610"/>
    <cellStyle name="Normal 3 64 3" xfId="8611"/>
    <cellStyle name="Normal 3 65 2" xfId="8612"/>
    <cellStyle name="Normal 3 65 2 2" xfId="8613"/>
    <cellStyle name="Normal 3 65 3" xfId="8614"/>
    <cellStyle name="Normal 3 66 2" xfId="8615"/>
    <cellStyle name="Normal 3 67 2" xfId="8616"/>
    <cellStyle name="Normal 3 7 10 2" xfId="8617"/>
    <cellStyle name="Normal 3 7 10 2 2" xfId="8618"/>
    <cellStyle name="Normal 3 7 10 3" xfId="8619"/>
    <cellStyle name="Normal 3 7 11 2" xfId="8620"/>
    <cellStyle name="Normal 3 7 11 2 2" xfId="8621"/>
    <cellStyle name="Normal 3 7 11 3" xfId="8622"/>
    <cellStyle name="Normal 3 7 12 2" xfId="8623"/>
    <cellStyle name="Normal 3 7 12 2 2" xfId="8624"/>
    <cellStyle name="Normal 3 7 12 3" xfId="8625"/>
    <cellStyle name="Normal 3 7 13 2" xfId="8626"/>
    <cellStyle name="Normal 3 7 13 2 2" xfId="8627"/>
    <cellStyle name="Normal 3 7 13 3" xfId="8628"/>
    <cellStyle name="Normal 3 7 14 2" xfId="8629"/>
    <cellStyle name="Normal 3 7 14 2 2" xfId="8630"/>
    <cellStyle name="Normal 3 7 14 3" xfId="8631"/>
    <cellStyle name="Normal 3 7 15 2" xfId="8632"/>
    <cellStyle name="Normal 3 7 15 2 2" xfId="8633"/>
    <cellStyle name="Normal 3 7 15 3" xfId="8634"/>
    <cellStyle name="Normal 3 7 16 2" xfId="8635"/>
    <cellStyle name="Normal 3 7 16 2 2" xfId="8636"/>
    <cellStyle name="Normal 3 7 16 3" xfId="8637"/>
    <cellStyle name="Normal 3 7 17 2" xfId="8638"/>
    <cellStyle name="Normal 3 7 17 2 2" xfId="8639"/>
    <cellStyle name="Normal 3 7 17 3" xfId="8640"/>
    <cellStyle name="Normal 3 7 18 2" xfId="8641"/>
    <cellStyle name="Normal 3 7 18 2 2" xfId="8642"/>
    <cellStyle name="Normal 3 7 18 3" xfId="8643"/>
    <cellStyle name="Normal 3 7 19 2" xfId="8644"/>
    <cellStyle name="Normal 3 7 19 2 2" xfId="8645"/>
    <cellStyle name="Normal 3 7 19 3" xfId="8646"/>
    <cellStyle name="Normal 3 7 2 2" xfId="8647"/>
    <cellStyle name="Normal 3 7 2 2 2" xfId="8648"/>
    <cellStyle name="Normal 3 7 2 3" xfId="8649"/>
    <cellStyle name="Normal 3 7 20 2" xfId="8650"/>
    <cellStyle name="Normal 3 7 20 2 2" xfId="8651"/>
    <cellStyle name="Normal 3 7 20 3" xfId="8652"/>
    <cellStyle name="Normal 3 7 21 2" xfId="8653"/>
    <cellStyle name="Normal 3 7 21 2 2" xfId="8654"/>
    <cellStyle name="Normal 3 7 21 3" xfId="8655"/>
    <cellStyle name="Normal 3 7 22 2" xfId="8656"/>
    <cellStyle name="Normal 3 7 22 2 2" xfId="8657"/>
    <cellStyle name="Normal 3 7 22 3" xfId="8658"/>
    <cellStyle name="Normal 3 7 23 2" xfId="8659"/>
    <cellStyle name="Normal 3 7 23 2 2" xfId="8660"/>
    <cellStyle name="Normal 3 7 23 3" xfId="8661"/>
    <cellStyle name="Normal 3 7 24 3" xfId="8662"/>
    <cellStyle name="Normal 3 7 24 2" xfId="8663"/>
    <cellStyle name="Normal 3 7 25" xfId="8664"/>
    <cellStyle name="Normal 3 7 3 2" xfId="8665"/>
    <cellStyle name="Normal 3 7 3 2 2" xfId="8666"/>
    <cellStyle name="Normal 3 7 3 3" xfId="8667"/>
    <cellStyle name="Normal 3 7 4 2" xfId="8668"/>
    <cellStyle name="Normal 3 7 4 2 2" xfId="8669"/>
    <cellStyle name="Normal 3 7 4 3" xfId="8670"/>
    <cellStyle name="Normal 3 7 5 2" xfId="8671"/>
    <cellStyle name="Normal 3 7 5 2 2" xfId="8672"/>
    <cellStyle name="Normal 3 7 5 3" xfId="8673"/>
    <cellStyle name="Normal 3 7 6 2" xfId="8674"/>
    <cellStyle name="Normal 3 7 6 2 2" xfId="8675"/>
    <cellStyle name="Normal 3 7 6 3" xfId="8676"/>
    <cellStyle name="Normal 3 7 7 2" xfId="8677"/>
    <cellStyle name="Normal 3 7 7 2 2" xfId="8678"/>
    <cellStyle name="Normal 3 7 7 3" xfId="8679"/>
    <cellStyle name="Normal 3 7 8 2" xfId="8680"/>
    <cellStyle name="Normal 3 7 8 2 2" xfId="8681"/>
    <cellStyle name="Normal 3 7 8 3" xfId="8682"/>
    <cellStyle name="Normal 3 7 9 2" xfId="8683"/>
    <cellStyle name="Normal 3 7 9 2 2" xfId="8684"/>
    <cellStyle name="Normal 3 7 9 3" xfId="8685"/>
    <cellStyle name="Normal 3 8 10 2" xfId="8686"/>
    <cellStyle name="Normal 3 8 10 2 2" xfId="8687"/>
    <cellStyle name="Normal 3 8 10 3" xfId="8688"/>
    <cellStyle name="Normal 3 8 11 2" xfId="8689"/>
    <cellStyle name="Normal 3 8 11 2 2" xfId="8690"/>
    <cellStyle name="Normal 3 8 11 3" xfId="8691"/>
    <cellStyle name="Normal 3 8 12 2" xfId="8692"/>
    <cellStyle name="Normal 3 8 12 2 2" xfId="8693"/>
    <cellStyle name="Normal 3 8 12 3" xfId="8694"/>
    <cellStyle name="Normal 3 8 13 2" xfId="8695"/>
    <cellStyle name="Normal 3 8 13 2 2" xfId="8696"/>
    <cellStyle name="Normal 3 8 13 3" xfId="8697"/>
    <cellStyle name="Normal 3 8 14 2" xfId="8698"/>
    <cellStyle name="Normal 3 8 14 2 2" xfId="8699"/>
    <cellStyle name="Normal 3 8 14 3" xfId="8700"/>
    <cellStyle name="Normal 3 8 15 2" xfId="8701"/>
    <cellStyle name="Normal 3 8 15 2 2" xfId="8702"/>
    <cellStyle name="Normal 3 8 15 3" xfId="8703"/>
    <cellStyle name="Normal 3 8 16 2" xfId="8704"/>
    <cellStyle name="Normal 3 8 16 2 2" xfId="8705"/>
    <cellStyle name="Normal 3 8 16 3" xfId="8706"/>
    <cellStyle name="Normal 3 8 17 2" xfId="8707"/>
    <cellStyle name="Normal 3 8 17 2 2" xfId="8708"/>
    <cellStyle name="Normal 3 8 17 3" xfId="8709"/>
    <cellStyle name="Normal 3 8 18 2" xfId="8710"/>
    <cellStyle name="Normal 3 8 18 2 2" xfId="8711"/>
    <cellStyle name="Normal 3 8 18 3" xfId="8712"/>
    <cellStyle name="Normal 3 8 19 2" xfId="8713"/>
    <cellStyle name="Normal 3 8 19 2 2" xfId="8714"/>
    <cellStyle name="Normal 3 8 19 3" xfId="8715"/>
    <cellStyle name="Normal 3 8 2 2" xfId="8716"/>
    <cellStyle name="Normal 3 8 2 2 2" xfId="8717"/>
    <cellStyle name="Normal 3 8 2 3" xfId="8718"/>
    <cellStyle name="Normal 3 8 20 2" xfId="8719"/>
    <cellStyle name="Normal 3 8 20 2 2" xfId="8720"/>
    <cellStyle name="Normal 3 8 20 3" xfId="8721"/>
    <cellStyle name="Normal 3 8 21 2" xfId="8722"/>
    <cellStyle name="Normal 3 8 21 2 2" xfId="8723"/>
    <cellStyle name="Normal 3 8 21 3" xfId="8724"/>
    <cellStyle name="Normal 3 8 22 2" xfId="8725"/>
    <cellStyle name="Normal 3 8 22 2 2" xfId="8726"/>
    <cellStyle name="Normal 3 8 22 3" xfId="8727"/>
    <cellStyle name="Normal 3 8 23 2" xfId="8728"/>
    <cellStyle name="Normal 3 8 23 2 2" xfId="8729"/>
    <cellStyle name="Normal 3 8 23 3" xfId="8730"/>
    <cellStyle name="Normal 3 8 24 2" xfId="8731"/>
    <cellStyle name="Normal 3 8 25" xfId="8732"/>
    <cellStyle name="Normal 3 8 3 2" xfId="8733"/>
    <cellStyle name="Normal 3 8 3 2 2" xfId="8734"/>
    <cellStyle name="Normal 3 8 3 3" xfId="8735"/>
    <cellStyle name="Normal 3 8 4 2" xfId="8736"/>
    <cellStyle name="Normal 3 8 4 2 2" xfId="8737"/>
    <cellStyle name="Normal 3 8 4 3" xfId="8738"/>
    <cellStyle name="Normal 3 8 5 2" xfId="8739"/>
    <cellStyle name="Normal 3 8 5 2 2" xfId="8740"/>
    <cellStyle name="Normal 3 8 5 3" xfId="8741"/>
    <cellStyle name="Normal 3 8 6 2" xfId="8742"/>
    <cellStyle name="Normal 3 8 6 2 2" xfId="8743"/>
    <cellStyle name="Normal 3 8 6 3" xfId="8744"/>
    <cellStyle name="Normal 3 8 7 2" xfId="8745"/>
    <cellStyle name="Normal 3 8 7 2 2" xfId="8746"/>
    <cellStyle name="Normal 3 8 7 3" xfId="8747"/>
    <cellStyle name="Normal 3 8 8 2" xfId="8748"/>
    <cellStyle name="Normal 3 8 8 2 2" xfId="8749"/>
    <cellStyle name="Normal 3 8 8 3" xfId="8750"/>
    <cellStyle name="Normal 3 8 9 2" xfId="8751"/>
    <cellStyle name="Normal 3 8 9 2 2" xfId="8752"/>
    <cellStyle name="Normal 3 8 9 3" xfId="8753"/>
    <cellStyle name="Normal 3 9 10 2" xfId="8754"/>
    <cellStyle name="Normal 3 9 10 2 2" xfId="8755"/>
    <cellStyle name="Normal 3 9 10 3" xfId="8756"/>
    <cellStyle name="Normal 3 9 11 2" xfId="8757"/>
    <cellStyle name="Normal 3 9 11 2 2" xfId="8758"/>
    <cellStyle name="Normal 3 9 11 3" xfId="8759"/>
    <cellStyle name="Normal 3 9 12 2" xfId="8760"/>
    <cellStyle name="Normal 3 9 12 2 2" xfId="8761"/>
    <cellStyle name="Normal 3 9 12 3" xfId="8762"/>
    <cellStyle name="Normal 3 9 13 2" xfId="8763"/>
    <cellStyle name="Normal 3 9 13 2 2" xfId="8764"/>
    <cellStyle name="Normal 3 9 13 3" xfId="8765"/>
    <cellStyle name="Normal 3 9 14 2" xfId="8766"/>
    <cellStyle name="Normal 3 9 14 2 2" xfId="8767"/>
    <cellStyle name="Normal 3 9 14 3" xfId="8768"/>
    <cellStyle name="Normal 3 9 15 2" xfId="8769"/>
    <cellStyle name="Normal 3 9 15 2 2" xfId="8770"/>
    <cellStyle name="Normal 3 9 15 3" xfId="8771"/>
    <cellStyle name="Normal 3 9 16 2" xfId="8772"/>
    <cellStyle name="Normal 3 9 16 2 2" xfId="8773"/>
    <cellStyle name="Normal 3 9 16 3" xfId="8774"/>
    <cellStyle name="Normal 3 9 17 2" xfId="8775"/>
    <cellStyle name="Normal 3 9 17 2 2" xfId="8776"/>
    <cellStyle name="Normal 3 9 17 3" xfId="8777"/>
    <cellStyle name="Normal 3 9 18 2" xfId="8778"/>
    <cellStyle name="Normal 3 9 18 2 2" xfId="8779"/>
    <cellStyle name="Normal 3 9 18 3" xfId="8780"/>
    <cellStyle name="Normal 3 9 19 2" xfId="8781"/>
    <cellStyle name="Normal 3 9 19 2 2" xfId="8782"/>
    <cellStyle name="Normal 3 9 19 3" xfId="8783"/>
    <cellStyle name="Normal 3 9 2 2" xfId="8784"/>
    <cellStyle name="Normal 3 9 2 2 2" xfId="8785"/>
    <cellStyle name="Normal 3 9 2 3" xfId="8786"/>
    <cellStyle name="Normal 3 9 20 2" xfId="8787"/>
    <cellStyle name="Normal 3 9 20 2 2" xfId="8788"/>
    <cellStyle name="Normal 3 9 20 3" xfId="8789"/>
    <cellStyle name="Normal 3 9 21 2" xfId="8790"/>
    <cellStyle name="Normal 3 9 21 2 2" xfId="8791"/>
    <cellStyle name="Normal 3 9 21 3" xfId="8792"/>
    <cellStyle name="Normal 3 9 22 2" xfId="8793"/>
    <cellStyle name="Normal 3 9 22 2 2" xfId="8794"/>
    <cellStyle name="Normal 3 9 22 3" xfId="8795"/>
    <cellStyle name="Normal 3 9 23 2" xfId="8796"/>
    <cellStyle name="Normal 3 9 23 2 2" xfId="8797"/>
    <cellStyle name="Normal 3 9 23 3" xfId="8798"/>
    <cellStyle name="Normal 3 9 24" xfId="8799"/>
    <cellStyle name="Normal 3 9 24 2" xfId="8800"/>
    <cellStyle name="Normal 3 9 25" xfId="8801"/>
    <cellStyle name="Normal 3 9 3 2" xfId="8802"/>
    <cellStyle name="Normal 3 9 3 2 2" xfId="8803"/>
    <cellStyle name="Normal 3 9 3 3" xfId="8804"/>
    <cellStyle name="Normal 3 9 4 2" xfId="8805"/>
    <cellStyle name="Normal 3 9 4 2 2" xfId="8806"/>
    <cellStyle name="Normal 3 9 4 3" xfId="8807"/>
    <cellStyle name="Normal 3 9 5 2" xfId="8808"/>
    <cellStyle name="Normal 3 9 5 2 2" xfId="8809"/>
    <cellStyle name="Normal 3 9 5 3" xfId="8810"/>
    <cellStyle name="Normal 3 9 6 2" xfId="8811"/>
    <cellStyle name="Normal 3 9 6 2 2" xfId="8812"/>
    <cellStyle name="Normal 3 9 6 3" xfId="8813"/>
    <cellStyle name="Normal 3 9 7 2" xfId="8814"/>
    <cellStyle name="Normal 3 9 7 2 2" xfId="8815"/>
    <cellStyle name="Normal 3 9 7 3" xfId="8816"/>
    <cellStyle name="Normal 3 9 8 2" xfId="8817"/>
    <cellStyle name="Normal 3 9 8 2 2" xfId="8818"/>
    <cellStyle name="Normal 3 9 8 3" xfId="8819"/>
    <cellStyle name="Normal 3 9 9 2" xfId="8820"/>
    <cellStyle name="Normal 3 9 9 2 2" xfId="8821"/>
    <cellStyle name="Normal 3 9 9 3" xfId="8822"/>
    <cellStyle name="Normal 30" xfId="8823"/>
    <cellStyle name="Normal 30 2" xfId="8824"/>
    <cellStyle name="Normal 30 3" xfId="8825"/>
    <cellStyle name="Normal 31" xfId="8826"/>
    <cellStyle name="Normal 31 2" xfId="8827"/>
    <cellStyle name="Normal 32" xfId="8828"/>
    <cellStyle name="Normal 33" xfId="8829"/>
    <cellStyle name="Normal 34" xfId="8830"/>
    <cellStyle name="Normal 35" xfId="8831"/>
    <cellStyle name="Normal 36" xfId="8832"/>
    <cellStyle name="Normal 37" xfId="8833"/>
    <cellStyle name="Normal 38" xfId="8834"/>
    <cellStyle name="Normal 39" xfId="8835"/>
    <cellStyle name="Normal 4 10" xfId="8836"/>
    <cellStyle name="Normal 4 11" xfId="8837"/>
    <cellStyle name="Normal 4 2 2 7" xfId="8838"/>
    <cellStyle name="Normal 4 2 3 5" xfId="8839"/>
    <cellStyle name="Normal 4 2 3 2" xfId="8840"/>
    <cellStyle name="Normal 4 2 4" xfId="8841"/>
    <cellStyle name="Normal 4 3 2 6" xfId="8842"/>
    <cellStyle name="Normal 4 3 3 10" xfId="8843"/>
    <cellStyle name="Normal 4 5 2 3" xfId="8844"/>
    <cellStyle name="Normal 4 5 2 2" xfId="8845"/>
    <cellStyle name="Normal 4 5 3" xfId="8846"/>
    <cellStyle name="Normal 4 5 4" xfId="8847"/>
    <cellStyle name="Normal 4 6 2 2" xfId="8848"/>
    <cellStyle name="Normal 4 7 4" xfId="8849"/>
    <cellStyle name="Normal 4 7 2" xfId="8850"/>
    <cellStyle name="Normal 4 8 9" xfId="8851"/>
    <cellStyle name="Normal 4 8 2" xfId="8852"/>
    <cellStyle name="Normal 4 9 5" xfId="8853"/>
    <cellStyle name="Normal 40" xfId="8854"/>
    <cellStyle name="Normal 41" xfId="8855"/>
    <cellStyle name="Normal 42" xfId="8856"/>
    <cellStyle name="Normal 43" xfId="8857"/>
    <cellStyle name="Normal 44" xfId="8858"/>
    <cellStyle name="Normal 45" xfId="8859"/>
    <cellStyle name="Normal 46" xfId="8860"/>
    <cellStyle name="Normal 47" xfId="8861"/>
    <cellStyle name="Normal 48" xfId="8862"/>
    <cellStyle name="Normal 49 17" xfId="8863"/>
    <cellStyle name="Normal 5 10 2" xfId="8864"/>
    <cellStyle name="Normal 5 10 2 2" xfId="8865"/>
    <cellStyle name="Normal 5 10 3" xfId="8866"/>
    <cellStyle name="Normal 5 11 2" xfId="8867"/>
    <cellStyle name="Normal 5 11 2 2" xfId="8868"/>
    <cellStyle name="Normal 5 11 3" xfId="8869"/>
    <cellStyle name="Normal 5 12 2" xfId="8870"/>
    <cellStyle name="Normal 5 12 2 2" xfId="8871"/>
    <cellStyle name="Normal 5 12 3" xfId="8872"/>
    <cellStyle name="Normal 5 13 2" xfId="8873"/>
    <cellStyle name="Normal 5 13 2 2" xfId="8874"/>
    <cellStyle name="Normal 5 13 3" xfId="8875"/>
    <cellStyle name="Normal 5 14 2" xfId="8876"/>
    <cellStyle name="Normal 5 14 2 2" xfId="8877"/>
    <cellStyle name="Normal 5 14 3" xfId="8878"/>
    <cellStyle name="Normal 5 15 2" xfId="8879"/>
    <cellStyle name="Normal 5 15 2 2" xfId="8880"/>
    <cellStyle name="Normal 5 15 3" xfId="8881"/>
    <cellStyle name="Normal 5 16 2" xfId="8882"/>
    <cellStyle name="Normal 5 16 2 2" xfId="8883"/>
    <cellStyle name="Normal 5 16 3" xfId="8884"/>
    <cellStyle name="Normal 5 17 2" xfId="8885"/>
    <cellStyle name="Normal 5 17 2 2" xfId="8886"/>
    <cellStyle name="Normal 5 17 3" xfId="8887"/>
    <cellStyle name="Normal 5 18 2" xfId="8888"/>
    <cellStyle name="Normal 5 18 2 2" xfId="8889"/>
    <cellStyle name="Normal 5 18 3" xfId="8890"/>
    <cellStyle name="Normal 5 19 2" xfId="8891"/>
    <cellStyle name="Normal 5 19 2 2" xfId="8892"/>
    <cellStyle name="Normal 5 19 3" xfId="8893"/>
    <cellStyle name="Normal 5 2 10 2" xfId="8894"/>
    <cellStyle name="Normal 5 2 10 2 2" xfId="8895"/>
    <cellStyle name="Normal 5 2 10 3" xfId="8896"/>
    <cellStyle name="Normal 5 2 11 2" xfId="8897"/>
    <cellStyle name="Normal 5 2 11 2 2" xfId="8898"/>
    <cellStyle name="Normal 5 2 11 3" xfId="8899"/>
    <cellStyle name="Normal 5 2 12 2" xfId="8900"/>
    <cellStyle name="Normal 5 2 12 2 2" xfId="8901"/>
    <cellStyle name="Normal 5 2 12 3" xfId="8902"/>
    <cellStyle name="Normal 5 2 13 2" xfId="8903"/>
    <cellStyle name="Normal 5 2 13 2 2" xfId="8904"/>
    <cellStyle name="Normal 5 2 13 3" xfId="8905"/>
    <cellStyle name="Normal 5 2 14 2" xfId="8906"/>
    <cellStyle name="Normal 5 2 14 2 2" xfId="8907"/>
    <cellStyle name="Normal 5 2 14 3" xfId="8908"/>
    <cellStyle name="Normal 5 2 15 2" xfId="8909"/>
    <cellStyle name="Normal 5 2 15 2 2" xfId="8910"/>
    <cellStyle name="Normal 5 2 15 3" xfId="8911"/>
    <cellStyle name="Normal 5 2 16 2" xfId="8912"/>
    <cellStyle name="Normal 5 2 16 2 2" xfId="8913"/>
    <cellStyle name="Normal 5 2 16 3" xfId="8914"/>
    <cellStyle name="Normal 5 2 17 2" xfId="8915"/>
    <cellStyle name="Normal 5 2 17 2 2" xfId="8916"/>
    <cellStyle name="Normal 5 2 17 3" xfId="8917"/>
    <cellStyle name="Normal 5 2 18 2" xfId="8918"/>
    <cellStyle name="Normal 5 2 18 2 2" xfId="8919"/>
    <cellStyle name="Normal 5 2 18 3" xfId="8920"/>
    <cellStyle name="Normal 5 2 19 2" xfId="8921"/>
    <cellStyle name="Normal 5 2 19 2 2" xfId="8922"/>
    <cellStyle name="Normal 5 2 19 3" xfId="8923"/>
    <cellStyle name="Normal 5 2 2 2 2" xfId="8924"/>
    <cellStyle name="Normal 5 2 2 3" xfId="8925"/>
    <cellStyle name="Normal 5 2 20 2" xfId="8926"/>
    <cellStyle name="Normal 5 2 20 2 2" xfId="8927"/>
    <cellStyle name="Normal 5 2 20 3" xfId="8928"/>
    <cellStyle name="Normal 5 2 21 2" xfId="8929"/>
    <cellStyle name="Normal 5 2 21 2 2" xfId="8930"/>
    <cellStyle name="Normal 5 2 21 3" xfId="8931"/>
    <cellStyle name="Normal 5 2 22 2" xfId="8932"/>
    <cellStyle name="Normal 5 2 22 2 2" xfId="8933"/>
    <cellStyle name="Normal 5 2 22 3" xfId="8934"/>
    <cellStyle name="Normal 5 2 23 2" xfId="8935"/>
    <cellStyle name="Normal 5 2 23 2 2" xfId="8936"/>
    <cellStyle name="Normal 5 2 23 3" xfId="8937"/>
    <cellStyle name="Normal 5 2 24" xfId="8938"/>
    <cellStyle name="Normal 5 2 25" xfId="8939"/>
    <cellStyle name="Normal 5 2 25 2" xfId="8940"/>
    <cellStyle name="Normal 5 2 26" xfId="8941"/>
    <cellStyle name="Normal 5 2 3 2 2" xfId="8942"/>
    <cellStyle name="Normal 5 2 3 3" xfId="8943"/>
    <cellStyle name="Normal 5 2 4 2" xfId="8944"/>
    <cellStyle name="Normal 5 2 4 2 2" xfId="8945"/>
    <cellStyle name="Normal 5 2 4 3" xfId="8946"/>
    <cellStyle name="Normal 5 2 5 2" xfId="8947"/>
    <cellStyle name="Normal 5 2 5 2 2" xfId="8948"/>
    <cellStyle name="Normal 5 2 5 3" xfId="8949"/>
    <cellStyle name="Normal 5 2 6 2" xfId="8950"/>
    <cellStyle name="Normal 5 2 6 2 2" xfId="8951"/>
    <cellStyle name="Normal 5 2 6 3" xfId="8952"/>
    <cellStyle name="Normal 5 2 7 2" xfId="8953"/>
    <cellStyle name="Normal 5 2 7 2 2" xfId="8954"/>
    <cellStyle name="Normal 5 2 7 3" xfId="8955"/>
    <cellStyle name="Normal 5 2 8 2" xfId="8956"/>
    <cellStyle name="Normal 5 2 8 2 2" xfId="8957"/>
    <cellStyle name="Normal 5 2 8 3" xfId="8958"/>
    <cellStyle name="Normal 5 2 9 2" xfId="8959"/>
    <cellStyle name="Normal 5 2 9 2 2" xfId="8960"/>
    <cellStyle name="Normal 5 2 9 3" xfId="8961"/>
    <cellStyle name="Normal 5 20 2" xfId="8962"/>
    <cellStyle name="Normal 5 20 2 2" xfId="8963"/>
    <cellStyle name="Normal 5 20 3" xfId="8964"/>
    <cellStyle name="Normal 5 21 2" xfId="8965"/>
    <cellStyle name="Normal 5 21 2 2" xfId="8966"/>
    <cellStyle name="Normal 5 21 3" xfId="8967"/>
    <cellStyle name="Normal 5 22 2" xfId="8968"/>
    <cellStyle name="Normal 5 22 2 2" xfId="8969"/>
    <cellStyle name="Normal 5 22 3" xfId="8970"/>
    <cellStyle name="Normal 5 23 2" xfId="8971"/>
    <cellStyle name="Normal 5 23 2 2" xfId="8972"/>
    <cellStyle name="Normal 5 23 3" xfId="8973"/>
    <cellStyle name="Normal 5 24 2" xfId="8974"/>
    <cellStyle name="Normal 5 24 2 2" xfId="8975"/>
    <cellStyle name="Normal 5 24 3" xfId="8976"/>
    <cellStyle name="Normal 5 25 2" xfId="8977"/>
    <cellStyle name="Normal 5 26" xfId="8978"/>
    <cellStyle name="Normal 5 26 2" xfId="8979"/>
    <cellStyle name="Normal 5 27" xfId="8980"/>
    <cellStyle name="Normal 5 28" xfId="8981"/>
    <cellStyle name="Normal 5 3 2 8" xfId="8982"/>
    <cellStyle name="Normal 5 3 2 2" xfId="8983"/>
    <cellStyle name="Normal 5 4 2 10" xfId="8984"/>
    <cellStyle name="Normal 5 4 2 2" xfId="8985"/>
    <cellStyle name="Normal 5 5 2 8" xfId="8986"/>
    <cellStyle name="Normal 5 5 2 2" xfId="8987"/>
    <cellStyle name="Normal 5 6 2 4" xfId="8988"/>
    <cellStyle name="Normal 5 6 2 2" xfId="8989"/>
    <cellStyle name="Normal 5 7 2 2" xfId="8990"/>
    <cellStyle name="Normal 5 7 3" xfId="8991"/>
    <cellStyle name="Normal 5 8 2 2" xfId="8992"/>
    <cellStyle name="Normal 5 8 3" xfId="8993"/>
    <cellStyle name="Normal 5 9 2" xfId="8994"/>
    <cellStyle name="Normal 5 9 2 2" xfId="8995"/>
    <cellStyle name="Normal 5 9 3" xfId="8996"/>
    <cellStyle name="Normal 50" xfId="8997"/>
    <cellStyle name="Normal 6 2 2 7" xfId="8998"/>
    <cellStyle name="Normal 6 4 8" xfId="8999"/>
    <cellStyle name="Normal 6 5 10" xfId="9000"/>
    <cellStyle name="Normal 7 10 2" xfId="9001"/>
    <cellStyle name="Normal 7 10 2 2" xfId="9002"/>
    <cellStyle name="Normal 7 10 3" xfId="9003"/>
    <cellStyle name="Normal 7 11 2" xfId="9004"/>
    <cellStyle name="Normal 7 11 2 2" xfId="9005"/>
    <cellStyle name="Normal 7 11 3" xfId="9006"/>
    <cellStyle name="Normal 7 12 2" xfId="9007"/>
    <cellStyle name="Normal 7 12 2 2" xfId="9008"/>
    <cellStyle name="Normal 7 12 3" xfId="9009"/>
    <cellStyle name="Normal 7 13 2" xfId="9010"/>
    <cellStyle name="Normal 7 13 2 2" xfId="9011"/>
    <cellStyle name="Normal 7 13 3" xfId="9012"/>
    <cellStyle name="Normal 7 14 2" xfId="9013"/>
    <cellStyle name="Normal 7 14 2 2" xfId="9014"/>
    <cellStyle name="Normal 7 14 3" xfId="9015"/>
    <cellStyle name="Normal 7 15 2" xfId="9016"/>
    <cellStyle name="Normal 7 15 2 2" xfId="9017"/>
    <cellStyle name="Normal 7 15 3" xfId="9018"/>
    <cellStyle name="Normal 7 16 2" xfId="9019"/>
    <cellStyle name="Normal 7 16 2 2" xfId="9020"/>
    <cellStyle name="Normal 7 16 3" xfId="9021"/>
    <cellStyle name="Normal 7 17 2" xfId="9022"/>
    <cellStyle name="Normal 7 17 2 2" xfId="9023"/>
    <cellStyle name="Normal 7 17 3" xfId="9024"/>
    <cellStyle name="Normal 7 18 2" xfId="9025"/>
    <cellStyle name="Normal 7 18 2 2" xfId="9026"/>
    <cellStyle name="Normal 7 18 3" xfId="9027"/>
    <cellStyle name="Normal 7 19 2" xfId="9028"/>
    <cellStyle name="Normal 7 19 2 2" xfId="9029"/>
    <cellStyle name="Normal 7 19 3" xfId="9030"/>
    <cellStyle name="Normal 7 2 10 2" xfId="9031"/>
    <cellStyle name="Normal 7 2 10 2 2" xfId="9032"/>
    <cellStyle name="Normal 7 2 10 3" xfId="9033"/>
    <cellStyle name="Normal 7 2 11 2" xfId="9034"/>
    <cellStyle name="Normal 7 2 11 2 2" xfId="9035"/>
    <cellStyle name="Normal 7 2 11 3" xfId="9036"/>
    <cellStyle name="Normal 7 2 12 2" xfId="9037"/>
    <cellStyle name="Normal 7 2 12 2 2" xfId="9038"/>
    <cellStyle name="Normal 7 2 12 3" xfId="9039"/>
    <cellStyle name="Normal 7 2 13 2" xfId="9040"/>
    <cellStyle name="Normal 7 2 13 2 2" xfId="9041"/>
    <cellStyle name="Normal 7 2 13 3" xfId="9042"/>
    <cellStyle name="Normal 7 2 14 2" xfId="9043"/>
    <cellStyle name="Normal 7 2 14 2 2" xfId="9044"/>
    <cellStyle name="Normal 7 2 14 3" xfId="9045"/>
    <cellStyle name="Normal 7 2 15 2" xfId="9046"/>
    <cellStyle name="Normal 7 2 15 2 2" xfId="9047"/>
    <cellStyle name="Normal 7 2 15 3" xfId="9048"/>
    <cellStyle name="Normal 7 2 16 2" xfId="9049"/>
    <cellStyle name="Normal 7 2 16 2 2" xfId="9050"/>
    <cellStyle name="Normal 7 2 16 3" xfId="9051"/>
    <cellStyle name="Normal 7 2 17 2" xfId="9052"/>
    <cellStyle name="Normal 7 2 17 2 2" xfId="9053"/>
    <cellStyle name="Normal 7 2 17 3" xfId="9054"/>
    <cellStyle name="Normal 7 2 18 2" xfId="9055"/>
    <cellStyle name="Normal 7 2 18 2 2" xfId="9056"/>
    <cellStyle name="Normal 7 2 18 3" xfId="9057"/>
    <cellStyle name="Normal 7 2 19 2" xfId="9058"/>
    <cellStyle name="Normal 7 2 19 2 2" xfId="9059"/>
    <cellStyle name="Normal 7 2 19 3" xfId="9060"/>
    <cellStyle name="Normal 7 2 2 2 2" xfId="9061"/>
    <cellStyle name="Normal 7 2 2 3" xfId="9062"/>
    <cellStyle name="Normal 7 2 20 2" xfId="9063"/>
    <cellStyle name="Normal 7 2 20 2 2" xfId="9064"/>
    <cellStyle name="Normal 7 2 20 3" xfId="9065"/>
    <cellStyle name="Normal 7 2 21 2" xfId="9066"/>
    <cellStyle name="Normal 7 2 21 2 2" xfId="9067"/>
    <cellStyle name="Normal 7 2 21 3" xfId="9068"/>
    <cellStyle name="Normal 7 2 22 2" xfId="9069"/>
    <cellStyle name="Normal 7 2 22 2 2" xfId="9070"/>
    <cellStyle name="Normal 7 2 22 3" xfId="9071"/>
    <cellStyle name="Normal 7 2 23 2" xfId="9072"/>
    <cellStyle name="Normal 7 2 23 2 2" xfId="9073"/>
    <cellStyle name="Normal 7 2 23 3" xfId="9074"/>
    <cellStyle name="Normal 7 2 25" xfId="9075"/>
    <cellStyle name="Normal 7 2 25 2" xfId="9076"/>
    <cellStyle name="Normal 7 2 26" xfId="9077"/>
    <cellStyle name="Normal 7 2 3 2 2" xfId="9078"/>
    <cellStyle name="Normal 7 2 3 3" xfId="9079"/>
    <cellStyle name="Normal 7 2 4 2" xfId="9080"/>
    <cellStyle name="Normal 7 2 4 2 2" xfId="9081"/>
    <cellStyle name="Normal 7 2 4 3" xfId="9082"/>
    <cellStyle name="Normal 7 2 5 2" xfId="9083"/>
    <cellStyle name="Normal 7 2 5 2 2" xfId="9084"/>
    <cellStyle name="Normal 7 2 5 3" xfId="9085"/>
    <cellStyle name="Normal 7 2 6 2" xfId="9086"/>
    <cellStyle name="Normal 7 2 6 2 2" xfId="9087"/>
    <cellStyle name="Normal 7 2 6 3" xfId="9088"/>
    <cellStyle name="Normal 7 2 7 2" xfId="9089"/>
    <cellStyle name="Normal 7 2 7 2 2" xfId="9090"/>
    <cellStyle name="Normal 7 2 7 3" xfId="9091"/>
    <cellStyle name="Normal 7 2 8 2" xfId="9092"/>
    <cellStyle name="Normal 7 2 8 2 2" xfId="9093"/>
    <cellStyle name="Normal 7 2 8 3" xfId="9094"/>
    <cellStyle name="Normal 7 2 9 2" xfId="9095"/>
    <cellStyle name="Normal 7 2 9 2 2" xfId="9096"/>
    <cellStyle name="Normal 7 2 9 3" xfId="9097"/>
    <cellStyle name="Normal 7 20 2" xfId="9098"/>
    <cellStyle name="Normal 7 20 2 2" xfId="9099"/>
    <cellStyle name="Normal 7 20 3" xfId="9100"/>
    <cellStyle name="Normal 7 21 2" xfId="9101"/>
    <cellStyle name="Normal 7 21 2 2" xfId="9102"/>
    <cellStyle name="Normal 7 21 3" xfId="9103"/>
    <cellStyle name="Normal 7 22 2" xfId="9104"/>
    <cellStyle name="Normal 7 22 2 2" xfId="9105"/>
    <cellStyle name="Normal 7 22 3" xfId="9106"/>
    <cellStyle name="Normal 7 23 2" xfId="9107"/>
    <cellStyle name="Normal 7 23 2 2" xfId="9108"/>
    <cellStyle name="Normal 7 23 3" xfId="9109"/>
    <cellStyle name="Normal 7 24 2" xfId="9110"/>
    <cellStyle name="Normal 7 24 2 2" xfId="9111"/>
    <cellStyle name="Normal 7 24 3" xfId="9112"/>
    <cellStyle name="Normal 7 26 2" xfId="9113"/>
    <cellStyle name="Normal 7 27 2" xfId="9114"/>
    <cellStyle name="Normal 7 3 2 2" xfId="9115"/>
    <cellStyle name="Normal 7 3 3" xfId="9116"/>
    <cellStyle name="Normal 7 4 2 2" xfId="9117"/>
    <cellStyle name="Normal 7 4 3" xfId="9118"/>
    <cellStyle name="Normal 7 5 2 2" xfId="9119"/>
    <cellStyle name="Normal 7 5 3" xfId="9120"/>
    <cellStyle name="Normal 7 6 2" xfId="9121"/>
    <cellStyle name="Normal 7 6 2 2" xfId="9122"/>
    <cellStyle name="Normal 7 6 3" xfId="9123"/>
    <cellStyle name="Normal 7 7 2" xfId="9124"/>
    <cellStyle name="Normal 7 7 2 2" xfId="9125"/>
    <cellStyle name="Normal 7 7 3" xfId="9126"/>
    <cellStyle name="Normal 7 8 2" xfId="9127"/>
    <cellStyle name="Normal 7 8 2 2" xfId="9128"/>
    <cellStyle name="Normal 7 8 3" xfId="9129"/>
    <cellStyle name="Normal 7 9 2" xfId="9130"/>
    <cellStyle name="Normal 7 9 2 2" xfId="9131"/>
    <cellStyle name="Normal 7 9 3" xfId="9132"/>
    <cellStyle name="Normal 8 3 13" xfId="9133"/>
    <cellStyle name="Normal 8 3 2" xfId="9134"/>
    <cellStyle name="Normal 8 3 2 2" xfId="9135"/>
    <cellStyle name="Normal 8 3 3" xfId="9136"/>
    <cellStyle name="Normal 8 3 4" xfId="9137"/>
    <cellStyle name="Normal 8 4 9" xfId="9138"/>
    <cellStyle name="Normal 8 4 2" xfId="9139"/>
    <cellStyle name="Normal 8 4 3" xfId="9140"/>
    <cellStyle name="Normal 8 4 4" xfId="9141"/>
    <cellStyle name="Normal 8 5 10" xfId="9142"/>
    <cellStyle name="Normal 8 6 10" xfId="9143"/>
    <cellStyle name="Normal 8 7 10" xfId="9144"/>
    <cellStyle name="Normal 8 8" xfId="9145"/>
    <cellStyle name="Normal 9 2 2 7" xfId="9146"/>
    <cellStyle name="Note 2 2 14" xfId="9147"/>
    <cellStyle name="Note 2 2 2 10" xfId="9148"/>
    <cellStyle name="Note 2 3 4" xfId="9149"/>
    <cellStyle name="Note 2 4 4" xfId="9150"/>
    <cellStyle name="Note 2 7 5" xfId="9151"/>
    <cellStyle name="Note 2 8 3" xfId="9152"/>
    <cellStyle name="Note 2 9 2" xfId="9153"/>
    <cellStyle name="Note 3 2 6" xfId="9154"/>
    <cellStyle name="Note 4" xfId="9155"/>
    <cellStyle name="Note 4 2" xfId="9156"/>
    <cellStyle name="Note 5" xfId="9157"/>
    <cellStyle name="Note 5 2" xfId="9158"/>
    <cellStyle name="Note 6" xfId="9159"/>
    <cellStyle name="Note 6 2" xfId="9160"/>
    <cellStyle name="Note 6 2 2" xfId="9161"/>
    <cellStyle name="Note 6 3" xfId="9162"/>
    <cellStyle name="Note 6 3 2" xfId="9163"/>
    <cellStyle name="Note 6 4" xfId="9164"/>
    <cellStyle name="Note 6 4 2" xfId="9165"/>
    <cellStyle name="Note 6 5" xfId="9166"/>
    <cellStyle name="Note 6 5 2" xfId="9167"/>
    <cellStyle name="Note 6 6" xfId="9168"/>
    <cellStyle name="Note 7" xfId="9169"/>
    <cellStyle name="Note 7 2" xfId="9170"/>
    <cellStyle name="Note 7 2 2" xfId="9171"/>
    <cellStyle name="Note 7 3" xfId="9172"/>
    <cellStyle name="Note 7 3 2" xfId="9173"/>
    <cellStyle name="Note 7 4" xfId="9174"/>
    <cellStyle name="Note 7 4 2" xfId="9175"/>
    <cellStyle name="Note 7 5" xfId="9176"/>
    <cellStyle name="Note 7 5 2" xfId="9177"/>
    <cellStyle name="Note 7 6" xfId="9178"/>
    <cellStyle name="Note 8" xfId="9179"/>
    <cellStyle name="Note 8 2" xfId="9180"/>
    <cellStyle name="Note 8 2 2" xfId="9181"/>
    <cellStyle name="Note 8 3" xfId="9182"/>
    <cellStyle name="Output 2 5" xfId="9183"/>
    <cellStyle name="Output 3" xfId="9184"/>
    <cellStyle name="Percent 10 4" xfId="9185"/>
    <cellStyle name="Percent 10 2 2" xfId="9186"/>
    <cellStyle name="Percent 12 2" xfId="9187"/>
    <cellStyle name="Percent 2 2 4 2" xfId="9188"/>
    <cellStyle name="Percent 2 2 5" xfId="9189"/>
    <cellStyle name="Percent 2 2 6" xfId="9190"/>
    <cellStyle name="Percent 2 3 5" xfId="9191"/>
    <cellStyle name="Percent 2 3 2 7" xfId="9192"/>
    <cellStyle name="Percent 2 3 3 2" xfId="9193"/>
    <cellStyle name="Percent 2 3 4 2" xfId="9194"/>
    <cellStyle name="Percent 3 2 3 3" xfId="9195"/>
    <cellStyle name="Percent 3 4 2" xfId="9196"/>
    <cellStyle name="Percent 4 3 4" xfId="9197"/>
    <cellStyle name="Percent 4 4 3" xfId="9198"/>
    <cellStyle name="Percent 4 4 2" xfId="9199"/>
    <cellStyle name="Percent 4 5" xfId="9200"/>
    <cellStyle name="Percent 5 2 3" xfId="9201"/>
    <cellStyle name="Title 2 4" xfId="9202"/>
    <cellStyle name="Title 3" xfId="9203"/>
    <cellStyle name="Total 2 5" xfId="9204"/>
    <cellStyle name="Total 3" xfId="9205"/>
    <cellStyle name="Warning Text 3" xfId="9206"/>
    <cellStyle name="Comma 20 2" xfId="9207"/>
    <cellStyle name="Normal 52" xfId="9208"/>
    <cellStyle name="Normal 53" xfId="9209"/>
    <cellStyle name="Normal 11 3" xfId="9210"/>
    <cellStyle name="Normal 11 4" xfId="9211"/>
    <cellStyle name="Normal 12 4" xfId="9212"/>
    <cellStyle name="Normal 13 3 9" xfId="9213"/>
    <cellStyle name="Normal 13 4 8" xfId="9214"/>
    <cellStyle name="Normal 14 3 9" xfId="9215"/>
    <cellStyle name="Normal 14 4 8" xfId="9216"/>
    <cellStyle name="Normal 15 4" xfId="9217"/>
    <cellStyle name="Normal 16 3" xfId="9218"/>
    <cellStyle name="Normal 16 4" xfId="9219"/>
    <cellStyle name="Normal 17 3" xfId="9220"/>
    <cellStyle name="Normal 17 4" xfId="9221"/>
    <cellStyle name="Normal 18 3 8" xfId="9222"/>
    <cellStyle name="Normal 18 4" xfId="9223"/>
    <cellStyle name="Normal 19 3" xfId="9224"/>
    <cellStyle name="Normal 19 4" xfId="9225"/>
    <cellStyle name="Normal 20 3 8" xfId="9226"/>
    <cellStyle name="Normal 20 4" xfId="9227"/>
    <cellStyle name="Normal 21 3" xfId="9228"/>
    <cellStyle name="Normal 21 4" xfId="9229"/>
    <cellStyle name="Normal 22 3" xfId="9230"/>
    <cellStyle name="Normal 22 4" xfId="9231"/>
    <cellStyle name="Normal 23 3" xfId="9232"/>
    <cellStyle name="Normal 23 4" xfId="9233"/>
    <cellStyle name="Normal 24 3" xfId="9234"/>
    <cellStyle name="Normal 24 4" xfId="9235"/>
    <cellStyle name="Normal 25 2" xfId="9236"/>
    <cellStyle name="Normal 25 3" xfId="9237"/>
    <cellStyle name="Normal 25 4" xfId="9238"/>
    <cellStyle name="Normal 26 15" xfId="9239"/>
    <cellStyle name="Normal 26 2 8" xfId="9240"/>
    <cellStyle name="Normal 26 3 8" xfId="9241"/>
    <cellStyle name="Normal 26 4 8" xfId="9242"/>
    <cellStyle name="Normal 27 3" xfId="9243"/>
    <cellStyle name="Normal 27 4" xfId="9244"/>
    <cellStyle name="Normal 28 3" xfId="9245"/>
    <cellStyle name="Normal 28 4" xfId="9246"/>
    <cellStyle name="Normal 29 15" xfId="9247"/>
    <cellStyle name="Normal 29 2 8" xfId="9248"/>
    <cellStyle name="Normal 29 3 8" xfId="9249"/>
    <cellStyle name="Normal 29 4 8" xfId="9250"/>
    <cellStyle name="Normal 30 15" xfId="9251"/>
    <cellStyle name="Normal 30 2 8" xfId="9252"/>
    <cellStyle name="Normal 30 3 8" xfId="9253"/>
    <cellStyle name="Normal 30 4" xfId="9254"/>
    <cellStyle name="Normal 31 15" xfId="9255"/>
    <cellStyle name="Normal 31 2 8" xfId="9256"/>
    <cellStyle name="Normal 31 3" xfId="9257"/>
    <cellStyle name="Normal 31 4" xfId="9258"/>
    <cellStyle name="Normal 32 2" xfId="9259"/>
    <cellStyle name="Normal 32 3" xfId="9260"/>
    <cellStyle name="Normal 32 4" xfId="9261"/>
    <cellStyle name="Normal 33 15" xfId="9262"/>
    <cellStyle name="Normal 33 2" xfId="9263"/>
    <cellStyle name="Normal 35 7" xfId="9264"/>
    <cellStyle name="Normal 35 2" xfId="9265"/>
    <cellStyle name="Normal 36 8" xfId="9266"/>
    <cellStyle name="Normal 36 2" xfId="9267"/>
    <cellStyle name="Normal 37 15" xfId="9268"/>
    <cellStyle name="Normal 8 2 5" xfId="9269"/>
    <cellStyle name="Normal 8 2 2 7" xfId="9270"/>
    <cellStyle name="Normal 9 16" xfId="9271"/>
    <cellStyle name="Normal 9 2 5" xfId="9272"/>
    <cellStyle name="Normal 9 3 11" xfId="9273"/>
    <cellStyle name="Percent 4 2 4" xfId="9274"/>
    <cellStyle name="Percent 5 4" xfId="9275"/>
    <cellStyle name="Percent 7 2 2" xfId="9276"/>
    <cellStyle name="Percent 8 2" xfId="9277"/>
    <cellStyle name="Style 1 2 2" xfId="9278"/>
    <cellStyle name="Normal 85" xfId="9279"/>
    <cellStyle name="20% - Accent1 2 4" xfId="9280"/>
    <cellStyle name="20% - Accent1 2 2 2 2" xfId="9281"/>
    <cellStyle name="20% - Accent1 3 8" xfId="9282"/>
    <cellStyle name="20% - Accent1 3 2 3" xfId="9283"/>
    <cellStyle name="20% - Accent1 4 4" xfId="9284"/>
    <cellStyle name="20% - Accent1 5 4" xfId="9285"/>
    <cellStyle name="20% - Accent1 5 3" xfId="9286"/>
    <cellStyle name="20% - Accent2 2 4" xfId="9287"/>
    <cellStyle name="20% - Accent2 2 2 2 2" xfId="9288"/>
    <cellStyle name="20% - Accent2 3 8" xfId="9289"/>
    <cellStyle name="20% - Accent2 3 2 3" xfId="9290"/>
    <cellStyle name="20% - Accent2 4 4" xfId="9291"/>
    <cellStyle name="20% - Accent2 5 4" xfId="9292"/>
    <cellStyle name="20% - Accent2 5 3" xfId="9293"/>
    <cellStyle name="20% - Accent3 2 4" xfId="9294"/>
    <cellStyle name="20% - Accent3 2 2 2 2" xfId="9295"/>
    <cellStyle name="20% - Accent3 3 8" xfId="9296"/>
    <cellStyle name="20% - Accent3 3 2 3" xfId="9297"/>
    <cellStyle name="20% - Accent3 4 4" xfId="9298"/>
    <cellStyle name="20% - Accent3 5 4" xfId="9299"/>
    <cellStyle name="20% - Accent3 5 3" xfId="9300"/>
    <cellStyle name="20% - Accent4 2 4" xfId="9301"/>
    <cellStyle name="20% - Accent4 2 2 2 2" xfId="9302"/>
    <cellStyle name="20% - Accent4 3 8" xfId="9303"/>
    <cellStyle name="20% - Accent4 3 2 3" xfId="9304"/>
    <cellStyle name="20% - Accent4 4 4" xfId="9305"/>
    <cellStyle name="20% - Accent4 5 4" xfId="9306"/>
    <cellStyle name="20% - Accent4 5 3" xfId="9307"/>
    <cellStyle name="20% - Accent5 2 4" xfId="9308"/>
    <cellStyle name="20% - Accent5 2 2 2 2" xfId="9309"/>
    <cellStyle name="20% - Accent5 3 8" xfId="9310"/>
    <cellStyle name="20% - Accent5 3 2 3" xfId="9311"/>
    <cellStyle name="20% - Accent5 4 4" xfId="9312"/>
    <cellStyle name="20% - Accent5 5 4" xfId="9313"/>
    <cellStyle name="20% - Accent5 5 3" xfId="9314"/>
    <cellStyle name="20% - Accent6 2 4" xfId="9315"/>
    <cellStyle name="20% - Accent6 2 2 2 2" xfId="9316"/>
    <cellStyle name="20% - Accent6 3 2 3" xfId="9317"/>
    <cellStyle name="20% - Accent6 4 4" xfId="9318"/>
    <cellStyle name="20% - Accent6 5 4" xfId="9319"/>
    <cellStyle name="20% - Accent6 5 3" xfId="9320"/>
    <cellStyle name="40% - Accent1 2 4" xfId="9321"/>
    <cellStyle name="40% - Accent1 2 2 2 2" xfId="9322"/>
    <cellStyle name="40% - Accent1 3 8" xfId="9323"/>
    <cellStyle name="40% - Accent1 3 2 3" xfId="9324"/>
    <cellStyle name="40% - Accent1 4 4" xfId="9325"/>
    <cellStyle name="40% - Accent1 5 4" xfId="9326"/>
    <cellStyle name="40% - Accent1 5 3" xfId="9327"/>
    <cellStyle name="40% - Accent2 2 4" xfId="9328"/>
    <cellStyle name="40% - Accent2 2 2 2 2" xfId="9329"/>
    <cellStyle name="40% - Accent2 3 8" xfId="9330"/>
    <cellStyle name="40% - Accent2 3 2 3" xfId="9331"/>
    <cellStyle name="40% - Accent2 4 4" xfId="9332"/>
    <cellStyle name="40% - Accent2 5 4" xfId="9333"/>
    <cellStyle name="40% - Accent2 5 3" xfId="9334"/>
    <cellStyle name="40% - Accent3 2 4" xfId="9335"/>
    <cellStyle name="40% - Accent3 2 2 2 2" xfId="9336"/>
    <cellStyle name="40% - Accent3 3 8" xfId="9337"/>
    <cellStyle name="40% - Accent3 3 2 3" xfId="9338"/>
    <cellStyle name="40% - Accent3 4 4" xfId="9339"/>
    <cellStyle name="40% - Accent3 5 4" xfId="9340"/>
    <cellStyle name="40% - Accent3 5 3" xfId="9341"/>
    <cellStyle name="40% - Accent4 2 4" xfId="9342"/>
    <cellStyle name="40% - Accent4 2 2 2 2" xfId="9343"/>
    <cellStyle name="40% - Accent4 3 8" xfId="9344"/>
    <cellStyle name="40% - Accent4 3 2 3" xfId="9345"/>
    <cellStyle name="40% - Accent4 4 4" xfId="9346"/>
    <cellStyle name="40% - Accent4 5 4" xfId="9347"/>
    <cellStyle name="40% - Accent4 5 3" xfId="9348"/>
    <cellStyle name="40% - Accent5 2 4" xfId="9349"/>
    <cellStyle name="40% - Accent5 2 2 2 2" xfId="9350"/>
    <cellStyle name="40% - Accent5 3 2 3" xfId="9351"/>
    <cellStyle name="40% - Accent5 4 4" xfId="9352"/>
    <cellStyle name="40% - Accent5 5 4" xfId="9353"/>
    <cellStyle name="40% - Accent5 5 3" xfId="9354"/>
    <cellStyle name="40% - Accent6 2 4" xfId="9355"/>
    <cellStyle name="40% - Accent6 2 2 2 2" xfId="9356"/>
    <cellStyle name="40% - Accent6 3 8" xfId="9357"/>
    <cellStyle name="40% - Accent6 3 2 3" xfId="9358"/>
    <cellStyle name="40% - Accent6 4 4" xfId="9359"/>
    <cellStyle name="40% - Accent6 5 4" xfId="9360"/>
    <cellStyle name="40% - Accent6 5 3" xfId="9361"/>
    <cellStyle name="60% - Accent1 2 4" xfId="9362"/>
    <cellStyle name="60% - Accent1 2 2 2" xfId="9363"/>
    <cellStyle name="60% - Accent1 3 3 2" xfId="9364"/>
    <cellStyle name="60% - Accent1 3 2 2" xfId="9365"/>
    <cellStyle name="60% - Accent1 4" xfId="9366"/>
    <cellStyle name="60% - Accent2 2 4" xfId="9367"/>
    <cellStyle name="60% - Accent2 2 2 2" xfId="9368"/>
    <cellStyle name="60% - Accent2 3 3 2" xfId="9369"/>
    <cellStyle name="60% - Accent2 3 2 2" xfId="9370"/>
    <cellStyle name="60% - Accent2 4" xfId="9371"/>
    <cellStyle name="60% - Accent3 2 4" xfId="9372"/>
    <cellStyle name="60% - Accent3 2 2 2" xfId="9373"/>
    <cellStyle name="60% - Accent3 3 3 2" xfId="9374"/>
    <cellStyle name="60% - Accent3 3 2 2" xfId="9375"/>
    <cellStyle name="60% - Accent3 4" xfId="9376"/>
    <cellStyle name="60% - Accent4 2 4" xfId="9377"/>
    <cellStyle name="60% - Accent4 2 2 2" xfId="9378"/>
    <cellStyle name="60% - Accent4 3 3 2" xfId="9379"/>
    <cellStyle name="60% - Accent4 3 2 2" xfId="9380"/>
    <cellStyle name="60% - Accent4 4" xfId="9381"/>
    <cellStyle name="60% - Accent5 2 4" xfId="9382"/>
    <cellStyle name="60% - Accent5 2 2 2" xfId="9383"/>
    <cellStyle name="60% - Accent5 3 3 2" xfId="9384"/>
    <cellStyle name="60% - Accent5 3 2 2" xfId="9385"/>
    <cellStyle name="60% - Accent5 4" xfId="9386"/>
    <cellStyle name="60% - Accent6 2 4" xfId="9387"/>
    <cellStyle name="60% - Accent6 2 2 2" xfId="9388"/>
    <cellStyle name="60% - Accent6 3 3 2" xfId="9389"/>
    <cellStyle name="60% - Accent6 3 2 2" xfId="9390"/>
    <cellStyle name="60% - Accent6 4" xfId="9391"/>
    <cellStyle name="Accent1 2 4" xfId="9392"/>
    <cellStyle name="Accent1 2 2 2" xfId="9393"/>
    <cellStyle name="Accent1 3 3 2" xfId="9394"/>
    <cellStyle name="Accent1 3 2 2" xfId="9395"/>
    <cellStyle name="Accent1 4" xfId="9396"/>
    <cellStyle name="Accent2 2 4" xfId="9397"/>
    <cellStyle name="Accent2 2 2 2" xfId="9398"/>
    <cellStyle name="Accent2 3 3 2" xfId="9399"/>
    <cellStyle name="Accent2 3 2 2" xfId="9400"/>
    <cellStyle name="Accent2 4" xfId="9401"/>
    <cellStyle name="Accent3 2 4" xfId="9402"/>
    <cellStyle name="Accent3 2 2 2" xfId="9403"/>
    <cellStyle name="Accent3 3 3 2" xfId="9404"/>
    <cellStyle name="Accent3 3 2 2" xfId="9405"/>
    <cellStyle name="Accent3 4" xfId="9406"/>
    <cellStyle name="Accent4 2 4" xfId="9407"/>
    <cellStyle name="Accent4 2 2 2" xfId="9408"/>
    <cellStyle name="Accent4 3 3 2" xfId="9409"/>
    <cellStyle name="Accent4 3 2 2" xfId="9410"/>
    <cellStyle name="Accent4 4" xfId="9411"/>
    <cellStyle name="Accent5 2 4" xfId="9412"/>
    <cellStyle name="Accent5 2 2 2" xfId="9413"/>
    <cellStyle name="Accent5 3 3 2" xfId="9414"/>
    <cellStyle name="Accent5 3 2 2" xfId="9415"/>
    <cellStyle name="Accent5 4" xfId="9416"/>
    <cellStyle name="Accent6 2 4" xfId="9417"/>
    <cellStyle name="Accent6 2 2 2" xfId="9418"/>
    <cellStyle name="Accent6 3 3 2" xfId="9419"/>
    <cellStyle name="Accent6 3 2 2" xfId="9420"/>
    <cellStyle name="Accent6 4" xfId="9421"/>
    <cellStyle name="Bad 2 4" xfId="9422"/>
    <cellStyle name="Bad 2 2 2" xfId="9423"/>
    <cellStyle name="Bad 3 3 2" xfId="9424"/>
    <cellStyle name="Bad 3 2 2" xfId="9425"/>
    <cellStyle name="Bad 4" xfId="9426"/>
    <cellStyle name="Calculated Value 2" xfId="9427"/>
    <cellStyle name="Calculation 2 4 2" xfId="9428"/>
    <cellStyle name="Calculation 2 2 2" xfId="9429"/>
    <cellStyle name="Calculation 3 3 3" xfId="9430"/>
    <cellStyle name="Calculation 3 2 2" xfId="9431"/>
    <cellStyle name="Calculation 4" xfId="9432"/>
    <cellStyle name="Check Cell 2 4" xfId="9433"/>
    <cellStyle name="Check Cell 2 2 5" xfId="9434"/>
    <cellStyle name="Check Cell 3 5" xfId="9435"/>
    <cellStyle name="Check Cell 3 2 2" xfId="9436"/>
    <cellStyle name="Check Cell 4" xfId="9437"/>
    <cellStyle name="Comma 13 8" xfId="9438"/>
    <cellStyle name="Comma 13 2" xfId="9439"/>
    <cellStyle name="Comma 14 2" xfId="9440"/>
    <cellStyle name="Comma 2 6 2" xfId="9441"/>
    <cellStyle name="Comma 2 2 9 2" xfId="9442"/>
    <cellStyle name="Comma 2 3 4" xfId="9443"/>
    <cellStyle name="Comma 2 5 2" xfId="9444"/>
    <cellStyle name="Comma 4 3" xfId="9445"/>
    <cellStyle name="Cost Premium Value 4" xfId="9446"/>
    <cellStyle name="Cost Premium Value 2" xfId="9447"/>
    <cellStyle name="CRE Calculated 2 3" xfId="9448"/>
    <cellStyle name="CRE Info 2" xfId="9449"/>
    <cellStyle name="CRE NotApplicable 2" xfId="9450"/>
    <cellStyle name="Currency 2 2 4 2" xfId="9451"/>
    <cellStyle name="Currency 3 5 3" xfId="9452"/>
    <cellStyle name="Currency 3 2 9" xfId="9453"/>
    <cellStyle name="Currency 3 2 2 7" xfId="9454"/>
    <cellStyle name="Currency 3 3 8" xfId="9455"/>
    <cellStyle name="Currency 3 4 8" xfId="9456"/>
    <cellStyle name="Currency 4 5" xfId="9457"/>
    <cellStyle name="EPACT05 2" xfId="9458"/>
    <cellStyle name="Explanatory Text 2 4" xfId="9459"/>
    <cellStyle name="Explanatory Text 2 2 2" xfId="9460"/>
    <cellStyle name="Explanatory Text 3 3 2" xfId="9461"/>
    <cellStyle name="Explanatory Text 3 2 2" xfId="9462"/>
    <cellStyle name="Explanatory Text 4" xfId="9463"/>
    <cellStyle name="Good 2 4" xfId="9464"/>
    <cellStyle name="Good 2 2 2" xfId="9465"/>
    <cellStyle name="Good 3 3 2" xfId="9466"/>
    <cellStyle name="Good 3 2 2" xfId="9467"/>
    <cellStyle name="Good 4" xfId="9468"/>
    <cellStyle name="Heading 1 2 4" xfId="9469"/>
    <cellStyle name="Heading 1 2 2 2" xfId="9470"/>
    <cellStyle name="Heading 1 3 3 2" xfId="9471"/>
    <cellStyle name="Heading 1 3 2 2" xfId="9472"/>
    <cellStyle name="Heading 1 4" xfId="9473"/>
    <cellStyle name="Heading 2 2 4 2" xfId="9474"/>
    <cellStyle name="Heading 2 2 2 2 2" xfId="9475"/>
    <cellStyle name="Heading 2 3 3 2" xfId="9476"/>
    <cellStyle name="Heading 2 3 2 2 2" xfId="9477"/>
    <cellStyle name="Heading 2 4 3" xfId="9478"/>
    <cellStyle name="Heading 3 2 4" xfId="9479"/>
    <cellStyle name="Heading 3 2 2 2" xfId="9480"/>
    <cellStyle name="Heading 3 3 3 2" xfId="9481"/>
    <cellStyle name="Heading 3 3 2 2" xfId="9482"/>
    <cellStyle name="Heading 3 4" xfId="9483"/>
    <cellStyle name="Heading 4 2 4" xfId="9484"/>
    <cellStyle name="Heading 4 2 2 2" xfId="9485"/>
    <cellStyle name="Heading 4 3 3 2" xfId="9486"/>
    <cellStyle name="Heading 4 3 2 2" xfId="9487"/>
    <cellStyle name="Heading 4 4" xfId="9488"/>
    <cellStyle name="Hyperlink 2 2 3 2" xfId="9489"/>
    <cellStyle name="Input 2 4 2" xfId="9490"/>
    <cellStyle name="Input 2 2 2" xfId="9491"/>
    <cellStyle name="Input 3 3 3" xfId="9492"/>
    <cellStyle name="Input 3 2 2" xfId="9493"/>
    <cellStyle name="Input 4" xfId="9494"/>
    <cellStyle name="Linked Cell 2 4" xfId="9495"/>
    <cellStyle name="Linked Cell 2 2 4" xfId="9496"/>
    <cellStyle name="Linked Cell 3 5" xfId="9497"/>
    <cellStyle name="Linked Cell 3 2 2" xfId="9498"/>
    <cellStyle name="Linked Cell 4" xfId="9499"/>
    <cellStyle name="Neutral 2 4" xfId="9500"/>
    <cellStyle name="Neutral 2 2 2" xfId="9501"/>
    <cellStyle name="Neutral 3 3 2" xfId="9502"/>
    <cellStyle name="Neutral 3 2 2" xfId="9503"/>
    <cellStyle name="Neutral 4" xfId="9504"/>
    <cellStyle name="Normal 10 9" xfId="9505"/>
    <cellStyle name="Normal 10 2 5" xfId="9506"/>
    <cellStyle name="Normal 10 2 2 8" xfId="9507"/>
    <cellStyle name="Normal 10 2 2 2" xfId="9508"/>
    <cellStyle name="Normal 10 2 3" xfId="9509"/>
    <cellStyle name="Normal 10 2 4" xfId="9510"/>
    <cellStyle name="Normal 10 3 2 8" xfId="9511"/>
    <cellStyle name="Normal 10 3 2 2" xfId="9512"/>
    <cellStyle name="Normal 10 3 3" xfId="9513"/>
    <cellStyle name="Normal 10 4 3" xfId="9514"/>
    <cellStyle name="Normal 10 4 2 7" xfId="9515"/>
    <cellStyle name="Normal 10 5 8" xfId="9516"/>
    <cellStyle name="Normal 10 5 2" xfId="9517"/>
    <cellStyle name="Normal 10 6" xfId="9518"/>
    <cellStyle name="Normal 10 6 2" xfId="9519"/>
    <cellStyle name="Normal 10 7" xfId="9520"/>
    <cellStyle name="Normal 10 7 2" xfId="9521"/>
    <cellStyle name="Normal 10 8" xfId="9522"/>
    <cellStyle name="Normal 11 9" xfId="9523"/>
    <cellStyle name="Normal 11 2 5" xfId="9524"/>
    <cellStyle name="Normal 11 2 2" xfId="9525"/>
    <cellStyle name="Normal 11 2 2 2" xfId="9526"/>
    <cellStyle name="Normal 11 2 3" xfId="9527"/>
    <cellStyle name="Normal 11 2 4" xfId="9528"/>
    <cellStyle name="Normal 11 3 2" xfId="9529"/>
    <cellStyle name="Normal 11 3 2 2" xfId="9530"/>
    <cellStyle name="Normal 11 3 3" xfId="9531"/>
    <cellStyle name="Normal 11 4 3" xfId="9532"/>
    <cellStyle name="Normal 11 4 2" xfId="9533"/>
    <cellStyle name="Normal 11 5" xfId="9534"/>
    <cellStyle name="Normal 11 5 2" xfId="9535"/>
    <cellStyle name="Normal 11 6" xfId="9536"/>
    <cellStyle name="Normal 11 6 2" xfId="9537"/>
    <cellStyle name="Normal 11 7" xfId="9538"/>
    <cellStyle name="Normal 11 7 2" xfId="9539"/>
    <cellStyle name="Normal 11 8" xfId="9540"/>
    <cellStyle name="Normal 12 9" xfId="9541"/>
    <cellStyle name="Normal 12 2 5" xfId="9542"/>
    <cellStyle name="Normal 12 2 2 8" xfId="9543"/>
    <cellStyle name="Normal 12 2 2 2" xfId="9544"/>
    <cellStyle name="Normal 12 2 3" xfId="9545"/>
    <cellStyle name="Normal 12 2 4" xfId="9546"/>
    <cellStyle name="Normal 12 3 2" xfId="9547"/>
    <cellStyle name="Normal 12 3 2 2" xfId="9548"/>
    <cellStyle name="Normal 12 3 3" xfId="9549"/>
    <cellStyle name="Normal 12 4 3" xfId="9550"/>
    <cellStyle name="Normal 12 4 2" xfId="9551"/>
    <cellStyle name="Normal 12 5" xfId="9552"/>
    <cellStyle name="Normal 12 5 2" xfId="9553"/>
    <cellStyle name="Normal 12 6" xfId="9554"/>
    <cellStyle name="Normal 12 6 2" xfId="9555"/>
    <cellStyle name="Normal 12 7" xfId="9556"/>
    <cellStyle name="Normal 12 7 2" xfId="9557"/>
    <cellStyle name="Normal 12 8" xfId="9558"/>
    <cellStyle name="Normal 13 9" xfId="9559"/>
    <cellStyle name="Normal 13 2 4" xfId="9560"/>
    <cellStyle name="Normal 13 2 2 10" xfId="9561"/>
    <cellStyle name="Normal 13 2 2 2" xfId="9562"/>
    <cellStyle name="Normal 13 2 3" xfId="9563"/>
    <cellStyle name="Normal 13 3 2" xfId="9564"/>
    <cellStyle name="Normal 13 3 3" xfId="9565"/>
    <cellStyle name="Normal 13 4 3" xfId="9566"/>
    <cellStyle name="Normal 13 4 2" xfId="9567"/>
    <cellStyle name="Normal 13 5" xfId="9568"/>
    <cellStyle name="Normal 13 5 2" xfId="9569"/>
    <cellStyle name="Normal 13 6" xfId="9570"/>
    <cellStyle name="Normal 13 6 2" xfId="9571"/>
    <cellStyle name="Normal 13 7" xfId="9572"/>
    <cellStyle name="Normal 13 7 2" xfId="9573"/>
    <cellStyle name="Normal 13 8" xfId="9574"/>
    <cellStyle name="Normal 14 9" xfId="9575"/>
    <cellStyle name="Normal 14 2 4" xfId="9576"/>
    <cellStyle name="Normal 14 2 2 2" xfId="9577"/>
    <cellStyle name="Normal 14 2 3" xfId="9578"/>
    <cellStyle name="Normal 14 3 2" xfId="9579"/>
    <cellStyle name="Normal 14 3 3" xfId="9580"/>
    <cellStyle name="Normal 14 4 3" xfId="9581"/>
    <cellStyle name="Normal 14 4 2" xfId="9582"/>
    <cellStyle name="Normal 14 5" xfId="9583"/>
    <cellStyle name="Normal 14 5 2" xfId="9584"/>
    <cellStyle name="Normal 14 6" xfId="9585"/>
    <cellStyle name="Normal 14 6 2" xfId="9586"/>
    <cellStyle name="Normal 14 7" xfId="9587"/>
    <cellStyle name="Normal 14 7 2" xfId="9588"/>
    <cellStyle name="Normal 14 8" xfId="9589"/>
    <cellStyle name="Normal 15 9" xfId="9590"/>
    <cellStyle name="Normal 15 2 3" xfId="9591"/>
    <cellStyle name="Normal 15 2 2 9" xfId="9592"/>
    <cellStyle name="Normal 15 3 3" xfId="9593"/>
    <cellStyle name="Normal 15 3 2" xfId="9594"/>
    <cellStyle name="Normal 15 4 3" xfId="9595"/>
    <cellStyle name="Normal 15 4 2" xfId="9596"/>
    <cellStyle name="Normal 15 5" xfId="9597"/>
    <cellStyle name="Normal 15 5 2" xfId="9598"/>
    <cellStyle name="Normal 15 6" xfId="9599"/>
    <cellStyle name="Normal 15 6 2" xfId="9600"/>
    <cellStyle name="Normal 15 7" xfId="9601"/>
    <cellStyle name="Normal 15 7 2" xfId="9602"/>
    <cellStyle name="Normal 15 8" xfId="9603"/>
    <cellStyle name="Normal 16 9" xfId="9604"/>
    <cellStyle name="Normal 16 2 2" xfId="9605"/>
    <cellStyle name="Normal 16 2 2 2" xfId="9606"/>
    <cellStyle name="Normal 16 2 3" xfId="9607"/>
    <cellStyle name="Normal 16 3 3" xfId="9608"/>
    <cellStyle name="Normal 16 3 2" xfId="9609"/>
    <cellStyle name="Normal 16 4 3" xfId="9610"/>
    <cellStyle name="Normal 16 4 2" xfId="9611"/>
    <cellStyle name="Normal 16 5" xfId="9612"/>
    <cellStyle name="Normal 16 5 2" xfId="9613"/>
    <cellStyle name="Normal 16 6" xfId="9614"/>
    <cellStyle name="Normal 16 6 2" xfId="9615"/>
    <cellStyle name="Normal 16 7" xfId="9616"/>
    <cellStyle name="Normal 16 7 2" xfId="9617"/>
    <cellStyle name="Normal 16 8" xfId="9618"/>
    <cellStyle name="Normal 17 9" xfId="9619"/>
    <cellStyle name="Normal 17 2 4" xfId="9620"/>
    <cellStyle name="Normal 17 2 2" xfId="9621"/>
    <cellStyle name="Normal 17 2 2 2" xfId="9622"/>
    <cellStyle name="Normal 17 2 3" xfId="9623"/>
    <cellStyle name="Normal 17 3 3" xfId="9624"/>
    <cellStyle name="Normal 17 3 2" xfId="9625"/>
    <cellStyle name="Normal 17 4 3" xfId="9626"/>
    <cellStyle name="Normal 17 4 2" xfId="9627"/>
    <cellStyle name="Normal 17 5" xfId="9628"/>
    <cellStyle name="Normal 17 5 2" xfId="9629"/>
    <cellStyle name="Normal 17 6" xfId="9630"/>
    <cellStyle name="Normal 17 6 2" xfId="9631"/>
    <cellStyle name="Normal 17 7" xfId="9632"/>
    <cellStyle name="Normal 17 7 2" xfId="9633"/>
    <cellStyle name="Normal 17 8" xfId="9634"/>
    <cellStyle name="Normal 18 9" xfId="9635"/>
    <cellStyle name="Normal 18 2 4" xfId="9636"/>
    <cellStyle name="Normal 18 2 2" xfId="9637"/>
    <cellStyle name="Normal 18 2 2 2" xfId="9638"/>
    <cellStyle name="Normal 18 2 3" xfId="9639"/>
    <cellStyle name="Normal 18 3 3" xfId="9640"/>
    <cellStyle name="Normal 18 3 2" xfId="9641"/>
    <cellStyle name="Normal 18 4 3" xfId="9642"/>
    <cellStyle name="Normal 18 4 2" xfId="9643"/>
    <cellStyle name="Normal 18 5" xfId="9644"/>
    <cellStyle name="Normal 18 5 2" xfId="9645"/>
    <cellStyle name="Normal 18 6" xfId="9646"/>
    <cellStyle name="Normal 18 6 2" xfId="9647"/>
    <cellStyle name="Normal 18 7" xfId="9648"/>
    <cellStyle name="Normal 18 7 2" xfId="9649"/>
    <cellStyle name="Normal 18 8" xfId="9650"/>
    <cellStyle name="Normal 19 9" xfId="9651"/>
    <cellStyle name="Normal 19 2 3" xfId="9652"/>
    <cellStyle name="Normal 19 2 2" xfId="9653"/>
    <cellStyle name="Normal 19 3 3" xfId="9654"/>
    <cellStyle name="Normal 19 3 2" xfId="9655"/>
    <cellStyle name="Normal 19 4 3" xfId="9656"/>
    <cellStyle name="Normal 19 4 2" xfId="9657"/>
    <cellStyle name="Normal 19 5" xfId="9658"/>
    <cellStyle name="Normal 19 5 2" xfId="9659"/>
    <cellStyle name="Normal 19 6" xfId="9660"/>
    <cellStyle name="Normal 19 6 2" xfId="9661"/>
    <cellStyle name="Normal 19 7" xfId="9662"/>
    <cellStyle name="Normal 19 7 2" xfId="9663"/>
    <cellStyle name="Normal 19 8" xfId="9664"/>
    <cellStyle name="Normal 2 15 26" xfId="9665"/>
    <cellStyle name="Normal 2 13 26" xfId="9666"/>
    <cellStyle name="Normal 2 13 2 8" xfId="9667"/>
    <cellStyle name="Normal 2 13 2 2 7" xfId="9668"/>
    <cellStyle name="Normal 2 13 3 8" xfId="9669"/>
    <cellStyle name="Normal 2 13 3 2 7" xfId="9670"/>
    <cellStyle name="Normal 2 13 4 8" xfId="9671"/>
    <cellStyle name="Normal 2 13 4 2 7" xfId="9672"/>
    <cellStyle name="Normal 2 13 5 8" xfId="9673"/>
    <cellStyle name="Normal 2 13 5 2 7" xfId="9674"/>
    <cellStyle name="Normal 2 13 6 7" xfId="9675"/>
    <cellStyle name="Normal 2 14 26" xfId="9676"/>
    <cellStyle name="Normal 2 2 2 6" xfId="9677"/>
    <cellStyle name="Normal 2 2 3 8" xfId="9678"/>
    <cellStyle name="Normal 2 2 3 2 3" xfId="9679"/>
    <cellStyle name="Normal 2 2 4 8" xfId="9680"/>
    <cellStyle name="Normal 2 2 5 8" xfId="9681"/>
    <cellStyle name="Normal 2 2 6 6" xfId="9682"/>
    <cellStyle name="Normal 2 3 2 2 2" xfId="9683"/>
    <cellStyle name="Normal 2 3 3 8" xfId="9684"/>
    <cellStyle name="Normal 20 9" xfId="9685"/>
    <cellStyle name="Normal 20 2 3" xfId="9686"/>
    <cellStyle name="Normal 20 2 2" xfId="9687"/>
    <cellStyle name="Normal 20 3 3" xfId="9688"/>
    <cellStyle name="Normal 20 3 2" xfId="9689"/>
    <cellStyle name="Normal 20 4 3" xfId="9690"/>
    <cellStyle name="Normal 20 4 2" xfId="9691"/>
    <cellStyle name="Normal 20 5" xfId="9692"/>
    <cellStyle name="Normal 20 5 2" xfId="9693"/>
    <cellStyle name="Normal 20 6" xfId="9694"/>
    <cellStyle name="Normal 20 6 2" xfId="9695"/>
    <cellStyle name="Normal 20 7" xfId="9696"/>
    <cellStyle name="Normal 20 7 2" xfId="9697"/>
    <cellStyle name="Normal 20 8" xfId="9698"/>
    <cellStyle name="Normal 21 9" xfId="9699"/>
    <cellStyle name="Normal 21 2 3" xfId="9700"/>
    <cellStyle name="Normal 21 2 2" xfId="9701"/>
    <cellStyle name="Normal 21 3 3" xfId="9702"/>
    <cellStyle name="Normal 21 3 2" xfId="9703"/>
    <cellStyle name="Normal 21 4 3" xfId="9704"/>
    <cellStyle name="Normal 21 4 2" xfId="9705"/>
    <cellStyle name="Normal 21 5" xfId="9706"/>
    <cellStyle name="Normal 21 5 2" xfId="9707"/>
    <cellStyle name="Normal 21 6" xfId="9708"/>
    <cellStyle name="Normal 21 6 2" xfId="9709"/>
    <cellStyle name="Normal 21 7" xfId="9710"/>
    <cellStyle name="Normal 21 7 2" xfId="9711"/>
    <cellStyle name="Normal 21 8" xfId="9712"/>
    <cellStyle name="Normal 22 9" xfId="9713"/>
    <cellStyle name="Normal 22 2 3" xfId="9714"/>
    <cellStyle name="Normal 22 2 2" xfId="9715"/>
    <cellStyle name="Normal 22 3 3" xfId="9716"/>
    <cellStyle name="Normal 22 3 2" xfId="9717"/>
    <cellStyle name="Normal 22 4 3" xfId="9718"/>
    <cellStyle name="Normal 22 4 2" xfId="9719"/>
    <cellStyle name="Normal 22 5" xfId="9720"/>
    <cellStyle name="Normal 22 5 2" xfId="9721"/>
    <cellStyle name="Normal 22 6" xfId="9722"/>
    <cellStyle name="Normal 22 6 2" xfId="9723"/>
    <cellStyle name="Normal 22 7" xfId="9724"/>
    <cellStyle name="Normal 22 7 2" xfId="9725"/>
    <cellStyle name="Normal 22 8" xfId="9726"/>
    <cellStyle name="Normal 23 9" xfId="9727"/>
    <cellStyle name="Normal 23 2 3" xfId="9728"/>
    <cellStyle name="Normal 23 2 2" xfId="9729"/>
    <cellStyle name="Normal 23 3 3" xfId="9730"/>
    <cellStyle name="Normal 23 3 2" xfId="9731"/>
    <cellStyle name="Normal 23 4 3" xfId="9732"/>
    <cellStyle name="Normal 23 4 2" xfId="9733"/>
    <cellStyle name="Normal 23 5" xfId="9734"/>
    <cellStyle name="Normal 23 5 2" xfId="9735"/>
    <cellStyle name="Normal 23 6" xfId="9736"/>
    <cellStyle name="Normal 23 6 2" xfId="9737"/>
    <cellStyle name="Normal 23 7" xfId="9738"/>
    <cellStyle name="Normal 23 7 2" xfId="9739"/>
    <cellStyle name="Normal 23 8" xfId="9740"/>
    <cellStyle name="Normal 24 9" xfId="9741"/>
    <cellStyle name="Normal 24 2 3" xfId="9742"/>
    <cellStyle name="Normal 24 2 2" xfId="9743"/>
    <cellStyle name="Normal 24 3 3" xfId="9744"/>
    <cellStyle name="Normal 24 3 2" xfId="9745"/>
    <cellStyle name="Normal 24 4 3" xfId="9746"/>
    <cellStyle name="Normal 24 4 2" xfId="9747"/>
    <cellStyle name="Normal 24 5" xfId="9748"/>
    <cellStyle name="Normal 24 5 2" xfId="9749"/>
    <cellStyle name="Normal 24 6" xfId="9750"/>
    <cellStyle name="Normal 24 6 2" xfId="9751"/>
    <cellStyle name="Normal 24 7" xfId="9752"/>
    <cellStyle name="Normal 24 7 2" xfId="9753"/>
    <cellStyle name="Normal 24 8" xfId="9754"/>
    <cellStyle name="Normal 25 9" xfId="9755"/>
    <cellStyle name="Normal 25 2 3" xfId="9756"/>
    <cellStyle name="Normal 25 2 2" xfId="9757"/>
    <cellStyle name="Normal 25 3 3" xfId="9758"/>
    <cellStyle name="Normal 25 3 2" xfId="9759"/>
    <cellStyle name="Normal 25 4 3" xfId="9760"/>
    <cellStyle name="Normal 25 4 2" xfId="9761"/>
    <cellStyle name="Normal 25 5" xfId="9762"/>
    <cellStyle name="Normal 25 5 2" xfId="9763"/>
    <cellStyle name="Normal 25 6" xfId="9764"/>
    <cellStyle name="Normal 25 6 2" xfId="9765"/>
    <cellStyle name="Normal 25 7" xfId="9766"/>
    <cellStyle name="Normal 25 7 2" xfId="9767"/>
    <cellStyle name="Normal 25 8" xfId="9768"/>
    <cellStyle name="Normal 26 9" xfId="9769"/>
    <cellStyle name="Normal 26 2 3" xfId="9770"/>
    <cellStyle name="Normal 26 3 3" xfId="9771"/>
    <cellStyle name="Normal 26 4 3" xfId="9772"/>
    <cellStyle name="Normal 26 6 2" xfId="9773"/>
    <cellStyle name="Normal 26 7" xfId="9774"/>
    <cellStyle name="Normal 26 7 2" xfId="9775"/>
    <cellStyle name="Normal 26 8" xfId="9776"/>
    <cellStyle name="Normal 27 9" xfId="9777"/>
    <cellStyle name="Normal 27 2 3" xfId="9778"/>
    <cellStyle name="Normal 27 2 2" xfId="9779"/>
    <cellStyle name="Normal 27 3 3" xfId="9780"/>
    <cellStyle name="Normal 27 3 2" xfId="9781"/>
    <cellStyle name="Normal 27 4 3" xfId="9782"/>
    <cellStyle name="Normal 27 4 2" xfId="9783"/>
    <cellStyle name="Normal 27 5" xfId="9784"/>
    <cellStyle name="Normal 27 5 2" xfId="9785"/>
    <cellStyle name="Normal 27 6" xfId="9786"/>
    <cellStyle name="Normal 27 6 2" xfId="9787"/>
    <cellStyle name="Normal 27 7" xfId="9788"/>
    <cellStyle name="Normal 27 7 2" xfId="9789"/>
    <cellStyle name="Normal 27 8" xfId="9790"/>
    <cellStyle name="Normal 28 9" xfId="9791"/>
    <cellStyle name="Normal 28 2 3" xfId="9792"/>
    <cellStyle name="Normal 28 2 2" xfId="9793"/>
    <cellStyle name="Normal 28 3 3" xfId="9794"/>
    <cellStyle name="Normal 28 3 2" xfId="9795"/>
    <cellStyle name="Normal 28 4 3" xfId="9796"/>
    <cellStyle name="Normal 28 4 2" xfId="9797"/>
    <cellStyle name="Normal 28 5" xfId="9798"/>
    <cellStyle name="Normal 28 5 2" xfId="9799"/>
    <cellStyle name="Normal 28 6" xfId="9800"/>
    <cellStyle name="Normal 28 6 2" xfId="9801"/>
    <cellStyle name="Normal 28 7" xfId="9802"/>
    <cellStyle name="Normal 28 7 2" xfId="9803"/>
    <cellStyle name="Normal 28 8" xfId="9804"/>
    <cellStyle name="Normal 29 9" xfId="9805"/>
    <cellStyle name="Normal 29 2 3" xfId="9806"/>
    <cellStyle name="Normal 29 3 3" xfId="9807"/>
    <cellStyle name="Normal 29 4 3" xfId="9808"/>
    <cellStyle name="Normal 29 6 2" xfId="9809"/>
    <cellStyle name="Normal 29 7" xfId="9810"/>
    <cellStyle name="Normal 29 7 2" xfId="9811"/>
    <cellStyle name="Normal 29 8" xfId="9812"/>
    <cellStyle name="Normal 3 2 8 4" xfId="9813"/>
    <cellStyle name="Normal 3 2 2 6 6" xfId="9814"/>
    <cellStyle name="Normal 3 2 2 2 8" xfId="9815"/>
    <cellStyle name="Normal 3 2 2 2 2 7" xfId="9816"/>
    <cellStyle name="Normal 3 2 2 3 8" xfId="9817"/>
    <cellStyle name="Normal 3 2 2 3 2 7" xfId="9818"/>
    <cellStyle name="Normal 3 2 2 4 4" xfId="9819"/>
    <cellStyle name="Normal 3 2 2 5 7" xfId="9820"/>
    <cellStyle name="Normal 3 2 3 2 3" xfId="9821"/>
    <cellStyle name="Normal 3 2 4 3 6" xfId="9822"/>
    <cellStyle name="Normal 3 2 4 2 7" xfId="9823"/>
    <cellStyle name="Normal 3 2 5 2 3" xfId="9824"/>
    <cellStyle name="Normal 3 2 6 2 6" xfId="9825"/>
    <cellStyle name="Normal 3 3 4 6" xfId="9826"/>
    <cellStyle name="Normal 3 3 2 5" xfId="9827"/>
    <cellStyle name="Normal 3 3 3 4" xfId="9828"/>
    <cellStyle name="Normal 3 4 2 8" xfId="9829"/>
    <cellStyle name="Normal 3 4 2 3 7" xfId="9830"/>
    <cellStyle name="Normal 3 4 3 8" xfId="9831"/>
    <cellStyle name="Normal 3 4 3 2 7" xfId="9832"/>
    <cellStyle name="Normal 3 4 4 8" xfId="9833"/>
    <cellStyle name="Normal 3 4 4 2 7" xfId="9834"/>
    <cellStyle name="Normal 3 4 5 7" xfId="9835"/>
    <cellStyle name="Normal 3 5 4 6" xfId="9836"/>
    <cellStyle name="Normal 3 5 3 7" xfId="9837"/>
    <cellStyle name="Normal 3 6 2 6" xfId="9838"/>
    <cellStyle name="Normal 30 9" xfId="9839"/>
    <cellStyle name="Normal 30 2 3" xfId="9840"/>
    <cellStyle name="Normal 30 2 2" xfId="9841"/>
    <cellStyle name="Normal 30 3 3" xfId="9842"/>
    <cellStyle name="Normal 30 3 2" xfId="9843"/>
    <cellStyle name="Normal 30 4 3" xfId="9844"/>
    <cellStyle name="Normal 30 4 2" xfId="9845"/>
    <cellStyle name="Normal 30 5" xfId="9846"/>
    <cellStyle name="Normal 30 5 2" xfId="9847"/>
    <cellStyle name="Normal 30 6" xfId="9848"/>
    <cellStyle name="Normal 30 6 2" xfId="9849"/>
    <cellStyle name="Normal 30 7" xfId="9850"/>
    <cellStyle name="Normal 30 7 2" xfId="9851"/>
    <cellStyle name="Normal 30 8" xfId="9852"/>
    <cellStyle name="Normal 31 9" xfId="9853"/>
    <cellStyle name="Normal 31 2 3" xfId="9854"/>
    <cellStyle name="Normal 31 2 2" xfId="9855"/>
    <cellStyle name="Normal 31 3 3" xfId="9856"/>
    <cellStyle name="Normal 31 3 2" xfId="9857"/>
    <cellStyle name="Normal 31 4 3" xfId="9858"/>
    <cellStyle name="Normal 31 4 2" xfId="9859"/>
    <cellStyle name="Normal 31 5" xfId="9860"/>
    <cellStyle name="Normal 31 5 2" xfId="9861"/>
    <cellStyle name="Normal 31 6" xfId="9862"/>
    <cellStyle name="Normal 31 6 2" xfId="9863"/>
    <cellStyle name="Normal 31 7" xfId="9864"/>
    <cellStyle name="Normal 31 7 2" xfId="9865"/>
    <cellStyle name="Normal 31 8" xfId="9866"/>
    <cellStyle name="Normal 32 9" xfId="9867"/>
    <cellStyle name="Normal 32 2 3" xfId="9868"/>
    <cellStyle name="Normal 32 2 2" xfId="9869"/>
    <cellStyle name="Normal 32 3 3" xfId="9870"/>
    <cellStyle name="Normal 32 3 2" xfId="9871"/>
    <cellStyle name="Normal 32 4 3" xfId="9872"/>
    <cellStyle name="Normal 32 4 2" xfId="9873"/>
    <cellStyle name="Normal 32 5" xfId="9874"/>
    <cellStyle name="Normal 32 5 2" xfId="9875"/>
    <cellStyle name="Normal 32 6" xfId="9876"/>
    <cellStyle name="Normal 32 6 2" xfId="9877"/>
    <cellStyle name="Normal 32 7" xfId="9878"/>
    <cellStyle name="Normal 32 7 2" xfId="9879"/>
    <cellStyle name="Normal 32 8" xfId="9880"/>
    <cellStyle name="Normal 33 9" xfId="9881"/>
    <cellStyle name="Normal 33 2 3" xfId="9882"/>
    <cellStyle name="Normal 33 2 2" xfId="9883"/>
    <cellStyle name="Normal 33 3" xfId="9884"/>
    <cellStyle name="Normal 33 3 2" xfId="9885"/>
    <cellStyle name="Normal 33 4" xfId="9886"/>
    <cellStyle name="Normal 33 4 2" xfId="9887"/>
    <cellStyle name="Normal 33 5" xfId="9888"/>
    <cellStyle name="Normal 33 5 2" xfId="9889"/>
    <cellStyle name="Normal 33 6" xfId="9890"/>
    <cellStyle name="Normal 33 6 2" xfId="9891"/>
    <cellStyle name="Normal 33 7" xfId="9892"/>
    <cellStyle name="Normal 33 7 2" xfId="9893"/>
    <cellStyle name="Normal 33 8" xfId="9894"/>
    <cellStyle name="Normal 34 15" xfId="9895"/>
    <cellStyle name="Normal 34 2" xfId="9896"/>
    <cellStyle name="Normal 34 2 2" xfId="9897"/>
    <cellStyle name="Normal 34 3" xfId="9898"/>
    <cellStyle name="Normal 34 3 2" xfId="9899"/>
    <cellStyle name="Normal 34 4" xfId="9900"/>
    <cellStyle name="Normal 34 4 2" xfId="9901"/>
    <cellStyle name="Normal 34 5" xfId="9902"/>
    <cellStyle name="Normal 34 5 2" xfId="9903"/>
    <cellStyle name="Normal 34 6" xfId="9904"/>
    <cellStyle name="Normal 34 6 2" xfId="9905"/>
    <cellStyle name="Normal 34 7" xfId="9906"/>
    <cellStyle name="Normal 34 7 2" xfId="9907"/>
    <cellStyle name="Normal 34 8" xfId="9908"/>
    <cellStyle name="Normal 35 6" xfId="9909"/>
    <cellStyle name="Normal 35 2 5" xfId="9910"/>
    <cellStyle name="Normal 35 2 2" xfId="9911"/>
    <cellStyle name="Normal 35 2 2 2" xfId="9912"/>
    <cellStyle name="Normal 35 2 3" xfId="9913"/>
    <cellStyle name="Normal 35 2 3 2" xfId="9914"/>
    <cellStyle name="Normal 35 2 4" xfId="9915"/>
    <cellStyle name="Normal 35 2 4 2" xfId="9916"/>
    <cellStyle name="Normal 35 3" xfId="9917"/>
    <cellStyle name="Normal 35 3 2" xfId="9918"/>
    <cellStyle name="Normal 35 4" xfId="9919"/>
    <cellStyle name="Normal 35 5" xfId="9920"/>
    <cellStyle name="Normal 36 5" xfId="9921"/>
    <cellStyle name="Normal 36 3" xfId="9922"/>
    <cellStyle name="Normal 36 3 2" xfId="9923"/>
    <cellStyle name="Normal 36 4" xfId="9924"/>
    <cellStyle name="Normal 36 4 2" xfId="9925"/>
    <cellStyle name="Normal 37 9" xfId="9926"/>
    <cellStyle name="Normal 37 2" xfId="9927"/>
    <cellStyle name="Normal 37 2 2" xfId="9928"/>
    <cellStyle name="Normal 37 3" xfId="9929"/>
    <cellStyle name="Normal 37 3 2" xfId="9930"/>
    <cellStyle name="Normal 37 4" xfId="9931"/>
    <cellStyle name="Normal 37 4 2" xfId="9932"/>
    <cellStyle name="Normal 37 5" xfId="9933"/>
    <cellStyle name="Normal 37 5 2" xfId="9934"/>
    <cellStyle name="Normal 37 6" xfId="9935"/>
    <cellStyle name="Normal 37 6 2" xfId="9936"/>
    <cellStyle name="Normal 37 7" xfId="9937"/>
    <cellStyle name="Normal 37 7 2" xfId="9938"/>
    <cellStyle name="Normal 37 8" xfId="9939"/>
    <cellStyle name="Normal 38 15" xfId="9940"/>
    <cellStyle name="Normal 38 2" xfId="9941"/>
    <cellStyle name="Normal 38 2 2" xfId="9942"/>
    <cellStyle name="Normal 38 3" xfId="9943"/>
    <cellStyle name="Normal 38 3 2" xfId="9944"/>
    <cellStyle name="Normal 38 4" xfId="9945"/>
    <cellStyle name="Normal 38 4 2" xfId="9946"/>
    <cellStyle name="Normal 38 5" xfId="9947"/>
    <cellStyle name="Normal 38 5 2" xfId="9948"/>
    <cellStyle name="Normal 38 6" xfId="9949"/>
    <cellStyle name="Normal 38 6 2" xfId="9950"/>
    <cellStyle name="Normal 38 7" xfId="9951"/>
    <cellStyle name="Normal 38 7 2" xfId="9952"/>
    <cellStyle name="Normal 38 8" xfId="9953"/>
    <cellStyle name="Normal 39 15" xfId="9954"/>
    <cellStyle name="Normal 39 2" xfId="9955"/>
    <cellStyle name="Normal 39 2 2" xfId="9956"/>
    <cellStyle name="Normal 39 3" xfId="9957"/>
    <cellStyle name="Normal 39 3 2" xfId="9958"/>
    <cellStyle name="Normal 39 4" xfId="9959"/>
    <cellStyle name="Normal 39 4 2" xfId="9960"/>
    <cellStyle name="Normal 39 5" xfId="9961"/>
    <cellStyle name="Normal 39 5 2" xfId="9962"/>
    <cellStyle name="Normal 39 6" xfId="9963"/>
    <cellStyle name="Normal 39 6 2" xfId="9964"/>
    <cellStyle name="Normal 39 7" xfId="9965"/>
    <cellStyle name="Normal 39 7 2" xfId="9966"/>
    <cellStyle name="Normal 39 8" xfId="9967"/>
    <cellStyle name="Normal 4 9 3" xfId="9968"/>
    <cellStyle name="Normal 4 2 3 3" xfId="9969"/>
    <cellStyle name="Normal 4 3 6" xfId="9970"/>
    <cellStyle name="Normal 4 3 2 5" xfId="9971"/>
    <cellStyle name="Normal 4 3 2 2" xfId="9972"/>
    <cellStyle name="Normal 4 3 2 2 2" xfId="9973"/>
    <cellStyle name="Normal 4 3 2 3" xfId="9974"/>
    <cellStyle name="Normal 4 3 3 9" xfId="9975"/>
    <cellStyle name="Normal 4 3 3 2" xfId="9976"/>
    <cellStyle name="Normal 4 3 4" xfId="9977"/>
    <cellStyle name="Normal 4 3 4 2" xfId="9978"/>
    <cellStyle name="Normal 4 3 4 3" xfId="9979"/>
    <cellStyle name="Normal 4 3 5" xfId="9980"/>
    <cellStyle name="Normal 4 4 4" xfId="9981"/>
    <cellStyle name="Normal 4 4 2 8" xfId="9982"/>
    <cellStyle name="Normal 4 4 2 2" xfId="9983"/>
    <cellStyle name="Normal 4 4 3" xfId="9984"/>
    <cellStyle name="Normal 4 5 5" xfId="9985"/>
    <cellStyle name="Normal 4 6 3" xfId="9986"/>
    <cellStyle name="Normal 4 7 3" xfId="9987"/>
    <cellStyle name="Normal 40 15" xfId="9988"/>
    <cellStyle name="Normal 40 2" xfId="9989"/>
    <cellStyle name="Normal 40 2 2" xfId="9990"/>
    <cellStyle name="Normal 40 3" xfId="9991"/>
    <cellStyle name="Normal 40 3 2" xfId="9992"/>
    <cellStyle name="Normal 40 4" xfId="9993"/>
    <cellStyle name="Normal 40 4 2" xfId="9994"/>
    <cellStyle name="Normal 40 5" xfId="9995"/>
    <cellStyle name="Normal 40 5 2" xfId="9996"/>
    <cellStyle name="Normal 40 6" xfId="9997"/>
    <cellStyle name="Normal 40 6 2" xfId="9998"/>
    <cellStyle name="Normal 40 7" xfId="9999"/>
    <cellStyle name="Normal 40 7 2" xfId="10000"/>
    <cellStyle name="Normal 40 8" xfId="10001"/>
    <cellStyle name="Normal 41 4" xfId="10002"/>
    <cellStyle name="Normal 41 2" xfId="10003"/>
    <cellStyle name="Normal 41 2 2" xfId="10004"/>
    <cellStyle name="Normal 41 3" xfId="10005"/>
    <cellStyle name="Normal 42 15" xfId="10006"/>
    <cellStyle name="Normal 42 2" xfId="10007"/>
    <cellStyle name="Normal 42 2 2" xfId="10008"/>
    <cellStyle name="Normal 42 3" xfId="10009"/>
    <cellStyle name="Normal 42 3 2" xfId="10010"/>
    <cellStyle name="Normal 42 4" xfId="10011"/>
    <cellStyle name="Normal 42 4 2" xfId="10012"/>
    <cellStyle name="Normal 42 5" xfId="10013"/>
    <cellStyle name="Normal 42 5 2" xfId="10014"/>
    <cellStyle name="Normal 42 6" xfId="10015"/>
    <cellStyle name="Normal 42 6 2" xfId="10016"/>
    <cellStyle name="Normal 42 7" xfId="10017"/>
    <cellStyle name="Normal 42 7 2" xfId="10018"/>
    <cellStyle name="Normal 42 8" xfId="10019"/>
    <cellStyle name="Normal 43 15" xfId="10020"/>
    <cellStyle name="Normal 43 2" xfId="10021"/>
    <cellStyle name="Normal 43 2 2" xfId="10022"/>
    <cellStyle name="Normal 43 3" xfId="10023"/>
    <cellStyle name="Normal 43 3 2" xfId="10024"/>
    <cellStyle name="Normal 43 4" xfId="10025"/>
    <cellStyle name="Normal 43 4 2" xfId="10026"/>
    <cellStyle name="Normal 43 5" xfId="10027"/>
    <cellStyle name="Normal 43 5 2" xfId="10028"/>
    <cellStyle name="Normal 43 6" xfId="10029"/>
    <cellStyle name="Normal 43 6 2" xfId="10030"/>
    <cellStyle name="Normal 43 7" xfId="10031"/>
    <cellStyle name="Normal 43 7 2" xfId="10032"/>
    <cellStyle name="Normal 43 8" xfId="10033"/>
    <cellStyle name="Normal 44 15" xfId="10034"/>
    <cellStyle name="Normal 44 2" xfId="10035"/>
    <cellStyle name="Normal 44 2 2" xfId="10036"/>
    <cellStyle name="Normal 44 3" xfId="10037"/>
    <cellStyle name="Normal 44 3 2" xfId="10038"/>
    <cellStyle name="Normal 44 4" xfId="10039"/>
    <cellStyle name="Normal 44 4 2" xfId="10040"/>
    <cellStyle name="Normal 44 5" xfId="10041"/>
    <cellStyle name="Normal 44 5 2" xfId="10042"/>
    <cellStyle name="Normal 44 6" xfId="10043"/>
    <cellStyle name="Normal 44 6 2" xfId="10044"/>
    <cellStyle name="Normal 44 7" xfId="10045"/>
    <cellStyle name="Normal 44 7 2" xfId="10046"/>
    <cellStyle name="Normal 44 8" xfId="10047"/>
    <cellStyle name="Normal 45 15" xfId="10048"/>
    <cellStyle name="Normal 45 2" xfId="10049"/>
    <cellStyle name="Normal 45 2 2" xfId="10050"/>
    <cellStyle name="Normal 45 3" xfId="10051"/>
    <cellStyle name="Normal 45 3 2" xfId="10052"/>
    <cellStyle name="Normal 45 4" xfId="10053"/>
    <cellStyle name="Normal 45 4 2" xfId="10054"/>
    <cellStyle name="Normal 45 5" xfId="10055"/>
    <cellStyle name="Normal 45 5 2" xfId="10056"/>
    <cellStyle name="Normal 45 6" xfId="10057"/>
    <cellStyle name="Normal 45 6 2" xfId="10058"/>
    <cellStyle name="Normal 45 7" xfId="10059"/>
    <cellStyle name="Normal 45 7 2" xfId="10060"/>
    <cellStyle name="Normal 45 8" xfId="10061"/>
    <cellStyle name="Normal 46 15" xfId="10062"/>
    <cellStyle name="Normal 46 2" xfId="10063"/>
    <cellStyle name="Normal 46 2 2" xfId="10064"/>
    <cellStyle name="Normal 46 3" xfId="10065"/>
    <cellStyle name="Normal 46 3 2" xfId="10066"/>
    <cellStyle name="Normal 46 4" xfId="10067"/>
    <cellStyle name="Normal 46 4 2" xfId="10068"/>
    <cellStyle name="Normal 46 5" xfId="10069"/>
    <cellStyle name="Normal 46 5 2" xfId="10070"/>
    <cellStyle name="Normal 46 6" xfId="10071"/>
    <cellStyle name="Normal 46 6 2" xfId="10072"/>
    <cellStyle name="Normal 46 7" xfId="10073"/>
    <cellStyle name="Normal 46 7 2" xfId="10074"/>
    <cellStyle name="Normal 46 8" xfId="10075"/>
    <cellStyle name="Normal 47 15" xfId="10076"/>
    <cellStyle name="Normal 47 2" xfId="10077"/>
    <cellStyle name="Normal 47 2 2" xfId="10078"/>
    <cellStyle name="Normal 47 3" xfId="10079"/>
    <cellStyle name="Normal 47 3 2" xfId="10080"/>
    <cellStyle name="Normal 47 4" xfId="10081"/>
    <cellStyle name="Normal 47 4 2" xfId="10082"/>
    <cellStyle name="Normal 47 5" xfId="10083"/>
    <cellStyle name="Normal 47 5 2" xfId="10084"/>
    <cellStyle name="Normal 47 6" xfId="10085"/>
    <cellStyle name="Normal 47 6 2" xfId="10086"/>
    <cellStyle name="Normal 47 7" xfId="10087"/>
    <cellStyle name="Normal 47 7 2" xfId="10088"/>
    <cellStyle name="Normal 47 8" xfId="10089"/>
    <cellStyle name="Normal 48 15" xfId="10090"/>
    <cellStyle name="Normal 48 2" xfId="10091"/>
    <cellStyle name="Normal 48 2 2" xfId="10092"/>
    <cellStyle name="Normal 48 3" xfId="10093"/>
    <cellStyle name="Normal 48 3 2" xfId="10094"/>
    <cellStyle name="Normal 48 4" xfId="10095"/>
    <cellStyle name="Normal 48 4 2" xfId="10096"/>
    <cellStyle name="Normal 48 5" xfId="10097"/>
    <cellStyle name="Normal 48 5 2" xfId="10098"/>
    <cellStyle name="Normal 48 6" xfId="10099"/>
    <cellStyle name="Normal 48 6 2" xfId="10100"/>
    <cellStyle name="Normal 48 7" xfId="10101"/>
    <cellStyle name="Normal 48 7 2" xfId="10102"/>
    <cellStyle name="Normal 48 8" xfId="10103"/>
    <cellStyle name="Normal 49 15" xfId="10104"/>
    <cellStyle name="Normal 49 2" xfId="10105"/>
    <cellStyle name="Normal 49 2 2" xfId="10106"/>
    <cellStyle name="Normal 49 3" xfId="10107"/>
    <cellStyle name="Normal 49 3 2" xfId="10108"/>
    <cellStyle name="Normal 49 4" xfId="10109"/>
    <cellStyle name="Normal 49 4 2" xfId="10110"/>
    <cellStyle name="Normal 49 5" xfId="10111"/>
    <cellStyle name="Normal 49 5 2" xfId="10112"/>
    <cellStyle name="Normal 49 6" xfId="10113"/>
    <cellStyle name="Normal 49 6 2" xfId="10114"/>
    <cellStyle name="Normal 49 7" xfId="10115"/>
    <cellStyle name="Normal 49 7 2" xfId="10116"/>
    <cellStyle name="Normal 49 8" xfId="10117"/>
    <cellStyle name="Normal 5 6 4" xfId="10118"/>
    <cellStyle name="Normal 5 2 3 4" xfId="10119"/>
    <cellStyle name="Normal 5 3 6" xfId="10120"/>
    <cellStyle name="Normal 5 3 2 7" xfId="10121"/>
    <cellStyle name="Normal 5 3 2 2 8" xfId="10122"/>
    <cellStyle name="Normal 5 3 2 2 2" xfId="10123"/>
    <cellStyle name="Normal 5 3 2 3" xfId="10124"/>
    <cellStyle name="Normal 5 3 2 4" xfId="10125"/>
    <cellStyle name="Normal 5 3 3 8" xfId="10126"/>
    <cellStyle name="Normal 5 3 3 2" xfId="10127"/>
    <cellStyle name="Normal 5 3 4" xfId="10128"/>
    <cellStyle name="Normal 5 3 4 2" xfId="10129"/>
    <cellStyle name="Normal 5 3 5" xfId="10130"/>
    <cellStyle name="Normal 5 4 2 8" xfId="10131"/>
    <cellStyle name="Normal 5 4 2 2 2" xfId="10132"/>
    <cellStyle name="Normal 5 4 3 2" xfId="10133"/>
    <cellStyle name="Normal 5 4 4" xfId="10134"/>
    <cellStyle name="Normal 5 5 7" xfId="10135"/>
    <cellStyle name="Normal 50 15" xfId="10136"/>
    <cellStyle name="Normal 50 2" xfId="10137"/>
    <cellStyle name="Normal 50 2 2" xfId="10138"/>
    <cellStyle name="Normal 50 3" xfId="10139"/>
    <cellStyle name="Normal 50 3 2" xfId="10140"/>
    <cellStyle name="Normal 50 4" xfId="10141"/>
    <cellStyle name="Normal 50 4 2" xfId="10142"/>
    <cellStyle name="Normal 50 5" xfId="10143"/>
    <cellStyle name="Normal 50 5 2" xfId="10144"/>
    <cellStyle name="Normal 50 6" xfId="10145"/>
    <cellStyle name="Normal 50 6 2" xfId="10146"/>
    <cellStyle name="Normal 50 7" xfId="10147"/>
    <cellStyle name="Normal 50 7 2" xfId="10148"/>
    <cellStyle name="Normal 50 8" xfId="10149"/>
    <cellStyle name="Normal 51 15" xfId="10150"/>
    <cellStyle name="Normal 51 2" xfId="10151"/>
    <cellStyle name="Normal 51 2 2" xfId="10152"/>
    <cellStyle name="Normal 51 3" xfId="10153"/>
    <cellStyle name="Normal 51 3 2" xfId="10154"/>
    <cellStyle name="Normal 51 4" xfId="10155"/>
    <cellStyle name="Normal 51 4 2" xfId="10156"/>
    <cellStyle name="Normal 51 5" xfId="10157"/>
    <cellStyle name="Normal 51 5 2" xfId="10158"/>
    <cellStyle name="Normal 51 6" xfId="10159"/>
    <cellStyle name="Normal 51 6 2" xfId="10160"/>
    <cellStyle name="Normal 51 7" xfId="10161"/>
    <cellStyle name="Normal 51 7 2" xfId="10162"/>
    <cellStyle name="Normal 51 8" xfId="10163"/>
    <cellStyle name="Normal 52 15" xfId="10164"/>
    <cellStyle name="Normal 52 2" xfId="10165"/>
    <cellStyle name="Normal 52 2 2" xfId="10166"/>
    <cellStyle name="Normal 52 3" xfId="10167"/>
    <cellStyle name="Normal 52 3 2" xfId="10168"/>
    <cellStyle name="Normal 52 4" xfId="10169"/>
    <cellStyle name="Normal 52 4 2" xfId="10170"/>
    <cellStyle name="Normal 52 5" xfId="10171"/>
    <cellStyle name="Normal 52 5 2" xfId="10172"/>
    <cellStyle name="Normal 52 6" xfId="10173"/>
    <cellStyle name="Normal 52 6 2" xfId="10174"/>
    <cellStyle name="Normal 52 7" xfId="10175"/>
    <cellStyle name="Normal 52 7 2" xfId="10176"/>
    <cellStyle name="Normal 52 8" xfId="10177"/>
    <cellStyle name="Normal 53 3" xfId="10178"/>
    <cellStyle name="Normal 53 2" xfId="10179"/>
    <cellStyle name="Normal 54" xfId="10180"/>
    <cellStyle name="Normal 54 2" xfId="10181"/>
    <cellStyle name="Normal 54 2 2" xfId="10182"/>
    <cellStyle name="Normal 54 3" xfId="10183"/>
    <cellStyle name="Normal 54 3 2" xfId="10184"/>
    <cellStyle name="Normal 54 4" xfId="10185"/>
    <cellStyle name="Normal 54 4 2" xfId="10186"/>
    <cellStyle name="Normal 54 5" xfId="10187"/>
    <cellStyle name="Normal 54 5 2" xfId="10188"/>
    <cellStyle name="Normal 54 6" xfId="10189"/>
    <cellStyle name="Normal 54 6 2" xfId="10190"/>
    <cellStyle name="Normal 54 7" xfId="10191"/>
    <cellStyle name="Normal 54 7 2" xfId="10192"/>
    <cellStyle name="Normal 54 8" xfId="10193"/>
    <cellStyle name="Normal 55" xfId="10194"/>
    <cellStyle name="Normal 55 2" xfId="10195"/>
    <cellStyle name="Normal 55 2 2" xfId="10196"/>
    <cellStyle name="Normal 55 3" xfId="10197"/>
    <cellStyle name="Normal 55 3 2" xfId="10198"/>
    <cellStyle name="Normal 55 4" xfId="10199"/>
    <cellStyle name="Normal 55 4 2" xfId="10200"/>
    <cellStyle name="Normal 55 5" xfId="10201"/>
    <cellStyle name="Normal 55 5 2" xfId="10202"/>
    <cellStyle name="Normal 55 6" xfId="10203"/>
    <cellStyle name="Normal 55 6 2" xfId="10204"/>
    <cellStyle name="Normal 55 7" xfId="10205"/>
    <cellStyle name="Normal 55 7 2" xfId="10206"/>
    <cellStyle name="Normal 55 8" xfId="10207"/>
    <cellStyle name="Normal 56" xfId="10208"/>
    <cellStyle name="Normal 56 2" xfId="10209"/>
    <cellStyle name="Normal 56 2 2" xfId="10210"/>
    <cellStyle name="Normal 56 3" xfId="10211"/>
    <cellStyle name="Normal 56 3 2" xfId="10212"/>
    <cellStyle name="Normal 56 4" xfId="10213"/>
    <cellStyle name="Normal 56 4 2" xfId="10214"/>
    <cellStyle name="Normal 56 5" xfId="10215"/>
    <cellStyle name="Normal 56 5 2" xfId="10216"/>
    <cellStyle name="Normal 56 6" xfId="10217"/>
    <cellStyle name="Normal 56 6 2" xfId="10218"/>
    <cellStyle name="Normal 56 7" xfId="10219"/>
    <cellStyle name="Normal 56 7 2" xfId="10220"/>
    <cellStyle name="Normal 56 8" xfId="10221"/>
    <cellStyle name="Normal 57" xfId="10222"/>
    <cellStyle name="Normal 57 2" xfId="10223"/>
    <cellStyle name="Normal 57 2 2" xfId="10224"/>
    <cellStyle name="Normal 57 3" xfId="10225"/>
    <cellStyle name="Normal 57 3 2" xfId="10226"/>
    <cellStyle name="Normal 57 4" xfId="10227"/>
    <cellStyle name="Normal 57 4 2" xfId="10228"/>
    <cellStyle name="Normal 57 5" xfId="10229"/>
    <cellStyle name="Normal 57 5 2" xfId="10230"/>
    <cellStyle name="Normal 57 6" xfId="10231"/>
    <cellStyle name="Normal 57 6 2" xfId="10232"/>
    <cellStyle name="Normal 57 7" xfId="10233"/>
    <cellStyle name="Normal 57 7 2" xfId="10234"/>
    <cellStyle name="Normal 57 8" xfId="10235"/>
    <cellStyle name="Normal 58" xfId="10236"/>
    <cellStyle name="Normal 58 2" xfId="10237"/>
    <cellStyle name="Normal 58 2 2" xfId="10238"/>
    <cellStyle name="Normal 58 3" xfId="10239"/>
    <cellStyle name="Normal 58 3 2" xfId="10240"/>
    <cellStyle name="Normal 58 4" xfId="10241"/>
    <cellStyle name="Normal 58 4 2" xfId="10242"/>
    <cellStyle name="Normal 58 5" xfId="10243"/>
    <cellStyle name="Normal 58 5 2" xfId="10244"/>
    <cellStyle name="Normal 58 6" xfId="10245"/>
    <cellStyle name="Normal 58 6 2" xfId="10246"/>
    <cellStyle name="Normal 58 7" xfId="10247"/>
    <cellStyle name="Normal 58 7 2" xfId="10248"/>
    <cellStyle name="Normal 58 8" xfId="10249"/>
    <cellStyle name="Normal 59" xfId="10250"/>
    <cellStyle name="Normal 59 2" xfId="10251"/>
    <cellStyle name="Normal 59 2 2" xfId="10252"/>
    <cellStyle name="Normal 59 3" xfId="10253"/>
    <cellStyle name="Normal 59 3 2" xfId="10254"/>
    <cellStyle name="Normal 59 4" xfId="10255"/>
    <cellStyle name="Normal 59 4 2" xfId="10256"/>
    <cellStyle name="Normal 59 5" xfId="10257"/>
    <cellStyle name="Normal 59 5 2" xfId="10258"/>
    <cellStyle name="Normal 59 6" xfId="10259"/>
    <cellStyle name="Normal 59 6 2" xfId="10260"/>
    <cellStyle name="Normal 59 7" xfId="10261"/>
    <cellStyle name="Normal 59 7 2" xfId="10262"/>
    <cellStyle name="Normal 59 8" xfId="10263"/>
    <cellStyle name="Normal 6 10" xfId="10264"/>
    <cellStyle name="Normal 6 2 3" xfId="10265"/>
    <cellStyle name="Normal 6 3 5" xfId="10266"/>
    <cellStyle name="Normal 6 3 2 3" xfId="10267"/>
    <cellStyle name="Normal 6 3 2 2" xfId="10268"/>
    <cellStyle name="Normal 6 3 3" xfId="10269"/>
    <cellStyle name="Normal 6 3 4" xfId="10270"/>
    <cellStyle name="Normal 6 4 7" xfId="10271"/>
    <cellStyle name="Normal 6 4 2" xfId="10272"/>
    <cellStyle name="Normal 6 4 2 2" xfId="10273"/>
    <cellStyle name="Normal 6 4 3" xfId="10274"/>
    <cellStyle name="Normal 6 4 4" xfId="10275"/>
    <cellStyle name="Normal 6 5 8" xfId="10276"/>
    <cellStyle name="Normal 6 5 2" xfId="10277"/>
    <cellStyle name="Normal 6 6" xfId="10278"/>
    <cellStyle name="Normal 6 6 2" xfId="10279"/>
    <cellStyle name="Normal 6 7" xfId="10280"/>
    <cellStyle name="Normal 6 7 2" xfId="10281"/>
    <cellStyle name="Normal 6 8" xfId="10282"/>
    <cellStyle name="Normal 6 8 2" xfId="10283"/>
    <cellStyle name="Normal 6 9" xfId="10284"/>
    <cellStyle name="Normal 60" xfId="10285"/>
    <cellStyle name="Normal 60 2" xfId="10286"/>
    <cellStyle name="Normal 60 2 2" xfId="10287"/>
    <cellStyle name="Normal 60 3" xfId="10288"/>
    <cellStyle name="Normal 60 3 2" xfId="10289"/>
    <cellStyle name="Normal 60 4" xfId="10290"/>
    <cellStyle name="Normal 60 4 2" xfId="10291"/>
    <cellStyle name="Normal 60 5" xfId="10292"/>
    <cellStyle name="Normal 60 5 2" xfId="10293"/>
    <cellStyle name="Normal 60 6" xfId="10294"/>
    <cellStyle name="Normal 60 6 2" xfId="10295"/>
    <cellStyle name="Normal 60 7" xfId="10296"/>
    <cellStyle name="Normal 60 7 2" xfId="10297"/>
    <cellStyle name="Normal 60 8" xfId="10298"/>
    <cellStyle name="Normal 61" xfId="10299"/>
    <cellStyle name="Normal 61 2" xfId="10300"/>
    <cellStyle name="Normal 61 2 2" xfId="10301"/>
    <cellStyle name="Normal 61 3" xfId="10302"/>
    <cellStyle name="Normal 61 3 2" xfId="10303"/>
    <cellStyle name="Normal 61 4" xfId="10304"/>
    <cellStyle name="Normal 61 4 2" xfId="10305"/>
    <cellStyle name="Normal 61 5" xfId="10306"/>
    <cellStyle name="Normal 61 5 2" xfId="10307"/>
    <cellStyle name="Normal 61 6" xfId="10308"/>
    <cellStyle name="Normal 61 6 2" xfId="10309"/>
    <cellStyle name="Normal 61 7" xfId="10310"/>
    <cellStyle name="Normal 61 7 2" xfId="10311"/>
    <cellStyle name="Normal 61 8" xfId="10312"/>
    <cellStyle name="Normal 62" xfId="10313"/>
    <cellStyle name="Normal 62 2" xfId="10314"/>
    <cellStyle name="Normal 62 2 2" xfId="10315"/>
    <cellStyle name="Normal 62 3" xfId="10316"/>
    <cellStyle name="Normal 62 3 2" xfId="10317"/>
    <cellStyle name="Normal 62 4" xfId="10318"/>
    <cellStyle name="Normal 62 4 2" xfId="10319"/>
    <cellStyle name="Normal 62 5" xfId="10320"/>
    <cellStyle name="Normal 62 5 2" xfId="10321"/>
    <cellStyle name="Normal 62 6" xfId="10322"/>
    <cellStyle name="Normal 62 6 2" xfId="10323"/>
    <cellStyle name="Normal 62 7" xfId="10324"/>
    <cellStyle name="Normal 62 7 2" xfId="10325"/>
    <cellStyle name="Normal 62 8" xfId="10326"/>
    <cellStyle name="Normal 63" xfId="10327"/>
    <cellStyle name="Normal 63 2" xfId="10328"/>
    <cellStyle name="Normal 63 2 2" xfId="10329"/>
    <cellStyle name="Normal 63 3" xfId="10330"/>
    <cellStyle name="Normal 63 3 2" xfId="10331"/>
    <cellStyle name="Normal 63 4" xfId="10332"/>
    <cellStyle name="Normal 63 4 2" xfId="10333"/>
    <cellStyle name="Normal 63 5" xfId="10334"/>
    <cellStyle name="Normal 63 5 2" xfId="10335"/>
    <cellStyle name="Normal 63 6" xfId="10336"/>
    <cellStyle name="Normal 63 6 2" xfId="10337"/>
    <cellStyle name="Normal 63 7" xfId="10338"/>
    <cellStyle name="Normal 63 7 2" xfId="10339"/>
    <cellStyle name="Normal 63 8" xfId="10340"/>
    <cellStyle name="Normal 64" xfId="10341"/>
    <cellStyle name="Normal 64 2" xfId="10342"/>
    <cellStyle name="Normal 64 3" xfId="10343"/>
    <cellStyle name="Normal 64 4" xfId="10344"/>
    <cellStyle name="Normal 65" xfId="10345"/>
    <cellStyle name="Normal 65 2" xfId="10346"/>
    <cellStyle name="Normal 65 2 2" xfId="10347"/>
    <cellStyle name="Normal 65 3" xfId="10348"/>
    <cellStyle name="Normal 65 3 2" xfId="10349"/>
    <cellStyle name="Normal 65 4" xfId="10350"/>
    <cellStyle name="Normal 65 4 2" xfId="10351"/>
    <cellStyle name="Normal 65 5" xfId="10352"/>
    <cellStyle name="Normal 65 5 2" xfId="10353"/>
    <cellStyle name="Normal 65 6" xfId="10354"/>
    <cellStyle name="Normal 65 6 2" xfId="10355"/>
    <cellStyle name="Normal 65 7" xfId="10356"/>
    <cellStyle name="Normal 65 7 2" xfId="10357"/>
    <cellStyle name="Normal 65 8" xfId="10358"/>
    <cellStyle name="Normal 66" xfId="10359"/>
    <cellStyle name="Normal 66 2" xfId="10360"/>
    <cellStyle name="Normal 66 2 2" xfId="10361"/>
    <cellStyle name="Normal 66 3" xfId="10362"/>
    <cellStyle name="Normal 66 3 2" xfId="10363"/>
    <cellStyle name="Normal 66 4" xfId="10364"/>
    <cellStyle name="Normal 66 4 2" xfId="10365"/>
    <cellStyle name="Normal 66 5" xfId="10366"/>
    <cellStyle name="Normal 66 5 2" xfId="10367"/>
    <cellStyle name="Normal 66 6" xfId="10368"/>
    <cellStyle name="Normal 66 6 2" xfId="10369"/>
    <cellStyle name="Normal 66 7" xfId="10370"/>
    <cellStyle name="Normal 66 7 2" xfId="10371"/>
    <cellStyle name="Normal 66 8" xfId="10372"/>
    <cellStyle name="Normal 67" xfId="10373"/>
    <cellStyle name="Normal 67 2" xfId="10374"/>
    <cellStyle name="Normal 67 2 2" xfId="10375"/>
    <cellStyle name="Normal 67 3" xfId="10376"/>
    <cellStyle name="Normal 67 3 2" xfId="10377"/>
    <cellStyle name="Normal 67 4" xfId="10378"/>
    <cellStyle name="Normal 67 4 2" xfId="10379"/>
    <cellStyle name="Normal 67 5" xfId="10380"/>
    <cellStyle name="Normal 67 5 2" xfId="10381"/>
    <cellStyle name="Normal 67 6" xfId="10382"/>
    <cellStyle name="Normal 67 6 2" xfId="10383"/>
    <cellStyle name="Normal 67 7" xfId="10384"/>
    <cellStyle name="Normal 67 7 2" xfId="10385"/>
    <cellStyle name="Normal 67 8" xfId="10386"/>
    <cellStyle name="Normal 68" xfId="10387"/>
    <cellStyle name="Normal 68 2" xfId="10388"/>
    <cellStyle name="Normal 68 2 2" xfId="10389"/>
    <cellStyle name="Normal 68 3" xfId="10390"/>
    <cellStyle name="Normal 68 3 2" xfId="10391"/>
    <cellStyle name="Normal 68 4" xfId="10392"/>
    <cellStyle name="Normal 68 4 2" xfId="10393"/>
    <cellStyle name="Normal 68 5" xfId="10394"/>
    <cellStyle name="Normal 68 5 2" xfId="10395"/>
    <cellStyle name="Normal 68 6" xfId="10396"/>
    <cellStyle name="Normal 68 6 2" xfId="10397"/>
    <cellStyle name="Normal 68 7" xfId="10398"/>
    <cellStyle name="Normal 68 7 2" xfId="10399"/>
    <cellStyle name="Normal 68 8" xfId="10400"/>
    <cellStyle name="Normal 69" xfId="10401"/>
    <cellStyle name="Normal 69 2" xfId="10402"/>
    <cellStyle name="Normal 69 2 2" xfId="10403"/>
    <cellStyle name="Normal 69 3" xfId="10404"/>
    <cellStyle name="Normal 69 3 2" xfId="10405"/>
    <cellStyle name="Normal 69 4" xfId="10406"/>
    <cellStyle name="Normal 69 4 2" xfId="10407"/>
    <cellStyle name="Normal 69 5" xfId="10408"/>
    <cellStyle name="Normal 69 5 2" xfId="10409"/>
    <cellStyle name="Normal 69 6" xfId="10410"/>
    <cellStyle name="Normal 69 6 2" xfId="10411"/>
    <cellStyle name="Normal 69 7" xfId="10412"/>
    <cellStyle name="Normal 69 7 2" xfId="10413"/>
    <cellStyle name="Normal 69 8" xfId="10414"/>
    <cellStyle name="Normal 7 10 7" xfId="10415"/>
    <cellStyle name="Normal 7 2 7 5" xfId="10416"/>
    <cellStyle name="Normal 7 2 2 2 3" xfId="10417"/>
    <cellStyle name="Normal 7 2 3 4" xfId="10418"/>
    <cellStyle name="Normal 7 2 4 4" xfId="10419"/>
    <cellStyle name="Normal 7 2 5 4" xfId="10420"/>
    <cellStyle name="Normal 7 3 6" xfId="10421"/>
    <cellStyle name="Normal 7 3 3 2" xfId="10422"/>
    <cellStyle name="Normal 7 3 4" xfId="10423"/>
    <cellStyle name="Normal 7 3 5" xfId="10424"/>
    <cellStyle name="Normal 7 4 2 8" xfId="10425"/>
    <cellStyle name="Normal 7 4 3 7" xfId="10426"/>
    <cellStyle name="Normal 7 5 2 8" xfId="10427"/>
    <cellStyle name="Normal 7 5 3 7" xfId="10428"/>
    <cellStyle name="Normal 7 6 2 8" xfId="10429"/>
    <cellStyle name="Normal 7 6 2 2 7" xfId="10430"/>
    <cellStyle name="Normal 7 6 3 7" xfId="10431"/>
    <cellStyle name="Normal 7 7 8" xfId="10432"/>
    <cellStyle name="Normal 7 7 2 7" xfId="10433"/>
    <cellStyle name="Normal 7 8 8" xfId="10434"/>
    <cellStyle name="Normal 7 8 2 7" xfId="10435"/>
    <cellStyle name="Normal 7 9 7" xfId="10436"/>
    <cellStyle name="Normal 70" xfId="10437"/>
    <cellStyle name="Normal 70 2" xfId="10438"/>
    <cellStyle name="Normal 70 2 2" xfId="10439"/>
    <cellStyle name="Normal 70 3" xfId="10440"/>
    <cellStyle name="Normal 70 3 2" xfId="10441"/>
    <cellStyle name="Normal 70 4" xfId="10442"/>
    <cellStyle name="Normal 70 4 2" xfId="10443"/>
    <cellStyle name="Normal 70 5" xfId="10444"/>
    <cellStyle name="Normal 70 5 2" xfId="10445"/>
    <cellStyle name="Normal 70 6" xfId="10446"/>
    <cellStyle name="Normal 70 6 2" xfId="10447"/>
    <cellStyle name="Normal 70 7" xfId="10448"/>
    <cellStyle name="Normal 70 7 2" xfId="10449"/>
    <cellStyle name="Normal 70 8" xfId="10450"/>
    <cellStyle name="Normal 71" xfId="10451"/>
    <cellStyle name="Normal 71 2" xfId="10452"/>
    <cellStyle name="Normal 71 2 2" xfId="10453"/>
    <cellStyle name="Normal 71 3" xfId="10454"/>
    <cellStyle name="Normal 71 3 2" xfId="10455"/>
    <cellStyle name="Normal 71 4" xfId="10456"/>
    <cellStyle name="Normal 71 4 2" xfId="10457"/>
    <cellStyle name="Normal 71 5" xfId="10458"/>
    <cellStyle name="Normal 71 5 2" xfId="10459"/>
    <cellStyle name="Normal 71 6" xfId="10460"/>
    <cellStyle name="Normal 71 6 2" xfId="10461"/>
    <cellStyle name="Normal 71 7" xfId="10462"/>
    <cellStyle name="Normal 71 7 2" xfId="10463"/>
    <cellStyle name="Normal 71 8" xfId="10464"/>
    <cellStyle name="Normal 72" xfId="10465"/>
    <cellStyle name="Normal 72 2" xfId="10466"/>
    <cellStyle name="Normal 72 2 2" xfId="10467"/>
    <cellStyle name="Normal 72 3" xfId="10468"/>
    <cellStyle name="Normal 72 3 2" xfId="10469"/>
    <cellStyle name="Normal 72 4" xfId="10470"/>
    <cellStyle name="Normal 72 4 2" xfId="10471"/>
    <cellStyle name="Normal 72 5" xfId="10472"/>
    <cellStyle name="Normal 72 5 2" xfId="10473"/>
    <cellStyle name="Normal 72 6" xfId="10474"/>
    <cellStyle name="Normal 72 6 2" xfId="10475"/>
    <cellStyle name="Normal 72 7" xfId="10476"/>
    <cellStyle name="Normal 72 7 2" xfId="10477"/>
    <cellStyle name="Normal 72 8" xfId="10478"/>
    <cellStyle name="Normal 73" xfId="10479"/>
    <cellStyle name="Normal 73 2" xfId="10480"/>
    <cellStyle name="Normal 73 2 2" xfId="10481"/>
    <cellStyle name="Normal 73 3" xfId="10482"/>
    <cellStyle name="Normal 73 3 2" xfId="10483"/>
    <cellStyle name="Normal 73 4" xfId="10484"/>
    <cellStyle name="Normal 73 4 2" xfId="10485"/>
    <cellStyle name="Normal 73 5" xfId="10486"/>
    <cellStyle name="Normal 73 5 2" xfId="10487"/>
    <cellStyle name="Normal 73 6" xfId="10488"/>
    <cellStyle name="Normal 73 6 2" xfId="10489"/>
    <cellStyle name="Normal 73 7" xfId="10490"/>
    <cellStyle name="Normal 73 7 2" xfId="10491"/>
    <cellStyle name="Normal 73 8" xfId="10492"/>
    <cellStyle name="Normal 74" xfId="10493"/>
    <cellStyle name="Normal 74 2" xfId="10494"/>
    <cellStyle name="Normal 74 2 2" xfId="10495"/>
    <cellStyle name="Normal 74 3" xfId="10496"/>
    <cellStyle name="Normal 74 3 2" xfId="10497"/>
    <cellStyle name="Normal 74 4" xfId="10498"/>
    <cellStyle name="Normal 74 4 2" xfId="10499"/>
    <cellStyle name="Normal 74 5" xfId="10500"/>
    <cellStyle name="Normal 74 5 2" xfId="10501"/>
    <cellStyle name="Normal 74 6" xfId="10502"/>
    <cellStyle name="Normal 74 6 2" xfId="10503"/>
    <cellStyle name="Normal 74 7" xfId="10504"/>
    <cellStyle name="Normal 74 7 2" xfId="10505"/>
    <cellStyle name="Normal 74 8" xfId="10506"/>
    <cellStyle name="Normal 75" xfId="10507"/>
    <cellStyle name="Normal 75 2" xfId="10508"/>
    <cellStyle name="Normal 75 2 2" xfId="10509"/>
    <cellStyle name="Normal 75 3" xfId="10510"/>
    <cellStyle name="Normal 75 3 2" xfId="10511"/>
    <cellStyle name="Normal 75 4" xfId="10512"/>
    <cellStyle name="Normal 75 4 2" xfId="10513"/>
    <cellStyle name="Normal 75 5" xfId="10514"/>
    <cellStyle name="Normal 75 5 2" xfId="10515"/>
    <cellStyle name="Normal 75 6" xfId="10516"/>
    <cellStyle name="Normal 75 6 2" xfId="10517"/>
    <cellStyle name="Normal 75 7" xfId="10518"/>
    <cellStyle name="Normal 75 7 2" xfId="10519"/>
    <cellStyle name="Normal 75 8" xfId="10520"/>
    <cellStyle name="Normal 76" xfId="10521"/>
    <cellStyle name="Normal 76 2" xfId="10522"/>
    <cellStyle name="Normal 76 2 2" xfId="10523"/>
    <cellStyle name="Normal 76 3" xfId="10524"/>
    <cellStyle name="Normal 76 3 2" xfId="10525"/>
    <cellStyle name="Normal 76 4" xfId="10526"/>
    <cellStyle name="Normal 76 4 2" xfId="10527"/>
    <cellStyle name="Normal 76 5" xfId="10528"/>
    <cellStyle name="Normal 76 5 2" xfId="10529"/>
    <cellStyle name="Normal 76 6" xfId="10530"/>
    <cellStyle name="Normal 76 6 2" xfId="10531"/>
    <cellStyle name="Normal 76 7" xfId="10532"/>
    <cellStyle name="Normal 76 7 2" xfId="10533"/>
    <cellStyle name="Normal 76 8" xfId="10534"/>
    <cellStyle name="Normal 77" xfId="10535"/>
    <cellStyle name="Normal 77 2" xfId="10536"/>
    <cellStyle name="Normal 78" xfId="10537"/>
    <cellStyle name="Normal 78 2" xfId="10538"/>
    <cellStyle name="Normal 78 2 2" xfId="10539"/>
    <cellStyle name="Normal 78 3" xfId="10540"/>
    <cellStyle name="Normal 78 3 2" xfId="10541"/>
    <cellStyle name="Normal 78 4" xfId="10542"/>
    <cellStyle name="Normal 78 4 2" xfId="10543"/>
    <cellStyle name="Normal 78 5" xfId="10544"/>
    <cellStyle name="Normal 78 5 2" xfId="10545"/>
    <cellStyle name="Normal 78 6" xfId="10546"/>
    <cellStyle name="Normal 78 6 2" xfId="10547"/>
    <cellStyle name="Normal 78 7" xfId="10548"/>
    <cellStyle name="Normal 78 7 2" xfId="10549"/>
    <cellStyle name="Normal 78 8" xfId="10550"/>
    <cellStyle name="Normal 79" xfId="10551"/>
    <cellStyle name="Normal 79 2" xfId="10552"/>
    <cellStyle name="Normal 79 2 2" xfId="10553"/>
    <cellStyle name="Normal 79 3" xfId="10554"/>
    <cellStyle name="Normal 79 3 2" xfId="10555"/>
    <cellStyle name="Normal 79 4" xfId="10556"/>
    <cellStyle name="Normal 79 4 2" xfId="10557"/>
    <cellStyle name="Normal 79 5" xfId="10558"/>
    <cellStyle name="Normal 79 5 2" xfId="10559"/>
    <cellStyle name="Normal 79 6" xfId="10560"/>
    <cellStyle name="Normal 79 6 2" xfId="10561"/>
    <cellStyle name="Normal 79 7" xfId="10562"/>
    <cellStyle name="Normal 79 7 2" xfId="10563"/>
    <cellStyle name="Normal 79 8" xfId="10564"/>
    <cellStyle name="Normal 8 10" xfId="10565"/>
    <cellStyle name="Normal 8 3 5" xfId="10566"/>
    <cellStyle name="Normal 8 3 2 3" xfId="10567"/>
    <cellStyle name="Normal 8 5 8" xfId="10568"/>
    <cellStyle name="Normal 8 5 2" xfId="10569"/>
    <cellStyle name="Normal 8 6 2" xfId="10570"/>
    <cellStyle name="Normal 8 7 2" xfId="10571"/>
    <cellStyle name="Normal 8 8 2" xfId="10572"/>
    <cellStyle name="Normal 8 9" xfId="10573"/>
    <cellStyle name="Normal 80" xfId="10574"/>
    <cellStyle name="Normal 80 2" xfId="10575"/>
    <cellStyle name="Normal 80 2 2" xfId="10576"/>
    <cellStyle name="Normal 80 3" xfId="10577"/>
    <cellStyle name="Normal 80 3 2" xfId="10578"/>
    <cellStyle name="Normal 80 4" xfId="10579"/>
    <cellStyle name="Normal 80 4 2" xfId="10580"/>
    <cellStyle name="Normal 80 5" xfId="10581"/>
    <cellStyle name="Normal 80 5 2" xfId="10582"/>
    <cellStyle name="Normal 80 6" xfId="10583"/>
    <cellStyle name="Normal 80 6 2" xfId="10584"/>
    <cellStyle name="Normal 80 7" xfId="10585"/>
    <cellStyle name="Normal 80 7 2" xfId="10586"/>
    <cellStyle name="Normal 80 8" xfId="10587"/>
    <cellStyle name="Normal 81" xfId="10588"/>
    <cellStyle name="Normal 81 2" xfId="10589"/>
    <cellStyle name="Normal 81 2 2" xfId="10590"/>
    <cellStyle name="Normal 81 3" xfId="10591"/>
    <cellStyle name="Normal 81 3 2" xfId="10592"/>
    <cellStyle name="Normal 81 4" xfId="10593"/>
    <cellStyle name="Normal 81 4 2" xfId="10594"/>
    <cellStyle name="Normal 81 5" xfId="10595"/>
    <cellStyle name="Normal 81 5 2" xfId="10596"/>
    <cellStyle name="Normal 81 6" xfId="10597"/>
    <cellStyle name="Normal 81 6 2" xfId="10598"/>
    <cellStyle name="Normal 81 7" xfId="10599"/>
    <cellStyle name="Normal 81 7 2" xfId="10600"/>
    <cellStyle name="Normal 81 8" xfId="10601"/>
    <cellStyle name="Normal 82" xfId="10602"/>
    <cellStyle name="Normal 82 2" xfId="10603"/>
    <cellStyle name="Normal 82 2 2" xfId="10604"/>
    <cellStyle name="Normal 82 3" xfId="10605"/>
    <cellStyle name="Normal 82 3 2" xfId="10606"/>
    <cellStyle name="Normal 82 4" xfId="10607"/>
    <cellStyle name="Normal 82 4 2" xfId="10608"/>
    <cellStyle name="Normal 82 5" xfId="10609"/>
    <cellStyle name="Normal 82 5 2" xfId="10610"/>
    <cellStyle name="Normal 82 6" xfId="10611"/>
    <cellStyle name="Normal 82 6 2" xfId="10612"/>
    <cellStyle name="Normal 82 7" xfId="10613"/>
    <cellStyle name="Normal 82 7 2" xfId="10614"/>
    <cellStyle name="Normal 82 8" xfId="10615"/>
    <cellStyle name="Normal 83" xfId="10616"/>
    <cellStyle name="Normal 83 2" xfId="10617"/>
    <cellStyle name="Normal 83 2 2" xfId="10618"/>
    <cellStyle name="Normal 83 3" xfId="10619"/>
    <cellStyle name="Normal 83 3 2" xfId="10620"/>
    <cellStyle name="Normal 83 4" xfId="10621"/>
    <cellStyle name="Normal 83 4 2" xfId="10622"/>
    <cellStyle name="Normal 83 5" xfId="10623"/>
    <cellStyle name="Normal 83 5 2" xfId="10624"/>
    <cellStyle name="Normal 83 6" xfId="10625"/>
    <cellStyle name="Normal 83 6 2" xfId="10626"/>
    <cellStyle name="Normal 83 7" xfId="10627"/>
    <cellStyle name="Normal 83 7 2" xfId="10628"/>
    <cellStyle name="Normal 83 8" xfId="10629"/>
    <cellStyle name="Normal 84" xfId="10630"/>
    <cellStyle name="Normal 84 2" xfId="10631"/>
    <cellStyle name="Normal 9 10" xfId="10632"/>
    <cellStyle name="Normal 9 2 2 5" xfId="10633"/>
    <cellStyle name="Normal 9 3 5" xfId="10634"/>
    <cellStyle name="Normal 9 3 2" xfId="10635"/>
    <cellStyle name="Normal 9 3 2 2" xfId="10636"/>
    <cellStyle name="Normal 9 3 3" xfId="10637"/>
    <cellStyle name="Normal 9 3 4" xfId="10638"/>
    <cellStyle name="Normal 9 4 9" xfId="10639"/>
    <cellStyle name="Normal 9 4 2" xfId="10640"/>
    <cellStyle name="Normal 9 4 3" xfId="10641"/>
    <cellStyle name="Normal 9 5 10" xfId="10642"/>
    <cellStyle name="Normal 9 5 2" xfId="10643"/>
    <cellStyle name="Normal 9 6" xfId="10644"/>
    <cellStyle name="Normal 9 6 2" xfId="10645"/>
    <cellStyle name="Normal 9 7" xfId="10646"/>
    <cellStyle name="Normal 9 7 2" xfId="10647"/>
    <cellStyle name="Normal 9 8" xfId="10648"/>
    <cellStyle name="Normal 9 8 2" xfId="10649"/>
    <cellStyle name="Normal 9 9" xfId="10650"/>
    <cellStyle name="NOT USED 2" xfId="10651"/>
    <cellStyle name="Note 2 6 3" xfId="10652"/>
    <cellStyle name="Note 2 2 6" xfId="10653"/>
    <cellStyle name="Note 2 2 2 8" xfId="10654"/>
    <cellStyle name="Note 2 2 2 2" xfId="10655"/>
    <cellStyle name="Note 2 2 2 3" xfId="10656"/>
    <cellStyle name="Note 2 2 3 10" xfId="10657"/>
    <cellStyle name="Note 2 2 3 2" xfId="10658"/>
    <cellStyle name="Note 2 2 4" xfId="10659"/>
    <cellStyle name="Note 2 2 4 2" xfId="10660"/>
    <cellStyle name="Note 2 2 5" xfId="10661"/>
    <cellStyle name="Note 2 3 3 2" xfId="10662"/>
    <cellStyle name="Note 2 4 3" xfId="10663"/>
    <cellStyle name="Note 3 2 5" xfId="10664"/>
    <cellStyle name="Note 3 2 2" xfId="10665"/>
    <cellStyle name="Note 3 3 3" xfId="10666"/>
    <cellStyle name="Note 4 3" xfId="10667"/>
    <cellStyle name="Note 5 3" xfId="10668"/>
    <cellStyle name="Output 2 4 2" xfId="10669"/>
    <cellStyle name="Output 2 2 2" xfId="10670"/>
    <cellStyle name="Output 3 3 3" xfId="10671"/>
    <cellStyle name="Output 3 2 2" xfId="10672"/>
    <cellStyle name="Output 4" xfId="10673"/>
    <cellStyle name="Percent 2 4 4" xfId="10674"/>
    <cellStyle name="Percent 3 2 9 2" xfId="10675"/>
    <cellStyle name="Normal 86" xfId="10676"/>
    <cellStyle name="Title 3 2 2" xfId="10677"/>
    <cellStyle name="Total 2 4 2" xfId="10678"/>
    <cellStyle name="Total 2 2 2" xfId="10679"/>
    <cellStyle name="Total 3 3 3" xfId="10680"/>
    <cellStyle name="Total 3 2 2" xfId="10681"/>
    <cellStyle name="Total 4" xfId="10682"/>
    <cellStyle name="Warning Text 2 4" xfId="10683"/>
    <cellStyle name="Warning Text 2 2 2" xfId="10684"/>
    <cellStyle name="Warning Text 3 3 2" xfId="10685"/>
    <cellStyle name="Warning Text 3 2 2" xfId="10686"/>
    <cellStyle name="Warning Text 4" xfId="10687"/>
    <cellStyle name="Calculated Value 2 2" xfId="10688"/>
    <cellStyle name="Calculated Value 3" xfId="10689"/>
    <cellStyle name="Cost Premium Value 2 2" xfId="10690"/>
    <cellStyle name="Cost Premium Value 3" xfId="10691"/>
    <cellStyle name="CRE Calculated 2 2" xfId="10692"/>
    <cellStyle name="CRE Calculated 3" xfId="10693"/>
    <cellStyle name="CRE Info 2 2" xfId="10694"/>
    <cellStyle name="CRE Info 3" xfId="10695"/>
    <cellStyle name="CRE NotApplicable 2 2" xfId="10696"/>
    <cellStyle name="CRE NotApplicable 3" xfId="10697"/>
    <cellStyle name="EPACT05 2 2" xfId="10698"/>
    <cellStyle name="EPACT05 3" xfId="10699"/>
    <cellStyle name="Normal 2 2 7 6" xfId="10700"/>
    <cellStyle name="Normal 36 2 2" xfId="10701"/>
    <cellStyle name="Normal 4 3 2 4" xfId="10702"/>
    <cellStyle name="Note 4 2 2" xfId="10703"/>
    <cellStyle name="Percent 2 4 2 2" xfId="10704"/>
    <cellStyle name="Normal 2 2 3 3 3" xfId="10705"/>
    <cellStyle name="Normal 4 3 3 3" xfId="10706"/>
    <cellStyle name="Percent 4 3 3" xfId="10707"/>
    <cellStyle name="Normal 87" xfId="10708"/>
    <cellStyle name="Normal 88" xfId="10709"/>
    <cellStyle name="Normal 89" xfId="10710"/>
    <cellStyle name="Normal 90" xfId="10711"/>
    <cellStyle name="Normal 91" xfId="10712"/>
    <cellStyle name="Normal 92" xfId="10713"/>
    <cellStyle name="Normal 93" xfId="10714"/>
    <cellStyle name="Normal 94" xfId="10715"/>
    <cellStyle name="Normal 95" xfId="10716"/>
    <cellStyle name="Normal 96" xfId="10717"/>
    <cellStyle name="Normal 97" xfId="10718"/>
    <cellStyle name="Normal 98" xfId="10719"/>
    <cellStyle name="Normal 99" xfId="10720"/>
    <cellStyle name="Normal 100" xfId="10721"/>
    <cellStyle name="Normal 101" xfId="10722"/>
    <cellStyle name="Normal 102" xfId="10723"/>
    <cellStyle name="Normal 103" xfId="10724"/>
    <cellStyle name="Normal 104" xfId="10725"/>
    <cellStyle name="Linked Cell 4 2 2" xfId="10726"/>
    <cellStyle name="Check Cell 2 5" xfId="10727"/>
    <cellStyle name="Check Cell 3 3 3" xfId="10728"/>
    <cellStyle name="Check Cell 4 2" xfId="10729"/>
    <cellStyle name="Linked Cell 2 5" xfId="10730"/>
    <cellStyle name="Linked Cell 3 4" xfId="10731"/>
    <cellStyle name="Linked Cell 4 3" xfId="10732"/>
    <cellStyle name="Normal 105" xfId="10733"/>
    <cellStyle name="Linked Cell 3 3 2" xfId="10734"/>
    <cellStyle name="Check Cell 2 3 2" xfId="10735"/>
    <cellStyle name="Check Cell 2 2 2" xfId="10736"/>
    <cellStyle name="Linked Cell 2 3 3" xfId="10737"/>
    <cellStyle name="Linked Cell 2 2 3" xfId="10738"/>
    <cellStyle name="Linked Cell 2 4 3" xfId="10739"/>
    <cellStyle name="Normal 85 2" xfId="10740"/>
    <cellStyle name="Percent 5 2 2" xfId="10741"/>
    <cellStyle name="Normal 86 2" xfId="10742"/>
    <cellStyle name="Comma 13 3" xfId="10743"/>
    <cellStyle name="Currency 3 2 3 7" xfId="10744"/>
    <cellStyle name="Linked Cell 2 4 2" xfId="10745"/>
    <cellStyle name="Linked Cell 3 3 5" xfId="10746"/>
    <cellStyle name="Linked Cell 4 2" xfId="10747"/>
    <cellStyle name="Normal 34 9" xfId="10748"/>
    <cellStyle name="Normal 38 9" xfId="10749"/>
    <cellStyle name="Normal 39 9" xfId="10750"/>
    <cellStyle name="Normal 40 9" xfId="10751"/>
    <cellStyle name="Normal 42 9" xfId="10752"/>
    <cellStyle name="Normal 43 9" xfId="10753"/>
    <cellStyle name="Normal 44 9" xfId="10754"/>
    <cellStyle name="Normal 45 9" xfId="10755"/>
    <cellStyle name="Normal 46 9" xfId="10756"/>
    <cellStyle name="Normal 47 9" xfId="10757"/>
    <cellStyle name="Normal 48 9" xfId="10758"/>
    <cellStyle name="Normal 49 9" xfId="10759"/>
    <cellStyle name="Normal 50 9" xfId="10760"/>
    <cellStyle name="Normal 51 9" xfId="10761"/>
    <cellStyle name="Normal 52 9" xfId="10762"/>
    <cellStyle name="Normal 54 9" xfId="10763"/>
    <cellStyle name="Normal 55 9" xfId="10764"/>
    <cellStyle name="Normal 56 9" xfId="10765"/>
    <cellStyle name="Normal 57 9" xfId="10766"/>
    <cellStyle name="Normal 58 9" xfId="10767"/>
    <cellStyle name="Normal 59 9" xfId="10768"/>
    <cellStyle name="Normal 60 9" xfId="10769"/>
    <cellStyle name="Normal 61 9" xfId="10770"/>
    <cellStyle name="Normal 62 9" xfId="10771"/>
    <cellStyle name="Normal 63 9" xfId="10772"/>
    <cellStyle name="Normal 65 9" xfId="10773"/>
    <cellStyle name="Normal 66 9" xfId="10774"/>
    <cellStyle name="Normal 67 9" xfId="10775"/>
    <cellStyle name="Normal 68 9" xfId="10776"/>
    <cellStyle name="Normal 69 9" xfId="10777"/>
    <cellStyle name="Normal 70 9" xfId="10778"/>
    <cellStyle name="Normal 71 9" xfId="10779"/>
    <cellStyle name="Normal 72 9" xfId="10780"/>
    <cellStyle name="Normal 73 9" xfId="10781"/>
    <cellStyle name="Normal 74 9" xfId="10782"/>
    <cellStyle name="Normal 75 9" xfId="10783"/>
    <cellStyle name="Normal 76 9" xfId="10784"/>
    <cellStyle name="Normal 78 9" xfId="10785"/>
    <cellStyle name="Normal 79 9" xfId="10786"/>
    <cellStyle name="Normal 80 9" xfId="10787"/>
    <cellStyle name="Normal 81 9" xfId="10788"/>
    <cellStyle name="Normal 82 9" xfId="10789"/>
    <cellStyle name="Normal 83 9" xfId="10790"/>
    <cellStyle name="Normal 87 2" xfId="10791"/>
    <cellStyle name="Normal 10 10" xfId="10792"/>
    <cellStyle name="Normal 11 10" xfId="10793"/>
    <cellStyle name="Normal 12 10" xfId="10794"/>
    <cellStyle name="Normal 13 10" xfId="10795"/>
    <cellStyle name="Normal 14 10" xfId="10796"/>
    <cellStyle name="Normal 15 10" xfId="10797"/>
    <cellStyle name="Normal 16 10" xfId="10798"/>
    <cellStyle name="Normal 17 10" xfId="10799"/>
    <cellStyle name="Normal 18 10" xfId="10800"/>
    <cellStyle name="Normal 19 10" xfId="10801"/>
    <cellStyle name="Normal 20 10" xfId="10802"/>
    <cellStyle name="Normal 21 10" xfId="10803"/>
    <cellStyle name="Normal 22 10" xfId="10804"/>
    <cellStyle name="Normal 23 10" xfId="10805"/>
    <cellStyle name="Normal 24 10" xfId="10806"/>
    <cellStyle name="Normal 25 10" xfId="10807"/>
    <cellStyle name="Normal 26 10" xfId="10808"/>
    <cellStyle name="Normal 27 10" xfId="10809"/>
    <cellStyle name="Normal 28 10" xfId="10810"/>
    <cellStyle name="Normal 29 10" xfId="10811"/>
    <cellStyle name="Normal 30 10" xfId="10812"/>
    <cellStyle name="Normal 31 10" xfId="10813"/>
    <cellStyle name="Normal 32 10" xfId="10814"/>
    <cellStyle name="Normal 33 10" xfId="10815"/>
    <cellStyle name="Normal 34 10" xfId="10816"/>
    <cellStyle name="Normal 37 10" xfId="10817"/>
    <cellStyle name="Normal 38 10" xfId="10818"/>
    <cellStyle name="Normal 39 10" xfId="10819"/>
    <cellStyle name="Normal 40 10" xfId="10820"/>
    <cellStyle name="Normal 42 10" xfId="10821"/>
    <cellStyle name="Normal 43 10" xfId="10822"/>
    <cellStyle name="Normal 44 10" xfId="10823"/>
    <cellStyle name="Normal 45 10" xfId="10824"/>
    <cellStyle name="Normal 46 10" xfId="10825"/>
    <cellStyle name="Normal 47 10" xfId="10826"/>
    <cellStyle name="Normal 48 10" xfId="10827"/>
    <cellStyle name="Normal 49 10" xfId="10828"/>
    <cellStyle name="Normal 50 10" xfId="10829"/>
    <cellStyle name="Normal 51 10" xfId="10830"/>
    <cellStyle name="Normal 52 10" xfId="10831"/>
    <cellStyle name="Normal 54 10" xfId="10832"/>
    <cellStyle name="Normal 55 10" xfId="10833"/>
    <cellStyle name="Normal 56 10" xfId="10834"/>
    <cellStyle name="Normal 57 10" xfId="10835"/>
    <cellStyle name="Normal 58 10" xfId="10836"/>
    <cellStyle name="Normal 59 10" xfId="10837"/>
    <cellStyle name="Normal 6 11" xfId="10838"/>
    <cellStyle name="Normal 60 10" xfId="10839"/>
    <cellStyle name="Normal 61 10" xfId="10840"/>
    <cellStyle name="Normal 62 10" xfId="10841"/>
    <cellStyle name="Normal 63 10" xfId="10842"/>
    <cellStyle name="Normal 65 10" xfId="10843"/>
    <cellStyle name="Normal 66 10" xfId="10844"/>
    <cellStyle name="Normal 67 10" xfId="10845"/>
    <cellStyle name="Normal 68 10" xfId="10846"/>
    <cellStyle name="Normal 69 10" xfId="10847"/>
    <cellStyle name="Normal 7 11 6" xfId="10848"/>
    <cellStyle name="Normal 70 10" xfId="10849"/>
    <cellStyle name="Normal 71 10" xfId="10850"/>
    <cellStyle name="Normal 72 10" xfId="10851"/>
    <cellStyle name="Normal 73 10" xfId="10852"/>
    <cellStyle name="Normal 74 10" xfId="10853"/>
    <cellStyle name="Normal 75 10" xfId="10854"/>
    <cellStyle name="Normal 76 10" xfId="10855"/>
    <cellStyle name="Normal 78 10" xfId="10856"/>
    <cellStyle name="Normal 79 10" xfId="10857"/>
    <cellStyle name="Normal 8 11" xfId="10858"/>
    <cellStyle name="Normal 80 10" xfId="10859"/>
    <cellStyle name="Normal 81 10" xfId="10860"/>
    <cellStyle name="Normal 82 10" xfId="10861"/>
    <cellStyle name="Normal 83 10" xfId="10862"/>
    <cellStyle name="Normal 9 11" xfId="10863"/>
    <cellStyle name="Normal 2 13 7 4" xfId="10864"/>
    <cellStyle name="Normal 3 4 6 6" xfId="10865"/>
    <cellStyle name="Normal 4 3 6 2" xfId="10866"/>
    <cellStyle name="Normal 5 3 6 2" xfId="10867"/>
    <cellStyle name="Normal 35 2 5 2" xfId="10868"/>
    <cellStyle name="Normal 77 3" xfId="10869"/>
    <cellStyle name="Normal 10 3 4" xfId="10870"/>
    <cellStyle name="Normal 11 3 4" xfId="10871"/>
    <cellStyle name="Normal 12 3 4" xfId="10872"/>
    <cellStyle name="Normal 13 2 5" xfId="10873"/>
    <cellStyle name="Normal 14 2 5" xfId="10874"/>
    <cellStyle name="Normal 16 2 4" xfId="10875"/>
    <cellStyle name="Normal 17 2 4 2" xfId="10876"/>
    <cellStyle name="Normal 18 2 4 2" xfId="10877"/>
    <cellStyle name="Normal 34 2 3" xfId="10878"/>
    <cellStyle name="Normal 37 2 3" xfId="10879"/>
    <cellStyle name="Normal 38 2 3" xfId="10880"/>
    <cellStyle name="Normal 39 2 3" xfId="10881"/>
    <cellStyle name="Normal 40 2 3" xfId="10882"/>
    <cellStyle name="Normal 42 2 3" xfId="10883"/>
    <cellStyle name="Normal 43 2 3" xfId="10884"/>
    <cellStyle name="Normal 44 2 3" xfId="10885"/>
    <cellStyle name="Normal 45 2 3" xfId="10886"/>
    <cellStyle name="Normal 46 2 3" xfId="10887"/>
    <cellStyle name="Normal 47 2 3" xfId="10888"/>
    <cellStyle name="Normal 48 2 3" xfId="10889"/>
    <cellStyle name="Normal 49 2 3" xfId="10890"/>
    <cellStyle name="Normal 50 2 3" xfId="10891"/>
    <cellStyle name="Normal 51 2 3" xfId="10892"/>
    <cellStyle name="Normal 52 2 3" xfId="10893"/>
    <cellStyle name="Normal 54 2 3" xfId="10894"/>
    <cellStyle name="Normal 55 2 3" xfId="10895"/>
    <cellStyle name="Normal 56 2 3" xfId="10896"/>
    <cellStyle name="Normal 57 2 3" xfId="10897"/>
    <cellStyle name="Normal 58 2 3" xfId="10898"/>
    <cellStyle name="Normal 59 2 3" xfId="10899"/>
    <cellStyle name="Normal 6 5 3" xfId="10900"/>
    <cellStyle name="Normal 60 2 3" xfId="10901"/>
    <cellStyle name="Normal 61 2 3" xfId="10902"/>
    <cellStyle name="Normal 62 2 3" xfId="10903"/>
    <cellStyle name="Normal 63 2 3" xfId="10904"/>
    <cellStyle name="Normal 65 2 3" xfId="10905"/>
    <cellStyle name="Normal 66 2 3" xfId="10906"/>
    <cellStyle name="Normal 67 2 3" xfId="10907"/>
    <cellStyle name="Normal 68 2 3" xfId="10908"/>
    <cellStyle name="Normal 69 2 3" xfId="10909"/>
    <cellStyle name="Normal 7 6 4" xfId="10910"/>
    <cellStyle name="Normal 70 2 3" xfId="10911"/>
    <cellStyle name="Normal 71 2 3" xfId="10912"/>
    <cellStyle name="Normal 72 2 3" xfId="10913"/>
    <cellStyle name="Normal 73 2 3" xfId="10914"/>
    <cellStyle name="Normal 74 2 3" xfId="10915"/>
    <cellStyle name="Normal 75 2 3" xfId="10916"/>
    <cellStyle name="Normal 76 2 3" xfId="10917"/>
    <cellStyle name="Normal 78 2 3" xfId="10918"/>
    <cellStyle name="Normal 79 2 3" xfId="10919"/>
    <cellStyle name="Normal 8 3 6" xfId="10920"/>
    <cellStyle name="Normal 80 2 3" xfId="10921"/>
    <cellStyle name="Normal 81 2 3" xfId="10922"/>
    <cellStyle name="Normal 82 2 3" xfId="10923"/>
    <cellStyle name="Normal 83 2 3" xfId="10924"/>
    <cellStyle name="Normal 9 3 6" xfId="10925"/>
    <cellStyle name="Normal 35 2 3 3" xfId="10926"/>
    <cellStyle name="Normal 4 3 3 3 2" xfId="10927"/>
    <cellStyle name="Normal 35 3 3" xfId="10928"/>
    <cellStyle name="Normal 35 2 2 3" xfId="10929"/>
    <cellStyle name="Currency 3 5 2" xfId="10930"/>
    <cellStyle name="Linked Cell 2 3 2" xfId="10931"/>
    <cellStyle name="Linked Cell 2 2 2" xfId="10932"/>
    <cellStyle name="Normal 3 2 2 2 3 6" xfId="10933"/>
    <cellStyle name="Normal 36 4 3" xfId="10934"/>
    <cellStyle name="Normal 6 3 6" xfId="10935"/>
    <cellStyle name="Normal 13 3 4" xfId="10936"/>
    <cellStyle name="Normal 14 3 4" xfId="10937"/>
    <cellStyle name="Normal 2 14 2 6" xfId="10938"/>
    <cellStyle name="Normal 33 3 3" xfId="10939"/>
    <cellStyle name="Normal 34 3 3" xfId="10940"/>
    <cellStyle name="Normal 35 5 2" xfId="10941"/>
    <cellStyle name="Normal 37 3 3" xfId="10942"/>
    <cellStyle name="Normal 38 3 3" xfId="10943"/>
    <cellStyle name="Normal 39 3 3" xfId="10944"/>
    <cellStyle name="Normal 40 3 3" xfId="10945"/>
    <cellStyle name="Normal 42 3 3" xfId="10946"/>
    <cellStyle name="Normal 43 3 3" xfId="10947"/>
    <cellStyle name="Normal 44 3 3" xfId="10948"/>
    <cellStyle name="Normal 45 3 3" xfId="10949"/>
    <cellStyle name="Normal 46 3 3" xfId="10950"/>
    <cellStyle name="Normal 47 3 3" xfId="10951"/>
    <cellStyle name="Normal 48 3 3" xfId="10952"/>
    <cellStyle name="Normal 49 3 3" xfId="10953"/>
    <cellStyle name="Normal 5 5 2 6" xfId="10954"/>
    <cellStyle name="Normal 50 3 3" xfId="10955"/>
    <cellStyle name="Normal 51 3 3" xfId="10956"/>
    <cellStyle name="Normal 52 3 3" xfId="10957"/>
    <cellStyle name="Normal 54 3 3" xfId="10958"/>
    <cellStyle name="Normal 55 3 3" xfId="10959"/>
    <cellStyle name="Normal 56 3 3" xfId="10960"/>
    <cellStyle name="Normal 57 3 3" xfId="10961"/>
    <cellStyle name="Normal 58 3 3" xfId="10962"/>
    <cellStyle name="Normal 59 3 3" xfId="10963"/>
    <cellStyle name="Normal 6 6 3" xfId="10964"/>
    <cellStyle name="Normal 60 3 3" xfId="10965"/>
    <cellStyle name="Normal 61 3 3" xfId="10966"/>
    <cellStyle name="Normal 62 3 3" xfId="10967"/>
    <cellStyle name="Normal 63 3 3" xfId="10968"/>
    <cellStyle name="Normal 65 3 3" xfId="10969"/>
    <cellStyle name="Normal 66 3 3" xfId="10970"/>
    <cellStyle name="Normal 67 3 3" xfId="10971"/>
    <cellStyle name="Normal 68 3 3" xfId="10972"/>
    <cellStyle name="Normal 69 3 3" xfId="10973"/>
    <cellStyle name="Normal 7 7 3 6" xfId="10974"/>
    <cellStyle name="Normal 70 3 3" xfId="10975"/>
    <cellStyle name="Normal 71 3 3" xfId="10976"/>
    <cellStyle name="Normal 72 3 3" xfId="10977"/>
    <cellStyle name="Normal 73 3 3" xfId="10978"/>
    <cellStyle name="Normal 74 3 3" xfId="10979"/>
    <cellStyle name="Normal 75 3 3" xfId="10980"/>
    <cellStyle name="Normal 76 3 3" xfId="10981"/>
    <cellStyle name="Normal 78 3 3" xfId="10982"/>
    <cellStyle name="Normal 79 3 3" xfId="10983"/>
    <cellStyle name="Normal 80 3 3" xfId="10984"/>
    <cellStyle name="Normal 81 3 3" xfId="10985"/>
    <cellStyle name="Normal 82 3 3" xfId="10986"/>
    <cellStyle name="Normal 83 3 3" xfId="10987"/>
    <cellStyle name="Normal 9 4 4" xfId="10988"/>
    <cellStyle name="Note 2 5 2" xfId="10989"/>
    <cellStyle name="Linked Cell 2 3 2 2" xfId="10990"/>
    <cellStyle name="Linked Cell 2 2 2 2" xfId="10991"/>
    <cellStyle name="20% - Accent1 2 6" xfId="10992"/>
    <cellStyle name="20% - Accent2 2 6" xfId="10993"/>
    <cellStyle name="20% - Accent3 2 6" xfId="10994"/>
    <cellStyle name="20% - Accent4 2 6" xfId="10995"/>
    <cellStyle name="20% - Accent5 2 6" xfId="10996"/>
    <cellStyle name="20% - Accent6 2 6" xfId="10997"/>
    <cellStyle name="40% - Accent1 2 6" xfId="10998"/>
    <cellStyle name="40% - Accent2 2 6" xfId="10999"/>
    <cellStyle name="40% - Accent3 2 6" xfId="11000"/>
    <cellStyle name="40% - Accent4 2 6" xfId="11001"/>
    <cellStyle name="40% - Accent5 2 6" xfId="11002"/>
    <cellStyle name="40% - Accent6 2 6" xfId="11003"/>
    <cellStyle name="Normal 3 3 6 4" xfId="11004"/>
    <cellStyle name="Normal 4 2 4 2" xfId="11005"/>
    <cellStyle name="Normal 5 2 4 4" xfId="11006"/>
    <cellStyle name="Normal 6 2 4" xfId="11007"/>
    <cellStyle name="Normal 7 2 9 4" xfId="11008"/>
    <cellStyle name="Normal 8 2 4" xfId="11009"/>
    <cellStyle name="Normal 9 2 4" xfId="11010"/>
    <cellStyle name="Normal 36 6" xfId="11011"/>
    <cellStyle name="20% - Accent1 2 4 3" xfId="11012"/>
    <cellStyle name="20% - Accent1 2 4 2" xfId="11013"/>
    <cellStyle name="20% - Accent1 2 5" xfId="11014"/>
    <cellStyle name="20% - Accent2 2 4 3" xfId="11015"/>
    <cellStyle name="20% - Accent2 2 4 2" xfId="11016"/>
    <cellStyle name="20% - Accent2 2 5" xfId="11017"/>
    <cellStyle name="20% - Accent3 2 4 3" xfId="11018"/>
    <cellStyle name="20% - Accent3 2 4 2" xfId="11019"/>
    <cellStyle name="20% - Accent3 2 5" xfId="11020"/>
    <cellStyle name="20% - Accent4 2 4 3" xfId="11021"/>
    <cellStyle name="20% - Accent4 2 4 2" xfId="11022"/>
    <cellStyle name="20% - Accent4 2 5" xfId="11023"/>
    <cellStyle name="20% - Accent5 2 4 3" xfId="11024"/>
    <cellStyle name="20% - Accent5 2 4 2" xfId="11025"/>
    <cellStyle name="20% - Accent5 2 5" xfId="11026"/>
    <cellStyle name="20% - Accent6 2 4 3" xfId="11027"/>
    <cellStyle name="20% - Accent6 2 4 2" xfId="11028"/>
    <cellStyle name="20% - Accent6 2 5" xfId="11029"/>
    <cellStyle name="40% - Accent1 2 4 3" xfId="11030"/>
    <cellStyle name="40% - Accent1 2 4 2" xfId="11031"/>
    <cellStyle name="40% - Accent1 2 5" xfId="11032"/>
    <cellStyle name="40% - Accent2 2 4 3" xfId="11033"/>
    <cellStyle name="40% - Accent2 2 4 2" xfId="11034"/>
    <cellStyle name="40% - Accent2 2 5" xfId="11035"/>
    <cellStyle name="40% - Accent3 2 4 3" xfId="11036"/>
    <cellStyle name="40% - Accent3 2 4 2" xfId="11037"/>
    <cellStyle name="40% - Accent3 2 5" xfId="11038"/>
    <cellStyle name="40% - Accent4 2 4 3" xfId="11039"/>
    <cellStyle name="40% - Accent4 2 4 2" xfId="11040"/>
    <cellStyle name="40% - Accent4 2 5" xfId="11041"/>
    <cellStyle name="40% - Accent5 2 4 3" xfId="11042"/>
    <cellStyle name="40% - Accent5 2 4 2" xfId="11043"/>
    <cellStyle name="40% - Accent5 2 5" xfId="11044"/>
    <cellStyle name="40% - Accent6 2 4 3" xfId="11045"/>
    <cellStyle name="40% - Accent6 2 4 2" xfId="11046"/>
    <cellStyle name="40% - Accent6 2 5" xfId="11047"/>
    <cellStyle name="Currency 3 6 8" xfId="11048"/>
    <cellStyle name="Normal 10 2 2 3" xfId="11049"/>
    <cellStyle name="Normal 10 2 2 4" xfId="11050"/>
    <cellStyle name="Normal 10 3 5" xfId="11051"/>
    <cellStyle name="Normal 10 4 4" xfId="11052"/>
    <cellStyle name="Normal 11 2 2 3" xfId="11053"/>
    <cellStyle name="Normal 11 2 2 4" xfId="11054"/>
    <cellStyle name="Normal 11 3 5" xfId="11055"/>
    <cellStyle name="Normal 11 4 4" xfId="11056"/>
    <cellStyle name="Normal 12 2 2 3" xfId="11057"/>
    <cellStyle name="Normal 12 2 2 4" xfId="11058"/>
    <cellStyle name="Normal 12 3 5" xfId="11059"/>
    <cellStyle name="Normal 12 4 4" xfId="11060"/>
    <cellStyle name="Normal 13 3 5" xfId="11061"/>
    <cellStyle name="Normal 14 3 5" xfId="11062"/>
    <cellStyle name="Normal 15 2 4" xfId="11063"/>
    <cellStyle name="Normal 15 3 4" xfId="11064"/>
    <cellStyle name="Normal 16 2 5" xfId="11065"/>
    <cellStyle name="Normal 16 3 4" xfId="11066"/>
    <cellStyle name="Normal 17 2 5" xfId="11067"/>
    <cellStyle name="Normal 17 3 4" xfId="11068"/>
    <cellStyle name="Normal 18 2 5" xfId="11069"/>
    <cellStyle name="Normal 18 3 4" xfId="11070"/>
    <cellStyle name="Normal 19 2 4" xfId="11071"/>
    <cellStyle name="Normal 19 3 4" xfId="11072"/>
    <cellStyle name="Normal 2 13 8 6" xfId="11073"/>
    <cellStyle name="Normal 2 14 3 4" xfId="11074"/>
    <cellStyle name="Normal 20 2 4" xfId="11075"/>
    <cellStyle name="Normal 20 3 4" xfId="11076"/>
    <cellStyle name="Normal 21 2 4" xfId="11077"/>
    <cellStyle name="Normal 21 3 4" xfId="11078"/>
    <cellStyle name="Normal 22 2 4" xfId="11079"/>
    <cellStyle name="Normal 22 3 4" xfId="11080"/>
    <cellStyle name="Normal 23 2 4" xfId="11081"/>
    <cellStyle name="Normal 23 3 4" xfId="11082"/>
    <cellStyle name="Normal 24 2 4" xfId="11083"/>
    <cellStyle name="Normal 24 3 4" xfId="11084"/>
    <cellStyle name="Normal 25 2 4" xfId="11085"/>
    <cellStyle name="Normal 25 3 4" xfId="11086"/>
    <cellStyle name="Normal 26 2 4" xfId="11087"/>
    <cellStyle name="Normal 26 3 4" xfId="11088"/>
    <cellStyle name="Normal 27 2 4" xfId="11089"/>
    <cellStyle name="Normal 27 3 4" xfId="11090"/>
    <cellStyle name="Normal 28 2 4" xfId="11091"/>
    <cellStyle name="Normal 28 3 4" xfId="11092"/>
    <cellStyle name="Normal 29 2 4" xfId="11093"/>
    <cellStyle name="Normal 29 3 4" xfId="11094"/>
    <cellStyle name="Normal 3 2 2 2 3 2" xfId="11095"/>
    <cellStyle name="Normal 3 2 2 2 4" xfId="11096"/>
    <cellStyle name="Normal 3 2 4 4" xfId="11097"/>
    <cellStyle name="Normal 3 2 6 3 4" xfId="11098"/>
    <cellStyle name="Normal 3 2 7 2 4" xfId="11099"/>
    <cellStyle name="Normal 3 3 4 3 4" xfId="11100"/>
    <cellStyle name="Normal 3 3 4 2 4" xfId="11101"/>
    <cellStyle name="Normal 3 3 5 4" xfId="11102"/>
    <cellStyle name="Normal 3 4 7 6" xfId="11103"/>
    <cellStyle name="Normal 3 6 3 4" xfId="11104"/>
    <cellStyle name="Normal 3 7 2 4" xfId="11105"/>
    <cellStyle name="Normal 30 2 4" xfId="11106"/>
    <cellStyle name="Normal 30 3 4" xfId="11107"/>
    <cellStyle name="Normal 31 2 4" xfId="11108"/>
    <cellStyle name="Normal 31 3 4" xfId="11109"/>
    <cellStyle name="Normal 32 2 4" xfId="11110"/>
    <cellStyle name="Normal 32 3 4" xfId="11111"/>
    <cellStyle name="Normal 33 2 4" xfId="11112"/>
    <cellStyle name="Normal 33 3 4" xfId="11113"/>
    <cellStyle name="Normal 34 2 4" xfId="11114"/>
    <cellStyle name="Normal 34 3 4" xfId="11115"/>
    <cellStyle name="Normal 35 2 2 4" xfId="11116"/>
    <cellStyle name="Normal 35 3 4" xfId="11117"/>
    <cellStyle name="Normal 35 5 3" xfId="11118"/>
    <cellStyle name="Normal 35 6 2" xfId="11119"/>
    <cellStyle name="Normal 36 4 4" xfId="11120"/>
    <cellStyle name="Normal 37 2 4" xfId="11121"/>
    <cellStyle name="Normal 37 3 4" xfId="11122"/>
    <cellStyle name="Normal 38 2 4" xfId="11123"/>
    <cellStyle name="Normal 38 3 4" xfId="11124"/>
    <cellStyle name="Normal 39 2 4" xfId="11125"/>
    <cellStyle name="Normal 39 3 4" xfId="11126"/>
    <cellStyle name="Normal 4 2 2 3" xfId="11127"/>
    <cellStyle name="Normal 4 2 2 2" xfId="11128"/>
    <cellStyle name="Normal 4 2 3 2 2" xfId="11129"/>
    <cellStyle name="Normal 4 3 3 4" xfId="11130"/>
    <cellStyle name="Normal 4 8 3" xfId="11131"/>
    <cellStyle name="Normal 4 9 2" xfId="11132"/>
    <cellStyle name="Normal 40 2 4" xfId="11133"/>
    <cellStyle name="Normal 40 3 4" xfId="11134"/>
    <cellStyle name="Normal 42 2 4" xfId="11135"/>
    <cellStyle name="Normal 42 3 4" xfId="11136"/>
    <cellStyle name="Normal 43 2 4" xfId="11137"/>
    <cellStyle name="Normal 43 3 4" xfId="11138"/>
    <cellStyle name="Normal 44 2 4" xfId="11139"/>
    <cellStyle name="Normal 44 3 4" xfId="11140"/>
    <cellStyle name="Normal 45 2 4" xfId="11141"/>
    <cellStyle name="Normal 45 3 4" xfId="11142"/>
    <cellStyle name="Normal 46 2 4" xfId="11143"/>
    <cellStyle name="Normal 46 3 4" xfId="11144"/>
    <cellStyle name="Normal 47 2 4" xfId="11145"/>
    <cellStyle name="Normal 47 3 4" xfId="11146"/>
    <cellStyle name="Normal 48 2 4" xfId="11147"/>
    <cellStyle name="Normal 48 3 4" xfId="11148"/>
    <cellStyle name="Normal 49 2 4" xfId="11149"/>
    <cellStyle name="Normal 49 3 4" xfId="11150"/>
    <cellStyle name="Normal 5 2 2 3 3" xfId="11151"/>
    <cellStyle name="Normal 5 2 2 2 4" xfId="11152"/>
    <cellStyle name="Normal 5 2 3 2 3" xfId="11153"/>
    <cellStyle name="Normal 5 3 7" xfId="11154"/>
    <cellStyle name="Normal 5 5 3 4" xfId="11155"/>
    <cellStyle name="Normal 5 6 2 3" xfId="11156"/>
    <cellStyle name="Normal 50 2 4" xfId="11157"/>
    <cellStyle name="Normal 50 3 4" xfId="11158"/>
    <cellStyle name="Normal 51 2 4" xfId="11159"/>
    <cellStyle name="Normal 51 3 4" xfId="11160"/>
    <cellStyle name="Normal 52 2 4" xfId="11161"/>
    <cellStyle name="Normal 52 3 4" xfId="11162"/>
    <cellStyle name="Normal 54 2 4" xfId="11163"/>
    <cellStyle name="Normal 54 3 4" xfId="11164"/>
    <cellStyle name="Normal 55 2 4" xfId="11165"/>
    <cellStyle name="Normal 55 3 4" xfId="11166"/>
    <cellStyle name="Normal 56 2 4" xfId="11167"/>
    <cellStyle name="Normal 56 3 4" xfId="11168"/>
    <cellStyle name="Normal 57 2 4" xfId="11169"/>
    <cellStyle name="Normal 57 3 4" xfId="11170"/>
    <cellStyle name="Normal 58 2 4" xfId="11171"/>
    <cellStyle name="Normal 58 3 4" xfId="11172"/>
    <cellStyle name="Normal 59 2 4" xfId="11173"/>
    <cellStyle name="Normal 59 3 4" xfId="11174"/>
    <cellStyle name="Normal 6 2 2 3" xfId="11175"/>
    <cellStyle name="Normal 6 2 2 2" xfId="11176"/>
    <cellStyle name="Normal 6 2 3 2" xfId="11177"/>
    <cellStyle name="Normal 6 5 4" xfId="11178"/>
    <cellStyle name="Normal 6 6 4" xfId="11179"/>
    <cellStyle name="Normal 60 2 4" xfId="11180"/>
    <cellStyle name="Normal 60 3 4" xfId="11181"/>
    <cellStyle name="Normal 61 2 4" xfId="11182"/>
    <cellStyle name="Normal 61 3 4" xfId="11183"/>
    <cellStyle name="Normal 62 2 4" xfId="11184"/>
    <cellStyle name="Normal 62 3 4" xfId="11185"/>
    <cellStyle name="Normal 63 2 4" xfId="11186"/>
    <cellStyle name="Normal 63 3 4" xfId="11187"/>
    <cellStyle name="Normal 64 5" xfId="11188"/>
    <cellStyle name="Normal 65 2 4" xfId="11189"/>
    <cellStyle name="Normal 65 3 4" xfId="11190"/>
    <cellStyle name="Normal 66 2 4" xfId="11191"/>
    <cellStyle name="Normal 66 3 4" xfId="11192"/>
    <cellStyle name="Normal 67 2 4" xfId="11193"/>
    <cellStyle name="Normal 67 3 4" xfId="11194"/>
    <cellStyle name="Normal 68 2 4" xfId="11195"/>
    <cellStyle name="Normal 68 3 4" xfId="11196"/>
    <cellStyle name="Normal 69 2 4" xfId="11197"/>
    <cellStyle name="Normal 69 3 4" xfId="11198"/>
    <cellStyle name="Normal 7 2 7 3 3" xfId="11199"/>
    <cellStyle name="Normal 7 2 7 2 4" xfId="11200"/>
    <cellStyle name="Normal 7 2 8 4" xfId="11201"/>
    <cellStyle name="Normal 7 6 5" xfId="11202"/>
    <cellStyle name="Normal 7 7 4" xfId="11203"/>
    <cellStyle name="Normal 70 2 4" xfId="11204"/>
    <cellStyle name="Normal 70 3 4" xfId="11205"/>
    <cellStyle name="Normal 71 2 4" xfId="11206"/>
    <cellStyle name="Normal 71 3 4" xfId="11207"/>
    <cellStyle name="Normal 72 2 4" xfId="11208"/>
    <cellStyle name="Normal 72 3 4" xfId="11209"/>
    <cellStyle name="Normal 73 2 4" xfId="11210"/>
    <cellStyle name="Normal 73 3 4" xfId="11211"/>
    <cellStyle name="Normal 74 2 4" xfId="11212"/>
    <cellStyle name="Normal 74 3 4" xfId="11213"/>
    <cellStyle name="Normal 75 2 4" xfId="11214"/>
    <cellStyle name="Normal 75 3 4" xfId="11215"/>
    <cellStyle name="Normal 76 2 4" xfId="11216"/>
    <cellStyle name="Normal 76 3 4" xfId="11217"/>
    <cellStyle name="Normal 77 4" xfId="11218"/>
    <cellStyle name="Normal 78 2 4" xfId="11219"/>
    <cellStyle name="Normal 78 3 4" xfId="11220"/>
    <cellStyle name="Normal 79 2 4" xfId="11221"/>
    <cellStyle name="Normal 79 3 4" xfId="11222"/>
    <cellStyle name="Normal 8 2 2 3" xfId="11223"/>
    <cellStyle name="Normal 8 2 2 2" xfId="11224"/>
    <cellStyle name="Normal 8 2 3" xfId="11225"/>
    <cellStyle name="Normal 8 4 5" xfId="11226"/>
    <cellStyle name="Normal 80 2 4" xfId="11227"/>
    <cellStyle name="Normal 80 3 4" xfId="11228"/>
    <cellStyle name="Normal 81 2 4" xfId="11229"/>
    <cellStyle name="Normal 81 3 4" xfId="11230"/>
    <cellStyle name="Normal 82 2 4" xfId="11231"/>
    <cellStyle name="Normal 82 3 4" xfId="11232"/>
    <cellStyle name="Normal 83 2 4" xfId="11233"/>
    <cellStyle name="Normal 83 3 4" xfId="11234"/>
    <cellStyle name="Normal 9 2 2 3" xfId="11235"/>
    <cellStyle name="Normal 9 2 2 2" xfId="11236"/>
    <cellStyle name="Normal 9 2 3" xfId="11237"/>
    <cellStyle name="Normal 9 4 5" xfId="11238"/>
    <cellStyle name="Note 2 2 7" xfId="11239"/>
    <cellStyle name="Note 2 5 3" xfId="11240"/>
    <cellStyle name="Note 2 6 2" xfId="11241"/>
    <cellStyle name="Normal 64 5 2" xfId="11242"/>
    <cellStyle name="Check Cell 2 6" xfId="11243"/>
    <cellStyle name="Check Cell 2 2 3" xfId="11244"/>
    <cellStyle name="Check Cell 2 3 3" xfId="11245"/>
    <cellStyle name="Check Cell 2 3 4" xfId="11246"/>
    <cellStyle name="Check Cell 2 2 4" xfId="11247"/>
    <cellStyle name="Check Cell 2 7" xfId="11248"/>
    <cellStyle name="Comma 13 3 2" xfId="11249"/>
    <cellStyle name="Note 3 3 2" xfId="11250"/>
    <cellStyle name="Percent 4 3 2" xfId="11251"/>
    <cellStyle name="Percent 2 2 2 2 3" xfId="11252"/>
    <cellStyle name="Comma 13 2 2" xfId="11253"/>
    <cellStyle name="Percent 4 2 3" xfId="11254"/>
    <cellStyle name="20% - Accent1 10" xfId="11255"/>
    <cellStyle name="20% - Accent1 10 2" xfId="11256"/>
    <cellStyle name="20% - Accent1 10 2 2" xfId="11257"/>
    <cellStyle name="20% - Accent1 10 3" xfId="11258"/>
    <cellStyle name="20% - Accent1 11" xfId="11259"/>
    <cellStyle name="20% - Accent1 11 2" xfId="11260"/>
    <cellStyle name="20% - Accent1 11 2 2" xfId="11261"/>
    <cellStyle name="20% - Accent1 11 3" xfId="11262"/>
    <cellStyle name="20% - Accent1 12" xfId="11263"/>
    <cellStyle name="20% - Accent1 12 2" xfId="11264"/>
    <cellStyle name="20% - Accent1 2 4 2 2" xfId="11265"/>
    <cellStyle name="20% - Accent1 2 4 2 2 2" xfId="11266"/>
    <cellStyle name="20% - Accent1 2 4 2 3" xfId="11267"/>
    <cellStyle name="20% - Accent1 2 4 3 2" xfId="11268"/>
    <cellStyle name="20% - Accent1 2 4 4" xfId="11269"/>
    <cellStyle name="20% - Accent1 4 2 2 2" xfId="11270"/>
    <cellStyle name="20% - Accent1 4 2 2 2 2" xfId="11271"/>
    <cellStyle name="20% - Accent1 4 2 2 2 2 2" xfId="11272"/>
    <cellStyle name="20% - Accent1 4 2 2 2 3" xfId="11273"/>
    <cellStyle name="20% - Accent1 4 2 2 3" xfId="11274"/>
    <cellStyle name="20% - Accent1 4 2 2 3 2" xfId="11275"/>
    <cellStyle name="20% - Accent1 4 2 2 3 2 2" xfId="11276"/>
    <cellStyle name="20% - Accent1 4 2 2 3 3" xfId="11277"/>
    <cellStyle name="20% - Accent1 4 2 2 4" xfId="11278"/>
    <cellStyle name="20% - Accent1 4 2 2 4 2" xfId="11279"/>
    <cellStyle name="20% - Accent1 4 2 2 5" xfId="11280"/>
    <cellStyle name="20% - Accent1 4 2 3" xfId="11281"/>
    <cellStyle name="20% - Accent1 4 2 3 2" xfId="11282"/>
    <cellStyle name="20% - Accent1 4 2 3 2 2" xfId="11283"/>
    <cellStyle name="20% - Accent1 4 2 3 3" xfId="11284"/>
    <cellStyle name="20% - Accent1 4 2 4" xfId="11285"/>
    <cellStyle name="20% - Accent1 4 2 4 2" xfId="11286"/>
    <cellStyle name="20% - Accent1 4 2 4 2 2" xfId="11287"/>
    <cellStyle name="20% - Accent1 4 2 4 3" xfId="11288"/>
    <cellStyle name="20% - Accent1 4 2 5" xfId="11289"/>
    <cellStyle name="20% - Accent1 4 2 5 2" xfId="11290"/>
    <cellStyle name="20% - Accent1 4 2 6" xfId="11291"/>
    <cellStyle name="20% - Accent1 4 3 2" xfId="11292"/>
    <cellStyle name="20% - Accent1 4 3 2 2" xfId="11293"/>
    <cellStyle name="20% - Accent1 4 3 2 2 2" xfId="11294"/>
    <cellStyle name="20% - Accent1 4 3 2 2 2 2" xfId="11295"/>
    <cellStyle name="20% - Accent1 4 3 2 2 3" xfId="11296"/>
    <cellStyle name="20% - Accent1 4 3 2 3" xfId="11297"/>
    <cellStyle name="20% - Accent1 4 3 2 3 2" xfId="11298"/>
    <cellStyle name="20% - Accent1 4 3 2 3 2 2" xfId="11299"/>
    <cellStyle name="20% - Accent1 4 3 2 3 3" xfId="11300"/>
    <cellStyle name="20% - Accent1 4 3 2 4" xfId="11301"/>
    <cellStyle name="20% - Accent1 4 3 2 4 2" xfId="11302"/>
    <cellStyle name="20% - Accent1 4 3 2 5" xfId="11303"/>
    <cellStyle name="20% - Accent1 4 3 3" xfId="11304"/>
    <cellStyle name="20% - Accent1 4 3 3 2" xfId="11305"/>
    <cellStyle name="20% - Accent1 4 3 3 2 2" xfId="11306"/>
    <cellStyle name="20% - Accent1 4 3 3 3" xfId="11307"/>
    <cellStyle name="20% - Accent1 4 3 4" xfId="11308"/>
    <cellStyle name="20% - Accent1 4 3 4 2" xfId="11309"/>
    <cellStyle name="20% - Accent1 4 3 4 2 2" xfId="11310"/>
    <cellStyle name="20% - Accent1 4 3 4 3" xfId="11311"/>
    <cellStyle name="20% - Accent1 4 3 5" xfId="11312"/>
    <cellStyle name="20% - Accent1 4 3 5 2" xfId="11313"/>
    <cellStyle name="20% - Accent1 4 3 6" xfId="11314"/>
    <cellStyle name="20% - Accent1 5 2 2" xfId="11315"/>
    <cellStyle name="20% - Accent1 5 2 2 2" xfId="11316"/>
    <cellStyle name="20% - Accent1 5 2 2 2 2" xfId="11317"/>
    <cellStyle name="20% - Accent1 5 2 2 2 2 2" xfId="11318"/>
    <cellStyle name="20% - Accent1 5 2 2 2 3" xfId="11319"/>
    <cellStyle name="20% - Accent1 5 2 2 3" xfId="11320"/>
    <cellStyle name="20% - Accent1 5 2 2 3 2" xfId="11321"/>
    <cellStyle name="20% - Accent1 5 2 2 3 2 2" xfId="11322"/>
    <cellStyle name="20% - Accent1 5 2 2 3 3" xfId="11323"/>
    <cellStyle name="20% - Accent1 5 2 2 4" xfId="11324"/>
    <cellStyle name="20% - Accent1 5 2 2 4 2" xfId="11325"/>
    <cellStyle name="20% - Accent1 5 2 2 5" xfId="11326"/>
    <cellStyle name="20% - Accent1 5 2 3" xfId="11327"/>
    <cellStyle name="20% - Accent1 5 2 3 2" xfId="11328"/>
    <cellStyle name="20% - Accent1 5 2 3 2 2" xfId="11329"/>
    <cellStyle name="20% - Accent1 5 2 3 3" xfId="11330"/>
    <cellStyle name="20% - Accent1 5 2 4" xfId="11331"/>
    <cellStyle name="20% - Accent1 5 2 4 2" xfId="11332"/>
    <cellStyle name="20% - Accent1 5 2 4 2 2" xfId="11333"/>
    <cellStyle name="20% - Accent1 5 2 4 3" xfId="11334"/>
    <cellStyle name="20% - Accent1 5 2 5" xfId="11335"/>
    <cellStyle name="20% - Accent1 5 2 5 2" xfId="11336"/>
    <cellStyle name="20% - Accent1 5 2 6" xfId="11337"/>
    <cellStyle name="20% - Accent1 5 3 2" xfId="11338"/>
    <cellStyle name="20% - Accent1 5 3 2 2" xfId="11339"/>
    <cellStyle name="20% - Accent1 5 3 2 2 2" xfId="11340"/>
    <cellStyle name="20% - Accent1 5 3 2 2 2 2" xfId="11341"/>
    <cellStyle name="20% - Accent1 5 3 2 2 3" xfId="11342"/>
    <cellStyle name="20% - Accent1 5 3 2 3" xfId="11343"/>
    <cellStyle name="20% - Accent1 5 3 2 3 2" xfId="11344"/>
    <cellStyle name="20% - Accent1 5 3 2 3 2 2" xfId="11345"/>
    <cellStyle name="20% - Accent1 5 3 2 3 3" xfId="11346"/>
    <cellStyle name="20% - Accent1 5 3 2 4" xfId="11347"/>
    <cellStyle name="20% - Accent1 5 3 2 4 2" xfId="11348"/>
    <cellStyle name="20% - Accent1 5 3 2 5" xfId="11349"/>
    <cellStyle name="20% - Accent1 5 3 3" xfId="11350"/>
    <cellStyle name="20% - Accent1 5 3 3 2" xfId="11351"/>
    <cellStyle name="20% - Accent1 5 3 3 2 2" xfId="11352"/>
    <cellStyle name="20% - Accent1 5 3 3 3" xfId="11353"/>
    <cellStyle name="20% - Accent1 5 3 4" xfId="11354"/>
    <cellStyle name="20% - Accent1 5 3 4 2" xfId="11355"/>
    <cellStyle name="20% - Accent1 5 3 4 2 2" xfId="11356"/>
    <cellStyle name="20% - Accent1 5 3 4 3" xfId="11357"/>
    <cellStyle name="20% - Accent1 5 3 5" xfId="11358"/>
    <cellStyle name="20% - Accent1 5 3 5 2" xfId="11359"/>
    <cellStyle name="20% - Accent1 5 3 6" xfId="11360"/>
    <cellStyle name="20% - Accent1 6 2 2" xfId="11361"/>
    <cellStyle name="20% - Accent1 6 2 2 2" xfId="11362"/>
    <cellStyle name="20% - Accent1 6 2 2 2 2" xfId="11363"/>
    <cellStyle name="20% - Accent1 6 2 2 2 2 2" xfId="11364"/>
    <cellStyle name="20% - Accent1 6 2 2 2 3" xfId="11365"/>
    <cellStyle name="20% - Accent1 6 2 2 3" xfId="11366"/>
    <cellStyle name="20% - Accent1 6 2 2 3 2" xfId="11367"/>
    <cellStyle name="20% - Accent1 6 2 2 3 2 2" xfId="11368"/>
    <cellStyle name="20% - Accent1 6 2 2 3 3" xfId="11369"/>
    <cellStyle name="20% - Accent1 6 2 2 4" xfId="11370"/>
    <cellStyle name="20% - Accent1 6 2 2 4 2" xfId="11371"/>
    <cellStyle name="20% - Accent1 6 2 2 5" xfId="11372"/>
    <cellStyle name="20% - Accent1 6 2 3" xfId="11373"/>
    <cellStyle name="20% - Accent1 6 2 3 2" xfId="11374"/>
    <cellStyle name="20% - Accent1 6 2 3 2 2" xfId="11375"/>
    <cellStyle name="20% - Accent1 6 2 3 3" xfId="11376"/>
    <cellStyle name="20% - Accent1 6 2 4" xfId="11377"/>
    <cellStyle name="20% - Accent1 6 2 4 2" xfId="11378"/>
    <cellStyle name="20% - Accent1 6 2 4 2 2" xfId="11379"/>
    <cellStyle name="20% - Accent1 6 2 4 3" xfId="11380"/>
    <cellStyle name="20% - Accent1 6 2 5" xfId="11381"/>
    <cellStyle name="20% - Accent1 6 2 5 2" xfId="11382"/>
    <cellStyle name="20% - Accent1 6 2 6" xfId="11383"/>
    <cellStyle name="20% - Accent1 6 3" xfId="11384"/>
    <cellStyle name="20% - Accent1 6 3 2" xfId="11385"/>
    <cellStyle name="20% - Accent1 6 3 2 2" xfId="11386"/>
    <cellStyle name="20% - Accent1 6 3 2 2 2" xfId="11387"/>
    <cellStyle name="20% - Accent1 6 3 2 3" xfId="11388"/>
    <cellStyle name="20% - Accent1 6 3 3" xfId="11389"/>
    <cellStyle name="20% - Accent1 6 3 3 2" xfId="11390"/>
    <cellStyle name="20% - Accent1 6 3 3 2 2" xfId="11391"/>
    <cellStyle name="20% - Accent1 6 3 3 3" xfId="11392"/>
    <cellStyle name="20% - Accent1 6 3 4" xfId="11393"/>
    <cellStyle name="20% - Accent1 6 3 4 2" xfId="11394"/>
    <cellStyle name="20% - Accent1 6 3 5" xfId="11395"/>
    <cellStyle name="20% - Accent1 6 4" xfId="11396"/>
    <cellStyle name="20% - Accent1 6 4 2" xfId="11397"/>
    <cellStyle name="20% - Accent1 6 4 2 2" xfId="11398"/>
    <cellStyle name="20% - Accent1 6 4 3" xfId="11399"/>
    <cellStyle name="20% - Accent1 6 5" xfId="11400"/>
    <cellStyle name="20% - Accent1 6 5 2" xfId="11401"/>
    <cellStyle name="20% - Accent1 6 5 2 2" xfId="11402"/>
    <cellStyle name="20% - Accent1 6 5 3" xfId="11403"/>
    <cellStyle name="20% - Accent1 6 6" xfId="11404"/>
    <cellStyle name="20% - Accent1 6 6 2" xfId="11405"/>
    <cellStyle name="20% - Accent1 6 7" xfId="11406"/>
    <cellStyle name="20% - Accent1 7 2 2" xfId="11407"/>
    <cellStyle name="20% - Accent1 7 2 2 2" xfId="11408"/>
    <cellStyle name="20% - Accent1 7 2 2 2 2" xfId="11409"/>
    <cellStyle name="20% - Accent1 7 2 2 2 2 2" xfId="11410"/>
    <cellStyle name="20% - Accent1 7 2 2 2 3" xfId="11411"/>
    <cellStyle name="20% - Accent1 7 2 2 3" xfId="11412"/>
    <cellStyle name="20% - Accent1 7 2 2 3 2" xfId="11413"/>
    <cellStyle name="20% - Accent1 7 2 2 3 2 2" xfId="11414"/>
    <cellStyle name="20% - Accent1 7 2 2 3 3" xfId="11415"/>
    <cellStyle name="20% - Accent1 7 2 2 4" xfId="11416"/>
    <cellStyle name="20% - Accent1 7 2 2 4 2" xfId="11417"/>
    <cellStyle name="20% - Accent1 7 2 2 5" xfId="11418"/>
    <cellStyle name="20% - Accent1 7 2 3" xfId="11419"/>
    <cellStyle name="20% - Accent1 7 2 3 2" xfId="11420"/>
    <cellStyle name="20% - Accent1 7 2 3 2 2" xfId="11421"/>
    <cellStyle name="20% - Accent1 7 2 3 3" xfId="11422"/>
    <cellStyle name="20% - Accent1 7 2 4" xfId="11423"/>
    <cellStyle name="20% - Accent1 7 2 4 2" xfId="11424"/>
    <cellStyle name="20% - Accent1 7 2 4 2 2" xfId="11425"/>
    <cellStyle name="20% - Accent1 7 2 4 3" xfId="11426"/>
    <cellStyle name="20% - Accent1 7 2 5" xfId="11427"/>
    <cellStyle name="20% - Accent1 7 2 5 2" xfId="11428"/>
    <cellStyle name="20% - Accent1 7 2 6" xfId="11429"/>
    <cellStyle name="20% - Accent1 7 3" xfId="11430"/>
    <cellStyle name="20% - Accent1 7 3 2" xfId="11431"/>
    <cellStyle name="20% - Accent1 7 3 2 2" xfId="11432"/>
    <cellStyle name="20% - Accent1 7 3 2 2 2" xfId="11433"/>
    <cellStyle name="20% - Accent1 7 3 2 3" xfId="11434"/>
    <cellStyle name="20% - Accent1 7 3 3" xfId="11435"/>
    <cellStyle name="20% - Accent1 7 3 3 2" xfId="11436"/>
    <cellStyle name="20% - Accent1 7 3 3 2 2" xfId="11437"/>
    <cellStyle name="20% - Accent1 7 3 3 3" xfId="11438"/>
    <cellStyle name="20% - Accent1 7 3 4" xfId="11439"/>
    <cellStyle name="20% - Accent1 7 3 4 2" xfId="11440"/>
    <cellStyle name="20% - Accent1 7 3 5" xfId="11441"/>
    <cellStyle name="20% - Accent1 7 4" xfId="11442"/>
    <cellStyle name="20% - Accent1 7 4 2" xfId="11443"/>
    <cellStyle name="20% - Accent1 7 4 2 2" xfId="11444"/>
    <cellStyle name="20% - Accent1 7 4 3" xfId="11445"/>
    <cellStyle name="20% - Accent1 7 5" xfId="11446"/>
    <cellStyle name="20% - Accent1 7 5 2" xfId="11447"/>
    <cellStyle name="20% - Accent1 7 5 2 2" xfId="11448"/>
    <cellStyle name="20% - Accent1 7 5 3" xfId="11449"/>
    <cellStyle name="20% - Accent1 7 6" xfId="11450"/>
    <cellStyle name="20% - Accent1 7 6 2" xfId="11451"/>
    <cellStyle name="20% - Accent1 7 7" xfId="11452"/>
    <cellStyle name="20% - Accent1 8 2 2" xfId="11453"/>
    <cellStyle name="20% - Accent1 8 2 2 2" xfId="11454"/>
    <cellStyle name="20% - Accent1 8 2 2 2 2" xfId="11455"/>
    <cellStyle name="20% - Accent1 8 2 2 3" xfId="11456"/>
    <cellStyle name="20% - Accent1 8 2 3" xfId="11457"/>
    <cellStyle name="20% - Accent1 8 2 3 2" xfId="11458"/>
    <cellStyle name="20% - Accent1 8 2 3 2 2" xfId="11459"/>
    <cellStyle name="20% - Accent1 8 2 3 3" xfId="11460"/>
    <cellStyle name="20% - Accent1 8 2 4" xfId="11461"/>
    <cellStyle name="20% - Accent1 8 2 4 2" xfId="11462"/>
    <cellStyle name="20% - Accent1 8 2 5" xfId="11463"/>
    <cellStyle name="20% - Accent1 8 3" xfId="11464"/>
    <cellStyle name="20% - Accent1 8 3 2" xfId="11465"/>
    <cellStyle name="20% - Accent1 8 3 2 2" xfId="11466"/>
    <cellStyle name="20% - Accent1 8 3 3" xfId="11467"/>
    <cellStyle name="20% - Accent1 8 4" xfId="11468"/>
    <cellStyle name="20% - Accent1 8 4 2" xfId="11469"/>
    <cellStyle name="20% - Accent1 8 4 2 2" xfId="11470"/>
    <cellStyle name="20% - Accent1 8 4 3" xfId="11471"/>
    <cellStyle name="20% - Accent1 8 5" xfId="11472"/>
    <cellStyle name="20% - Accent1 8 5 2" xfId="11473"/>
    <cellStyle name="20% - Accent1 8 6" xfId="11474"/>
    <cellStyle name="20% - Accent1 9 2" xfId="11475"/>
    <cellStyle name="20% - Accent1 9 2 2" xfId="11476"/>
    <cellStyle name="20% - Accent1 9 2 2 2" xfId="11477"/>
    <cellStyle name="20% - Accent1 9 2 3" xfId="11478"/>
    <cellStyle name="20% - Accent1 9 3" xfId="11479"/>
    <cellStyle name="20% - Accent1 9 3 2" xfId="11480"/>
    <cellStyle name="20% - Accent1 9 3 2 2" xfId="11481"/>
    <cellStyle name="20% - Accent1 9 3 3" xfId="11482"/>
    <cellStyle name="20% - Accent1 9 4" xfId="11483"/>
    <cellStyle name="20% - Accent1 9 4 2" xfId="11484"/>
    <cellStyle name="20% - Accent1 9 5" xfId="11485"/>
    <cellStyle name="20% - Accent2 10" xfId="11486"/>
    <cellStyle name="20% - Accent2 10 2" xfId="11487"/>
    <cellStyle name="20% - Accent2 10 2 2" xfId="11488"/>
    <cellStyle name="20% - Accent2 10 3" xfId="11489"/>
    <cellStyle name="20% - Accent2 11" xfId="11490"/>
    <cellStyle name="20% - Accent2 11 2" xfId="11491"/>
    <cellStyle name="20% - Accent2 11 2 2" xfId="11492"/>
    <cellStyle name="20% - Accent2 11 3" xfId="11493"/>
    <cellStyle name="20% - Accent2 12" xfId="11494"/>
    <cellStyle name="20% - Accent2 12 2" xfId="11495"/>
    <cellStyle name="20% - Accent2 2 4 2 2" xfId="11496"/>
    <cellStyle name="20% - Accent2 2 4 2 2 2" xfId="11497"/>
    <cellStyle name="20% - Accent2 2 4 2 3" xfId="11498"/>
    <cellStyle name="20% - Accent2 2 4 3 2" xfId="11499"/>
    <cellStyle name="20% - Accent2 2 4 4" xfId="11500"/>
    <cellStyle name="20% - Accent2 4 2 2 2" xfId="11501"/>
    <cellStyle name="20% - Accent2 4 2 2 2 2" xfId="11502"/>
    <cellStyle name="20% - Accent2 4 2 2 2 2 2" xfId="11503"/>
    <cellStyle name="20% - Accent2 4 2 2 2 3" xfId="11504"/>
    <cellStyle name="20% - Accent2 4 2 2 3" xfId="11505"/>
    <cellStyle name="20% - Accent2 4 2 2 3 2" xfId="11506"/>
    <cellStyle name="20% - Accent2 4 2 2 3 2 2" xfId="11507"/>
    <cellStyle name="20% - Accent2 4 2 2 3 3" xfId="11508"/>
    <cellStyle name="20% - Accent2 4 2 2 4" xfId="11509"/>
    <cellStyle name="20% - Accent2 4 2 2 4 2" xfId="11510"/>
    <cellStyle name="20% - Accent2 4 2 2 5" xfId="11511"/>
    <cellStyle name="20% - Accent2 4 2 3" xfId="11512"/>
    <cellStyle name="20% - Accent2 4 2 3 2" xfId="11513"/>
    <cellStyle name="20% - Accent2 4 2 3 2 2" xfId="11514"/>
    <cellStyle name="20% - Accent2 4 2 3 3" xfId="11515"/>
    <cellStyle name="20% - Accent2 4 2 4" xfId="11516"/>
    <cellStyle name="20% - Accent2 4 2 4 2" xfId="11517"/>
    <cellStyle name="20% - Accent2 4 2 4 2 2" xfId="11518"/>
    <cellStyle name="20% - Accent2 4 2 4 3" xfId="11519"/>
    <cellStyle name="20% - Accent2 4 2 5" xfId="11520"/>
    <cellStyle name="20% - Accent2 4 2 5 2" xfId="11521"/>
    <cellStyle name="20% - Accent2 4 2 6" xfId="11522"/>
    <cellStyle name="20% - Accent2 4 3 2" xfId="11523"/>
    <cellStyle name="20% - Accent2 4 3 2 2" xfId="11524"/>
    <cellStyle name="20% - Accent2 4 3 2 2 2" xfId="11525"/>
    <cellStyle name="20% - Accent2 4 3 2 2 2 2" xfId="11526"/>
    <cellStyle name="20% - Accent2 4 3 2 2 3" xfId="11527"/>
    <cellStyle name="20% - Accent2 4 3 2 3" xfId="11528"/>
    <cellStyle name="20% - Accent2 4 3 2 3 2" xfId="11529"/>
    <cellStyle name="20% - Accent2 4 3 2 3 2 2" xfId="11530"/>
    <cellStyle name="20% - Accent2 4 3 2 3 3" xfId="11531"/>
    <cellStyle name="20% - Accent2 4 3 2 4" xfId="11532"/>
    <cellStyle name="20% - Accent2 4 3 2 4 2" xfId="11533"/>
    <cellStyle name="20% - Accent2 4 3 2 5" xfId="11534"/>
    <cellStyle name="20% - Accent2 4 3 3" xfId="11535"/>
    <cellStyle name="20% - Accent2 4 3 3 2" xfId="11536"/>
    <cellStyle name="20% - Accent2 4 3 3 2 2" xfId="11537"/>
    <cellStyle name="20% - Accent2 4 3 3 3" xfId="11538"/>
    <cellStyle name="20% - Accent2 4 3 4" xfId="11539"/>
    <cellStyle name="20% - Accent2 4 3 4 2" xfId="11540"/>
    <cellStyle name="20% - Accent2 4 3 4 2 2" xfId="11541"/>
    <cellStyle name="20% - Accent2 4 3 4 3" xfId="11542"/>
    <cellStyle name="20% - Accent2 4 3 5" xfId="11543"/>
    <cellStyle name="20% - Accent2 4 3 5 2" xfId="11544"/>
    <cellStyle name="20% - Accent2 4 3 6" xfId="11545"/>
    <cellStyle name="20% - Accent2 5 2 2" xfId="11546"/>
    <cellStyle name="20% - Accent2 5 2 2 2" xfId="11547"/>
    <cellStyle name="20% - Accent2 5 2 2 2 2" xfId="11548"/>
    <cellStyle name="20% - Accent2 5 2 2 2 2 2" xfId="11549"/>
    <cellStyle name="20% - Accent2 5 2 2 2 3" xfId="11550"/>
    <cellStyle name="20% - Accent2 5 2 2 3" xfId="11551"/>
    <cellStyle name="20% - Accent2 5 2 2 3 2" xfId="11552"/>
    <cellStyle name="20% - Accent2 5 2 2 3 2 2" xfId="11553"/>
    <cellStyle name="20% - Accent2 5 2 2 3 3" xfId="11554"/>
    <cellStyle name="20% - Accent2 5 2 2 4" xfId="11555"/>
    <cellStyle name="20% - Accent2 5 2 2 4 2" xfId="11556"/>
    <cellStyle name="20% - Accent2 5 2 2 5" xfId="11557"/>
    <cellStyle name="20% - Accent2 5 2 3" xfId="11558"/>
    <cellStyle name="20% - Accent2 5 2 3 2" xfId="11559"/>
    <cellStyle name="20% - Accent2 5 2 3 2 2" xfId="11560"/>
    <cellStyle name="20% - Accent2 5 2 3 3" xfId="11561"/>
    <cellStyle name="20% - Accent2 5 2 4" xfId="11562"/>
    <cellStyle name="20% - Accent2 5 2 4 2" xfId="11563"/>
    <cellStyle name="20% - Accent2 5 2 4 2 2" xfId="11564"/>
    <cellStyle name="20% - Accent2 5 2 4 3" xfId="11565"/>
    <cellStyle name="20% - Accent2 5 2 5" xfId="11566"/>
    <cellStyle name="20% - Accent2 5 2 5 2" xfId="11567"/>
    <cellStyle name="20% - Accent2 5 2 6" xfId="11568"/>
    <cellStyle name="20% - Accent2 5 3 2" xfId="11569"/>
    <cellStyle name="20% - Accent2 5 3 2 2" xfId="11570"/>
    <cellStyle name="20% - Accent2 5 3 2 2 2" xfId="11571"/>
    <cellStyle name="20% - Accent2 5 3 2 2 2 2" xfId="11572"/>
    <cellStyle name="20% - Accent2 5 3 2 2 3" xfId="11573"/>
    <cellStyle name="20% - Accent2 5 3 2 3" xfId="11574"/>
    <cellStyle name="20% - Accent2 5 3 2 3 2" xfId="11575"/>
    <cellStyle name="20% - Accent2 5 3 2 3 2 2" xfId="11576"/>
    <cellStyle name="20% - Accent2 5 3 2 3 3" xfId="11577"/>
    <cellStyle name="20% - Accent2 5 3 2 4" xfId="11578"/>
    <cellStyle name="20% - Accent2 5 3 2 4 2" xfId="11579"/>
    <cellStyle name="20% - Accent2 5 3 2 5" xfId="11580"/>
    <cellStyle name="20% - Accent2 5 3 3" xfId="11581"/>
    <cellStyle name="20% - Accent2 5 3 3 2" xfId="11582"/>
    <cellStyle name="20% - Accent2 5 3 3 2 2" xfId="11583"/>
    <cellStyle name="20% - Accent2 5 3 3 3" xfId="11584"/>
    <cellStyle name="20% - Accent2 5 3 4" xfId="11585"/>
    <cellStyle name="20% - Accent2 5 3 4 2" xfId="11586"/>
    <cellStyle name="20% - Accent2 5 3 4 2 2" xfId="11587"/>
    <cellStyle name="20% - Accent2 5 3 4 3" xfId="11588"/>
    <cellStyle name="20% - Accent2 5 3 5" xfId="11589"/>
    <cellStyle name="20% - Accent2 5 3 5 2" xfId="11590"/>
    <cellStyle name="20% - Accent2 5 3 6" xfId="11591"/>
    <cellStyle name="20% - Accent2 6 2 2" xfId="11592"/>
    <cellStyle name="20% - Accent2 6 2 2 2" xfId="11593"/>
    <cellStyle name="20% - Accent2 6 2 2 2 2" xfId="11594"/>
    <cellStyle name="20% - Accent2 6 2 2 2 2 2" xfId="11595"/>
    <cellStyle name="20% - Accent2 6 2 2 2 3" xfId="11596"/>
    <cellStyle name="20% - Accent2 6 2 2 3" xfId="11597"/>
    <cellStyle name="20% - Accent2 6 2 2 3 2" xfId="11598"/>
    <cellStyle name="20% - Accent2 6 2 2 3 2 2" xfId="11599"/>
    <cellStyle name="20% - Accent2 6 2 2 3 3" xfId="11600"/>
    <cellStyle name="20% - Accent2 6 2 2 4" xfId="11601"/>
    <cellStyle name="20% - Accent2 6 2 2 4 2" xfId="11602"/>
    <cellStyle name="20% - Accent2 6 2 2 5" xfId="11603"/>
    <cellStyle name="20% - Accent2 6 2 3" xfId="11604"/>
    <cellStyle name="20% - Accent2 6 2 3 2" xfId="11605"/>
    <cellStyle name="20% - Accent2 6 2 3 2 2" xfId="11606"/>
    <cellStyle name="20% - Accent2 6 2 3 3" xfId="11607"/>
    <cellStyle name="20% - Accent2 6 2 4" xfId="11608"/>
    <cellStyle name="20% - Accent2 6 2 4 2" xfId="11609"/>
    <cellStyle name="20% - Accent2 6 2 4 2 2" xfId="11610"/>
    <cellStyle name="20% - Accent2 6 2 4 3" xfId="11611"/>
    <cellStyle name="20% - Accent2 6 2 5" xfId="11612"/>
    <cellStyle name="20% - Accent2 6 2 5 2" xfId="11613"/>
    <cellStyle name="20% - Accent2 6 2 6" xfId="11614"/>
    <cellStyle name="20% - Accent2 6 3" xfId="11615"/>
    <cellStyle name="20% - Accent2 6 3 2" xfId="11616"/>
    <cellStyle name="20% - Accent2 6 3 2 2" xfId="11617"/>
    <cellStyle name="20% - Accent2 6 3 2 2 2" xfId="11618"/>
    <cellStyle name="20% - Accent2 6 3 2 3" xfId="11619"/>
    <cellStyle name="20% - Accent2 6 3 3" xfId="11620"/>
    <cellStyle name="20% - Accent2 6 3 3 2" xfId="11621"/>
    <cellStyle name="20% - Accent2 6 3 3 2 2" xfId="11622"/>
    <cellStyle name="20% - Accent2 6 3 3 3" xfId="11623"/>
    <cellStyle name="20% - Accent2 6 3 4" xfId="11624"/>
    <cellStyle name="20% - Accent2 6 3 4 2" xfId="11625"/>
    <cellStyle name="20% - Accent2 6 3 5" xfId="11626"/>
    <cellStyle name="20% - Accent2 6 4" xfId="11627"/>
    <cellStyle name="20% - Accent2 6 4 2" xfId="11628"/>
    <cellStyle name="20% - Accent2 6 4 2 2" xfId="11629"/>
    <cellStyle name="20% - Accent2 6 4 3" xfId="11630"/>
    <cellStyle name="20% - Accent2 6 5" xfId="11631"/>
    <cellStyle name="20% - Accent2 6 5 2" xfId="11632"/>
    <cellStyle name="20% - Accent2 6 5 2 2" xfId="11633"/>
    <cellStyle name="20% - Accent2 6 5 3" xfId="11634"/>
    <cellStyle name="20% - Accent2 6 6" xfId="11635"/>
    <cellStyle name="20% - Accent2 6 6 2" xfId="11636"/>
    <cellStyle name="20% - Accent2 6 7" xfId="11637"/>
    <cellStyle name="20% - Accent2 7 2 2" xfId="11638"/>
    <cellStyle name="20% - Accent2 7 2 2 2" xfId="11639"/>
    <cellStyle name="20% - Accent2 7 2 2 2 2" xfId="11640"/>
    <cellStyle name="20% - Accent2 7 2 2 2 2 2" xfId="11641"/>
    <cellStyle name="20% - Accent2 7 2 2 2 3" xfId="11642"/>
    <cellStyle name="20% - Accent2 7 2 2 3" xfId="11643"/>
    <cellStyle name="20% - Accent2 7 2 2 3 2" xfId="11644"/>
    <cellStyle name="20% - Accent2 7 2 2 3 2 2" xfId="11645"/>
    <cellStyle name="20% - Accent2 7 2 2 3 3" xfId="11646"/>
    <cellStyle name="20% - Accent2 7 2 2 4" xfId="11647"/>
    <cellStyle name="20% - Accent2 7 2 2 4 2" xfId="11648"/>
    <cellStyle name="20% - Accent2 7 2 2 5" xfId="11649"/>
    <cellStyle name="20% - Accent2 7 2 3" xfId="11650"/>
    <cellStyle name="20% - Accent2 7 2 3 2" xfId="11651"/>
    <cellStyle name="20% - Accent2 7 2 3 2 2" xfId="11652"/>
    <cellStyle name="20% - Accent2 7 2 3 3" xfId="11653"/>
    <cellStyle name="20% - Accent2 7 2 4" xfId="11654"/>
    <cellStyle name="20% - Accent2 7 2 4 2" xfId="11655"/>
    <cellStyle name="20% - Accent2 7 2 4 2 2" xfId="11656"/>
    <cellStyle name="20% - Accent2 7 2 4 3" xfId="11657"/>
    <cellStyle name="20% - Accent2 7 2 5" xfId="11658"/>
    <cellStyle name="20% - Accent2 7 2 5 2" xfId="11659"/>
    <cellStyle name="20% - Accent2 7 2 6" xfId="11660"/>
    <cellStyle name="20% - Accent2 7 3" xfId="11661"/>
    <cellStyle name="20% - Accent2 7 3 2" xfId="11662"/>
    <cellStyle name="20% - Accent2 7 3 2 2" xfId="11663"/>
    <cellStyle name="20% - Accent2 7 3 2 2 2" xfId="11664"/>
    <cellStyle name="20% - Accent2 7 3 2 3" xfId="11665"/>
    <cellStyle name="20% - Accent2 7 3 3" xfId="11666"/>
    <cellStyle name="20% - Accent2 7 3 3 2" xfId="11667"/>
    <cellStyle name="20% - Accent2 7 3 3 2 2" xfId="11668"/>
    <cellStyle name="20% - Accent2 7 3 3 3" xfId="11669"/>
    <cellStyle name="20% - Accent2 7 3 4" xfId="11670"/>
    <cellStyle name="20% - Accent2 7 3 4 2" xfId="11671"/>
    <cellStyle name="20% - Accent2 7 3 5" xfId="11672"/>
    <cellStyle name="20% - Accent2 7 4" xfId="11673"/>
    <cellStyle name="20% - Accent2 7 4 2" xfId="11674"/>
    <cellStyle name="20% - Accent2 7 4 2 2" xfId="11675"/>
    <cellStyle name="20% - Accent2 7 4 3" xfId="11676"/>
    <cellStyle name="20% - Accent2 7 5" xfId="11677"/>
    <cellStyle name="20% - Accent2 7 5 2" xfId="11678"/>
    <cellStyle name="20% - Accent2 7 5 2 2" xfId="11679"/>
    <cellStyle name="20% - Accent2 7 5 3" xfId="11680"/>
    <cellStyle name="20% - Accent2 7 6" xfId="11681"/>
    <cellStyle name="20% - Accent2 7 6 2" xfId="11682"/>
    <cellStyle name="20% - Accent2 7 7" xfId="11683"/>
    <cellStyle name="20% - Accent2 8 2 2" xfId="11684"/>
    <cellStyle name="20% - Accent2 8 2 2 2" xfId="11685"/>
    <cellStyle name="20% - Accent2 8 2 2 2 2" xfId="11686"/>
    <cellStyle name="20% - Accent2 8 2 2 3" xfId="11687"/>
    <cellStyle name="20% - Accent2 8 2 3" xfId="11688"/>
    <cellStyle name="20% - Accent2 8 2 3 2" xfId="11689"/>
    <cellStyle name="20% - Accent2 8 2 3 2 2" xfId="11690"/>
    <cellStyle name="20% - Accent2 8 2 3 3" xfId="11691"/>
    <cellStyle name="20% - Accent2 8 2 4" xfId="11692"/>
    <cellStyle name="20% - Accent2 8 2 4 2" xfId="11693"/>
    <cellStyle name="20% - Accent2 8 2 5" xfId="11694"/>
    <cellStyle name="20% - Accent2 8 3" xfId="11695"/>
    <cellStyle name="20% - Accent2 8 3 2" xfId="11696"/>
    <cellStyle name="20% - Accent2 8 3 2 2" xfId="11697"/>
    <cellStyle name="20% - Accent2 8 3 3" xfId="11698"/>
    <cellStyle name="20% - Accent2 8 4" xfId="11699"/>
    <cellStyle name="20% - Accent2 8 4 2" xfId="11700"/>
    <cellStyle name="20% - Accent2 8 4 2 2" xfId="11701"/>
    <cellStyle name="20% - Accent2 8 4 3" xfId="11702"/>
    <cellStyle name="20% - Accent2 8 5" xfId="11703"/>
    <cellStyle name="20% - Accent2 8 5 2" xfId="11704"/>
    <cellStyle name="20% - Accent2 8 6" xfId="11705"/>
    <cellStyle name="20% - Accent2 9 2" xfId="11706"/>
    <cellStyle name="20% - Accent2 9 2 2" xfId="11707"/>
    <cellStyle name="20% - Accent2 9 2 2 2" xfId="11708"/>
    <cellStyle name="20% - Accent2 9 2 3" xfId="11709"/>
    <cellStyle name="20% - Accent2 9 3" xfId="11710"/>
    <cellStyle name="20% - Accent2 9 3 2" xfId="11711"/>
    <cellStyle name="20% - Accent2 9 3 2 2" xfId="11712"/>
    <cellStyle name="20% - Accent2 9 3 3" xfId="11713"/>
    <cellStyle name="20% - Accent2 9 4" xfId="11714"/>
    <cellStyle name="20% - Accent2 9 4 2" xfId="11715"/>
    <cellStyle name="20% - Accent2 9 5" xfId="11716"/>
    <cellStyle name="20% - Accent3 10" xfId="11717"/>
    <cellStyle name="20% - Accent3 10 2" xfId="11718"/>
    <cellStyle name="20% - Accent3 10 2 2" xfId="11719"/>
    <cellStyle name="20% - Accent3 10 3" xfId="11720"/>
    <cellStyle name="20% - Accent3 11" xfId="11721"/>
    <cellStyle name="20% - Accent3 11 2" xfId="11722"/>
    <cellStyle name="20% - Accent3 11 2 2" xfId="11723"/>
    <cellStyle name="20% - Accent3 11 3" xfId="11724"/>
    <cellStyle name="20% - Accent3 12" xfId="11725"/>
    <cellStyle name="20% - Accent3 12 2" xfId="11726"/>
    <cellStyle name="20% - Accent3 2 4 2 2" xfId="11727"/>
    <cellStyle name="20% - Accent3 2 4 2 2 2" xfId="11728"/>
    <cellStyle name="20% - Accent3 2 4 2 3" xfId="11729"/>
    <cellStyle name="20% - Accent3 2 4 3 2" xfId="11730"/>
    <cellStyle name="20% - Accent3 2 4 4" xfId="11731"/>
    <cellStyle name="20% - Accent3 4 2 2 2" xfId="11732"/>
    <cellStyle name="20% - Accent3 4 2 2 2 2" xfId="11733"/>
    <cellStyle name="20% - Accent3 4 2 2 2 2 2" xfId="11734"/>
    <cellStyle name="20% - Accent3 4 2 2 2 3" xfId="11735"/>
    <cellStyle name="20% - Accent3 4 2 2 3" xfId="11736"/>
    <cellStyle name="20% - Accent3 4 2 2 3 2" xfId="11737"/>
    <cellStyle name="20% - Accent3 4 2 2 3 2 2" xfId="11738"/>
    <cellStyle name="20% - Accent3 4 2 2 3 3" xfId="11739"/>
    <cellStyle name="20% - Accent3 4 2 2 4" xfId="11740"/>
    <cellStyle name="20% - Accent3 4 2 2 4 2" xfId="11741"/>
    <cellStyle name="20% - Accent3 4 2 2 5" xfId="11742"/>
    <cellStyle name="20% - Accent3 4 2 3" xfId="11743"/>
    <cellStyle name="20% - Accent3 4 2 3 2" xfId="11744"/>
    <cellStyle name="20% - Accent3 4 2 3 2 2" xfId="11745"/>
    <cellStyle name="20% - Accent3 4 2 3 3" xfId="11746"/>
    <cellStyle name="20% - Accent3 4 2 4" xfId="11747"/>
    <cellStyle name="20% - Accent3 4 2 4 2" xfId="11748"/>
    <cellStyle name="20% - Accent3 4 2 4 2 2" xfId="11749"/>
    <cellStyle name="20% - Accent3 4 2 4 3" xfId="11750"/>
    <cellStyle name="20% - Accent3 4 2 5" xfId="11751"/>
    <cellStyle name="20% - Accent3 4 2 5 2" xfId="11752"/>
    <cellStyle name="20% - Accent3 4 2 6" xfId="11753"/>
    <cellStyle name="20% - Accent3 4 3 2" xfId="11754"/>
    <cellStyle name="20% - Accent3 4 3 2 2" xfId="11755"/>
    <cellStyle name="20% - Accent3 4 3 2 2 2" xfId="11756"/>
    <cellStyle name="20% - Accent3 4 3 2 2 2 2" xfId="11757"/>
    <cellStyle name="20% - Accent3 4 3 2 2 3" xfId="11758"/>
    <cellStyle name="20% - Accent3 4 3 2 3" xfId="11759"/>
    <cellStyle name="20% - Accent3 4 3 2 3 2" xfId="11760"/>
    <cellStyle name="20% - Accent3 4 3 2 3 2 2" xfId="11761"/>
    <cellStyle name="20% - Accent3 4 3 2 3 3" xfId="11762"/>
    <cellStyle name="20% - Accent3 4 3 2 4" xfId="11763"/>
    <cellStyle name="20% - Accent3 4 3 2 4 2" xfId="11764"/>
    <cellStyle name="20% - Accent3 4 3 2 5" xfId="11765"/>
    <cellStyle name="20% - Accent3 4 3 3" xfId="11766"/>
    <cellStyle name="20% - Accent3 4 3 3 2" xfId="11767"/>
    <cellStyle name="20% - Accent3 4 3 3 2 2" xfId="11768"/>
    <cellStyle name="20% - Accent3 4 3 3 3" xfId="11769"/>
    <cellStyle name="20% - Accent3 4 3 4" xfId="11770"/>
    <cellStyle name="20% - Accent3 4 3 4 2" xfId="11771"/>
    <cellStyle name="20% - Accent3 4 3 4 2 2" xfId="11772"/>
    <cellStyle name="20% - Accent3 4 3 4 3" xfId="11773"/>
    <cellStyle name="20% - Accent3 4 3 5" xfId="11774"/>
    <cellStyle name="20% - Accent3 4 3 5 2" xfId="11775"/>
    <cellStyle name="20% - Accent3 4 3 6" xfId="11776"/>
    <cellStyle name="20% - Accent3 5 2 2" xfId="11777"/>
    <cellStyle name="20% - Accent3 5 2 2 2" xfId="11778"/>
    <cellStyle name="20% - Accent3 5 2 2 2 2" xfId="11779"/>
    <cellStyle name="20% - Accent3 5 2 2 2 2 2" xfId="11780"/>
    <cellStyle name="20% - Accent3 5 2 2 2 3" xfId="11781"/>
    <cellStyle name="20% - Accent3 5 2 2 3" xfId="11782"/>
    <cellStyle name="20% - Accent3 5 2 2 3 2" xfId="11783"/>
    <cellStyle name="20% - Accent3 5 2 2 3 2 2" xfId="11784"/>
    <cellStyle name="20% - Accent3 5 2 2 3 3" xfId="11785"/>
    <cellStyle name="20% - Accent3 5 2 2 4" xfId="11786"/>
    <cellStyle name="20% - Accent3 5 2 2 4 2" xfId="11787"/>
    <cellStyle name="20% - Accent3 5 2 2 5" xfId="11788"/>
    <cellStyle name="20% - Accent3 5 2 3" xfId="11789"/>
    <cellStyle name="20% - Accent3 5 2 3 2" xfId="11790"/>
    <cellStyle name="20% - Accent3 5 2 3 2 2" xfId="11791"/>
    <cellStyle name="20% - Accent3 5 2 3 3" xfId="11792"/>
    <cellStyle name="20% - Accent3 5 2 4" xfId="11793"/>
    <cellStyle name="20% - Accent3 5 2 4 2" xfId="11794"/>
    <cellStyle name="20% - Accent3 5 2 4 2 2" xfId="11795"/>
    <cellStyle name="20% - Accent3 5 2 4 3" xfId="11796"/>
    <cellStyle name="20% - Accent3 5 2 5" xfId="11797"/>
    <cellStyle name="20% - Accent3 5 2 5 2" xfId="11798"/>
    <cellStyle name="20% - Accent3 5 2 6" xfId="11799"/>
    <cellStyle name="20% - Accent3 5 3 2" xfId="11800"/>
    <cellStyle name="20% - Accent3 5 3 2 2" xfId="11801"/>
    <cellStyle name="20% - Accent3 5 3 2 2 2" xfId="11802"/>
    <cellStyle name="20% - Accent3 5 3 2 2 2 2" xfId="11803"/>
    <cellStyle name="20% - Accent3 5 3 2 2 3" xfId="11804"/>
    <cellStyle name="20% - Accent3 5 3 2 3" xfId="11805"/>
    <cellStyle name="20% - Accent3 5 3 2 3 2" xfId="11806"/>
    <cellStyle name="20% - Accent3 5 3 2 3 2 2" xfId="11807"/>
    <cellStyle name="20% - Accent3 5 3 2 3 3" xfId="11808"/>
    <cellStyle name="20% - Accent3 5 3 2 4" xfId="11809"/>
    <cellStyle name="20% - Accent3 5 3 2 4 2" xfId="11810"/>
    <cellStyle name="20% - Accent3 5 3 2 5" xfId="11811"/>
    <cellStyle name="20% - Accent3 5 3 3" xfId="11812"/>
    <cellStyle name="20% - Accent3 5 3 3 2" xfId="11813"/>
    <cellStyle name="20% - Accent3 5 3 3 2 2" xfId="11814"/>
    <cellStyle name="20% - Accent3 5 3 3 3" xfId="11815"/>
    <cellStyle name="20% - Accent3 5 3 4" xfId="11816"/>
    <cellStyle name="20% - Accent3 5 3 4 2" xfId="11817"/>
    <cellStyle name="20% - Accent3 5 3 4 2 2" xfId="11818"/>
    <cellStyle name="20% - Accent3 5 3 4 3" xfId="11819"/>
    <cellStyle name="20% - Accent3 5 3 5" xfId="11820"/>
    <cellStyle name="20% - Accent3 5 3 5 2" xfId="11821"/>
    <cellStyle name="20% - Accent3 5 3 6" xfId="11822"/>
    <cellStyle name="20% - Accent3 6 2 2" xfId="11823"/>
    <cellStyle name="20% - Accent3 6 2 2 2" xfId="11824"/>
    <cellStyle name="20% - Accent3 6 2 2 2 2" xfId="11825"/>
    <cellStyle name="20% - Accent3 6 2 2 2 2 2" xfId="11826"/>
    <cellStyle name="20% - Accent3 6 2 2 2 3" xfId="11827"/>
    <cellStyle name="20% - Accent3 6 2 2 3" xfId="11828"/>
    <cellStyle name="20% - Accent3 6 2 2 3 2" xfId="11829"/>
    <cellStyle name="20% - Accent3 6 2 2 3 2 2" xfId="11830"/>
    <cellStyle name="20% - Accent3 6 2 2 3 3" xfId="11831"/>
    <cellStyle name="20% - Accent3 6 2 2 4" xfId="11832"/>
    <cellStyle name="20% - Accent3 6 2 2 4 2" xfId="11833"/>
    <cellStyle name="20% - Accent3 6 2 2 5" xfId="11834"/>
    <cellStyle name="20% - Accent3 6 2 3" xfId="11835"/>
    <cellStyle name="20% - Accent3 6 2 3 2" xfId="11836"/>
    <cellStyle name="20% - Accent3 6 2 3 2 2" xfId="11837"/>
    <cellStyle name="20% - Accent3 6 2 3 3" xfId="11838"/>
    <cellStyle name="20% - Accent3 6 2 4" xfId="11839"/>
    <cellStyle name="20% - Accent3 6 2 4 2" xfId="11840"/>
    <cellStyle name="20% - Accent3 6 2 4 2 2" xfId="11841"/>
    <cellStyle name="20% - Accent3 6 2 4 3" xfId="11842"/>
    <cellStyle name="20% - Accent3 6 2 5" xfId="11843"/>
    <cellStyle name="20% - Accent3 6 2 5 2" xfId="11844"/>
    <cellStyle name="20% - Accent3 6 2 6" xfId="11845"/>
    <cellStyle name="20% - Accent3 6 3" xfId="11846"/>
    <cellStyle name="20% - Accent3 6 3 2" xfId="11847"/>
    <cellStyle name="20% - Accent3 6 3 2 2" xfId="11848"/>
    <cellStyle name="20% - Accent3 6 3 2 2 2" xfId="11849"/>
    <cellStyle name="20% - Accent3 6 3 2 3" xfId="11850"/>
    <cellStyle name="20% - Accent3 6 3 3" xfId="11851"/>
    <cellStyle name="20% - Accent3 6 3 3 2" xfId="11852"/>
    <cellStyle name="20% - Accent3 6 3 3 2 2" xfId="11853"/>
    <cellStyle name="20% - Accent3 6 3 3 3" xfId="11854"/>
    <cellStyle name="20% - Accent3 6 3 4" xfId="11855"/>
    <cellStyle name="20% - Accent3 6 3 4 2" xfId="11856"/>
    <cellStyle name="20% - Accent3 6 3 5" xfId="11857"/>
    <cellStyle name="20% - Accent3 6 4" xfId="11858"/>
    <cellStyle name="20% - Accent3 6 4 2" xfId="11859"/>
    <cellStyle name="20% - Accent3 6 4 2 2" xfId="11860"/>
    <cellStyle name="20% - Accent3 6 4 3" xfId="11861"/>
    <cellStyle name="20% - Accent3 6 5" xfId="11862"/>
    <cellStyle name="20% - Accent3 6 5 2" xfId="11863"/>
    <cellStyle name="20% - Accent3 6 5 2 2" xfId="11864"/>
    <cellStyle name="20% - Accent3 6 5 3" xfId="11865"/>
    <cellStyle name="20% - Accent3 6 6" xfId="11866"/>
    <cellStyle name="20% - Accent3 6 6 2" xfId="11867"/>
    <cellStyle name="20% - Accent3 6 7" xfId="11868"/>
    <cellStyle name="20% - Accent3 7 2 2" xfId="11869"/>
    <cellStyle name="20% - Accent3 7 2 2 2" xfId="11870"/>
    <cellStyle name="20% - Accent3 7 2 2 2 2" xfId="11871"/>
    <cellStyle name="20% - Accent3 7 2 2 2 2 2" xfId="11872"/>
    <cellStyle name="20% - Accent3 7 2 2 2 3" xfId="11873"/>
    <cellStyle name="20% - Accent3 7 2 2 3" xfId="11874"/>
    <cellStyle name="20% - Accent3 7 2 2 3 2" xfId="11875"/>
    <cellStyle name="20% - Accent3 7 2 2 3 2 2" xfId="11876"/>
    <cellStyle name="20% - Accent3 7 2 2 3 3" xfId="11877"/>
    <cellStyle name="20% - Accent3 7 2 2 4" xfId="11878"/>
    <cellStyle name="20% - Accent3 7 2 2 4 2" xfId="11879"/>
    <cellStyle name="20% - Accent3 7 2 2 5" xfId="11880"/>
    <cellStyle name="20% - Accent3 7 2 3" xfId="11881"/>
    <cellStyle name="20% - Accent3 7 2 3 2" xfId="11882"/>
    <cellStyle name="20% - Accent3 7 2 3 2 2" xfId="11883"/>
    <cellStyle name="20% - Accent3 7 2 3 3" xfId="11884"/>
    <cellStyle name="20% - Accent3 7 2 4" xfId="11885"/>
    <cellStyle name="20% - Accent3 7 2 4 2" xfId="11886"/>
    <cellStyle name="20% - Accent3 7 2 4 2 2" xfId="11887"/>
    <cellStyle name="20% - Accent3 7 2 4 3" xfId="11888"/>
    <cellStyle name="20% - Accent3 7 2 5" xfId="11889"/>
    <cellStyle name="20% - Accent3 7 2 5 2" xfId="11890"/>
    <cellStyle name="20% - Accent3 7 2 6" xfId="11891"/>
    <cellStyle name="20% - Accent3 7 3" xfId="11892"/>
    <cellStyle name="20% - Accent3 7 3 2" xfId="11893"/>
    <cellStyle name="20% - Accent3 7 3 2 2" xfId="11894"/>
    <cellStyle name="20% - Accent3 7 3 2 2 2" xfId="11895"/>
    <cellStyle name="20% - Accent3 7 3 2 3" xfId="11896"/>
    <cellStyle name="20% - Accent3 7 3 3" xfId="11897"/>
    <cellStyle name="20% - Accent3 7 3 3 2" xfId="11898"/>
    <cellStyle name="20% - Accent3 7 3 3 2 2" xfId="11899"/>
    <cellStyle name="20% - Accent3 7 3 3 3" xfId="11900"/>
    <cellStyle name="20% - Accent3 7 3 4" xfId="11901"/>
    <cellStyle name="20% - Accent3 7 3 4 2" xfId="11902"/>
    <cellStyle name="20% - Accent3 7 3 5" xfId="11903"/>
    <cellStyle name="20% - Accent3 7 4" xfId="11904"/>
    <cellStyle name="20% - Accent3 7 4 2" xfId="11905"/>
    <cellStyle name="20% - Accent3 7 4 2 2" xfId="11906"/>
    <cellStyle name="20% - Accent3 7 4 3" xfId="11907"/>
    <cellStyle name="20% - Accent3 7 5" xfId="11908"/>
    <cellStyle name="20% - Accent3 7 5 2" xfId="11909"/>
    <cellStyle name="20% - Accent3 7 5 2 2" xfId="11910"/>
    <cellStyle name="20% - Accent3 7 5 3" xfId="11911"/>
    <cellStyle name="20% - Accent3 7 6" xfId="11912"/>
    <cellStyle name="20% - Accent3 7 6 2" xfId="11913"/>
    <cellStyle name="20% - Accent3 7 7" xfId="11914"/>
    <cellStyle name="20% - Accent3 8 2 2" xfId="11915"/>
    <cellStyle name="20% - Accent3 8 2 2 2" xfId="11916"/>
    <cellStyle name="20% - Accent3 8 2 2 2 2" xfId="11917"/>
    <cellStyle name="20% - Accent3 8 2 2 3" xfId="11918"/>
    <cellStyle name="20% - Accent3 8 2 3" xfId="11919"/>
    <cellStyle name="20% - Accent3 8 2 3 2" xfId="11920"/>
    <cellStyle name="20% - Accent3 8 2 3 2 2" xfId="11921"/>
    <cellStyle name="20% - Accent3 8 2 3 3" xfId="11922"/>
    <cellStyle name="20% - Accent3 8 2 4" xfId="11923"/>
    <cellStyle name="20% - Accent3 8 2 4 2" xfId="11924"/>
    <cellStyle name="20% - Accent3 8 2 5" xfId="11925"/>
    <cellStyle name="20% - Accent3 8 3" xfId="11926"/>
    <cellStyle name="20% - Accent3 8 3 2" xfId="11927"/>
    <cellStyle name="20% - Accent3 8 3 2 2" xfId="11928"/>
    <cellStyle name="20% - Accent3 8 3 3" xfId="11929"/>
    <cellStyle name="20% - Accent3 8 4" xfId="11930"/>
    <cellStyle name="20% - Accent3 8 4 2" xfId="11931"/>
    <cellStyle name="20% - Accent3 8 4 2 2" xfId="11932"/>
    <cellStyle name="20% - Accent3 8 4 3" xfId="11933"/>
    <cellStyle name="20% - Accent3 8 5" xfId="11934"/>
    <cellStyle name="20% - Accent3 8 5 2" xfId="11935"/>
    <cellStyle name="20% - Accent3 8 6" xfId="11936"/>
    <cellStyle name="20% - Accent3 9 2" xfId="11937"/>
    <cellStyle name="20% - Accent3 9 2 2" xfId="11938"/>
    <cellStyle name="20% - Accent3 9 2 2 2" xfId="11939"/>
    <cellStyle name="20% - Accent3 9 2 3" xfId="11940"/>
    <cellStyle name="20% - Accent3 9 3" xfId="11941"/>
    <cellStyle name="20% - Accent3 9 3 2" xfId="11942"/>
    <cellStyle name="20% - Accent3 9 3 2 2" xfId="11943"/>
    <cellStyle name="20% - Accent3 9 3 3" xfId="11944"/>
    <cellStyle name="20% - Accent3 9 4" xfId="11945"/>
    <cellStyle name="20% - Accent3 9 4 2" xfId="11946"/>
    <cellStyle name="20% - Accent3 9 5" xfId="11947"/>
    <cellStyle name="20% - Accent4 10" xfId="11948"/>
    <cellStyle name="20% - Accent4 10 2" xfId="11949"/>
    <cellStyle name="20% - Accent4 10 2 2" xfId="11950"/>
    <cellStyle name="20% - Accent4 10 3" xfId="11951"/>
    <cellStyle name="20% - Accent4 11" xfId="11952"/>
    <cellStyle name="20% - Accent4 11 2" xfId="11953"/>
    <cellStyle name="20% - Accent4 11 2 2" xfId="11954"/>
    <cellStyle name="20% - Accent4 11 3" xfId="11955"/>
    <cellStyle name="20% - Accent4 12" xfId="11956"/>
    <cellStyle name="20% - Accent4 12 2" xfId="11957"/>
    <cellStyle name="20% - Accent4 2 4 2 2" xfId="11958"/>
    <cellStyle name="20% - Accent4 2 4 2 2 2" xfId="11959"/>
    <cellStyle name="20% - Accent4 2 4 2 3" xfId="11960"/>
    <cellStyle name="20% - Accent4 2 4 3 2" xfId="11961"/>
    <cellStyle name="20% - Accent4 2 4 4" xfId="11962"/>
    <cellStyle name="20% - Accent4 4 2 2 2" xfId="11963"/>
    <cellStyle name="20% - Accent4 4 2 2 2 2" xfId="11964"/>
    <cellStyle name="20% - Accent4 4 2 2 2 2 2" xfId="11965"/>
    <cellStyle name="20% - Accent4 4 2 2 2 3" xfId="11966"/>
    <cellStyle name="20% - Accent4 4 2 2 3" xfId="11967"/>
    <cellStyle name="20% - Accent4 4 2 2 3 2" xfId="11968"/>
    <cellStyle name="20% - Accent4 4 2 2 3 2 2" xfId="11969"/>
    <cellStyle name="20% - Accent4 4 2 2 3 3" xfId="11970"/>
    <cellStyle name="20% - Accent4 4 2 2 4" xfId="11971"/>
    <cellStyle name="20% - Accent4 4 2 2 4 2" xfId="11972"/>
    <cellStyle name="20% - Accent4 4 2 2 5" xfId="11973"/>
    <cellStyle name="20% - Accent4 4 2 3" xfId="11974"/>
    <cellStyle name="20% - Accent4 4 2 3 2" xfId="11975"/>
    <cellStyle name="20% - Accent4 4 2 3 2 2" xfId="11976"/>
    <cellStyle name="20% - Accent4 4 2 3 3" xfId="11977"/>
    <cellStyle name="20% - Accent4 4 2 4" xfId="11978"/>
    <cellStyle name="20% - Accent4 4 2 4 2" xfId="11979"/>
    <cellStyle name="20% - Accent4 4 2 4 2 2" xfId="11980"/>
    <cellStyle name="20% - Accent4 4 2 4 3" xfId="11981"/>
    <cellStyle name="20% - Accent4 4 2 5" xfId="11982"/>
    <cellStyle name="20% - Accent4 4 2 5 2" xfId="11983"/>
    <cellStyle name="20% - Accent4 4 2 6" xfId="11984"/>
    <cellStyle name="20% - Accent4 4 3 2" xfId="11985"/>
    <cellStyle name="20% - Accent4 4 3 2 2" xfId="11986"/>
    <cellStyle name="20% - Accent4 4 3 2 2 2" xfId="11987"/>
    <cellStyle name="20% - Accent4 4 3 2 2 2 2" xfId="11988"/>
    <cellStyle name="20% - Accent4 4 3 2 2 3" xfId="11989"/>
    <cellStyle name="20% - Accent4 4 3 2 3" xfId="11990"/>
    <cellStyle name="20% - Accent4 4 3 2 3 2" xfId="11991"/>
    <cellStyle name="20% - Accent4 4 3 2 3 2 2" xfId="11992"/>
    <cellStyle name="20% - Accent4 4 3 2 3 3" xfId="11993"/>
    <cellStyle name="20% - Accent4 4 3 2 4" xfId="11994"/>
    <cellStyle name="20% - Accent4 4 3 2 4 2" xfId="11995"/>
    <cellStyle name="20% - Accent4 4 3 2 5" xfId="11996"/>
    <cellStyle name="20% - Accent4 4 3 3" xfId="11997"/>
    <cellStyle name="20% - Accent4 4 3 3 2" xfId="11998"/>
    <cellStyle name="20% - Accent4 4 3 3 2 2" xfId="11999"/>
    <cellStyle name="20% - Accent4 4 3 3 3" xfId="12000"/>
    <cellStyle name="20% - Accent4 4 3 4" xfId="12001"/>
    <cellStyle name="20% - Accent4 4 3 4 2" xfId="12002"/>
    <cellStyle name="20% - Accent4 4 3 4 2 2" xfId="12003"/>
    <cellStyle name="20% - Accent4 4 3 4 3" xfId="12004"/>
    <cellStyle name="20% - Accent4 4 3 5" xfId="12005"/>
    <cellStyle name="20% - Accent4 4 3 5 2" xfId="12006"/>
    <cellStyle name="20% - Accent4 4 3 6" xfId="12007"/>
    <cellStyle name="20% - Accent4 5 2 2" xfId="12008"/>
    <cellStyle name="20% - Accent4 5 2 2 2" xfId="12009"/>
    <cellStyle name="20% - Accent4 5 2 2 2 2" xfId="12010"/>
    <cellStyle name="20% - Accent4 5 2 2 2 2 2" xfId="12011"/>
    <cellStyle name="20% - Accent4 5 2 2 2 3" xfId="12012"/>
    <cellStyle name="20% - Accent4 5 2 2 3" xfId="12013"/>
    <cellStyle name="20% - Accent4 5 2 2 3 2" xfId="12014"/>
    <cellStyle name="20% - Accent4 5 2 2 3 2 2" xfId="12015"/>
    <cellStyle name="20% - Accent4 5 2 2 3 3" xfId="12016"/>
    <cellStyle name="20% - Accent4 5 2 2 4" xfId="12017"/>
    <cellStyle name="20% - Accent4 5 2 2 4 2" xfId="12018"/>
    <cellStyle name="20% - Accent4 5 2 2 5" xfId="12019"/>
    <cellStyle name="20% - Accent4 5 2 3" xfId="12020"/>
    <cellStyle name="20% - Accent4 5 2 3 2" xfId="12021"/>
    <cellStyle name="20% - Accent4 5 2 3 2 2" xfId="12022"/>
    <cellStyle name="20% - Accent4 5 2 3 3" xfId="12023"/>
    <cellStyle name="20% - Accent4 5 2 4" xfId="12024"/>
    <cellStyle name="20% - Accent4 5 2 4 2" xfId="12025"/>
    <cellStyle name="20% - Accent4 5 2 4 2 2" xfId="12026"/>
    <cellStyle name="20% - Accent4 5 2 4 3" xfId="12027"/>
    <cellStyle name="20% - Accent4 5 2 5" xfId="12028"/>
    <cellStyle name="20% - Accent4 5 2 5 2" xfId="12029"/>
    <cellStyle name="20% - Accent4 5 2 6" xfId="12030"/>
    <cellStyle name="20% - Accent4 5 3 2" xfId="12031"/>
    <cellStyle name="20% - Accent4 5 3 2 2" xfId="12032"/>
    <cellStyle name="20% - Accent4 5 3 2 2 2" xfId="12033"/>
    <cellStyle name="20% - Accent4 5 3 2 2 2 2" xfId="12034"/>
    <cellStyle name="20% - Accent4 5 3 2 2 3" xfId="12035"/>
    <cellStyle name="20% - Accent4 5 3 2 3" xfId="12036"/>
    <cellStyle name="20% - Accent4 5 3 2 3 2" xfId="12037"/>
    <cellStyle name="20% - Accent4 5 3 2 3 2 2" xfId="12038"/>
    <cellStyle name="20% - Accent4 5 3 2 3 3" xfId="12039"/>
    <cellStyle name="20% - Accent4 5 3 2 4" xfId="12040"/>
    <cellStyle name="20% - Accent4 5 3 2 4 2" xfId="12041"/>
    <cellStyle name="20% - Accent4 5 3 2 5" xfId="12042"/>
    <cellStyle name="20% - Accent4 5 3 3" xfId="12043"/>
    <cellStyle name="20% - Accent4 5 3 3 2" xfId="12044"/>
    <cellStyle name="20% - Accent4 5 3 3 2 2" xfId="12045"/>
    <cellStyle name="20% - Accent4 5 3 3 3" xfId="12046"/>
    <cellStyle name="20% - Accent4 5 3 4" xfId="12047"/>
    <cellStyle name="20% - Accent4 5 3 4 2" xfId="12048"/>
    <cellStyle name="20% - Accent4 5 3 4 2 2" xfId="12049"/>
    <cellStyle name="20% - Accent4 5 3 4 3" xfId="12050"/>
    <cellStyle name="20% - Accent4 5 3 5" xfId="12051"/>
    <cellStyle name="20% - Accent4 5 3 5 2" xfId="12052"/>
    <cellStyle name="20% - Accent4 5 3 6" xfId="12053"/>
    <cellStyle name="20% - Accent4 6 2 2" xfId="12054"/>
    <cellStyle name="20% - Accent4 6 2 2 2" xfId="12055"/>
    <cellStyle name="20% - Accent4 6 2 2 2 2" xfId="12056"/>
    <cellStyle name="20% - Accent4 6 2 2 2 2 2" xfId="12057"/>
    <cellStyle name="20% - Accent4 6 2 2 2 3" xfId="12058"/>
    <cellStyle name="20% - Accent4 6 2 2 3" xfId="12059"/>
    <cellStyle name="20% - Accent4 6 2 2 3 2" xfId="12060"/>
    <cellStyle name="20% - Accent4 6 2 2 3 2 2" xfId="12061"/>
    <cellStyle name="20% - Accent4 6 2 2 3 3" xfId="12062"/>
    <cellStyle name="20% - Accent4 6 2 2 4" xfId="12063"/>
    <cellStyle name="20% - Accent4 6 2 2 4 2" xfId="12064"/>
    <cellStyle name="20% - Accent4 6 2 2 5" xfId="12065"/>
    <cellStyle name="20% - Accent4 6 2 3" xfId="12066"/>
    <cellStyle name="20% - Accent4 6 2 3 2" xfId="12067"/>
    <cellStyle name="20% - Accent4 6 2 3 2 2" xfId="12068"/>
    <cellStyle name="20% - Accent4 6 2 3 3" xfId="12069"/>
    <cellStyle name="20% - Accent4 6 2 4" xfId="12070"/>
    <cellStyle name="20% - Accent4 6 2 4 2" xfId="12071"/>
    <cellStyle name="20% - Accent4 6 2 4 2 2" xfId="12072"/>
    <cellStyle name="20% - Accent4 6 2 4 3" xfId="12073"/>
    <cellStyle name="20% - Accent4 6 2 5" xfId="12074"/>
    <cellStyle name="20% - Accent4 6 2 5 2" xfId="12075"/>
    <cellStyle name="20% - Accent4 6 2 6" xfId="12076"/>
    <cellStyle name="20% - Accent4 6 3" xfId="12077"/>
    <cellStyle name="20% - Accent4 6 3 2" xfId="12078"/>
    <cellStyle name="20% - Accent4 6 3 2 2" xfId="12079"/>
    <cellStyle name="20% - Accent4 6 3 2 2 2" xfId="12080"/>
    <cellStyle name="20% - Accent4 6 3 2 3" xfId="12081"/>
    <cellStyle name="20% - Accent4 6 3 3" xfId="12082"/>
    <cellStyle name="20% - Accent4 6 3 3 2" xfId="12083"/>
    <cellStyle name="20% - Accent4 6 3 3 2 2" xfId="12084"/>
    <cellStyle name="20% - Accent4 6 3 3 3" xfId="12085"/>
    <cellStyle name="20% - Accent4 6 3 4" xfId="12086"/>
    <cellStyle name="20% - Accent4 6 3 4 2" xfId="12087"/>
    <cellStyle name="20% - Accent4 6 3 5" xfId="12088"/>
    <cellStyle name="20% - Accent4 6 4" xfId="12089"/>
    <cellStyle name="20% - Accent4 6 4 2" xfId="12090"/>
    <cellStyle name="20% - Accent4 6 4 2 2" xfId="12091"/>
    <cellStyle name="20% - Accent4 6 4 3" xfId="12092"/>
    <cellStyle name="20% - Accent4 6 5" xfId="12093"/>
    <cellStyle name="20% - Accent4 6 5 2" xfId="12094"/>
    <cellStyle name="20% - Accent4 6 5 2 2" xfId="12095"/>
    <cellStyle name="20% - Accent4 6 5 3" xfId="12096"/>
    <cellStyle name="20% - Accent4 6 6" xfId="12097"/>
    <cellStyle name="20% - Accent4 6 6 2" xfId="12098"/>
    <cellStyle name="20% - Accent4 6 7" xfId="12099"/>
    <cellStyle name="20% - Accent4 7 2 2" xfId="12100"/>
    <cellStyle name="20% - Accent4 7 2 2 2" xfId="12101"/>
    <cellStyle name="20% - Accent4 7 2 2 2 2" xfId="12102"/>
    <cellStyle name="20% - Accent4 7 2 2 2 2 2" xfId="12103"/>
    <cellStyle name="20% - Accent4 7 2 2 2 3" xfId="12104"/>
    <cellStyle name="20% - Accent4 7 2 2 3" xfId="12105"/>
    <cellStyle name="20% - Accent4 7 2 2 3 2" xfId="12106"/>
    <cellStyle name="20% - Accent4 7 2 2 3 2 2" xfId="12107"/>
    <cellStyle name="20% - Accent4 7 2 2 3 3" xfId="12108"/>
    <cellStyle name="20% - Accent4 7 2 2 4" xfId="12109"/>
    <cellStyle name="20% - Accent4 7 2 2 4 2" xfId="12110"/>
    <cellStyle name="20% - Accent4 7 2 2 5" xfId="12111"/>
    <cellStyle name="20% - Accent4 7 2 3" xfId="12112"/>
    <cellStyle name="20% - Accent4 7 2 3 2" xfId="12113"/>
    <cellStyle name="20% - Accent4 7 2 3 2 2" xfId="12114"/>
    <cellStyle name="20% - Accent4 7 2 3 3" xfId="12115"/>
    <cellStyle name="20% - Accent4 7 2 4" xfId="12116"/>
    <cellStyle name="20% - Accent4 7 2 4 2" xfId="12117"/>
    <cellStyle name="20% - Accent4 7 2 4 2 2" xfId="12118"/>
    <cellStyle name="20% - Accent4 7 2 4 3" xfId="12119"/>
    <cellStyle name="20% - Accent4 7 2 5" xfId="12120"/>
    <cellStyle name="20% - Accent4 7 2 5 2" xfId="12121"/>
    <cellStyle name="20% - Accent4 7 2 6" xfId="12122"/>
    <cellStyle name="20% - Accent4 7 3" xfId="12123"/>
    <cellStyle name="20% - Accent4 7 3 2" xfId="12124"/>
    <cellStyle name="20% - Accent4 7 3 2 2" xfId="12125"/>
    <cellStyle name="20% - Accent4 7 3 2 2 2" xfId="12126"/>
    <cellStyle name="20% - Accent4 7 3 2 3" xfId="12127"/>
    <cellStyle name="20% - Accent4 7 3 3" xfId="12128"/>
    <cellStyle name="20% - Accent4 7 3 3 2" xfId="12129"/>
    <cellStyle name="20% - Accent4 7 3 3 2 2" xfId="12130"/>
    <cellStyle name="20% - Accent4 7 3 3 3" xfId="12131"/>
    <cellStyle name="20% - Accent4 7 3 4" xfId="12132"/>
    <cellStyle name="20% - Accent4 7 3 4 2" xfId="12133"/>
    <cellStyle name="20% - Accent4 7 3 5" xfId="12134"/>
    <cellStyle name="20% - Accent4 7 4" xfId="12135"/>
    <cellStyle name="20% - Accent4 7 4 2" xfId="12136"/>
    <cellStyle name="20% - Accent4 7 4 2 2" xfId="12137"/>
    <cellStyle name="20% - Accent4 7 4 3" xfId="12138"/>
    <cellStyle name="20% - Accent4 7 5" xfId="12139"/>
    <cellStyle name="20% - Accent4 7 5 2" xfId="12140"/>
    <cellStyle name="20% - Accent4 7 5 2 2" xfId="12141"/>
    <cellStyle name="20% - Accent4 7 5 3" xfId="12142"/>
    <cellStyle name="20% - Accent4 7 6" xfId="12143"/>
    <cellStyle name="20% - Accent4 7 6 2" xfId="12144"/>
    <cellStyle name="20% - Accent4 7 7" xfId="12145"/>
    <cellStyle name="20% - Accent4 8 2 2" xfId="12146"/>
    <cellStyle name="20% - Accent4 8 2 2 2" xfId="12147"/>
    <cellStyle name="20% - Accent4 8 2 2 2 2" xfId="12148"/>
    <cellStyle name="20% - Accent4 8 2 2 3" xfId="12149"/>
    <cellStyle name="20% - Accent4 8 2 3" xfId="12150"/>
    <cellStyle name="20% - Accent4 8 2 3 2" xfId="12151"/>
    <cellStyle name="20% - Accent4 8 2 3 2 2" xfId="12152"/>
    <cellStyle name="20% - Accent4 8 2 3 3" xfId="12153"/>
    <cellStyle name="20% - Accent4 8 2 4" xfId="12154"/>
    <cellStyle name="20% - Accent4 8 2 4 2" xfId="12155"/>
    <cellStyle name="20% - Accent4 8 2 5" xfId="12156"/>
    <cellStyle name="20% - Accent4 8 3" xfId="12157"/>
    <cellStyle name="20% - Accent4 8 3 2" xfId="12158"/>
    <cellStyle name="20% - Accent4 8 3 2 2" xfId="12159"/>
    <cellStyle name="20% - Accent4 8 3 3" xfId="12160"/>
    <cellStyle name="20% - Accent4 8 4" xfId="12161"/>
    <cellStyle name="20% - Accent4 8 4 2" xfId="12162"/>
    <cellStyle name="20% - Accent4 8 4 2 2" xfId="12163"/>
    <cellStyle name="20% - Accent4 8 4 3" xfId="12164"/>
    <cellStyle name="20% - Accent4 8 5" xfId="12165"/>
    <cellStyle name="20% - Accent4 8 5 2" xfId="12166"/>
    <cellStyle name="20% - Accent4 8 6" xfId="12167"/>
    <cellStyle name="20% - Accent4 9 2" xfId="12168"/>
    <cellStyle name="20% - Accent4 9 2 2" xfId="12169"/>
    <cellStyle name="20% - Accent4 9 2 2 2" xfId="12170"/>
    <cellStyle name="20% - Accent4 9 2 3" xfId="12171"/>
    <cellStyle name="20% - Accent4 9 3" xfId="12172"/>
    <cellStyle name="20% - Accent4 9 3 2" xfId="12173"/>
    <cellStyle name="20% - Accent4 9 3 2 2" xfId="12174"/>
    <cellStyle name="20% - Accent4 9 3 3" xfId="12175"/>
    <cellStyle name="20% - Accent4 9 4" xfId="12176"/>
    <cellStyle name="20% - Accent4 9 4 2" xfId="12177"/>
    <cellStyle name="20% - Accent4 9 5" xfId="12178"/>
    <cellStyle name="20% - Accent5 10" xfId="12179"/>
    <cellStyle name="20% - Accent5 10 2" xfId="12180"/>
    <cellStyle name="20% - Accent5 10 2 2" xfId="12181"/>
    <cellStyle name="20% - Accent5 10 3" xfId="12182"/>
    <cellStyle name="20% - Accent5 11" xfId="12183"/>
    <cellStyle name="20% - Accent5 11 2" xfId="12184"/>
    <cellStyle name="20% - Accent5 11 2 2" xfId="12185"/>
    <cellStyle name="20% - Accent5 11 3" xfId="12186"/>
    <cellStyle name="20% - Accent5 12" xfId="12187"/>
    <cellStyle name="20% - Accent5 12 2" xfId="12188"/>
    <cellStyle name="20% - Accent5 2 4 2 2" xfId="12189"/>
    <cellStyle name="20% - Accent5 2 4 2 2 2" xfId="12190"/>
    <cellStyle name="20% - Accent5 2 4 2 3" xfId="12191"/>
    <cellStyle name="20% - Accent5 2 4 3 2" xfId="12192"/>
    <cellStyle name="20% - Accent5 2 4 4" xfId="12193"/>
    <cellStyle name="20% - Accent5 4 2 2 2" xfId="12194"/>
    <cellStyle name="20% - Accent5 4 2 2 2 2" xfId="12195"/>
    <cellStyle name="20% - Accent5 4 2 2 2 2 2" xfId="12196"/>
    <cellStyle name="20% - Accent5 4 2 2 2 3" xfId="12197"/>
    <cellStyle name="20% - Accent5 4 2 2 3" xfId="12198"/>
    <cellStyle name="20% - Accent5 4 2 2 3 2" xfId="12199"/>
    <cellStyle name="20% - Accent5 4 2 2 3 2 2" xfId="12200"/>
    <cellStyle name="20% - Accent5 4 2 2 3 3" xfId="12201"/>
    <cellStyle name="20% - Accent5 4 2 2 4" xfId="12202"/>
    <cellStyle name="20% - Accent5 4 2 2 4 2" xfId="12203"/>
    <cellStyle name="20% - Accent5 4 2 2 5" xfId="12204"/>
    <cellStyle name="20% - Accent5 4 2 3" xfId="12205"/>
    <cellStyle name="20% - Accent5 4 2 3 2" xfId="12206"/>
    <cellStyle name="20% - Accent5 4 2 3 2 2" xfId="12207"/>
    <cellStyle name="20% - Accent5 4 2 3 3" xfId="12208"/>
    <cellStyle name="20% - Accent5 4 2 4" xfId="12209"/>
    <cellStyle name="20% - Accent5 4 2 4 2" xfId="12210"/>
    <cellStyle name="20% - Accent5 4 2 4 2 2" xfId="12211"/>
    <cellStyle name="20% - Accent5 4 2 4 3" xfId="12212"/>
    <cellStyle name="20% - Accent5 4 2 5" xfId="12213"/>
    <cellStyle name="20% - Accent5 4 2 5 2" xfId="12214"/>
    <cellStyle name="20% - Accent5 4 2 6" xfId="12215"/>
    <cellStyle name="20% - Accent5 4 3 2" xfId="12216"/>
    <cellStyle name="20% - Accent5 4 3 2 2" xfId="12217"/>
    <cellStyle name="20% - Accent5 4 3 2 2 2" xfId="12218"/>
    <cellStyle name="20% - Accent5 4 3 2 2 2 2" xfId="12219"/>
    <cellStyle name="20% - Accent5 4 3 2 2 3" xfId="12220"/>
    <cellStyle name="20% - Accent5 4 3 2 3" xfId="12221"/>
    <cellStyle name="20% - Accent5 4 3 2 3 2" xfId="12222"/>
    <cellStyle name="20% - Accent5 4 3 2 3 2 2" xfId="12223"/>
    <cellStyle name="20% - Accent5 4 3 2 3 3" xfId="12224"/>
    <cellStyle name="20% - Accent5 4 3 2 4" xfId="12225"/>
    <cellStyle name="20% - Accent5 4 3 2 4 2" xfId="12226"/>
    <cellStyle name="20% - Accent5 4 3 2 5" xfId="12227"/>
    <cellStyle name="20% - Accent5 4 3 3" xfId="12228"/>
    <cellStyle name="20% - Accent5 4 3 3 2" xfId="12229"/>
    <cellStyle name="20% - Accent5 4 3 3 2 2" xfId="12230"/>
    <cellStyle name="20% - Accent5 4 3 3 3" xfId="12231"/>
    <cellStyle name="20% - Accent5 4 3 4" xfId="12232"/>
    <cellStyle name="20% - Accent5 4 3 4 2" xfId="12233"/>
    <cellStyle name="20% - Accent5 4 3 4 2 2" xfId="12234"/>
    <cellStyle name="20% - Accent5 4 3 4 3" xfId="12235"/>
    <cellStyle name="20% - Accent5 4 3 5" xfId="12236"/>
    <cellStyle name="20% - Accent5 4 3 5 2" xfId="12237"/>
    <cellStyle name="20% - Accent5 4 3 6" xfId="12238"/>
    <cellStyle name="20% - Accent5 5 2 2" xfId="12239"/>
    <cellStyle name="20% - Accent5 5 2 2 2" xfId="12240"/>
    <cellStyle name="20% - Accent5 5 2 2 2 2" xfId="12241"/>
    <cellStyle name="20% - Accent5 5 2 2 2 2 2" xfId="12242"/>
    <cellStyle name="20% - Accent5 5 2 2 2 3" xfId="12243"/>
    <cellStyle name="20% - Accent5 5 2 2 3" xfId="12244"/>
    <cellStyle name="20% - Accent5 5 2 2 3 2" xfId="12245"/>
    <cellStyle name="20% - Accent5 5 2 2 3 2 2" xfId="12246"/>
    <cellStyle name="20% - Accent5 5 2 2 3 3" xfId="12247"/>
    <cellStyle name="20% - Accent5 5 2 2 4" xfId="12248"/>
    <cellStyle name="20% - Accent5 5 2 2 4 2" xfId="12249"/>
    <cellStyle name="20% - Accent5 5 2 2 5" xfId="12250"/>
    <cellStyle name="20% - Accent5 5 2 3" xfId="12251"/>
    <cellStyle name="20% - Accent5 5 2 3 2" xfId="12252"/>
    <cellStyle name="20% - Accent5 5 2 3 2 2" xfId="12253"/>
    <cellStyle name="20% - Accent5 5 2 3 3" xfId="12254"/>
    <cellStyle name="20% - Accent5 5 2 4" xfId="12255"/>
    <cellStyle name="20% - Accent5 5 2 4 2" xfId="12256"/>
    <cellStyle name="20% - Accent5 5 2 4 2 2" xfId="12257"/>
    <cellStyle name="20% - Accent5 5 2 4 3" xfId="12258"/>
    <cellStyle name="20% - Accent5 5 2 5" xfId="12259"/>
    <cellStyle name="20% - Accent5 5 2 5 2" xfId="12260"/>
    <cellStyle name="20% - Accent5 5 2 6" xfId="12261"/>
    <cellStyle name="20% - Accent5 5 3 2" xfId="12262"/>
    <cellStyle name="20% - Accent5 5 3 2 2" xfId="12263"/>
    <cellStyle name="20% - Accent5 5 3 2 2 2" xfId="12264"/>
    <cellStyle name="20% - Accent5 5 3 2 2 2 2" xfId="12265"/>
    <cellStyle name="20% - Accent5 5 3 2 2 3" xfId="12266"/>
    <cellStyle name="20% - Accent5 5 3 2 3" xfId="12267"/>
    <cellStyle name="20% - Accent5 5 3 2 3 2" xfId="12268"/>
    <cellStyle name="20% - Accent5 5 3 2 3 2 2" xfId="12269"/>
    <cellStyle name="20% - Accent5 5 3 2 3 3" xfId="12270"/>
    <cellStyle name="20% - Accent5 5 3 2 4" xfId="12271"/>
    <cellStyle name="20% - Accent5 5 3 2 4 2" xfId="12272"/>
    <cellStyle name="20% - Accent5 5 3 2 5" xfId="12273"/>
    <cellStyle name="20% - Accent5 5 3 3" xfId="12274"/>
    <cellStyle name="20% - Accent5 5 3 3 2" xfId="12275"/>
    <cellStyle name="20% - Accent5 5 3 3 2 2" xfId="12276"/>
    <cellStyle name="20% - Accent5 5 3 3 3" xfId="12277"/>
    <cellStyle name="20% - Accent5 5 3 4" xfId="12278"/>
    <cellStyle name="20% - Accent5 5 3 4 2" xfId="12279"/>
    <cellStyle name="20% - Accent5 5 3 4 2 2" xfId="12280"/>
    <cellStyle name="20% - Accent5 5 3 4 3" xfId="12281"/>
    <cellStyle name="20% - Accent5 5 3 5" xfId="12282"/>
    <cellStyle name="20% - Accent5 5 3 5 2" xfId="12283"/>
    <cellStyle name="20% - Accent5 5 3 6" xfId="12284"/>
    <cellStyle name="20% - Accent5 6 2 2" xfId="12285"/>
    <cellStyle name="20% - Accent5 6 2 2 2" xfId="12286"/>
    <cellStyle name="20% - Accent5 6 2 2 2 2" xfId="12287"/>
    <cellStyle name="20% - Accent5 6 2 2 2 2 2" xfId="12288"/>
    <cellStyle name="20% - Accent5 6 2 2 2 3" xfId="12289"/>
    <cellStyle name="20% - Accent5 6 2 2 3" xfId="12290"/>
    <cellStyle name="20% - Accent5 6 2 2 3 2" xfId="12291"/>
    <cellStyle name="20% - Accent5 6 2 2 3 2 2" xfId="12292"/>
    <cellStyle name="20% - Accent5 6 2 2 3 3" xfId="12293"/>
    <cellStyle name="20% - Accent5 6 2 2 4" xfId="12294"/>
    <cellStyle name="20% - Accent5 6 2 2 4 2" xfId="12295"/>
    <cellStyle name="20% - Accent5 6 2 2 5" xfId="12296"/>
    <cellStyle name="20% - Accent5 6 2 3" xfId="12297"/>
    <cellStyle name="20% - Accent5 6 2 3 2" xfId="12298"/>
    <cellStyle name="20% - Accent5 6 2 3 2 2" xfId="12299"/>
    <cellStyle name="20% - Accent5 6 2 3 3" xfId="12300"/>
    <cellStyle name="20% - Accent5 6 2 4" xfId="12301"/>
    <cellStyle name="20% - Accent5 6 2 4 2" xfId="12302"/>
    <cellStyle name="20% - Accent5 6 2 4 2 2" xfId="12303"/>
    <cellStyle name="20% - Accent5 6 2 4 3" xfId="12304"/>
    <cellStyle name="20% - Accent5 6 2 5" xfId="12305"/>
    <cellStyle name="20% - Accent5 6 2 5 2" xfId="12306"/>
    <cellStyle name="20% - Accent5 6 2 6" xfId="12307"/>
    <cellStyle name="20% - Accent5 6 3" xfId="12308"/>
    <cellStyle name="20% - Accent5 6 3 2" xfId="12309"/>
    <cellStyle name="20% - Accent5 6 3 2 2" xfId="12310"/>
    <cellStyle name="20% - Accent5 6 3 2 2 2" xfId="12311"/>
    <cellStyle name="20% - Accent5 6 3 2 3" xfId="12312"/>
    <cellStyle name="20% - Accent5 6 3 3" xfId="12313"/>
    <cellStyle name="20% - Accent5 6 3 3 2" xfId="12314"/>
    <cellStyle name="20% - Accent5 6 3 3 2 2" xfId="12315"/>
    <cellStyle name="20% - Accent5 6 3 3 3" xfId="12316"/>
    <cellStyle name="20% - Accent5 6 3 4" xfId="12317"/>
    <cellStyle name="20% - Accent5 6 3 4 2" xfId="12318"/>
    <cellStyle name="20% - Accent5 6 3 5" xfId="12319"/>
    <cellStyle name="20% - Accent5 6 4" xfId="12320"/>
    <cellStyle name="20% - Accent5 6 4 2" xfId="12321"/>
    <cellStyle name="20% - Accent5 6 4 2 2" xfId="12322"/>
    <cellStyle name="20% - Accent5 6 4 3" xfId="12323"/>
    <cellStyle name="20% - Accent5 6 5" xfId="12324"/>
    <cellStyle name="20% - Accent5 6 5 2" xfId="12325"/>
    <cellStyle name="20% - Accent5 6 5 2 2" xfId="12326"/>
    <cellStyle name="20% - Accent5 6 5 3" xfId="12327"/>
    <cellStyle name="20% - Accent5 6 6" xfId="12328"/>
    <cellStyle name="20% - Accent5 6 6 2" xfId="12329"/>
    <cellStyle name="20% - Accent5 6 7" xfId="12330"/>
    <cellStyle name="20% - Accent5 7 2 2" xfId="12331"/>
    <cellStyle name="20% - Accent5 7 2 2 2" xfId="12332"/>
    <cellStyle name="20% - Accent5 7 2 2 2 2" xfId="12333"/>
    <cellStyle name="20% - Accent5 7 2 2 2 2 2" xfId="12334"/>
    <cellStyle name="20% - Accent5 7 2 2 2 3" xfId="12335"/>
    <cellStyle name="20% - Accent5 7 2 2 3" xfId="12336"/>
    <cellStyle name="20% - Accent5 7 2 2 3 2" xfId="12337"/>
    <cellStyle name="20% - Accent5 7 2 2 3 2 2" xfId="12338"/>
    <cellStyle name="20% - Accent5 7 2 2 3 3" xfId="12339"/>
    <cellStyle name="20% - Accent5 7 2 2 4" xfId="12340"/>
    <cellStyle name="20% - Accent5 7 2 2 4 2" xfId="12341"/>
    <cellStyle name="20% - Accent5 7 2 2 5" xfId="12342"/>
    <cellStyle name="20% - Accent5 7 2 3" xfId="12343"/>
    <cellStyle name="20% - Accent5 7 2 3 2" xfId="12344"/>
    <cellStyle name="20% - Accent5 7 2 3 2 2" xfId="12345"/>
    <cellStyle name="20% - Accent5 7 2 3 3" xfId="12346"/>
    <cellStyle name="20% - Accent5 7 2 4" xfId="12347"/>
    <cellStyle name="20% - Accent5 7 2 4 2" xfId="12348"/>
    <cellStyle name="20% - Accent5 7 2 4 2 2" xfId="12349"/>
    <cellStyle name="20% - Accent5 7 2 4 3" xfId="12350"/>
    <cellStyle name="20% - Accent5 7 2 5" xfId="12351"/>
    <cellStyle name="20% - Accent5 7 2 5 2" xfId="12352"/>
    <cellStyle name="20% - Accent5 7 2 6" xfId="12353"/>
    <cellStyle name="20% - Accent5 7 3" xfId="12354"/>
    <cellStyle name="20% - Accent5 7 3 2" xfId="12355"/>
    <cellStyle name="20% - Accent5 7 3 2 2" xfId="12356"/>
    <cellStyle name="20% - Accent5 7 3 2 2 2" xfId="12357"/>
    <cellStyle name="20% - Accent5 7 3 2 3" xfId="12358"/>
    <cellStyle name="20% - Accent5 7 3 3" xfId="12359"/>
    <cellStyle name="20% - Accent5 7 3 3 2" xfId="12360"/>
    <cellStyle name="20% - Accent5 7 3 3 2 2" xfId="12361"/>
    <cellStyle name="20% - Accent5 7 3 3 3" xfId="12362"/>
    <cellStyle name="20% - Accent5 7 3 4" xfId="12363"/>
    <cellStyle name="20% - Accent5 7 3 4 2" xfId="12364"/>
    <cellStyle name="20% - Accent5 7 3 5" xfId="12365"/>
    <cellStyle name="20% - Accent5 7 4" xfId="12366"/>
    <cellStyle name="20% - Accent5 7 4 2" xfId="12367"/>
    <cellStyle name="20% - Accent5 7 4 2 2" xfId="12368"/>
    <cellStyle name="20% - Accent5 7 4 3" xfId="12369"/>
    <cellStyle name="20% - Accent5 7 5" xfId="12370"/>
    <cellStyle name="20% - Accent5 7 5 2" xfId="12371"/>
    <cellStyle name="20% - Accent5 7 5 2 2" xfId="12372"/>
    <cellStyle name="20% - Accent5 7 5 3" xfId="12373"/>
    <cellStyle name="20% - Accent5 7 6" xfId="12374"/>
    <cellStyle name="20% - Accent5 7 6 2" xfId="12375"/>
    <cellStyle name="20% - Accent5 7 7" xfId="12376"/>
    <cellStyle name="20% - Accent5 8 2 2" xfId="12377"/>
    <cellStyle name="20% - Accent5 8 2 2 2" xfId="12378"/>
    <cellStyle name="20% - Accent5 8 2 2 2 2" xfId="12379"/>
    <cellStyle name="20% - Accent5 8 2 2 3" xfId="12380"/>
    <cellStyle name="20% - Accent5 8 2 3" xfId="12381"/>
    <cellStyle name="20% - Accent5 8 2 3 2" xfId="12382"/>
    <cellStyle name="20% - Accent5 8 2 3 2 2" xfId="12383"/>
    <cellStyle name="20% - Accent5 8 2 3 3" xfId="12384"/>
    <cellStyle name="20% - Accent5 8 2 4" xfId="12385"/>
    <cellStyle name="20% - Accent5 8 2 4 2" xfId="12386"/>
    <cellStyle name="20% - Accent5 8 2 5" xfId="12387"/>
    <cellStyle name="20% - Accent5 8 3" xfId="12388"/>
    <cellStyle name="20% - Accent5 8 3 2" xfId="12389"/>
    <cellStyle name="20% - Accent5 8 3 2 2" xfId="12390"/>
    <cellStyle name="20% - Accent5 8 3 3" xfId="12391"/>
    <cellStyle name="20% - Accent5 8 4" xfId="12392"/>
    <cellStyle name="20% - Accent5 8 4 2" xfId="12393"/>
    <cellStyle name="20% - Accent5 8 4 2 2" xfId="12394"/>
    <cellStyle name="20% - Accent5 8 4 3" xfId="12395"/>
    <cellStyle name="20% - Accent5 8 5" xfId="12396"/>
    <cellStyle name="20% - Accent5 8 5 2" xfId="12397"/>
    <cellStyle name="20% - Accent5 8 6" xfId="12398"/>
    <cellStyle name="20% - Accent5 9 2" xfId="12399"/>
    <cellStyle name="20% - Accent5 9 2 2" xfId="12400"/>
    <cellStyle name="20% - Accent5 9 2 2 2" xfId="12401"/>
    <cellStyle name="20% - Accent5 9 2 3" xfId="12402"/>
    <cellStyle name="20% - Accent5 9 3" xfId="12403"/>
    <cellStyle name="20% - Accent5 9 3 2" xfId="12404"/>
    <cellStyle name="20% - Accent5 9 3 2 2" xfId="12405"/>
    <cellStyle name="20% - Accent5 9 3 3" xfId="12406"/>
    <cellStyle name="20% - Accent5 9 4" xfId="12407"/>
    <cellStyle name="20% - Accent5 9 4 2" xfId="12408"/>
    <cellStyle name="20% - Accent5 9 5" xfId="12409"/>
    <cellStyle name="20% - Accent6 10" xfId="12410"/>
    <cellStyle name="20% - Accent6 10 2" xfId="12411"/>
    <cellStyle name="20% - Accent6 10 2 2" xfId="12412"/>
    <cellStyle name="20% - Accent6 10 3" xfId="12413"/>
    <cellStyle name="20% - Accent6 11" xfId="12414"/>
    <cellStyle name="20% - Accent6 11 2" xfId="12415"/>
    <cellStyle name="20% - Accent6 11 2 2" xfId="12416"/>
    <cellStyle name="20% - Accent6 11 3" xfId="12417"/>
    <cellStyle name="20% - Accent6 12" xfId="12418"/>
    <cellStyle name="20% - Accent6 12 2" xfId="12419"/>
    <cellStyle name="20% - Accent6 2 4 2 2" xfId="12420"/>
    <cellStyle name="20% - Accent6 2 4 2 2 2" xfId="12421"/>
    <cellStyle name="20% - Accent6 2 4 2 3" xfId="12422"/>
    <cellStyle name="20% - Accent6 2 4 3 2" xfId="12423"/>
    <cellStyle name="20% - Accent6 2 4 4" xfId="12424"/>
    <cellStyle name="20% - Accent6 4 2 2 2" xfId="12425"/>
    <cellStyle name="20% - Accent6 4 2 2 2 2" xfId="12426"/>
    <cellStyle name="20% - Accent6 4 2 2 2 2 2" xfId="12427"/>
    <cellStyle name="20% - Accent6 4 2 2 2 3" xfId="12428"/>
    <cellStyle name="20% - Accent6 4 2 2 3" xfId="12429"/>
    <cellStyle name="20% - Accent6 4 2 2 3 2" xfId="12430"/>
    <cellStyle name="20% - Accent6 4 2 2 3 2 2" xfId="12431"/>
    <cellStyle name="20% - Accent6 4 2 2 3 3" xfId="12432"/>
    <cellStyle name="20% - Accent6 4 2 2 4" xfId="12433"/>
    <cellStyle name="20% - Accent6 4 2 2 4 2" xfId="12434"/>
    <cellStyle name="20% - Accent6 4 2 2 5" xfId="12435"/>
    <cellStyle name="20% - Accent6 4 2 3" xfId="12436"/>
    <cellStyle name="20% - Accent6 4 2 3 2" xfId="12437"/>
    <cellStyle name="20% - Accent6 4 2 3 2 2" xfId="12438"/>
    <cellStyle name="20% - Accent6 4 2 3 3" xfId="12439"/>
    <cellStyle name="20% - Accent6 4 2 4" xfId="12440"/>
    <cellStyle name="20% - Accent6 4 2 4 2" xfId="12441"/>
    <cellStyle name="20% - Accent6 4 2 4 2 2" xfId="12442"/>
    <cellStyle name="20% - Accent6 4 2 4 3" xfId="12443"/>
    <cellStyle name="20% - Accent6 4 2 5" xfId="12444"/>
    <cellStyle name="20% - Accent6 4 2 5 2" xfId="12445"/>
    <cellStyle name="20% - Accent6 4 2 6" xfId="12446"/>
    <cellStyle name="20% - Accent6 4 3 2" xfId="12447"/>
    <cellStyle name="20% - Accent6 4 3 2 2" xfId="12448"/>
    <cellStyle name="20% - Accent6 4 3 2 2 2" xfId="12449"/>
    <cellStyle name="20% - Accent6 4 3 2 2 2 2" xfId="12450"/>
    <cellStyle name="20% - Accent6 4 3 2 2 3" xfId="12451"/>
    <cellStyle name="20% - Accent6 4 3 2 3" xfId="12452"/>
    <cellStyle name="20% - Accent6 4 3 2 3 2" xfId="12453"/>
    <cellStyle name="20% - Accent6 4 3 2 3 2 2" xfId="12454"/>
    <cellStyle name="20% - Accent6 4 3 2 3 3" xfId="12455"/>
    <cellStyle name="20% - Accent6 4 3 2 4" xfId="12456"/>
    <cellStyle name="20% - Accent6 4 3 2 4 2" xfId="12457"/>
    <cellStyle name="20% - Accent6 4 3 2 5" xfId="12458"/>
    <cellStyle name="20% - Accent6 4 3 3" xfId="12459"/>
    <cellStyle name="20% - Accent6 4 3 3 2" xfId="12460"/>
    <cellStyle name="20% - Accent6 4 3 3 2 2" xfId="12461"/>
    <cellStyle name="20% - Accent6 4 3 3 3" xfId="12462"/>
    <cellStyle name="20% - Accent6 4 3 4" xfId="12463"/>
    <cellStyle name="20% - Accent6 4 3 4 2" xfId="12464"/>
    <cellStyle name="20% - Accent6 4 3 4 2 2" xfId="12465"/>
    <cellStyle name="20% - Accent6 4 3 4 3" xfId="12466"/>
    <cellStyle name="20% - Accent6 4 3 5" xfId="12467"/>
    <cellStyle name="20% - Accent6 4 3 5 2" xfId="12468"/>
    <cellStyle name="20% - Accent6 4 3 6" xfId="12469"/>
    <cellStyle name="20% - Accent6 5 2 2" xfId="12470"/>
    <cellStyle name="20% - Accent6 5 2 2 2" xfId="12471"/>
    <cellStyle name="20% - Accent6 5 2 2 2 2" xfId="12472"/>
    <cellStyle name="20% - Accent6 5 2 2 2 2 2" xfId="12473"/>
    <cellStyle name="20% - Accent6 5 2 2 2 3" xfId="12474"/>
    <cellStyle name="20% - Accent6 5 2 2 3" xfId="12475"/>
    <cellStyle name="20% - Accent6 5 2 2 3 2" xfId="12476"/>
    <cellStyle name="20% - Accent6 5 2 2 3 2 2" xfId="12477"/>
    <cellStyle name="20% - Accent6 5 2 2 3 3" xfId="12478"/>
    <cellStyle name="20% - Accent6 5 2 2 4" xfId="12479"/>
    <cellStyle name="20% - Accent6 5 2 2 4 2" xfId="12480"/>
    <cellStyle name="20% - Accent6 5 2 2 5" xfId="12481"/>
    <cellStyle name="20% - Accent6 5 2 3" xfId="12482"/>
    <cellStyle name="20% - Accent6 5 2 3 2" xfId="12483"/>
    <cellStyle name="20% - Accent6 5 2 3 2 2" xfId="12484"/>
    <cellStyle name="20% - Accent6 5 2 3 3" xfId="12485"/>
    <cellStyle name="20% - Accent6 5 2 4" xfId="12486"/>
    <cellStyle name="20% - Accent6 5 2 4 2" xfId="12487"/>
    <cellStyle name="20% - Accent6 5 2 4 2 2" xfId="12488"/>
    <cellStyle name="20% - Accent6 5 2 4 3" xfId="12489"/>
    <cellStyle name="20% - Accent6 5 2 5" xfId="12490"/>
    <cellStyle name="20% - Accent6 5 2 5 2" xfId="12491"/>
    <cellStyle name="20% - Accent6 5 2 6" xfId="12492"/>
    <cellStyle name="20% - Accent6 5 3 2" xfId="12493"/>
    <cellStyle name="20% - Accent6 5 3 2 2" xfId="12494"/>
    <cellStyle name="20% - Accent6 5 3 2 2 2" xfId="12495"/>
    <cellStyle name="20% - Accent6 5 3 2 2 2 2" xfId="12496"/>
    <cellStyle name="20% - Accent6 5 3 2 2 3" xfId="12497"/>
    <cellStyle name="20% - Accent6 5 3 2 3" xfId="12498"/>
    <cellStyle name="20% - Accent6 5 3 2 3 2" xfId="12499"/>
    <cellStyle name="20% - Accent6 5 3 2 3 2 2" xfId="12500"/>
    <cellStyle name="20% - Accent6 5 3 2 3 3" xfId="12501"/>
    <cellStyle name="20% - Accent6 5 3 2 4" xfId="12502"/>
    <cellStyle name="20% - Accent6 5 3 2 4 2" xfId="12503"/>
    <cellStyle name="20% - Accent6 5 3 2 5" xfId="12504"/>
    <cellStyle name="20% - Accent6 5 3 3" xfId="12505"/>
    <cellStyle name="20% - Accent6 5 3 3 2" xfId="12506"/>
    <cellStyle name="20% - Accent6 5 3 3 2 2" xfId="12507"/>
    <cellStyle name="20% - Accent6 5 3 3 3" xfId="12508"/>
    <cellStyle name="20% - Accent6 5 3 4" xfId="12509"/>
    <cellStyle name="20% - Accent6 5 3 4 2" xfId="12510"/>
    <cellStyle name="20% - Accent6 5 3 4 2 2" xfId="12511"/>
    <cellStyle name="20% - Accent6 5 3 4 3" xfId="12512"/>
    <cellStyle name="20% - Accent6 5 3 5" xfId="12513"/>
    <cellStyle name="20% - Accent6 5 3 5 2" xfId="12514"/>
    <cellStyle name="20% - Accent6 5 3 6" xfId="12515"/>
    <cellStyle name="20% - Accent6 6 2 2" xfId="12516"/>
    <cellStyle name="20% - Accent6 6 2 2 2" xfId="12517"/>
    <cellStyle name="20% - Accent6 6 2 2 2 2" xfId="12518"/>
    <cellStyle name="20% - Accent6 6 2 2 2 2 2" xfId="12519"/>
    <cellStyle name="20% - Accent6 6 2 2 2 3" xfId="12520"/>
    <cellStyle name="20% - Accent6 6 2 2 3" xfId="12521"/>
    <cellStyle name="20% - Accent6 6 2 2 3 2" xfId="12522"/>
    <cellStyle name="20% - Accent6 6 2 2 3 2 2" xfId="12523"/>
    <cellStyle name="20% - Accent6 6 2 2 3 3" xfId="12524"/>
    <cellStyle name="20% - Accent6 6 2 2 4" xfId="12525"/>
    <cellStyle name="20% - Accent6 6 2 2 4 2" xfId="12526"/>
    <cellStyle name="20% - Accent6 6 2 2 5" xfId="12527"/>
    <cellStyle name="20% - Accent6 6 2 3" xfId="12528"/>
    <cellStyle name="20% - Accent6 6 2 3 2" xfId="12529"/>
    <cellStyle name="20% - Accent6 6 2 3 2 2" xfId="12530"/>
    <cellStyle name="20% - Accent6 6 2 3 3" xfId="12531"/>
    <cellStyle name="20% - Accent6 6 2 4" xfId="12532"/>
    <cellStyle name="20% - Accent6 6 2 4 2" xfId="12533"/>
    <cellStyle name="20% - Accent6 6 2 4 2 2" xfId="12534"/>
    <cellStyle name="20% - Accent6 6 2 4 3" xfId="12535"/>
    <cellStyle name="20% - Accent6 6 2 5" xfId="12536"/>
    <cellStyle name="20% - Accent6 6 2 5 2" xfId="12537"/>
    <cellStyle name="20% - Accent6 6 2 6" xfId="12538"/>
    <cellStyle name="20% - Accent6 6 3" xfId="12539"/>
    <cellStyle name="20% - Accent6 6 3 2" xfId="12540"/>
    <cellStyle name="20% - Accent6 6 3 2 2" xfId="12541"/>
    <cellStyle name="20% - Accent6 6 3 2 2 2" xfId="12542"/>
    <cellStyle name="20% - Accent6 6 3 2 3" xfId="12543"/>
    <cellStyle name="20% - Accent6 6 3 3" xfId="12544"/>
    <cellStyle name="20% - Accent6 6 3 3 2" xfId="12545"/>
    <cellStyle name="20% - Accent6 6 3 3 2 2" xfId="12546"/>
    <cellStyle name="20% - Accent6 6 3 3 3" xfId="12547"/>
    <cellStyle name="20% - Accent6 6 3 4" xfId="12548"/>
    <cellStyle name="20% - Accent6 6 3 4 2" xfId="12549"/>
    <cellStyle name="20% - Accent6 6 3 5" xfId="12550"/>
    <cellStyle name="20% - Accent6 6 4" xfId="12551"/>
    <cellStyle name="20% - Accent6 6 4 2" xfId="12552"/>
    <cellStyle name="20% - Accent6 6 4 2 2" xfId="12553"/>
    <cellStyle name="20% - Accent6 6 4 3" xfId="12554"/>
    <cellStyle name="20% - Accent6 6 5" xfId="12555"/>
    <cellStyle name="20% - Accent6 6 5 2" xfId="12556"/>
    <cellStyle name="20% - Accent6 6 5 2 2" xfId="12557"/>
    <cellStyle name="20% - Accent6 6 5 3" xfId="12558"/>
    <cellStyle name="20% - Accent6 6 6" xfId="12559"/>
    <cellStyle name="20% - Accent6 6 6 2" xfId="12560"/>
    <cellStyle name="20% - Accent6 6 7" xfId="12561"/>
    <cellStyle name="20% - Accent6 7 2 2" xfId="12562"/>
    <cellStyle name="20% - Accent6 7 2 2 2" xfId="12563"/>
    <cellStyle name="20% - Accent6 7 2 2 2 2" xfId="12564"/>
    <cellStyle name="20% - Accent6 7 2 2 2 2 2" xfId="12565"/>
    <cellStyle name="20% - Accent6 7 2 2 2 3" xfId="12566"/>
    <cellStyle name="20% - Accent6 7 2 2 3" xfId="12567"/>
    <cellStyle name="20% - Accent6 7 2 2 3 2" xfId="12568"/>
    <cellStyle name="20% - Accent6 7 2 2 3 2 2" xfId="12569"/>
    <cellStyle name="20% - Accent6 7 2 2 3 3" xfId="12570"/>
    <cellStyle name="20% - Accent6 7 2 2 4" xfId="12571"/>
    <cellStyle name="20% - Accent6 7 2 2 4 2" xfId="12572"/>
    <cellStyle name="20% - Accent6 7 2 2 5" xfId="12573"/>
    <cellStyle name="20% - Accent6 7 2 3" xfId="12574"/>
    <cellStyle name="20% - Accent6 7 2 3 2" xfId="12575"/>
    <cellStyle name="20% - Accent6 7 2 3 2 2" xfId="12576"/>
    <cellStyle name="20% - Accent6 7 2 3 3" xfId="12577"/>
    <cellStyle name="20% - Accent6 7 2 4" xfId="12578"/>
    <cellStyle name="20% - Accent6 7 2 4 2" xfId="12579"/>
    <cellStyle name="20% - Accent6 7 2 4 2 2" xfId="12580"/>
    <cellStyle name="20% - Accent6 7 2 4 3" xfId="12581"/>
    <cellStyle name="20% - Accent6 7 2 5" xfId="12582"/>
    <cellStyle name="20% - Accent6 7 2 5 2" xfId="12583"/>
    <cellStyle name="20% - Accent6 7 2 6" xfId="12584"/>
    <cellStyle name="20% - Accent6 7 3" xfId="12585"/>
    <cellStyle name="20% - Accent6 7 3 2" xfId="12586"/>
    <cellStyle name="20% - Accent6 7 3 2 2" xfId="12587"/>
    <cellStyle name="20% - Accent6 7 3 2 2 2" xfId="12588"/>
    <cellStyle name="20% - Accent6 7 3 2 3" xfId="12589"/>
    <cellStyle name="20% - Accent6 7 3 3" xfId="12590"/>
    <cellStyle name="20% - Accent6 7 3 3 2" xfId="12591"/>
    <cellStyle name="20% - Accent6 7 3 3 2 2" xfId="12592"/>
    <cellStyle name="20% - Accent6 7 3 3 3" xfId="12593"/>
    <cellStyle name="20% - Accent6 7 3 4" xfId="12594"/>
    <cellStyle name="20% - Accent6 7 3 4 2" xfId="12595"/>
    <cellStyle name="20% - Accent6 7 3 5" xfId="12596"/>
    <cellStyle name="20% - Accent6 7 4" xfId="12597"/>
    <cellStyle name="20% - Accent6 7 4 2" xfId="12598"/>
    <cellStyle name="20% - Accent6 7 4 2 2" xfId="12599"/>
    <cellStyle name="20% - Accent6 7 4 3" xfId="12600"/>
    <cellStyle name="20% - Accent6 7 5" xfId="12601"/>
    <cellStyle name="20% - Accent6 7 5 2" xfId="12602"/>
    <cellStyle name="20% - Accent6 7 5 2 2" xfId="12603"/>
    <cellStyle name="20% - Accent6 7 5 3" xfId="12604"/>
    <cellStyle name="20% - Accent6 7 6" xfId="12605"/>
    <cellStyle name="20% - Accent6 7 6 2" xfId="12606"/>
    <cellStyle name="20% - Accent6 7 7" xfId="12607"/>
    <cellStyle name="20% - Accent6 8 2 2" xfId="12608"/>
    <cellStyle name="20% - Accent6 8 2 2 2" xfId="12609"/>
    <cellStyle name="20% - Accent6 8 2 2 2 2" xfId="12610"/>
    <cellStyle name="20% - Accent6 8 2 2 3" xfId="12611"/>
    <cellStyle name="20% - Accent6 8 2 3" xfId="12612"/>
    <cellStyle name="20% - Accent6 8 2 3 2" xfId="12613"/>
    <cellStyle name="20% - Accent6 8 2 3 2 2" xfId="12614"/>
    <cellStyle name="20% - Accent6 8 2 3 3" xfId="12615"/>
    <cellStyle name="20% - Accent6 8 2 4" xfId="12616"/>
    <cellStyle name="20% - Accent6 8 2 4 2" xfId="12617"/>
    <cellStyle name="20% - Accent6 8 2 5" xfId="12618"/>
    <cellStyle name="20% - Accent6 8 3" xfId="12619"/>
    <cellStyle name="20% - Accent6 8 3 2" xfId="12620"/>
    <cellStyle name="20% - Accent6 8 3 2 2" xfId="12621"/>
    <cellStyle name="20% - Accent6 8 3 3" xfId="12622"/>
    <cellStyle name="20% - Accent6 8 4" xfId="12623"/>
    <cellStyle name="20% - Accent6 8 4 2" xfId="12624"/>
    <cellStyle name="20% - Accent6 8 4 2 2" xfId="12625"/>
    <cellStyle name="20% - Accent6 8 4 3" xfId="12626"/>
    <cellStyle name="20% - Accent6 8 5" xfId="12627"/>
    <cellStyle name="20% - Accent6 8 5 2" xfId="12628"/>
    <cellStyle name="20% - Accent6 8 6" xfId="12629"/>
    <cellStyle name="20% - Accent6 9 2" xfId="12630"/>
    <cellStyle name="20% - Accent6 9 2 2" xfId="12631"/>
    <cellStyle name="20% - Accent6 9 2 2 2" xfId="12632"/>
    <cellStyle name="20% - Accent6 9 2 3" xfId="12633"/>
    <cellStyle name="20% - Accent6 9 3" xfId="12634"/>
    <cellStyle name="20% - Accent6 9 3 2" xfId="12635"/>
    <cellStyle name="20% - Accent6 9 3 2 2" xfId="12636"/>
    <cellStyle name="20% - Accent6 9 3 3" xfId="12637"/>
    <cellStyle name="20% - Accent6 9 4" xfId="12638"/>
    <cellStyle name="20% - Accent6 9 4 2" xfId="12639"/>
    <cellStyle name="20% - Accent6 9 5" xfId="12640"/>
    <cellStyle name="40% - Accent1 10" xfId="12641"/>
    <cellStyle name="40% - Accent1 10 2" xfId="12642"/>
    <cellStyle name="40% - Accent1 10 2 2" xfId="12643"/>
    <cellStyle name="40% - Accent1 10 3" xfId="12644"/>
    <cellStyle name="40% - Accent1 11" xfId="12645"/>
    <cellStyle name="40% - Accent1 11 2" xfId="12646"/>
    <cellStyle name="40% - Accent1 11 2 2" xfId="12647"/>
    <cellStyle name="40% - Accent1 11 3" xfId="12648"/>
    <cellStyle name="40% - Accent1 12" xfId="12649"/>
    <cellStyle name="40% - Accent1 12 2" xfId="12650"/>
    <cellStyle name="40% - Accent1 2 4 2 2" xfId="12651"/>
    <cellStyle name="40% - Accent1 2 4 2 2 2" xfId="12652"/>
    <cellStyle name="40% - Accent1 2 4 2 3" xfId="12653"/>
    <cellStyle name="40% - Accent1 2 4 3 2" xfId="12654"/>
    <cellStyle name="40% - Accent1 2 4 4" xfId="12655"/>
    <cellStyle name="40% - Accent1 4 2 2 2" xfId="12656"/>
    <cellStyle name="40% - Accent1 4 2 2 2 2" xfId="12657"/>
    <cellStyle name="40% - Accent1 4 2 2 2 2 2" xfId="12658"/>
    <cellStyle name="40% - Accent1 4 2 2 2 3" xfId="12659"/>
    <cellStyle name="40% - Accent1 4 2 2 3" xfId="12660"/>
    <cellStyle name="40% - Accent1 4 2 2 3 2" xfId="12661"/>
    <cellStyle name="40% - Accent1 4 2 2 3 2 2" xfId="12662"/>
    <cellStyle name="40% - Accent1 4 2 2 3 3" xfId="12663"/>
    <cellStyle name="40% - Accent1 4 2 2 4" xfId="12664"/>
    <cellStyle name="40% - Accent1 4 2 2 4 2" xfId="12665"/>
    <cellStyle name="40% - Accent1 4 2 2 5" xfId="12666"/>
    <cellStyle name="40% - Accent1 4 2 3" xfId="12667"/>
    <cellStyle name="40% - Accent1 4 2 3 2" xfId="12668"/>
    <cellStyle name="40% - Accent1 4 2 3 2 2" xfId="12669"/>
    <cellStyle name="40% - Accent1 4 2 3 3" xfId="12670"/>
    <cellStyle name="40% - Accent1 4 2 4" xfId="12671"/>
    <cellStyle name="40% - Accent1 4 2 4 2" xfId="12672"/>
    <cellStyle name="40% - Accent1 4 2 4 2 2" xfId="12673"/>
    <cellStyle name="40% - Accent1 4 2 4 3" xfId="12674"/>
    <cellStyle name="40% - Accent1 4 2 5" xfId="12675"/>
    <cellStyle name="40% - Accent1 4 2 5 2" xfId="12676"/>
    <cellStyle name="40% - Accent1 4 2 6" xfId="12677"/>
    <cellStyle name="40% - Accent1 4 3 2" xfId="12678"/>
    <cellStyle name="40% - Accent1 4 3 2 2" xfId="12679"/>
    <cellStyle name="40% - Accent1 4 3 2 2 2" xfId="12680"/>
    <cellStyle name="40% - Accent1 4 3 2 2 2 2" xfId="12681"/>
    <cellStyle name="40% - Accent1 4 3 2 2 3" xfId="12682"/>
    <cellStyle name="40% - Accent1 4 3 2 3" xfId="12683"/>
    <cellStyle name="40% - Accent1 4 3 2 3 2" xfId="12684"/>
    <cellStyle name="40% - Accent1 4 3 2 3 2 2" xfId="12685"/>
    <cellStyle name="40% - Accent1 4 3 2 3 3" xfId="12686"/>
    <cellStyle name="40% - Accent1 4 3 2 4" xfId="12687"/>
    <cellStyle name="40% - Accent1 4 3 2 4 2" xfId="12688"/>
    <cellStyle name="40% - Accent1 4 3 2 5" xfId="12689"/>
    <cellStyle name="40% - Accent1 4 3 3" xfId="12690"/>
    <cellStyle name="40% - Accent1 4 3 3 2" xfId="12691"/>
    <cellStyle name="40% - Accent1 4 3 3 2 2" xfId="12692"/>
    <cellStyle name="40% - Accent1 4 3 3 3" xfId="12693"/>
    <cellStyle name="40% - Accent1 4 3 4" xfId="12694"/>
    <cellStyle name="40% - Accent1 4 3 4 2" xfId="12695"/>
    <cellStyle name="40% - Accent1 4 3 4 2 2" xfId="12696"/>
    <cellStyle name="40% - Accent1 4 3 4 3" xfId="12697"/>
    <cellStyle name="40% - Accent1 4 3 5" xfId="12698"/>
    <cellStyle name="40% - Accent1 4 3 5 2" xfId="12699"/>
    <cellStyle name="40% - Accent1 4 3 6" xfId="12700"/>
    <cellStyle name="40% - Accent1 5 2 2" xfId="12701"/>
    <cellStyle name="40% - Accent1 5 2 2 2" xfId="12702"/>
    <cellStyle name="40% - Accent1 5 2 2 2 2" xfId="12703"/>
    <cellStyle name="40% - Accent1 5 2 2 2 2 2" xfId="12704"/>
    <cellStyle name="40% - Accent1 5 2 2 2 3" xfId="12705"/>
    <cellStyle name="40% - Accent1 5 2 2 3" xfId="12706"/>
    <cellStyle name="40% - Accent1 5 2 2 3 2" xfId="12707"/>
    <cellStyle name="40% - Accent1 5 2 2 3 2 2" xfId="12708"/>
    <cellStyle name="40% - Accent1 5 2 2 3 3" xfId="12709"/>
    <cellStyle name="40% - Accent1 5 2 2 4" xfId="12710"/>
    <cellStyle name="40% - Accent1 5 2 2 4 2" xfId="12711"/>
    <cellStyle name="40% - Accent1 5 2 2 5" xfId="12712"/>
    <cellStyle name="40% - Accent1 5 2 3" xfId="12713"/>
    <cellStyle name="40% - Accent1 5 2 3 2" xfId="12714"/>
    <cellStyle name="40% - Accent1 5 2 3 2 2" xfId="12715"/>
    <cellStyle name="40% - Accent1 5 2 3 3" xfId="12716"/>
    <cellStyle name="40% - Accent1 5 2 4" xfId="12717"/>
    <cellStyle name="40% - Accent1 5 2 4 2" xfId="12718"/>
    <cellStyle name="40% - Accent1 5 2 4 2 2" xfId="12719"/>
    <cellStyle name="40% - Accent1 5 2 4 3" xfId="12720"/>
    <cellStyle name="40% - Accent1 5 2 5" xfId="12721"/>
    <cellStyle name="40% - Accent1 5 2 5 2" xfId="12722"/>
    <cellStyle name="40% - Accent1 5 2 6" xfId="12723"/>
    <cellStyle name="40% - Accent1 5 3 2" xfId="12724"/>
    <cellStyle name="40% - Accent1 5 3 2 2" xfId="12725"/>
    <cellStyle name="40% - Accent1 5 3 2 2 2" xfId="12726"/>
    <cellStyle name="40% - Accent1 5 3 2 2 2 2" xfId="12727"/>
    <cellStyle name="40% - Accent1 5 3 2 2 3" xfId="12728"/>
    <cellStyle name="40% - Accent1 5 3 2 3" xfId="12729"/>
    <cellStyle name="40% - Accent1 5 3 2 3 2" xfId="12730"/>
    <cellStyle name="40% - Accent1 5 3 2 3 2 2" xfId="12731"/>
    <cellStyle name="40% - Accent1 5 3 2 3 3" xfId="12732"/>
    <cellStyle name="40% - Accent1 5 3 2 4" xfId="12733"/>
    <cellStyle name="40% - Accent1 5 3 2 4 2" xfId="12734"/>
    <cellStyle name="40% - Accent1 5 3 2 5" xfId="12735"/>
    <cellStyle name="40% - Accent1 5 3 3" xfId="12736"/>
    <cellStyle name="40% - Accent1 5 3 3 2" xfId="12737"/>
    <cellStyle name="40% - Accent1 5 3 3 2 2" xfId="12738"/>
    <cellStyle name="40% - Accent1 5 3 3 3" xfId="12739"/>
    <cellStyle name="40% - Accent1 5 3 4" xfId="12740"/>
    <cellStyle name="40% - Accent1 5 3 4 2" xfId="12741"/>
    <cellStyle name="40% - Accent1 5 3 4 2 2" xfId="12742"/>
    <cellStyle name="40% - Accent1 5 3 4 3" xfId="12743"/>
    <cellStyle name="40% - Accent1 5 3 5" xfId="12744"/>
    <cellStyle name="40% - Accent1 5 3 5 2" xfId="12745"/>
    <cellStyle name="40% - Accent1 5 3 6" xfId="12746"/>
    <cellStyle name="40% - Accent1 6 2 2" xfId="12747"/>
    <cellStyle name="40% - Accent1 6 2 2 2" xfId="12748"/>
    <cellStyle name="40% - Accent1 6 2 2 2 2" xfId="12749"/>
    <cellStyle name="40% - Accent1 6 2 2 2 2 2" xfId="12750"/>
    <cellStyle name="40% - Accent1 6 2 2 2 3" xfId="12751"/>
    <cellStyle name="40% - Accent1 6 2 2 3" xfId="12752"/>
    <cellStyle name="40% - Accent1 6 2 2 3 2" xfId="12753"/>
    <cellStyle name="40% - Accent1 6 2 2 3 2 2" xfId="12754"/>
    <cellStyle name="40% - Accent1 6 2 2 3 3" xfId="12755"/>
    <cellStyle name="40% - Accent1 6 2 2 4" xfId="12756"/>
    <cellStyle name="40% - Accent1 6 2 2 4 2" xfId="12757"/>
    <cellStyle name="40% - Accent1 6 2 2 5" xfId="12758"/>
    <cellStyle name="40% - Accent1 6 2 3" xfId="12759"/>
    <cellStyle name="40% - Accent1 6 2 3 2" xfId="12760"/>
    <cellStyle name="40% - Accent1 6 2 3 2 2" xfId="12761"/>
    <cellStyle name="40% - Accent1 6 2 3 3" xfId="12762"/>
    <cellStyle name="40% - Accent1 6 2 4" xfId="12763"/>
    <cellStyle name="40% - Accent1 6 2 4 2" xfId="12764"/>
    <cellStyle name="40% - Accent1 6 2 4 2 2" xfId="12765"/>
    <cellStyle name="40% - Accent1 6 2 4 3" xfId="12766"/>
    <cellStyle name="40% - Accent1 6 2 5" xfId="12767"/>
    <cellStyle name="40% - Accent1 6 2 5 2" xfId="12768"/>
    <cellStyle name="40% - Accent1 6 2 6" xfId="12769"/>
    <cellStyle name="40% - Accent1 6 3" xfId="12770"/>
    <cellStyle name="40% - Accent1 6 3 2" xfId="12771"/>
    <cellStyle name="40% - Accent1 6 3 2 2" xfId="12772"/>
    <cellStyle name="40% - Accent1 6 3 2 2 2" xfId="12773"/>
    <cellStyle name="40% - Accent1 6 3 2 3" xfId="12774"/>
    <cellStyle name="40% - Accent1 6 3 3" xfId="12775"/>
    <cellStyle name="40% - Accent1 6 3 3 2" xfId="12776"/>
    <cellStyle name="40% - Accent1 6 3 3 2 2" xfId="12777"/>
    <cellStyle name="40% - Accent1 6 3 3 3" xfId="12778"/>
    <cellStyle name="40% - Accent1 6 3 4" xfId="12779"/>
    <cellStyle name="40% - Accent1 6 3 4 2" xfId="12780"/>
    <cellStyle name="40% - Accent1 6 3 5" xfId="12781"/>
    <cellStyle name="40% - Accent1 6 4" xfId="12782"/>
    <cellStyle name="40% - Accent1 6 4 2" xfId="12783"/>
    <cellStyle name="40% - Accent1 6 4 2 2" xfId="12784"/>
    <cellStyle name="40% - Accent1 6 4 3" xfId="12785"/>
    <cellStyle name="40% - Accent1 6 5" xfId="12786"/>
    <cellStyle name="40% - Accent1 6 5 2" xfId="12787"/>
    <cellStyle name="40% - Accent1 6 5 2 2" xfId="12788"/>
    <cellStyle name="40% - Accent1 6 5 3" xfId="12789"/>
    <cellStyle name="40% - Accent1 6 6" xfId="12790"/>
    <cellStyle name="40% - Accent1 6 6 2" xfId="12791"/>
    <cellStyle name="40% - Accent1 6 7" xfId="12792"/>
    <cellStyle name="40% - Accent1 7 2 2" xfId="12793"/>
    <cellStyle name="40% - Accent1 7 2 2 2" xfId="12794"/>
    <cellStyle name="40% - Accent1 7 2 2 2 2" xfId="12795"/>
    <cellStyle name="40% - Accent1 7 2 2 2 2 2" xfId="12796"/>
    <cellStyle name="40% - Accent1 7 2 2 2 3" xfId="12797"/>
    <cellStyle name="40% - Accent1 7 2 2 3" xfId="12798"/>
    <cellStyle name="40% - Accent1 7 2 2 3 2" xfId="12799"/>
    <cellStyle name="40% - Accent1 7 2 2 3 2 2" xfId="12800"/>
    <cellStyle name="40% - Accent1 7 2 2 3 3" xfId="12801"/>
    <cellStyle name="40% - Accent1 7 2 2 4" xfId="12802"/>
    <cellStyle name="40% - Accent1 7 2 2 4 2" xfId="12803"/>
    <cellStyle name="40% - Accent1 7 2 2 5" xfId="12804"/>
    <cellStyle name="40% - Accent1 7 2 3" xfId="12805"/>
    <cellStyle name="40% - Accent1 7 2 3 2" xfId="12806"/>
    <cellStyle name="40% - Accent1 7 2 3 2 2" xfId="12807"/>
    <cellStyle name="40% - Accent1 7 2 3 3" xfId="12808"/>
    <cellStyle name="40% - Accent1 7 2 4" xfId="12809"/>
    <cellStyle name="40% - Accent1 7 2 4 2" xfId="12810"/>
    <cellStyle name="40% - Accent1 7 2 4 2 2" xfId="12811"/>
    <cellStyle name="40% - Accent1 7 2 4 3" xfId="12812"/>
    <cellStyle name="40% - Accent1 7 2 5" xfId="12813"/>
    <cellStyle name="40% - Accent1 7 2 5 2" xfId="12814"/>
    <cellStyle name="40% - Accent1 7 2 6" xfId="12815"/>
    <cellStyle name="40% - Accent1 7 3" xfId="12816"/>
    <cellStyle name="40% - Accent1 7 3 2" xfId="12817"/>
    <cellStyle name="40% - Accent1 7 3 2 2" xfId="12818"/>
    <cellStyle name="40% - Accent1 7 3 2 2 2" xfId="12819"/>
    <cellStyle name="40% - Accent1 7 3 2 3" xfId="12820"/>
    <cellStyle name="40% - Accent1 7 3 3" xfId="12821"/>
    <cellStyle name="40% - Accent1 7 3 3 2" xfId="12822"/>
    <cellStyle name="40% - Accent1 7 3 3 2 2" xfId="12823"/>
    <cellStyle name="40% - Accent1 7 3 3 3" xfId="12824"/>
    <cellStyle name="40% - Accent1 7 3 4" xfId="12825"/>
    <cellStyle name="40% - Accent1 7 3 4 2" xfId="12826"/>
    <cellStyle name="40% - Accent1 7 3 5" xfId="12827"/>
    <cellStyle name="40% - Accent1 7 4" xfId="12828"/>
    <cellStyle name="40% - Accent1 7 4 2" xfId="12829"/>
    <cellStyle name="40% - Accent1 7 4 2 2" xfId="12830"/>
    <cellStyle name="40% - Accent1 7 4 3" xfId="12831"/>
    <cellStyle name="40% - Accent1 7 5" xfId="12832"/>
    <cellStyle name="40% - Accent1 7 5 2" xfId="12833"/>
    <cellStyle name="40% - Accent1 7 5 2 2" xfId="12834"/>
    <cellStyle name="40% - Accent1 7 5 3" xfId="12835"/>
    <cellStyle name="40% - Accent1 7 6" xfId="12836"/>
    <cellStyle name="40% - Accent1 7 6 2" xfId="12837"/>
    <cellStyle name="40% - Accent1 7 7" xfId="12838"/>
    <cellStyle name="40% - Accent1 8 2 2" xfId="12839"/>
    <cellStyle name="40% - Accent1 8 2 2 2" xfId="12840"/>
    <cellStyle name="40% - Accent1 8 2 2 2 2" xfId="12841"/>
    <cellStyle name="40% - Accent1 8 2 2 3" xfId="12842"/>
    <cellStyle name="40% - Accent1 8 2 3" xfId="12843"/>
    <cellStyle name="40% - Accent1 8 2 3 2" xfId="12844"/>
    <cellStyle name="40% - Accent1 8 2 3 2 2" xfId="12845"/>
    <cellStyle name="40% - Accent1 8 2 3 3" xfId="12846"/>
    <cellStyle name="40% - Accent1 8 2 4" xfId="12847"/>
    <cellStyle name="40% - Accent1 8 2 4 2" xfId="12848"/>
    <cellStyle name="40% - Accent1 8 2 5" xfId="12849"/>
    <cellStyle name="40% - Accent1 8 3" xfId="12850"/>
    <cellStyle name="40% - Accent1 8 3 2" xfId="12851"/>
    <cellStyle name="40% - Accent1 8 3 2 2" xfId="12852"/>
    <cellStyle name="40% - Accent1 8 3 3" xfId="12853"/>
    <cellStyle name="40% - Accent1 8 4" xfId="12854"/>
    <cellStyle name="40% - Accent1 8 4 2" xfId="12855"/>
    <cellStyle name="40% - Accent1 8 4 2 2" xfId="12856"/>
    <cellStyle name="40% - Accent1 8 4 3" xfId="12857"/>
    <cellStyle name="40% - Accent1 8 5" xfId="12858"/>
    <cellStyle name="40% - Accent1 8 5 2" xfId="12859"/>
    <cellStyle name="40% - Accent1 8 6" xfId="12860"/>
    <cellStyle name="40% - Accent1 9 2" xfId="12861"/>
    <cellStyle name="40% - Accent1 9 2 2" xfId="12862"/>
    <cellStyle name="40% - Accent1 9 2 2 2" xfId="12863"/>
    <cellStyle name="40% - Accent1 9 2 3" xfId="12864"/>
    <cellStyle name="40% - Accent1 9 3" xfId="12865"/>
    <cellStyle name="40% - Accent1 9 3 2" xfId="12866"/>
    <cellStyle name="40% - Accent1 9 3 2 2" xfId="12867"/>
    <cellStyle name="40% - Accent1 9 3 3" xfId="12868"/>
    <cellStyle name="40% - Accent1 9 4" xfId="12869"/>
    <cellStyle name="40% - Accent1 9 4 2" xfId="12870"/>
    <cellStyle name="40% - Accent1 9 5" xfId="12871"/>
    <cellStyle name="40% - Accent2 10" xfId="12872"/>
    <cellStyle name="40% - Accent2 10 2" xfId="12873"/>
    <cellStyle name="40% - Accent2 10 2 2" xfId="12874"/>
    <cellStyle name="40% - Accent2 10 3" xfId="12875"/>
    <cellStyle name="40% - Accent2 11" xfId="12876"/>
    <cellStyle name="40% - Accent2 11 2" xfId="12877"/>
    <cellStyle name="40% - Accent2 11 2 2" xfId="12878"/>
    <cellStyle name="40% - Accent2 11 3" xfId="12879"/>
    <cellStyle name="40% - Accent2 12" xfId="12880"/>
    <cellStyle name="40% - Accent2 12 2" xfId="12881"/>
    <cellStyle name="40% - Accent2 2 4 2 2" xfId="12882"/>
    <cellStyle name="40% - Accent2 2 4 2 2 2" xfId="12883"/>
    <cellStyle name="40% - Accent2 2 4 2 3" xfId="12884"/>
    <cellStyle name="40% - Accent2 2 4 3 2" xfId="12885"/>
    <cellStyle name="40% - Accent2 2 4 4" xfId="12886"/>
    <cellStyle name="40% - Accent2 4 2 2 2" xfId="12887"/>
    <cellStyle name="40% - Accent2 4 2 2 2 2" xfId="12888"/>
    <cellStyle name="40% - Accent2 4 2 2 2 2 2" xfId="12889"/>
    <cellStyle name="40% - Accent2 4 2 2 2 3" xfId="12890"/>
    <cellStyle name="40% - Accent2 4 2 2 3" xfId="12891"/>
    <cellStyle name="40% - Accent2 4 2 2 3 2" xfId="12892"/>
    <cellStyle name="40% - Accent2 4 2 2 3 2 2" xfId="12893"/>
    <cellStyle name="40% - Accent2 4 2 2 3 3" xfId="12894"/>
    <cellStyle name="40% - Accent2 4 2 2 4" xfId="12895"/>
    <cellStyle name="40% - Accent2 4 2 2 4 2" xfId="12896"/>
    <cellStyle name="40% - Accent2 4 2 2 5" xfId="12897"/>
    <cellStyle name="40% - Accent2 4 2 3" xfId="12898"/>
    <cellStyle name="40% - Accent2 4 2 3 2" xfId="12899"/>
    <cellStyle name="40% - Accent2 4 2 3 2 2" xfId="12900"/>
    <cellStyle name="40% - Accent2 4 2 3 3" xfId="12901"/>
    <cellStyle name="40% - Accent2 4 2 4" xfId="12902"/>
    <cellStyle name="40% - Accent2 4 2 4 2" xfId="12903"/>
    <cellStyle name="40% - Accent2 4 2 4 2 2" xfId="12904"/>
    <cellStyle name="40% - Accent2 4 2 4 3" xfId="12905"/>
    <cellStyle name="40% - Accent2 4 2 5" xfId="12906"/>
    <cellStyle name="40% - Accent2 4 2 5 2" xfId="12907"/>
    <cellStyle name="40% - Accent2 4 2 6" xfId="12908"/>
    <cellStyle name="40% - Accent2 4 3 2" xfId="12909"/>
    <cellStyle name="40% - Accent2 4 3 2 2" xfId="12910"/>
    <cellStyle name="40% - Accent2 4 3 2 2 2" xfId="12911"/>
    <cellStyle name="40% - Accent2 4 3 2 2 2 2" xfId="12912"/>
    <cellStyle name="40% - Accent2 4 3 2 2 3" xfId="12913"/>
    <cellStyle name="40% - Accent2 4 3 2 3" xfId="12914"/>
    <cellStyle name="40% - Accent2 4 3 2 3 2" xfId="12915"/>
    <cellStyle name="40% - Accent2 4 3 2 3 2 2" xfId="12916"/>
    <cellStyle name="40% - Accent2 4 3 2 3 3" xfId="12917"/>
    <cellStyle name="40% - Accent2 4 3 2 4" xfId="12918"/>
    <cellStyle name="40% - Accent2 4 3 2 4 2" xfId="12919"/>
    <cellStyle name="40% - Accent2 4 3 2 5" xfId="12920"/>
    <cellStyle name="40% - Accent2 4 3 3" xfId="12921"/>
    <cellStyle name="40% - Accent2 4 3 3 2" xfId="12922"/>
    <cellStyle name="40% - Accent2 4 3 3 2 2" xfId="12923"/>
    <cellStyle name="40% - Accent2 4 3 3 3" xfId="12924"/>
    <cellStyle name="40% - Accent2 4 3 4" xfId="12925"/>
    <cellStyle name="40% - Accent2 4 3 4 2" xfId="12926"/>
    <cellStyle name="40% - Accent2 4 3 4 2 2" xfId="12927"/>
    <cellStyle name="40% - Accent2 4 3 4 3" xfId="12928"/>
    <cellStyle name="40% - Accent2 4 3 5" xfId="12929"/>
    <cellStyle name="40% - Accent2 4 3 5 2" xfId="12930"/>
    <cellStyle name="40% - Accent2 4 3 6" xfId="12931"/>
    <cellStyle name="40% - Accent2 5 2 2" xfId="12932"/>
    <cellStyle name="40% - Accent2 5 2 2 2" xfId="12933"/>
    <cellStyle name="40% - Accent2 5 2 2 2 2" xfId="12934"/>
    <cellStyle name="40% - Accent2 5 2 2 2 2 2" xfId="12935"/>
    <cellStyle name="40% - Accent2 5 2 2 2 3" xfId="12936"/>
    <cellStyle name="40% - Accent2 5 2 2 3" xfId="12937"/>
    <cellStyle name="40% - Accent2 5 2 2 3 2" xfId="12938"/>
    <cellStyle name="40% - Accent2 5 2 2 3 2 2" xfId="12939"/>
    <cellStyle name="40% - Accent2 5 2 2 3 3" xfId="12940"/>
    <cellStyle name="40% - Accent2 5 2 2 4" xfId="12941"/>
    <cellStyle name="40% - Accent2 5 2 2 4 2" xfId="12942"/>
    <cellStyle name="40% - Accent2 5 2 2 5" xfId="12943"/>
    <cellStyle name="40% - Accent2 5 2 3" xfId="12944"/>
    <cellStyle name="40% - Accent2 5 2 3 2" xfId="12945"/>
    <cellStyle name="40% - Accent2 5 2 3 2 2" xfId="12946"/>
    <cellStyle name="40% - Accent2 5 2 3 3" xfId="12947"/>
    <cellStyle name="40% - Accent2 5 2 4" xfId="12948"/>
    <cellStyle name="40% - Accent2 5 2 4 2" xfId="12949"/>
    <cellStyle name="40% - Accent2 5 2 4 2 2" xfId="12950"/>
    <cellStyle name="40% - Accent2 5 2 4 3" xfId="12951"/>
    <cellStyle name="40% - Accent2 5 2 5" xfId="12952"/>
    <cellStyle name="40% - Accent2 5 2 5 2" xfId="12953"/>
    <cellStyle name="40% - Accent2 5 2 6" xfId="12954"/>
    <cellStyle name="40% - Accent2 5 3 2" xfId="12955"/>
    <cellStyle name="40% - Accent2 5 3 2 2" xfId="12956"/>
    <cellStyle name="40% - Accent2 5 3 2 2 2" xfId="12957"/>
    <cellStyle name="40% - Accent2 5 3 2 2 2 2" xfId="12958"/>
    <cellStyle name="40% - Accent2 5 3 2 2 3" xfId="12959"/>
    <cellStyle name="40% - Accent2 5 3 2 3" xfId="12960"/>
    <cellStyle name="40% - Accent2 5 3 2 3 2" xfId="12961"/>
    <cellStyle name="40% - Accent2 5 3 2 3 2 2" xfId="12962"/>
    <cellStyle name="40% - Accent2 5 3 2 3 3" xfId="12963"/>
    <cellStyle name="40% - Accent2 5 3 2 4" xfId="12964"/>
    <cellStyle name="40% - Accent2 5 3 2 4 2" xfId="12965"/>
    <cellStyle name="40% - Accent2 5 3 2 5" xfId="12966"/>
    <cellStyle name="40% - Accent2 5 3 3" xfId="12967"/>
    <cellStyle name="40% - Accent2 5 3 3 2" xfId="12968"/>
    <cellStyle name="40% - Accent2 5 3 3 2 2" xfId="12969"/>
    <cellStyle name="40% - Accent2 5 3 3 3" xfId="12970"/>
    <cellStyle name="40% - Accent2 5 3 4" xfId="12971"/>
    <cellStyle name="40% - Accent2 5 3 4 2" xfId="12972"/>
    <cellStyle name="40% - Accent2 5 3 4 2 2" xfId="12973"/>
    <cellStyle name="40% - Accent2 5 3 4 3" xfId="12974"/>
    <cellStyle name="40% - Accent2 5 3 5" xfId="12975"/>
    <cellStyle name="40% - Accent2 5 3 5 2" xfId="12976"/>
    <cellStyle name="40% - Accent2 5 3 6" xfId="12977"/>
    <cellStyle name="40% - Accent2 6 2 2" xfId="12978"/>
    <cellStyle name="40% - Accent2 6 2 2 2" xfId="12979"/>
    <cellStyle name="40% - Accent2 6 2 2 2 2" xfId="12980"/>
    <cellStyle name="40% - Accent2 6 2 2 2 2 2" xfId="12981"/>
    <cellStyle name="40% - Accent2 6 2 2 2 3" xfId="12982"/>
    <cellStyle name="40% - Accent2 6 2 2 3" xfId="12983"/>
    <cellStyle name="40% - Accent2 6 2 2 3 2" xfId="12984"/>
    <cellStyle name="40% - Accent2 6 2 2 3 2 2" xfId="12985"/>
    <cellStyle name="40% - Accent2 6 2 2 3 3" xfId="12986"/>
    <cellStyle name="40% - Accent2 6 2 2 4" xfId="12987"/>
    <cellStyle name="40% - Accent2 6 2 2 4 2" xfId="12988"/>
    <cellStyle name="40% - Accent2 6 2 2 5" xfId="12989"/>
    <cellStyle name="40% - Accent2 6 2 3" xfId="12990"/>
    <cellStyle name="40% - Accent2 6 2 3 2" xfId="12991"/>
    <cellStyle name="40% - Accent2 6 2 3 2 2" xfId="12992"/>
    <cellStyle name="40% - Accent2 6 2 3 3" xfId="12993"/>
    <cellStyle name="40% - Accent2 6 2 4" xfId="12994"/>
    <cellStyle name="40% - Accent2 6 2 4 2" xfId="12995"/>
    <cellStyle name="40% - Accent2 6 2 4 2 2" xfId="12996"/>
    <cellStyle name="40% - Accent2 6 2 4 3" xfId="12997"/>
    <cellStyle name="40% - Accent2 6 2 5" xfId="12998"/>
    <cellStyle name="40% - Accent2 6 2 5 2" xfId="12999"/>
    <cellStyle name="40% - Accent2 6 2 6" xfId="13000"/>
    <cellStyle name="40% - Accent2 6 3" xfId="13001"/>
    <cellStyle name="40% - Accent2 6 3 2" xfId="13002"/>
    <cellStyle name="40% - Accent2 6 3 2 2" xfId="13003"/>
    <cellStyle name="40% - Accent2 6 3 2 2 2" xfId="13004"/>
    <cellStyle name="40% - Accent2 6 3 2 3" xfId="13005"/>
    <cellStyle name="40% - Accent2 6 3 3" xfId="13006"/>
    <cellStyle name="40% - Accent2 6 3 3 2" xfId="13007"/>
    <cellStyle name="40% - Accent2 6 3 3 2 2" xfId="13008"/>
    <cellStyle name="40% - Accent2 6 3 3 3" xfId="13009"/>
    <cellStyle name="40% - Accent2 6 3 4" xfId="13010"/>
    <cellStyle name="40% - Accent2 6 3 4 2" xfId="13011"/>
    <cellStyle name="40% - Accent2 6 3 5" xfId="13012"/>
    <cellStyle name="40% - Accent2 6 4" xfId="13013"/>
    <cellStyle name="40% - Accent2 6 4 2" xfId="13014"/>
    <cellStyle name="40% - Accent2 6 4 2 2" xfId="13015"/>
    <cellStyle name="40% - Accent2 6 4 3" xfId="13016"/>
    <cellStyle name="40% - Accent2 6 5" xfId="13017"/>
    <cellStyle name="40% - Accent2 6 5 2" xfId="13018"/>
    <cellStyle name="40% - Accent2 6 5 2 2" xfId="13019"/>
    <cellStyle name="40% - Accent2 6 5 3" xfId="13020"/>
    <cellStyle name="40% - Accent2 6 6" xfId="13021"/>
    <cellStyle name="40% - Accent2 6 6 2" xfId="13022"/>
    <cellStyle name="40% - Accent2 6 7" xfId="13023"/>
    <cellStyle name="40% - Accent2 7 2 2" xfId="13024"/>
    <cellStyle name="40% - Accent2 7 2 2 2" xfId="13025"/>
    <cellStyle name="40% - Accent2 7 2 2 2 2" xfId="13026"/>
    <cellStyle name="40% - Accent2 7 2 2 2 2 2" xfId="13027"/>
    <cellStyle name="40% - Accent2 7 2 2 2 3" xfId="13028"/>
    <cellStyle name="40% - Accent2 7 2 2 3" xfId="13029"/>
    <cellStyle name="40% - Accent2 7 2 2 3 2" xfId="13030"/>
    <cellStyle name="40% - Accent2 7 2 2 3 2 2" xfId="13031"/>
    <cellStyle name="40% - Accent2 7 2 2 3 3" xfId="13032"/>
    <cellStyle name="40% - Accent2 7 2 2 4" xfId="13033"/>
    <cellStyle name="40% - Accent2 7 2 2 4 2" xfId="13034"/>
    <cellStyle name="40% - Accent2 7 2 2 5" xfId="13035"/>
    <cellStyle name="40% - Accent2 7 2 3" xfId="13036"/>
    <cellStyle name="40% - Accent2 7 2 3 2" xfId="13037"/>
    <cellStyle name="40% - Accent2 7 2 3 2 2" xfId="13038"/>
    <cellStyle name="40% - Accent2 7 2 3 3" xfId="13039"/>
    <cellStyle name="40% - Accent2 7 2 4" xfId="13040"/>
    <cellStyle name="40% - Accent2 7 2 4 2" xfId="13041"/>
    <cellStyle name="40% - Accent2 7 2 4 2 2" xfId="13042"/>
    <cellStyle name="40% - Accent2 7 2 4 3" xfId="13043"/>
    <cellStyle name="40% - Accent2 7 2 5" xfId="13044"/>
    <cellStyle name="40% - Accent2 7 2 5 2" xfId="13045"/>
    <cellStyle name="40% - Accent2 7 2 6" xfId="13046"/>
    <cellStyle name="40% - Accent2 7 3" xfId="13047"/>
    <cellStyle name="40% - Accent2 7 3 2" xfId="13048"/>
    <cellStyle name="40% - Accent2 7 3 2 2" xfId="13049"/>
    <cellStyle name="40% - Accent2 7 3 2 2 2" xfId="13050"/>
    <cellStyle name="40% - Accent2 7 3 2 3" xfId="13051"/>
    <cellStyle name="40% - Accent2 7 3 3" xfId="13052"/>
    <cellStyle name="40% - Accent2 7 3 3 2" xfId="13053"/>
    <cellStyle name="40% - Accent2 7 3 3 2 2" xfId="13054"/>
    <cellStyle name="40% - Accent2 7 3 3 3" xfId="13055"/>
    <cellStyle name="40% - Accent2 7 3 4" xfId="13056"/>
    <cellStyle name="40% - Accent2 7 3 4 2" xfId="13057"/>
    <cellStyle name="40% - Accent2 7 3 5" xfId="13058"/>
    <cellStyle name="40% - Accent2 7 4" xfId="13059"/>
    <cellStyle name="40% - Accent2 7 4 2" xfId="13060"/>
    <cellStyle name="40% - Accent2 7 4 2 2" xfId="13061"/>
    <cellStyle name="40% - Accent2 7 4 3" xfId="13062"/>
    <cellStyle name="40% - Accent2 7 5" xfId="13063"/>
    <cellStyle name="40% - Accent2 7 5 2" xfId="13064"/>
    <cellStyle name="40% - Accent2 7 5 2 2" xfId="13065"/>
    <cellStyle name="40% - Accent2 7 5 3" xfId="13066"/>
    <cellStyle name="40% - Accent2 7 6" xfId="13067"/>
    <cellStyle name="40% - Accent2 7 6 2" xfId="13068"/>
    <cellStyle name="40% - Accent2 7 7" xfId="13069"/>
    <cellStyle name="40% - Accent2 8 2 2" xfId="13070"/>
    <cellStyle name="40% - Accent2 8 2 2 2" xfId="13071"/>
    <cellStyle name="40% - Accent2 8 2 2 2 2" xfId="13072"/>
    <cellStyle name="40% - Accent2 8 2 2 3" xfId="13073"/>
    <cellStyle name="40% - Accent2 8 2 3" xfId="13074"/>
    <cellStyle name="40% - Accent2 8 2 3 2" xfId="13075"/>
    <cellStyle name="40% - Accent2 8 2 3 2 2" xfId="13076"/>
    <cellStyle name="40% - Accent2 8 2 3 3" xfId="13077"/>
    <cellStyle name="40% - Accent2 8 2 4" xfId="13078"/>
    <cellStyle name="40% - Accent2 8 2 4 2" xfId="13079"/>
    <cellStyle name="40% - Accent2 8 2 5" xfId="13080"/>
    <cellStyle name="40% - Accent2 8 3" xfId="13081"/>
    <cellStyle name="40% - Accent2 8 3 2" xfId="13082"/>
    <cellStyle name="40% - Accent2 8 3 2 2" xfId="13083"/>
    <cellStyle name="40% - Accent2 8 3 3" xfId="13084"/>
    <cellStyle name="40% - Accent2 8 4" xfId="13085"/>
    <cellStyle name="40% - Accent2 8 4 2" xfId="13086"/>
    <cellStyle name="40% - Accent2 8 4 2 2" xfId="13087"/>
    <cellStyle name="40% - Accent2 8 4 3" xfId="13088"/>
    <cellStyle name="40% - Accent2 8 5" xfId="13089"/>
    <cellStyle name="40% - Accent2 8 5 2" xfId="13090"/>
    <cellStyle name="40% - Accent2 8 6" xfId="13091"/>
    <cellStyle name="40% - Accent2 9 2" xfId="13092"/>
    <cellStyle name="40% - Accent2 9 2 2" xfId="13093"/>
    <cellStyle name="40% - Accent2 9 2 2 2" xfId="13094"/>
    <cellStyle name="40% - Accent2 9 2 3" xfId="13095"/>
    <cellStyle name="40% - Accent2 9 3" xfId="13096"/>
    <cellStyle name="40% - Accent2 9 3 2" xfId="13097"/>
    <cellStyle name="40% - Accent2 9 3 2 2" xfId="13098"/>
    <cellStyle name="40% - Accent2 9 3 3" xfId="13099"/>
    <cellStyle name="40% - Accent2 9 4" xfId="13100"/>
    <cellStyle name="40% - Accent2 9 4 2" xfId="13101"/>
    <cellStyle name="40% - Accent2 9 5" xfId="13102"/>
    <cellStyle name="40% - Accent3 10" xfId="13103"/>
    <cellStyle name="40% - Accent3 10 2" xfId="13104"/>
    <cellStyle name="40% - Accent3 10 2 2" xfId="13105"/>
    <cellStyle name="40% - Accent3 10 3" xfId="13106"/>
    <cellStyle name="40% - Accent3 11" xfId="13107"/>
    <cellStyle name="40% - Accent3 11 2" xfId="13108"/>
    <cellStyle name="40% - Accent3 11 2 2" xfId="13109"/>
    <cellStyle name="40% - Accent3 11 3" xfId="13110"/>
    <cellStyle name="40% - Accent3 12" xfId="13111"/>
    <cellStyle name="40% - Accent3 12 2" xfId="13112"/>
    <cellStyle name="40% - Accent3 2 4 2 2" xfId="13113"/>
    <cellStyle name="40% - Accent3 2 4 2 2 2" xfId="13114"/>
    <cellStyle name="40% - Accent3 2 4 2 3" xfId="13115"/>
    <cellStyle name="40% - Accent3 2 4 3 2" xfId="13116"/>
    <cellStyle name="40% - Accent3 2 4 4" xfId="13117"/>
    <cellStyle name="40% - Accent3 4 2 2 2" xfId="13118"/>
    <cellStyle name="40% - Accent3 4 2 2 2 2" xfId="13119"/>
    <cellStyle name="40% - Accent3 4 2 2 2 2 2" xfId="13120"/>
    <cellStyle name="40% - Accent3 4 2 2 2 3" xfId="13121"/>
    <cellStyle name="40% - Accent3 4 2 2 3" xfId="13122"/>
    <cellStyle name="40% - Accent3 4 2 2 3 2" xfId="13123"/>
    <cellStyle name="40% - Accent3 4 2 2 3 2 2" xfId="13124"/>
    <cellStyle name="40% - Accent3 4 2 2 3 3" xfId="13125"/>
    <cellStyle name="40% - Accent3 4 2 2 4" xfId="13126"/>
    <cellStyle name="40% - Accent3 4 2 2 4 2" xfId="13127"/>
    <cellStyle name="40% - Accent3 4 2 2 5" xfId="13128"/>
    <cellStyle name="40% - Accent3 4 2 3" xfId="13129"/>
    <cellStyle name="40% - Accent3 4 2 3 2" xfId="13130"/>
    <cellStyle name="40% - Accent3 4 2 3 2 2" xfId="13131"/>
    <cellStyle name="40% - Accent3 4 2 3 3" xfId="13132"/>
    <cellStyle name="40% - Accent3 4 2 4" xfId="13133"/>
    <cellStyle name="40% - Accent3 4 2 4 2" xfId="13134"/>
    <cellStyle name="40% - Accent3 4 2 4 2 2" xfId="13135"/>
    <cellStyle name="40% - Accent3 4 2 4 3" xfId="13136"/>
    <cellStyle name="40% - Accent3 4 2 5" xfId="13137"/>
    <cellStyle name="40% - Accent3 4 2 5 2" xfId="13138"/>
    <cellStyle name="40% - Accent3 4 2 6" xfId="13139"/>
    <cellStyle name="40% - Accent3 4 3 2" xfId="13140"/>
    <cellStyle name="40% - Accent3 4 3 2 2" xfId="13141"/>
    <cellStyle name="40% - Accent3 4 3 2 2 2" xfId="13142"/>
    <cellStyle name="40% - Accent3 4 3 2 2 2 2" xfId="13143"/>
    <cellStyle name="40% - Accent3 4 3 2 2 3" xfId="13144"/>
    <cellStyle name="40% - Accent3 4 3 2 3" xfId="13145"/>
    <cellStyle name="40% - Accent3 4 3 2 3 2" xfId="13146"/>
    <cellStyle name="40% - Accent3 4 3 2 3 2 2" xfId="13147"/>
    <cellStyle name="40% - Accent3 4 3 2 3 3" xfId="13148"/>
    <cellStyle name="40% - Accent3 4 3 2 4" xfId="13149"/>
    <cellStyle name="40% - Accent3 4 3 2 4 2" xfId="13150"/>
    <cellStyle name="40% - Accent3 4 3 2 5" xfId="13151"/>
    <cellStyle name="40% - Accent3 4 3 3" xfId="13152"/>
    <cellStyle name="40% - Accent3 4 3 3 2" xfId="13153"/>
    <cellStyle name="40% - Accent3 4 3 3 2 2" xfId="13154"/>
    <cellStyle name="40% - Accent3 4 3 3 3" xfId="13155"/>
    <cellStyle name="40% - Accent3 4 3 4" xfId="13156"/>
    <cellStyle name="40% - Accent3 4 3 4 2" xfId="13157"/>
    <cellStyle name="40% - Accent3 4 3 4 2 2" xfId="13158"/>
    <cellStyle name="40% - Accent3 4 3 4 3" xfId="13159"/>
    <cellStyle name="40% - Accent3 4 3 5" xfId="13160"/>
    <cellStyle name="40% - Accent3 4 3 5 2" xfId="13161"/>
    <cellStyle name="40% - Accent3 4 3 6" xfId="13162"/>
    <cellStyle name="40% - Accent3 5 2 2" xfId="13163"/>
    <cellStyle name="40% - Accent3 5 2 2 2" xfId="13164"/>
    <cellStyle name="40% - Accent3 5 2 2 2 2" xfId="13165"/>
    <cellStyle name="40% - Accent3 5 2 2 2 2 2" xfId="13166"/>
    <cellStyle name="40% - Accent3 5 2 2 2 3" xfId="13167"/>
    <cellStyle name="40% - Accent3 5 2 2 3" xfId="13168"/>
    <cellStyle name="40% - Accent3 5 2 2 3 2" xfId="13169"/>
    <cellStyle name="40% - Accent3 5 2 2 3 2 2" xfId="13170"/>
    <cellStyle name="40% - Accent3 5 2 2 3 3" xfId="13171"/>
    <cellStyle name="40% - Accent3 5 2 2 4" xfId="13172"/>
    <cellStyle name="40% - Accent3 5 2 2 4 2" xfId="13173"/>
    <cellStyle name="40% - Accent3 5 2 2 5" xfId="13174"/>
    <cellStyle name="40% - Accent3 5 2 3" xfId="13175"/>
    <cellStyle name="40% - Accent3 5 2 3 2" xfId="13176"/>
    <cellStyle name="40% - Accent3 5 2 3 2 2" xfId="13177"/>
    <cellStyle name="40% - Accent3 5 2 3 3" xfId="13178"/>
    <cellStyle name="40% - Accent3 5 2 4" xfId="13179"/>
    <cellStyle name="40% - Accent3 5 2 4 2" xfId="13180"/>
    <cellStyle name="40% - Accent3 5 2 4 2 2" xfId="13181"/>
    <cellStyle name="40% - Accent3 5 2 4 3" xfId="13182"/>
    <cellStyle name="40% - Accent3 5 2 5" xfId="13183"/>
    <cellStyle name="40% - Accent3 5 2 5 2" xfId="13184"/>
    <cellStyle name="40% - Accent3 5 2 6" xfId="13185"/>
    <cellStyle name="40% - Accent3 5 3 2" xfId="13186"/>
    <cellStyle name="40% - Accent3 5 3 2 2" xfId="13187"/>
    <cellStyle name="40% - Accent3 5 3 2 2 2" xfId="13188"/>
    <cellStyle name="40% - Accent3 5 3 2 2 2 2" xfId="13189"/>
    <cellStyle name="40% - Accent3 5 3 2 2 3" xfId="13190"/>
    <cellStyle name="40% - Accent3 5 3 2 3" xfId="13191"/>
    <cellStyle name="40% - Accent3 5 3 2 3 2" xfId="13192"/>
    <cellStyle name="40% - Accent3 5 3 2 3 2 2" xfId="13193"/>
    <cellStyle name="40% - Accent3 5 3 2 3 3" xfId="13194"/>
    <cellStyle name="40% - Accent3 5 3 2 4" xfId="13195"/>
    <cellStyle name="40% - Accent3 5 3 2 4 2" xfId="13196"/>
    <cellStyle name="40% - Accent3 5 3 2 5" xfId="13197"/>
    <cellStyle name="40% - Accent3 5 3 3" xfId="13198"/>
    <cellStyle name="40% - Accent3 5 3 3 2" xfId="13199"/>
    <cellStyle name="40% - Accent3 5 3 3 2 2" xfId="13200"/>
    <cellStyle name="40% - Accent3 5 3 3 3" xfId="13201"/>
    <cellStyle name="40% - Accent3 5 3 4" xfId="13202"/>
    <cellStyle name="40% - Accent3 5 3 4 2" xfId="13203"/>
    <cellStyle name="40% - Accent3 5 3 4 2 2" xfId="13204"/>
    <cellStyle name="40% - Accent3 5 3 4 3" xfId="13205"/>
    <cellStyle name="40% - Accent3 5 3 5" xfId="13206"/>
    <cellStyle name="40% - Accent3 5 3 5 2" xfId="13207"/>
    <cellStyle name="40% - Accent3 5 3 6" xfId="13208"/>
    <cellStyle name="40% - Accent3 6 2 2" xfId="13209"/>
    <cellStyle name="40% - Accent3 6 2 2 2" xfId="13210"/>
    <cellStyle name="40% - Accent3 6 2 2 2 2" xfId="13211"/>
    <cellStyle name="40% - Accent3 6 2 2 2 2 2" xfId="13212"/>
    <cellStyle name="40% - Accent3 6 2 2 2 3" xfId="13213"/>
    <cellStyle name="40% - Accent3 6 2 2 3" xfId="13214"/>
    <cellStyle name="40% - Accent3 6 2 2 3 2" xfId="13215"/>
    <cellStyle name="40% - Accent3 6 2 2 3 2 2" xfId="13216"/>
    <cellStyle name="40% - Accent3 6 2 2 3 3" xfId="13217"/>
    <cellStyle name="40% - Accent3 6 2 2 4" xfId="13218"/>
    <cellStyle name="40% - Accent3 6 2 2 4 2" xfId="13219"/>
    <cellStyle name="40% - Accent3 6 2 2 5" xfId="13220"/>
    <cellStyle name="40% - Accent3 6 2 3" xfId="13221"/>
    <cellStyle name="40% - Accent3 6 2 3 2" xfId="13222"/>
    <cellStyle name="40% - Accent3 6 2 3 2 2" xfId="13223"/>
    <cellStyle name="40% - Accent3 6 2 3 3" xfId="13224"/>
    <cellStyle name="40% - Accent3 6 2 4" xfId="13225"/>
    <cellStyle name="40% - Accent3 6 2 4 2" xfId="13226"/>
    <cellStyle name="40% - Accent3 6 2 4 2 2" xfId="13227"/>
    <cellStyle name="40% - Accent3 6 2 4 3" xfId="13228"/>
    <cellStyle name="40% - Accent3 6 2 5" xfId="13229"/>
    <cellStyle name="40% - Accent3 6 2 5 2" xfId="13230"/>
    <cellStyle name="40% - Accent3 6 2 6" xfId="13231"/>
    <cellStyle name="40% - Accent3 6 3" xfId="13232"/>
    <cellStyle name="40% - Accent3 6 3 2" xfId="13233"/>
    <cellStyle name="40% - Accent3 6 3 2 2" xfId="13234"/>
    <cellStyle name="40% - Accent3 6 3 2 2 2" xfId="13235"/>
    <cellStyle name="40% - Accent3 6 3 2 3" xfId="13236"/>
    <cellStyle name="40% - Accent3 6 3 3" xfId="13237"/>
    <cellStyle name="40% - Accent3 6 3 3 2" xfId="13238"/>
    <cellStyle name="40% - Accent3 6 3 3 2 2" xfId="13239"/>
    <cellStyle name="40% - Accent3 6 3 3 3" xfId="13240"/>
    <cellStyle name="40% - Accent3 6 3 4" xfId="13241"/>
    <cellStyle name="40% - Accent3 6 3 4 2" xfId="13242"/>
    <cellStyle name="40% - Accent3 6 3 5" xfId="13243"/>
    <cellStyle name="40% - Accent3 6 4" xfId="13244"/>
    <cellStyle name="40% - Accent3 6 4 2" xfId="13245"/>
    <cellStyle name="40% - Accent3 6 4 2 2" xfId="13246"/>
    <cellStyle name="40% - Accent3 6 4 3" xfId="13247"/>
    <cellStyle name="40% - Accent3 6 5" xfId="13248"/>
    <cellStyle name="40% - Accent3 6 5 2" xfId="13249"/>
    <cellStyle name="40% - Accent3 6 5 2 2" xfId="13250"/>
    <cellStyle name="40% - Accent3 6 5 3" xfId="13251"/>
    <cellStyle name="40% - Accent3 6 6" xfId="13252"/>
    <cellStyle name="40% - Accent3 6 6 2" xfId="13253"/>
    <cellStyle name="40% - Accent3 6 7" xfId="13254"/>
    <cellStyle name="40% - Accent3 7 2 2" xfId="13255"/>
    <cellStyle name="40% - Accent3 7 2 2 2" xfId="13256"/>
    <cellStyle name="40% - Accent3 7 2 2 2 2" xfId="13257"/>
    <cellStyle name="40% - Accent3 7 2 2 2 2 2" xfId="13258"/>
    <cellStyle name="40% - Accent3 7 2 2 2 3" xfId="13259"/>
    <cellStyle name="40% - Accent3 7 2 2 3" xfId="13260"/>
    <cellStyle name="40% - Accent3 7 2 2 3 2" xfId="13261"/>
    <cellStyle name="40% - Accent3 7 2 2 3 2 2" xfId="13262"/>
    <cellStyle name="40% - Accent3 7 2 2 3 3" xfId="13263"/>
    <cellStyle name="40% - Accent3 7 2 2 4" xfId="13264"/>
    <cellStyle name="40% - Accent3 7 2 2 4 2" xfId="13265"/>
    <cellStyle name="40% - Accent3 7 2 2 5" xfId="13266"/>
    <cellStyle name="40% - Accent3 7 2 3" xfId="13267"/>
    <cellStyle name="40% - Accent3 7 2 3 2" xfId="13268"/>
    <cellStyle name="40% - Accent3 7 2 3 2 2" xfId="13269"/>
    <cellStyle name="40% - Accent3 7 2 3 3" xfId="13270"/>
    <cellStyle name="40% - Accent3 7 2 4" xfId="13271"/>
    <cellStyle name="40% - Accent3 7 2 4 2" xfId="13272"/>
    <cellStyle name="40% - Accent3 7 2 4 2 2" xfId="13273"/>
    <cellStyle name="40% - Accent3 7 2 4 3" xfId="13274"/>
    <cellStyle name="40% - Accent3 7 2 5" xfId="13275"/>
    <cellStyle name="40% - Accent3 7 2 5 2" xfId="13276"/>
    <cellStyle name="40% - Accent3 7 2 6" xfId="13277"/>
    <cellStyle name="40% - Accent3 7 3" xfId="13278"/>
    <cellStyle name="40% - Accent3 7 3 2" xfId="13279"/>
    <cellStyle name="40% - Accent3 7 3 2 2" xfId="13280"/>
    <cellStyle name="40% - Accent3 7 3 2 2 2" xfId="13281"/>
    <cellStyle name="40% - Accent3 7 3 2 3" xfId="13282"/>
    <cellStyle name="40% - Accent3 7 3 3" xfId="13283"/>
    <cellStyle name="40% - Accent3 7 3 3 2" xfId="13284"/>
    <cellStyle name="40% - Accent3 7 3 3 2 2" xfId="13285"/>
    <cellStyle name="40% - Accent3 7 3 3 3" xfId="13286"/>
    <cellStyle name="40% - Accent3 7 3 4" xfId="13287"/>
    <cellStyle name="40% - Accent3 7 3 4 2" xfId="13288"/>
    <cellStyle name="40% - Accent3 7 3 5" xfId="13289"/>
    <cellStyle name="40% - Accent3 7 4" xfId="13290"/>
    <cellStyle name="40% - Accent3 7 4 2" xfId="13291"/>
    <cellStyle name="40% - Accent3 7 4 2 2" xfId="13292"/>
    <cellStyle name="40% - Accent3 7 4 3" xfId="13293"/>
    <cellStyle name="40% - Accent3 7 5" xfId="13294"/>
    <cellStyle name="40% - Accent3 7 5 2" xfId="13295"/>
    <cellStyle name="40% - Accent3 7 5 2 2" xfId="13296"/>
    <cellStyle name="40% - Accent3 7 5 3" xfId="13297"/>
    <cellStyle name="40% - Accent3 7 6" xfId="13298"/>
    <cellStyle name="40% - Accent3 7 6 2" xfId="13299"/>
    <cellStyle name="40% - Accent3 7 7" xfId="13300"/>
    <cellStyle name="40% - Accent3 8 2 2" xfId="13301"/>
    <cellStyle name="40% - Accent3 8 2 2 2" xfId="13302"/>
    <cellStyle name="40% - Accent3 8 2 2 2 2" xfId="13303"/>
    <cellStyle name="40% - Accent3 8 2 2 3" xfId="13304"/>
    <cellStyle name="40% - Accent3 8 2 3" xfId="13305"/>
    <cellStyle name="40% - Accent3 8 2 3 2" xfId="13306"/>
    <cellStyle name="40% - Accent3 8 2 3 2 2" xfId="13307"/>
    <cellStyle name="40% - Accent3 8 2 3 3" xfId="13308"/>
    <cellStyle name="40% - Accent3 8 2 4" xfId="13309"/>
    <cellStyle name="40% - Accent3 8 2 4 2" xfId="13310"/>
    <cellStyle name="40% - Accent3 8 2 5" xfId="13311"/>
    <cellStyle name="40% - Accent3 8 3" xfId="13312"/>
    <cellStyle name="40% - Accent3 8 3 2" xfId="13313"/>
    <cellStyle name="40% - Accent3 8 3 2 2" xfId="13314"/>
    <cellStyle name="40% - Accent3 8 3 3" xfId="13315"/>
    <cellStyle name="40% - Accent3 8 4" xfId="13316"/>
    <cellStyle name="40% - Accent3 8 4 2" xfId="13317"/>
    <cellStyle name="40% - Accent3 8 4 2 2" xfId="13318"/>
    <cellStyle name="40% - Accent3 8 4 3" xfId="13319"/>
    <cellStyle name="40% - Accent3 8 5" xfId="13320"/>
    <cellStyle name="40% - Accent3 8 5 2" xfId="13321"/>
    <cellStyle name="40% - Accent3 8 6" xfId="13322"/>
    <cellStyle name="40% - Accent3 9 2" xfId="13323"/>
    <cellStyle name="40% - Accent3 9 2 2" xfId="13324"/>
    <cellStyle name="40% - Accent3 9 2 2 2" xfId="13325"/>
    <cellStyle name="40% - Accent3 9 2 3" xfId="13326"/>
    <cellStyle name="40% - Accent3 9 3" xfId="13327"/>
    <cellStyle name="40% - Accent3 9 3 2" xfId="13328"/>
    <cellStyle name="40% - Accent3 9 3 2 2" xfId="13329"/>
    <cellStyle name="40% - Accent3 9 3 3" xfId="13330"/>
    <cellStyle name="40% - Accent3 9 4" xfId="13331"/>
    <cellStyle name="40% - Accent3 9 4 2" xfId="13332"/>
    <cellStyle name="40% - Accent3 9 5" xfId="13333"/>
    <cellStyle name="40% - Accent4 10" xfId="13334"/>
    <cellStyle name="40% - Accent4 10 2" xfId="13335"/>
    <cellStyle name="40% - Accent4 10 2 2" xfId="13336"/>
    <cellStyle name="40% - Accent4 10 3" xfId="13337"/>
    <cellStyle name="40% - Accent4 11" xfId="13338"/>
    <cellStyle name="40% - Accent4 11 2" xfId="13339"/>
    <cellStyle name="40% - Accent4 11 2 2" xfId="13340"/>
    <cellStyle name="40% - Accent4 11 3" xfId="13341"/>
    <cellStyle name="40% - Accent4 12" xfId="13342"/>
    <cellStyle name="40% - Accent4 12 2" xfId="13343"/>
    <cellStyle name="40% - Accent4 2 4 2 2" xfId="13344"/>
    <cellStyle name="40% - Accent4 2 4 2 2 2" xfId="13345"/>
    <cellStyle name="40% - Accent4 2 4 2 3" xfId="13346"/>
    <cellStyle name="40% - Accent4 2 4 3 2" xfId="13347"/>
    <cellStyle name="40% - Accent4 2 4 4" xfId="13348"/>
    <cellStyle name="40% - Accent4 4 2 2 2" xfId="13349"/>
    <cellStyle name="40% - Accent4 4 2 2 2 2" xfId="13350"/>
    <cellStyle name="40% - Accent4 4 2 2 2 2 2" xfId="13351"/>
    <cellStyle name="40% - Accent4 4 2 2 2 3" xfId="13352"/>
    <cellStyle name="40% - Accent4 4 2 2 3" xfId="13353"/>
    <cellStyle name="40% - Accent4 4 2 2 3 2" xfId="13354"/>
    <cellStyle name="40% - Accent4 4 2 2 3 2 2" xfId="13355"/>
    <cellStyle name="40% - Accent4 4 2 2 3 3" xfId="13356"/>
    <cellStyle name="40% - Accent4 4 2 2 4" xfId="13357"/>
    <cellStyle name="40% - Accent4 4 2 2 4 2" xfId="13358"/>
    <cellStyle name="40% - Accent4 4 2 2 5" xfId="13359"/>
    <cellStyle name="40% - Accent4 4 2 3" xfId="13360"/>
    <cellStyle name="40% - Accent4 4 2 3 2" xfId="13361"/>
    <cellStyle name="40% - Accent4 4 2 3 2 2" xfId="13362"/>
    <cellStyle name="40% - Accent4 4 2 3 3" xfId="13363"/>
    <cellStyle name="40% - Accent4 4 2 4" xfId="13364"/>
    <cellStyle name="40% - Accent4 4 2 4 2" xfId="13365"/>
    <cellStyle name="40% - Accent4 4 2 4 2 2" xfId="13366"/>
    <cellStyle name="40% - Accent4 4 2 4 3" xfId="13367"/>
    <cellStyle name="40% - Accent4 4 2 5" xfId="13368"/>
    <cellStyle name="40% - Accent4 4 2 5 2" xfId="13369"/>
    <cellStyle name="40% - Accent4 4 2 6" xfId="13370"/>
    <cellStyle name="40% - Accent4 4 3 2" xfId="13371"/>
    <cellStyle name="40% - Accent4 4 3 2 2" xfId="13372"/>
    <cellStyle name="40% - Accent4 4 3 2 2 2" xfId="13373"/>
    <cellStyle name="40% - Accent4 4 3 2 2 2 2" xfId="13374"/>
    <cellStyle name="40% - Accent4 4 3 2 2 3" xfId="13375"/>
    <cellStyle name="40% - Accent4 4 3 2 3" xfId="13376"/>
    <cellStyle name="40% - Accent4 4 3 2 3 2" xfId="13377"/>
    <cellStyle name="40% - Accent4 4 3 2 3 2 2" xfId="13378"/>
    <cellStyle name="40% - Accent4 4 3 2 3 3" xfId="13379"/>
    <cellStyle name="40% - Accent4 4 3 2 4" xfId="13380"/>
    <cellStyle name="40% - Accent4 4 3 2 4 2" xfId="13381"/>
    <cellStyle name="40% - Accent4 4 3 2 5" xfId="13382"/>
    <cellStyle name="40% - Accent4 4 3 3" xfId="13383"/>
    <cellStyle name="40% - Accent4 4 3 3 2" xfId="13384"/>
    <cellStyle name="40% - Accent4 4 3 3 2 2" xfId="13385"/>
    <cellStyle name="40% - Accent4 4 3 3 3" xfId="13386"/>
    <cellStyle name="40% - Accent4 4 3 4" xfId="13387"/>
    <cellStyle name="40% - Accent4 4 3 4 2" xfId="13388"/>
    <cellStyle name="40% - Accent4 4 3 4 2 2" xfId="13389"/>
    <cellStyle name="40% - Accent4 4 3 4 3" xfId="13390"/>
    <cellStyle name="40% - Accent4 4 3 5" xfId="13391"/>
    <cellStyle name="40% - Accent4 4 3 5 2" xfId="13392"/>
    <cellStyle name="40% - Accent4 4 3 6" xfId="13393"/>
    <cellStyle name="40% - Accent4 5 2 2" xfId="13394"/>
    <cellStyle name="40% - Accent4 5 2 2 2" xfId="13395"/>
    <cellStyle name="40% - Accent4 5 2 2 2 2" xfId="13396"/>
    <cellStyle name="40% - Accent4 5 2 2 2 2 2" xfId="13397"/>
    <cellStyle name="40% - Accent4 5 2 2 2 3" xfId="13398"/>
    <cellStyle name="40% - Accent4 5 2 2 3" xfId="13399"/>
    <cellStyle name="40% - Accent4 5 2 2 3 2" xfId="13400"/>
    <cellStyle name="40% - Accent4 5 2 2 3 2 2" xfId="13401"/>
    <cellStyle name="40% - Accent4 5 2 2 3 3" xfId="13402"/>
    <cellStyle name="40% - Accent4 5 2 2 4" xfId="13403"/>
    <cellStyle name="40% - Accent4 5 2 2 4 2" xfId="13404"/>
    <cellStyle name="40% - Accent4 5 2 2 5" xfId="13405"/>
    <cellStyle name="40% - Accent4 5 2 3" xfId="13406"/>
    <cellStyle name="40% - Accent4 5 2 3 2" xfId="13407"/>
    <cellStyle name="40% - Accent4 5 2 3 2 2" xfId="13408"/>
    <cellStyle name="40% - Accent4 5 2 3 3" xfId="13409"/>
    <cellStyle name="40% - Accent4 5 2 4" xfId="13410"/>
    <cellStyle name="40% - Accent4 5 2 4 2" xfId="13411"/>
    <cellStyle name="40% - Accent4 5 2 4 2 2" xfId="13412"/>
    <cellStyle name="40% - Accent4 5 2 4 3" xfId="13413"/>
    <cellStyle name="40% - Accent4 5 2 5" xfId="13414"/>
    <cellStyle name="40% - Accent4 5 2 5 2" xfId="13415"/>
    <cellStyle name="40% - Accent4 5 2 6" xfId="13416"/>
    <cellStyle name="40% - Accent4 5 3 2" xfId="13417"/>
    <cellStyle name="40% - Accent4 5 3 2 2" xfId="13418"/>
    <cellStyle name="40% - Accent4 5 3 2 2 2" xfId="13419"/>
    <cellStyle name="40% - Accent4 5 3 2 2 2 2" xfId="13420"/>
    <cellStyle name="40% - Accent4 5 3 2 2 3" xfId="13421"/>
    <cellStyle name="40% - Accent4 5 3 2 3" xfId="13422"/>
    <cellStyle name="40% - Accent4 5 3 2 3 2" xfId="13423"/>
    <cellStyle name="40% - Accent4 5 3 2 3 2 2" xfId="13424"/>
    <cellStyle name="40% - Accent4 5 3 2 3 3" xfId="13425"/>
    <cellStyle name="40% - Accent4 5 3 2 4" xfId="13426"/>
    <cellStyle name="40% - Accent4 5 3 2 4 2" xfId="13427"/>
    <cellStyle name="40% - Accent4 5 3 2 5" xfId="13428"/>
    <cellStyle name="40% - Accent4 5 3 3" xfId="13429"/>
    <cellStyle name="40% - Accent4 5 3 3 2" xfId="13430"/>
    <cellStyle name="40% - Accent4 5 3 3 2 2" xfId="13431"/>
    <cellStyle name="40% - Accent4 5 3 3 3" xfId="13432"/>
    <cellStyle name="40% - Accent4 5 3 4" xfId="13433"/>
    <cellStyle name="40% - Accent4 5 3 4 2" xfId="13434"/>
    <cellStyle name="40% - Accent4 5 3 4 2 2" xfId="13435"/>
    <cellStyle name="40% - Accent4 5 3 4 3" xfId="13436"/>
    <cellStyle name="40% - Accent4 5 3 5" xfId="13437"/>
    <cellStyle name="40% - Accent4 5 3 5 2" xfId="13438"/>
    <cellStyle name="40% - Accent4 5 3 6" xfId="13439"/>
    <cellStyle name="40% - Accent4 6 2 2" xfId="13440"/>
    <cellStyle name="40% - Accent4 6 2 2 2" xfId="13441"/>
    <cellStyle name="40% - Accent4 6 2 2 2 2" xfId="13442"/>
    <cellStyle name="40% - Accent4 6 2 2 2 2 2" xfId="13443"/>
    <cellStyle name="40% - Accent4 6 2 2 2 3" xfId="13444"/>
    <cellStyle name="40% - Accent4 6 2 2 3" xfId="13445"/>
    <cellStyle name="40% - Accent4 6 2 2 3 2" xfId="13446"/>
    <cellStyle name="40% - Accent4 6 2 2 3 2 2" xfId="13447"/>
    <cellStyle name="40% - Accent4 6 2 2 3 3" xfId="13448"/>
    <cellStyle name="40% - Accent4 6 2 2 4" xfId="13449"/>
    <cellStyle name="40% - Accent4 6 2 2 4 2" xfId="13450"/>
    <cellStyle name="40% - Accent4 6 2 2 5" xfId="13451"/>
    <cellStyle name="40% - Accent4 6 2 3" xfId="13452"/>
    <cellStyle name="40% - Accent4 6 2 3 2" xfId="13453"/>
    <cellStyle name="40% - Accent4 6 2 3 2 2" xfId="13454"/>
    <cellStyle name="40% - Accent4 6 2 3 3" xfId="13455"/>
    <cellStyle name="40% - Accent4 6 2 4" xfId="13456"/>
    <cellStyle name="40% - Accent4 6 2 4 2" xfId="13457"/>
    <cellStyle name="40% - Accent4 6 2 4 2 2" xfId="13458"/>
    <cellStyle name="40% - Accent4 6 2 4 3" xfId="13459"/>
    <cellStyle name="40% - Accent4 6 2 5" xfId="13460"/>
    <cellStyle name="40% - Accent4 6 2 5 2" xfId="13461"/>
    <cellStyle name="40% - Accent4 6 2 6" xfId="13462"/>
    <cellStyle name="40% - Accent4 6 3" xfId="13463"/>
    <cellStyle name="40% - Accent4 6 3 2" xfId="13464"/>
    <cellStyle name="40% - Accent4 6 3 2 2" xfId="13465"/>
    <cellStyle name="40% - Accent4 6 3 2 2 2" xfId="13466"/>
    <cellStyle name="40% - Accent4 6 3 2 3" xfId="13467"/>
    <cellStyle name="40% - Accent4 6 3 3" xfId="13468"/>
    <cellStyle name="40% - Accent4 6 3 3 2" xfId="13469"/>
    <cellStyle name="40% - Accent4 6 3 3 2 2" xfId="13470"/>
    <cellStyle name="40% - Accent4 6 3 3 3" xfId="13471"/>
    <cellStyle name="40% - Accent4 6 3 4" xfId="13472"/>
    <cellStyle name="40% - Accent4 6 3 4 2" xfId="13473"/>
    <cellStyle name="40% - Accent4 6 3 5" xfId="13474"/>
    <cellStyle name="40% - Accent4 6 4" xfId="13475"/>
    <cellStyle name="40% - Accent4 6 4 2" xfId="13476"/>
    <cellStyle name="40% - Accent4 6 4 2 2" xfId="13477"/>
    <cellStyle name="40% - Accent4 6 4 3" xfId="13478"/>
    <cellStyle name="40% - Accent4 6 5" xfId="13479"/>
    <cellStyle name="40% - Accent4 6 5 2" xfId="13480"/>
    <cellStyle name="40% - Accent4 6 5 2 2" xfId="13481"/>
    <cellStyle name="40% - Accent4 6 5 3" xfId="13482"/>
    <cellStyle name="40% - Accent4 6 6" xfId="13483"/>
    <cellStyle name="40% - Accent4 6 6 2" xfId="13484"/>
    <cellStyle name="40% - Accent4 6 7" xfId="13485"/>
    <cellStyle name="40% - Accent4 7 2 2" xfId="13486"/>
    <cellStyle name="40% - Accent4 7 2 2 2" xfId="13487"/>
    <cellStyle name="40% - Accent4 7 2 2 2 2" xfId="13488"/>
    <cellStyle name="40% - Accent4 7 2 2 2 2 2" xfId="13489"/>
    <cellStyle name="40% - Accent4 7 2 2 2 3" xfId="13490"/>
    <cellStyle name="40% - Accent4 7 2 2 3" xfId="13491"/>
    <cellStyle name="40% - Accent4 7 2 2 3 2" xfId="13492"/>
    <cellStyle name="40% - Accent4 7 2 2 3 2 2" xfId="13493"/>
    <cellStyle name="40% - Accent4 7 2 2 3 3" xfId="13494"/>
    <cellStyle name="40% - Accent4 7 2 2 4" xfId="13495"/>
    <cellStyle name="40% - Accent4 7 2 2 4 2" xfId="13496"/>
    <cellStyle name="40% - Accent4 7 2 2 5" xfId="13497"/>
    <cellStyle name="40% - Accent4 7 2 3" xfId="13498"/>
    <cellStyle name="40% - Accent4 7 2 3 2" xfId="13499"/>
    <cellStyle name="40% - Accent4 7 2 3 2 2" xfId="13500"/>
    <cellStyle name="40% - Accent4 7 2 3 3" xfId="13501"/>
    <cellStyle name="40% - Accent4 7 2 4" xfId="13502"/>
    <cellStyle name="40% - Accent4 7 2 4 2" xfId="13503"/>
    <cellStyle name="40% - Accent4 7 2 4 2 2" xfId="13504"/>
    <cellStyle name="40% - Accent4 7 2 4 3" xfId="13505"/>
    <cellStyle name="40% - Accent4 7 2 5" xfId="13506"/>
    <cellStyle name="40% - Accent4 7 2 5 2" xfId="13507"/>
    <cellStyle name="40% - Accent4 7 2 6" xfId="13508"/>
    <cellStyle name="40% - Accent4 7 3" xfId="13509"/>
    <cellStyle name="40% - Accent4 7 3 2" xfId="13510"/>
    <cellStyle name="40% - Accent4 7 3 2 2" xfId="13511"/>
    <cellStyle name="40% - Accent4 7 3 2 2 2" xfId="13512"/>
    <cellStyle name="40% - Accent4 7 3 2 3" xfId="13513"/>
    <cellStyle name="40% - Accent4 7 3 3" xfId="13514"/>
    <cellStyle name="40% - Accent4 7 3 3 2" xfId="13515"/>
    <cellStyle name="40% - Accent4 7 3 3 2 2" xfId="13516"/>
    <cellStyle name="40% - Accent4 7 3 3 3" xfId="13517"/>
    <cellStyle name="40% - Accent4 7 3 4" xfId="13518"/>
    <cellStyle name="40% - Accent4 7 3 4 2" xfId="13519"/>
    <cellStyle name="40% - Accent4 7 3 5" xfId="13520"/>
    <cellStyle name="40% - Accent4 7 4" xfId="13521"/>
    <cellStyle name="40% - Accent4 7 4 2" xfId="13522"/>
    <cellStyle name="40% - Accent4 7 4 2 2" xfId="13523"/>
    <cellStyle name="40% - Accent4 7 4 3" xfId="13524"/>
    <cellStyle name="40% - Accent4 7 5" xfId="13525"/>
    <cellStyle name="40% - Accent4 7 5 2" xfId="13526"/>
    <cellStyle name="40% - Accent4 7 5 2 2" xfId="13527"/>
    <cellStyle name="40% - Accent4 7 5 3" xfId="13528"/>
    <cellStyle name="40% - Accent4 7 6" xfId="13529"/>
    <cellStyle name="40% - Accent4 7 6 2" xfId="13530"/>
    <cellStyle name="40% - Accent4 7 7" xfId="13531"/>
    <cellStyle name="40% - Accent4 8 2 2" xfId="13532"/>
    <cellStyle name="40% - Accent4 8 2 2 2" xfId="13533"/>
    <cellStyle name="40% - Accent4 8 2 2 2 2" xfId="13534"/>
    <cellStyle name="40% - Accent4 8 2 2 3" xfId="13535"/>
    <cellStyle name="40% - Accent4 8 2 3" xfId="13536"/>
    <cellStyle name="40% - Accent4 8 2 3 2" xfId="13537"/>
    <cellStyle name="40% - Accent4 8 2 3 2 2" xfId="13538"/>
    <cellStyle name="40% - Accent4 8 2 3 3" xfId="13539"/>
    <cellStyle name="40% - Accent4 8 2 4" xfId="13540"/>
    <cellStyle name="40% - Accent4 8 2 4 2" xfId="13541"/>
    <cellStyle name="40% - Accent4 8 2 5" xfId="13542"/>
    <cellStyle name="40% - Accent4 8 3" xfId="13543"/>
    <cellStyle name="40% - Accent4 8 3 2" xfId="13544"/>
    <cellStyle name="40% - Accent4 8 3 2 2" xfId="13545"/>
    <cellStyle name="40% - Accent4 8 3 3" xfId="13546"/>
    <cellStyle name="40% - Accent4 8 4" xfId="13547"/>
    <cellStyle name="40% - Accent4 8 4 2" xfId="13548"/>
    <cellStyle name="40% - Accent4 8 4 2 2" xfId="13549"/>
    <cellStyle name="40% - Accent4 8 4 3" xfId="13550"/>
    <cellStyle name="40% - Accent4 8 5" xfId="13551"/>
    <cellStyle name="40% - Accent4 8 5 2" xfId="13552"/>
    <cellStyle name="40% - Accent4 8 6" xfId="13553"/>
    <cellStyle name="40% - Accent4 9 2" xfId="13554"/>
    <cellStyle name="40% - Accent4 9 2 2" xfId="13555"/>
    <cellStyle name="40% - Accent4 9 2 2 2" xfId="13556"/>
    <cellStyle name="40% - Accent4 9 2 3" xfId="13557"/>
    <cellStyle name="40% - Accent4 9 3" xfId="13558"/>
    <cellStyle name="40% - Accent4 9 3 2" xfId="13559"/>
    <cellStyle name="40% - Accent4 9 3 2 2" xfId="13560"/>
    <cellStyle name="40% - Accent4 9 3 3" xfId="13561"/>
    <cellStyle name="40% - Accent4 9 4" xfId="13562"/>
    <cellStyle name="40% - Accent4 9 4 2" xfId="13563"/>
    <cellStyle name="40% - Accent4 9 5" xfId="13564"/>
    <cellStyle name="40% - Accent5 10" xfId="13565"/>
    <cellStyle name="40% - Accent5 10 2" xfId="13566"/>
    <cellStyle name="40% - Accent5 10 2 2" xfId="13567"/>
    <cellStyle name="40% - Accent5 10 3" xfId="13568"/>
    <cellStyle name="40% - Accent5 11" xfId="13569"/>
    <cellStyle name="40% - Accent5 11 2" xfId="13570"/>
    <cellStyle name="40% - Accent5 11 2 2" xfId="13571"/>
    <cellStyle name="40% - Accent5 11 3" xfId="13572"/>
    <cellStyle name="40% - Accent5 12" xfId="13573"/>
    <cellStyle name="40% - Accent5 12 2" xfId="13574"/>
    <cellStyle name="40% - Accent5 2 4 2 2" xfId="13575"/>
    <cellStyle name="40% - Accent5 2 4 2 2 2" xfId="13576"/>
    <cellStyle name="40% - Accent5 2 4 2 3" xfId="13577"/>
    <cellStyle name="40% - Accent5 2 4 3 2" xfId="13578"/>
    <cellStyle name="40% - Accent5 2 4 4" xfId="13579"/>
    <cellStyle name="40% - Accent5 4 2 2 2" xfId="13580"/>
    <cellStyle name="40% - Accent5 4 2 2 2 2" xfId="13581"/>
    <cellStyle name="40% - Accent5 4 2 2 2 2 2" xfId="13582"/>
    <cellStyle name="40% - Accent5 4 2 2 2 3" xfId="13583"/>
    <cellStyle name="40% - Accent5 4 2 2 3" xfId="13584"/>
    <cellStyle name="40% - Accent5 4 2 2 3 2" xfId="13585"/>
    <cellStyle name="40% - Accent5 4 2 2 3 2 2" xfId="13586"/>
    <cellStyle name="40% - Accent5 4 2 2 3 3" xfId="13587"/>
    <cellStyle name="40% - Accent5 4 2 2 4" xfId="13588"/>
    <cellStyle name="40% - Accent5 4 2 2 4 2" xfId="13589"/>
    <cellStyle name="40% - Accent5 4 2 2 5" xfId="13590"/>
    <cellStyle name="40% - Accent5 4 2 3" xfId="13591"/>
    <cellStyle name="40% - Accent5 4 2 3 2" xfId="13592"/>
    <cellStyle name="40% - Accent5 4 2 3 2 2" xfId="13593"/>
    <cellStyle name="40% - Accent5 4 2 3 3" xfId="13594"/>
    <cellStyle name="40% - Accent5 4 2 4" xfId="13595"/>
    <cellStyle name="40% - Accent5 4 2 4 2" xfId="13596"/>
    <cellStyle name="40% - Accent5 4 2 4 2 2" xfId="13597"/>
    <cellStyle name="40% - Accent5 4 2 4 3" xfId="13598"/>
    <cellStyle name="40% - Accent5 4 2 5" xfId="13599"/>
    <cellStyle name="40% - Accent5 4 2 5 2" xfId="13600"/>
    <cellStyle name="40% - Accent5 4 2 6" xfId="13601"/>
    <cellStyle name="40% - Accent5 4 3 2" xfId="13602"/>
    <cellStyle name="40% - Accent5 4 3 2 2" xfId="13603"/>
    <cellStyle name="40% - Accent5 4 3 2 2 2" xfId="13604"/>
    <cellStyle name="40% - Accent5 4 3 2 2 2 2" xfId="13605"/>
    <cellStyle name="40% - Accent5 4 3 2 2 3" xfId="13606"/>
    <cellStyle name="40% - Accent5 4 3 2 3" xfId="13607"/>
    <cellStyle name="40% - Accent5 4 3 2 3 2" xfId="13608"/>
    <cellStyle name="40% - Accent5 4 3 2 3 2 2" xfId="13609"/>
    <cellStyle name="40% - Accent5 4 3 2 3 3" xfId="13610"/>
    <cellStyle name="40% - Accent5 4 3 2 4" xfId="13611"/>
    <cellStyle name="40% - Accent5 4 3 2 4 2" xfId="13612"/>
    <cellStyle name="40% - Accent5 4 3 2 5" xfId="13613"/>
    <cellStyle name="40% - Accent5 4 3 3" xfId="13614"/>
    <cellStyle name="40% - Accent5 4 3 3 2" xfId="13615"/>
    <cellStyle name="40% - Accent5 4 3 3 2 2" xfId="13616"/>
    <cellStyle name="40% - Accent5 4 3 3 3" xfId="13617"/>
    <cellStyle name="40% - Accent5 4 3 4" xfId="13618"/>
    <cellStyle name="40% - Accent5 4 3 4 2" xfId="13619"/>
    <cellStyle name="40% - Accent5 4 3 4 2 2" xfId="13620"/>
    <cellStyle name="40% - Accent5 4 3 4 3" xfId="13621"/>
    <cellStyle name="40% - Accent5 4 3 5" xfId="13622"/>
    <cellStyle name="40% - Accent5 4 3 5 2" xfId="13623"/>
    <cellStyle name="40% - Accent5 4 3 6" xfId="13624"/>
    <cellStyle name="40% - Accent5 5 2 2" xfId="13625"/>
    <cellStyle name="40% - Accent5 5 2 2 2" xfId="13626"/>
    <cellStyle name="40% - Accent5 5 2 2 2 2" xfId="13627"/>
    <cellStyle name="40% - Accent5 5 2 2 2 2 2" xfId="13628"/>
    <cellStyle name="40% - Accent5 5 2 2 2 3" xfId="13629"/>
    <cellStyle name="40% - Accent5 5 2 2 3" xfId="13630"/>
    <cellStyle name="40% - Accent5 5 2 2 3 2" xfId="13631"/>
    <cellStyle name="40% - Accent5 5 2 2 3 2 2" xfId="13632"/>
    <cellStyle name="40% - Accent5 5 2 2 3 3" xfId="13633"/>
    <cellStyle name="40% - Accent5 5 2 2 4" xfId="13634"/>
    <cellStyle name="40% - Accent5 5 2 2 4 2" xfId="13635"/>
    <cellStyle name="40% - Accent5 5 2 2 5" xfId="13636"/>
    <cellStyle name="40% - Accent5 5 2 3" xfId="13637"/>
    <cellStyle name="40% - Accent5 5 2 3 2" xfId="13638"/>
    <cellStyle name="40% - Accent5 5 2 3 2 2" xfId="13639"/>
    <cellStyle name="40% - Accent5 5 2 3 3" xfId="13640"/>
    <cellStyle name="40% - Accent5 5 2 4" xfId="13641"/>
    <cellStyle name="40% - Accent5 5 2 4 2" xfId="13642"/>
    <cellStyle name="40% - Accent5 5 2 4 2 2" xfId="13643"/>
    <cellStyle name="40% - Accent5 5 2 4 3" xfId="13644"/>
    <cellStyle name="40% - Accent5 5 2 5" xfId="13645"/>
    <cellStyle name="40% - Accent5 5 2 5 2" xfId="13646"/>
    <cellStyle name="40% - Accent5 5 2 6" xfId="13647"/>
    <cellStyle name="40% - Accent5 5 3 2" xfId="13648"/>
    <cellStyle name="40% - Accent5 5 3 2 2" xfId="13649"/>
    <cellStyle name="40% - Accent5 5 3 2 2 2" xfId="13650"/>
    <cellStyle name="40% - Accent5 5 3 2 2 2 2" xfId="13651"/>
    <cellStyle name="40% - Accent5 5 3 2 2 3" xfId="13652"/>
    <cellStyle name="40% - Accent5 5 3 2 3" xfId="13653"/>
    <cellStyle name="40% - Accent5 5 3 2 3 2" xfId="13654"/>
    <cellStyle name="40% - Accent5 5 3 2 3 2 2" xfId="13655"/>
    <cellStyle name="40% - Accent5 5 3 2 3 3" xfId="13656"/>
    <cellStyle name="40% - Accent5 5 3 2 4" xfId="13657"/>
    <cellStyle name="40% - Accent5 5 3 2 4 2" xfId="13658"/>
    <cellStyle name="40% - Accent5 5 3 2 5" xfId="13659"/>
    <cellStyle name="40% - Accent5 5 3 3" xfId="13660"/>
    <cellStyle name="40% - Accent5 5 3 3 2" xfId="13661"/>
    <cellStyle name="40% - Accent5 5 3 3 2 2" xfId="13662"/>
    <cellStyle name="40% - Accent5 5 3 3 3" xfId="13663"/>
    <cellStyle name="40% - Accent5 5 3 4" xfId="13664"/>
    <cellStyle name="40% - Accent5 5 3 4 2" xfId="13665"/>
    <cellStyle name="40% - Accent5 5 3 4 2 2" xfId="13666"/>
    <cellStyle name="40% - Accent5 5 3 4 3" xfId="13667"/>
    <cellStyle name="40% - Accent5 5 3 5" xfId="13668"/>
    <cellStyle name="40% - Accent5 5 3 5 2" xfId="13669"/>
    <cellStyle name="40% - Accent5 5 3 6" xfId="13670"/>
    <cellStyle name="40% - Accent5 6 2 2" xfId="13671"/>
    <cellStyle name="40% - Accent5 6 2 2 2" xfId="13672"/>
    <cellStyle name="40% - Accent5 6 2 2 2 2" xfId="13673"/>
    <cellStyle name="40% - Accent5 6 2 2 2 2 2" xfId="13674"/>
    <cellStyle name="40% - Accent5 6 2 2 2 3" xfId="13675"/>
    <cellStyle name="40% - Accent5 6 2 2 3" xfId="13676"/>
    <cellStyle name="40% - Accent5 6 2 2 3 2" xfId="13677"/>
    <cellStyle name="40% - Accent5 6 2 2 3 2 2" xfId="13678"/>
    <cellStyle name="40% - Accent5 6 2 2 3 3" xfId="13679"/>
    <cellStyle name="40% - Accent5 6 2 2 4" xfId="13680"/>
    <cellStyle name="40% - Accent5 6 2 2 4 2" xfId="13681"/>
    <cellStyle name="40% - Accent5 6 2 2 5" xfId="13682"/>
    <cellStyle name="40% - Accent5 6 2 3" xfId="13683"/>
    <cellStyle name="40% - Accent5 6 2 3 2" xfId="13684"/>
    <cellStyle name="40% - Accent5 6 2 3 2 2" xfId="13685"/>
    <cellStyle name="40% - Accent5 6 2 3 3" xfId="13686"/>
    <cellStyle name="40% - Accent5 6 2 4" xfId="13687"/>
    <cellStyle name="40% - Accent5 6 2 4 2" xfId="13688"/>
    <cellStyle name="40% - Accent5 6 2 4 2 2" xfId="13689"/>
    <cellStyle name="40% - Accent5 6 2 4 3" xfId="13690"/>
    <cellStyle name="40% - Accent5 6 2 5" xfId="13691"/>
    <cellStyle name="40% - Accent5 6 2 5 2" xfId="13692"/>
    <cellStyle name="40% - Accent5 6 2 6" xfId="13693"/>
    <cellStyle name="40% - Accent5 6 3" xfId="13694"/>
    <cellStyle name="40% - Accent5 6 3 2" xfId="13695"/>
    <cellStyle name="40% - Accent5 6 3 2 2" xfId="13696"/>
    <cellStyle name="40% - Accent5 6 3 2 2 2" xfId="13697"/>
    <cellStyle name="40% - Accent5 6 3 2 3" xfId="13698"/>
    <cellStyle name="40% - Accent5 6 3 3" xfId="13699"/>
    <cellStyle name="40% - Accent5 6 3 3 2" xfId="13700"/>
    <cellStyle name="40% - Accent5 6 3 3 2 2" xfId="13701"/>
    <cellStyle name="40% - Accent5 6 3 3 3" xfId="13702"/>
    <cellStyle name="40% - Accent5 6 3 4" xfId="13703"/>
    <cellStyle name="40% - Accent5 6 3 4 2" xfId="13704"/>
    <cellStyle name="40% - Accent5 6 3 5" xfId="13705"/>
    <cellStyle name="40% - Accent5 6 4" xfId="13706"/>
    <cellStyle name="40% - Accent5 6 4 2" xfId="13707"/>
    <cellStyle name="40% - Accent5 6 4 2 2" xfId="13708"/>
    <cellStyle name="40% - Accent5 6 4 3" xfId="13709"/>
    <cellStyle name="40% - Accent5 6 5" xfId="13710"/>
    <cellStyle name="40% - Accent5 6 5 2" xfId="13711"/>
    <cellStyle name="40% - Accent5 6 5 2 2" xfId="13712"/>
    <cellStyle name="40% - Accent5 6 5 3" xfId="13713"/>
    <cellStyle name="40% - Accent5 6 6" xfId="13714"/>
    <cellStyle name="40% - Accent5 6 6 2" xfId="13715"/>
    <cellStyle name="40% - Accent5 6 7" xfId="13716"/>
    <cellStyle name="40% - Accent5 7 2 2" xfId="13717"/>
    <cellStyle name="40% - Accent5 7 2 2 2" xfId="13718"/>
    <cellStyle name="40% - Accent5 7 2 2 2 2" xfId="13719"/>
    <cellStyle name="40% - Accent5 7 2 2 2 2 2" xfId="13720"/>
    <cellStyle name="40% - Accent5 7 2 2 2 3" xfId="13721"/>
    <cellStyle name="40% - Accent5 7 2 2 3" xfId="13722"/>
    <cellStyle name="40% - Accent5 7 2 2 3 2" xfId="13723"/>
    <cellStyle name="40% - Accent5 7 2 2 3 2 2" xfId="13724"/>
    <cellStyle name="40% - Accent5 7 2 2 3 3" xfId="13725"/>
    <cellStyle name="40% - Accent5 7 2 2 4" xfId="13726"/>
    <cellStyle name="40% - Accent5 7 2 2 4 2" xfId="13727"/>
    <cellStyle name="40% - Accent5 7 2 2 5" xfId="13728"/>
    <cellStyle name="40% - Accent5 7 2 3" xfId="13729"/>
    <cellStyle name="40% - Accent5 7 2 3 2" xfId="13730"/>
    <cellStyle name="40% - Accent5 7 2 3 2 2" xfId="13731"/>
    <cellStyle name="40% - Accent5 7 2 3 3" xfId="13732"/>
    <cellStyle name="40% - Accent5 7 2 4" xfId="13733"/>
    <cellStyle name="40% - Accent5 7 2 4 2" xfId="13734"/>
    <cellStyle name="40% - Accent5 7 2 4 2 2" xfId="13735"/>
    <cellStyle name="40% - Accent5 7 2 4 3" xfId="13736"/>
    <cellStyle name="40% - Accent5 7 2 5" xfId="13737"/>
    <cellStyle name="40% - Accent5 7 2 5 2" xfId="13738"/>
    <cellStyle name="40% - Accent5 7 2 6" xfId="13739"/>
    <cellStyle name="40% - Accent5 7 3" xfId="13740"/>
    <cellStyle name="40% - Accent5 7 3 2" xfId="13741"/>
    <cellStyle name="40% - Accent5 7 3 2 2" xfId="13742"/>
    <cellStyle name="40% - Accent5 7 3 2 2 2" xfId="13743"/>
    <cellStyle name="40% - Accent5 7 3 2 3" xfId="13744"/>
    <cellStyle name="40% - Accent5 7 3 3" xfId="13745"/>
    <cellStyle name="40% - Accent5 7 3 3 2" xfId="13746"/>
    <cellStyle name="40% - Accent5 7 3 3 2 2" xfId="13747"/>
    <cellStyle name="40% - Accent5 7 3 3 3" xfId="13748"/>
    <cellStyle name="40% - Accent5 7 3 4" xfId="13749"/>
    <cellStyle name="40% - Accent5 7 3 4 2" xfId="13750"/>
    <cellStyle name="40% - Accent5 7 3 5" xfId="13751"/>
    <cellStyle name="40% - Accent5 7 4" xfId="13752"/>
    <cellStyle name="40% - Accent5 7 4 2" xfId="13753"/>
    <cellStyle name="40% - Accent5 7 4 2 2" xfId="13754"/>
    <cellStyle name="40% - Accent5 7 4 3" xfId="13755"/>
    <cellStyle name="40% - Accent5 7 5" xfId="13756"/>
    <cellStyle name="40% - Accent5 7 5 2" xfId="13757"/>
    <cellStyle name="40% - Accent5 7 5 2 2" xfId="13758"/>
    <cellStyle name="40% - Accent5 7 5 3" xfId="13759"/>
    <cellStyle name="40% - Accent5 7 6" xfId="13760"/>
    <cellStyle name="40% - Accent5 7 6 2" xfId="13761"/>
    <cellStyle name="40% - Accent5 7 7" xfId="13762"/>
    <cellStyle name="40% - Accent5 8 2 2" xfId="13763"/>
    <cellStyle name="40% - Accent5 8 2 2 2" xfId="13764"/>
    <cellStyle name="40% - Accent5 8 2 2 2 2" xfId="13765"/>
    <cellStyle name="40% - Accent5 8 2 2 3" xfId="13766"/>
    <cellStyle name="40% - Accent5 8 2 3" xfId="13767"/>
    <cellStyle name="40% - Accent5 8 2 3 2" xfId="13768"/>
    <cellStyle name="40% - Accent5 8 2 3 2 2" xfId="13769"/>
    <cellStyle name="40% - Accent5 8 2 3 3" xfId="13770"/>
    <cellStyle name="40% - Accent5 8 2 4" xfId="13771"/>
    <cellStyle name="40% - Accent5 8 2 4 2" xfId="13772"/>
    <cellStyle name="40% - Accent5 8 2 5" xfId="13773"/>
    <cellStyle name="40% - Accent5 8 3" xfId="13774"/>
    <cellStyle name="40% - Accent5 8 3 2" xfId="13775"/>
    <cellStyle name="40% - Accent5 8 3 2 2" xfId="13776"/>
    <cellStyle name="40% - Accent5 8 3 3" xfId="13777"/>
    <cellStyle name="40% - Accent5 8 4" xfId="13778"/>
    <cellStyle name="40% - Accent5 8 4 2" xfId="13779"/>
    <cellStyle name="40% - Accent5 8 4 2 2" xfId="13780"/>
    <cellStyle name="40% - Accent5 8 4 3" xfId="13781"/>
    <cellStyle name="40% - Accent5 8 5" xfId="13782"/>
    <cellStyle name="40% - Accent5 8 5 2" xfId="13783"/>
    <cellStyle name="40% - Accent5 8 6" xfId="13784"/>
    <cellStyle name="40% - Accent5 9 2" xfId="13785"/>
    <cellStyle name="40% - Accent5 9 2 2" xfId="13786"/>
    <cellStyle name="40% - Accent5 9 2 2 2" xfId="13787"/>
    <cellStyle name="40% - Accent5 9 2 3" xfId="13788"/>
    <cellStyle name="40% - Accent5 9 3" xfId="13789"/>
    <cellStyle name="40% - Accent5 9 3 2" xfId="13790"/>
    <cellStyle name="40% - Accent5 9 3 2 2" xfId="13791"/>
    <cellStyle name="40% - Accent5 9 3 3" xfId="13792"/>
    <cellStyle name="40% - Accent5 9 4" xfId="13793"/>
    <cellStyle name="40% - Accent5 9 4 2" xfId="13794"/>
    <cellStyle name="40% - Accent5 9 5" xfId="13795"/>
    <cellStyle name="40% - Accent6 10" xfId="13796"/>
    <cellStyle name="40% - Accent6 10 2" xfId="13797"/>
    <cellStyle name="40% - Accent6 10 2 2" xfId="13798"/>
    <cellStyle name="40% - Accent6 10 3" xfId="13799"/>
    <cellStyle name="40% - Accent6 11" xfId="13800"/>
    <cellStyle name="40% - Accent6 11 2" xfId="13801"/>
    <cellStyle name="40% - Accent6 11 2 2" xfId="13802"/>
    <cellStyle name="40% - Accent6 11 3" xfId="13803"/>
    <cellStyle name="40% - Accent6 12" xfId="13804"/>
    <cellStyle name="40% - Accent6 12 2" xfId="13805"/>
    <cellStyle name="40% - Accent6 2 4 2 2" xfId="13806"/>
    <cellStyle name="40% - Accent6 2 4 2 2 2" xfId="13807"/>
    <cellStyle name="40% - Accent6 2 4 2 3" xfId="13808"/>
    <cellStyle name="40% - Accent6 2 4 3 2" xfId="13809"/>
    <cellStyle name="40% - Accent6 2 4 4" xfId="13810"/>
    <cellStyle name="40% - Accent6 4 2 2 2" xfId="13811"/>
    <cellStyle name="40% - Accent6 4 2 2 2 2" xfId="13812"/>
    <cellStyle name="40% - Accent6 4 2 2 2 2 2" xfId="13813"/>
    <cellStyle name="40% - Accent6 4 2 2 2 3" xfId="13814"/>
    <cellStyle name="40% - Accent6 4 2 2 3" xfId="13815"/>
    <cellStyle name="40% - Accent6 4 2 2 3 2" xfId="13816"/>
    <cellStyle name="40% - Accent6 4 2 2 3 2 2" xfId="13817"/>
    <cellStyle name="40% - Accent6 4 2 2 3 3" xfId="13818"/>
    <cellStyle name="40% - Accent6 4 2 2 4" xfId="13819"/>
    <cellStyle name="40% - Accent6 4 2 2 4 2" xfId="13820"/>
    <cellStyle name="40% - Accent6 4 2 2 5" xfId="13821"/>
    <cellStyle name="40% - Accent6 4 2 3" xfId="13822"/>
    <cellStyle name="40% - Accent6 4 2 3 2" xfId="13823"/>
    <cellStyle name="40% - Accent6 4 2 3 2 2" xfId="13824"/>
    <cellStyle name="40% - Accent6 4 2 3 3" xfId="13825"/>
    <cellStyle name="40% - Accent6 4 2 4" xfId="13826"/>
    <cellStyle name="40% - Accent6 4 2 4 2" xfId="13827"/>
    <cellStyle name="40% - Accent6 4 2 4 2 2" xfId="13828"/>
    <cellStyle name="40% - Accent6 4 2 4 3" xfId="13829"/>
    <cellStyle name="40% - Accent6 4 2 5" xfId="13830"/>
    <cellStyle name="40% - Accent6 4 2 5 2" xfId="13831"/>
    <cellStyle name="40% - Accent6 4 2 6" xfId="13832"/>
    <cellStyle name="40% - Accent6 4 3 2" xfId="13833"/>
    <cellStyle name="40% - Accent6 4 3 2 2" xfId="13834"/>
    <cellStyle name="40% - Accent6 4 3 2 2 2" xfId="13835"/>
    <cellStyle name="40% - Accent6 4 3 2 2 2 2" xfId="13836"/>
    <cellStyle name="40% - Accent6 4 3 2 2 3" xfId="13837"/>
    <cellStyle name="40% - Accent6 4 3 2 3" xfId="13838"/>
    <cellStyle name="40% - Accent6 4 3 2 3 2" xfId="13839"/>
    <cellStyle name="40% - Accent6 4 3 2 3 2 2" xfId="13840"/>
    <cellStyle name="40% - Accent6 4 3 2 3 3" xfId="13841"/>
    <cellStyle name="40% - Accent6 4 3 2 4" xfId="13842"/>
    <cellStyle name="40% - Accent6 4 3 2 4 2" xfId="13843"/>
    <cellStyle name="40% - Accent6 4 3 2 5" xfId="13844"/>
    <cellStyle name="40% - Accent6 4 3 3" xfId="13845"/>
    <cellStyle name="40% - Accent6 4 3 3 2" xfId="13846"/>
    <cellStyle name="40% - Accent6 4 3 3 2 2" xfId="13847"/>
    <cellStyle name="40% - Accent6 4 3 3 3" xfId="13848"/>
    <cellStyle name="40% - Accent6 4 3 4" xfId="13849"/>
    <cellStyle name="40% - Accent6 4 3 4 2" xfId="13850"/>
    <cellStyle name="40% - Accent6 4 3 4 2 2" xfId="13851"/>
    <cellStyle name="40% - Accent6 4 3 4 3" xfId="13852"/>
    <cellStyle name="40% - Accent6 4 3 5" xfId="13853"/>
    <cellStyle name="40% - Accent6 4 3 5 2" xfId="13854"/>
    <cellStyle name="40% - Accent6 4 3 6" xfId="13855"/>
    <cellStyle name="40% - Accent6 5 2 2" xfId="13856"/>
    <cellStyle name="40% - Accent6 5 2 2 2" xfId="13857"/>
    <cellStyle name="40% - Accent6 5 2 2 2 2" xfId="13858"/>
    <cellStyle name="40% - Accent6 5 2 2 2 2 2" xfId="13859"/>
    <cellStyle name="40% - Accent6 5 2 2 2 3" xfId="13860"/>
    <cellStyle name="40% - Accent6 5 2 2 3" xfId="13861"/>
    <cellStyle name="40% - Accent6 5 2 2 3 2" xfId="13862"/>
    <cellStyle name="40% - Accent6 5 2 2 3 2 2" xfId="13863"/>
    <cellStyle name="40% - Accent6 5 2 2 3 3" xfId="13864"/>
    <cellStyle name="40% - Accent6 5 2 2 4" xfId="13865"/>
    <cellStyle name="40% - Accent6 5 2 2 4 2" xfId="13866"/>
    <cellStyle name="40% - Accent6 5 2 2 5" xfId="13867"/>
    <cellStyle name="40% - Accent6 5 2 3" xfId="13868"/>
    <cellStyle name="40% - Accent6 5 2 3 2" xfId="13869"/>
    <cellStyle name="40% - Accent6 5 2 3 2 2" xfId="13870"/>
    <cellStyle name="40% - Accent6 5 2 3 3" xfId="13871"/>
    <cellStyle name="40% - Accent6 5 2 4" xfId="13872"/>
    <cellStyle name="40% - Accent6 5 2 4 2" xfId="13873"/>
    <cellStyle name="40% - Accent6 5 2 4 2 2" xfId="13874"/>
    <cellStyle name="40% - Accent6 5 2 4 3" xfId="13875"/>
    <cellStyle name="40% - Accent6 5 2 5" xfId="13876"/>
    <cellStyle name="40% - Accent6 5 2 5 2" xfId="13877"/>
    <cellStyle name="40% - Accent6 5 2 6" xfId="13878"/>
    <cellStyle name="40% - Accent6 5 3 2" xfId="13879"/>
    <cellStyle name="40% - Accent6 5 3 2 2" xfId="13880"/>
    <cellStyle name="40% - Accent6 5 3 2 2 2" xfId="13881"/>
    <cellStyle name="40% - Accent6 5 3 2 2 2 2" xfId="13882"/>
    <cellStyle name="40% - Accent6 5 3 2 2 3" xfId="13883"/>
    <cellStyle name="40% - Accent6 5 3 2 3" xfId="13884"/>
    <cellStyle name="40% - Accent6 5 3 2 3 2" xfId="13885"/>
    <cellStyle name="40% - Accent6 5 3 2 3 2 2" xfId="13886"/>
    <cellStyle name="40% - Accent6 5 3 2 3 3" xfId="13887"/>
    <cellStyle name="40% - Accent6 5 3 2 4" xfId="13888"/>
    <cellStyle name="40% - Accent6 5 3 2 4 2" xfId="13889"/>
    <cellStyle name="40% - Accent6 5 3 2 5" xfId="13890"/>
    <cellStyle name="40% - Accent6 5 3 3" xfId="13891"/>
    <cellStyle name="40% - Accent6 5 3 3 2" xfId="13892"/>
    <cellStyle name="40% - Accent6 5 3 3 2 2" xfId="13893"/>
    <cellStyle name="40% - Accent6 5 3 3 3" xfId="13894"/>
    <cellStyle name="40% - Accent6 5 3 4" xfId="13895"/>
    <cellStyle name="40% - Accent6 5 3 4 2" xfId="13896"/>
    <cellStyle name="40% - Accent6 5 3 4 2 2" xfId="13897"/>
    <cellStyle name="40% - Accent6 5 3 4 3" xfId="13898"/>
    <cellStyle name="40% - Accent6 5 3 5" xfId="13899"/>
    <cellStyle name="40% - Accent6 5 3 5 2" xfId="13900"/>
    <cellStyle name="40% - Accent6 5 3 6" xfId="13901"/>
    <cellStyle name="40% - Accent6 6 2 2" xfId="13902"/>
    <cellStyle name="40% - Accent6 6 2 2 2" xfId="13903"/>
    <cellStyle name="40% - Accent6 6 2 2 2 2" xfId="13904"/>
    <cellStyle name="40% - Accent6 6 2 2 2 2 2" xfId="13905"/>
    <cellStyle name="40% - Accent6 6 2 2 2 3" xfId="13906"/>
    <cellStyle name="40% - Accent6 6 2 2 3" xfId="13907"/>
    <cellStyle name="40% - Accent6 6 2 2 3 2" xfId="13908"/>
    <cellStyle name="40% - Accent6 6 2 2 3 2 2" xfId="13909"/>
    <cellStyle name="40% - Accent6 6 2 2 3 3" xfId="13910"/>
    <cellStyle name="40% - Accent6 6 2 2 4" xfId="13911"/>
    <cellStyle name="40% - Accent6 6 2 2 4 2" xfId="13912"/>
    <cellStyle name="40% - Accent6 6 2 2 5" xfId="13913"/>
    <cellStyle name="40% - Accent6 6 2 3" xfId="13914"/>
    <cellStyle name="40% - Accent6 6 2 3 2" xfId="13915"/>
    <cellStyle name="40% - Accent6 6 2 3 2 2" xfId="13916"/>
    <cellStyle name="40% - Accent6 6 2 3 3" xfId="13917"/>
    <cellStyle name="40% - Accent6 6 2 4" xfId="13918"/>
    <cellStyle name="40% - Accent6 6 2 4 2" xfId="13919"/>
    <cellStyle name="40% - Accent6 6 2 4 2 2" xfId="13920"/>
    <cellStyle name="40% - Accent6 6 2 4 3" xfId="13921"/>
    <cellStyle name="40% - Accent6 6 2 5" xfId="13922"/>
    <cellStyle name="40% - Accent6 6 2 5 2" xfId="13923"/>
    <cellStyle name="40% - Accent6 6 2 6" xfId="13924"/>
    <cellStyle name="40% - Accent6 6 3" xfId="13925"/>
    <cellStyle name="40% - Accent6 6 3 2" xfId="13926"/>
    <cellStyle name="40% - Accent6 6 3 2 2" xfId="13927"/>
    <cellStyle name="40% - Accent6 6 3 2 2 2" xfId="13928"/>
    <cellStyle name="40% - Accent6 6 3 2 3" xfId="13929"/>
    <cellStyle name="40% - Accent6 6 3 3" xfId="13930"/>
    <cellStyle name="40% - Accent6 6 3 3 2" xfId="13931"/>
    <cellStyle name="40% - Accent6 6 3 3 2 2" xfId="13932"/>
    <cellStyle name="40% - Accent6 6 3 3 3" xfId="13933"/>
    <cellStyle name="40% - Accent6 6 3 4" xfId="13934"/>
    <cellStyle name="40% - Accent6 6 3 4 2" xfId="13935"/>
    <cellStyle name="40% - Accent6 6 3 5" xfId="13936"/>
    <cellStyle name="40% - Accent6 6 4" xfId="13937"/>
    <cellStyle name="40% - Accent6 6 4 2" xfId="13938"/>
    <cellStyle name="40% - Accent6 6 4 2 2" xfId="13939"/>
    <cellStyle name="40% - Accent6 6 4 3" xfId="13940"/>
    <cellStyle name="40% - Accent6 6 5" xfId="13941"/>
    <cellStyle name="40% - Accent6 6 5 2" xfId="13942"/>
    <cellStyle name="40% - Accent6 6 5 2 2" xfId="13943"/>
    <cellStyle name="40% - Accent6 6 5 3" xfId="13944"/>
    <cellStyle name="40% - Accent6 6 6" xfId="13945"/>
    <cellStyle name="40% - Accent6 6 6 2" xfId="13946"/>
    <cellStyle name="40% - Accent6 6 7" xfId="13947"/>
    <cellStyle name="40% - Accent6 7 2 2" xfId="13948"/>
    <cellStyle name="40% - Accent6 7 2 2 2" xfId="13949"/>
    <cellStyle name="40% - Accent6 7 2 2 2 2" xfId="13950"/>
    <cellStyle name="40% - Accent6 7 2 2 2 2 2" xfId="13951"/>
    <cellStyle name="40% - Accent6 7 2 2 2 3" xfId="13952"/>
    <cellStyle name="40% - Accent6 7 2 2 3" xfId="13953"/>
    <cellStyle name="40% - Accent6 7 2 2 3 2" xfId="13954"/>
    <cellStyle name="40% - Accent6 7 2 2 3 2 2" xfId="13955"/>
    <cellStyle name="40% - Accent6 7 2 2 3 3" xfId="13956"/>
    <cellStyle name="40% - Accent6 7 2 2 4" xfId="13957"/>
    <cellStyle name="40% - Accent6 7 2 2 4 2" xfId="13958"/>
    <cellStyle name="40% - Accent6 7 2 2 5" xfId="13959"/>
    <cellStyle name="40% - Accent6 7 2 3" xfId="13960"/>
    <cellStyle name="40% - Accent6 7 2 3 2" xfId="13961"/>
    <cellStyle name="40% - Accent6 7 2 3 2 2" xfId="13962"/>
    <cellStyle name="40% - Accent6 7 2 3 3" xfId="13963"/>
    <cellStyle name="40% - Accent6 7 2 4" xfId="13964"/>
    <cellStyle name="40% - Accent6 7 2 4 2" xfId="13965"/>
    <cellStyle name="40% - Accent6 7 2 4 2 2" xfId="13966"/>
    <cellStyle name="40% - Accent6 7 2 4 3" xfId="13967"/>
    <cellStyle name="40% - Accent6 7 2 5" xfId="13968"/>
    <cellStyle name="40% - Accent6 7 2 5 2" xfId="13969"/>
    <cellStyle name="40% - Accent6 7 2 6" xfId="13970"/>
    <cellStyle name="40% - Accent6 7 3" xfId="13971"/>
    <cellStyle name="40% - Accent6 7 3 2" xfId="13972"/>
    <cellStyle name="40% - Accent6 7 3 2 2" xfId="13973"/>
    <cellStyle name="40% - Accent6 7 3 2 2 2" xfId="13974"/>
    <cellStyle name="40% - Accent6 7 3 2 3" xfId="13975"/>
    <cellStyle name="40% - Accent6 7 3 3" xfId="13976"/>
    <cellStyle name="40% - Accent6 7 3 3 2" xfId="13977"/>
    <cellStyle name="40% - Accent6 7 3 3 2 2" xfId="13978"/>
    <cellStyle name="40% - Accent6 7 3 3 3" xfId="13979"/>
    <cellStyle name="40% - Accent6 7 3 4" xfId="13980"/>
    <cellStyle name="40% - Accent6 7 3 4 2" xfId="13981"/>
    <cellStyle name="40% - Accent6 7 3 5" xfId="13982"/>
    <cellStyle name="40% - Accent6 7 4" xfId="13983"/>
    <cellStyle name="40% - Accent6 7 4 2" xfId="13984"/>
    <cellStyle name="40% - Accent6 7 4 2 2" xfId="13985"/>
    <cellStyle name="40% - Accent6 7 4 3" xfId="13986"/>
    <cellStyle name="40% - Accent6 7 5" xfId="13987"/>
    <cellStyle name="40% - Accent6 7 5 2" xfId="13988"/>
    <cellStyle name="40% - Accent6 7 5 2 2" xfId="13989"/>
    <cellStyle name="40% - Accent6 7 5 3" xfId="13990"/>
    <cellStyle name="40% - Accent6 7 6" xfId="13991"/>
    <cellStyle name="40% - Accent6 7 6 2" xfId="13992"/>
    <cellStyle name="40% - Accent6 7 7" xfId="13993"/>
    <cellStyle name="40% - Accent6 8 2 2" xfId="13994"/>
    <cellStyle name="40% - Accent6 8 2 2 2" xfId="13995"/>
    <cellStyle name="40% - Accent6 8 2 2 2 2" xfId="13996"/>
    <cellStyle name="40% - Accent6 8 2 2 3" xfId="13997"/>
    <cellStyle name="40% - Accent6 8 2 3" xfId="13998"/>
    <cellStyle name="40% - Accent6 8 2 3 2" xfId="13999"/>
    <cellStyle name="40% - Accent6 8 2 3 2 2" xfId="14000"/>
    <cellStyle name="40% - Accent6 8 2 3 3" xfId="14001"/>
    <cellStyle name="40% - Accent6 8 2 4" xfId="14002"/>
    <cellStyle name="40% - Accent6 8 2 4 2" xfId="14003"/>
    <cellStyle name="40% - Accent6 8 2 5" xfId="14004"/>
    <cellStyle name="40% - Accent6 8 3" xfId="14005"/>
    <cellStyle name="40% - Accent6 8 3 2" xfId="14006"/>
    <cellStyle name="40% - Accent6 8 3 2 2" xfId="14007"/>
    <cellStyle name="40% - Accent6 8 3 3" xfId="14008"/>
    <cellStyle name="40% - Accent6 8 4" xfId="14009"/>
    <cellStyle name="40% - Accent6 8 4 2" xfId="14010"/>
    <cellStyle name="40% - Accent6 8 4 2 2" xfId="14011"/>
    <cellStyle name="40% - Accent6 8 4 3" xfId="14012"/>
    <cellStyle name="40% - Accent6 8 5" xfId="14013"/>
    <cellStyle name="40% - Accent6 8 5 2" xfId="14014"/>
    <cellStyle name="40% - Accent6 8 6" xfId="14015"/>
    <cellStyle name="40% - Accent6 9 2" xfId="14016"/>
    <cellStyle name="40% - Accent6 9 2 2" xfId="14017"/>
    <cellStyle name="40% - Accent6 9 2 2 2" xfId="14018"/>
    <cellStyle name="40% - Accent6 9 2 3" xfId="14019"/>
    <cellStyle name="40% - Accent6 9 3" xfId="14020"/>
    <cellStyle name="40% - Accent6 9 3 2" xfId="14021"/>
    <cellStyle name="40% - Accent6 9 3 2 2" xfId="14022"/>
    <cellStyle name="40% - Accent6 9 3 3" xfId="14023"/>
    <cellStyle name="40% - Accent6 9 4" xfId="14024"/>
    <cellStyle name="40% - Accent6 9 4 2" xfId="14025"/>
    <cellStyle name="40% - Accent6 9 5" xfId="14026"/>
    <cellStyle name="Check Cell 2 2 2 2" xfId="14027"/>
    <cellStyle name="Check Cell 2 2 3 2" xfId="14028"/>
    <cellStyle name="Check Cell 2 3 2 2" xfId="14029"/>
    <cellStyle name="Check Cell 2 3 3 2" xfId="14030"/>
    <cellStyle name="Check Cell 2 4 2" xfId="14031"/>
    <cellStyle name="Check Cell 3 3 2" xfId="14032"/>
    <cellStyle name="Check Cell 3 4" xfId="14033"/>
    <cellStyle name="Check Cell 3 4 2" xfId="14034"/>
    <cellStyle name="Check Cell 4 2 2" xfId="14035"/>
    <cellStyle name="Check Cell 4 3" xfId="14036"/>
    <cellStyle name="Check Cell 4 3 2" xfId="14037"/>
    <cellStyle name="Comma 13 2 2 2" xfId="14038"/>
    <cellStyle name="Comma 13 2 2 2 2" xfId="14039"/>
    <cellStyle name="Comma 13 2 2 2 2 2" xfId="14040"/>
    <cellStyle name="Comma 13 2 2 2 3" xfId="14041"/>
    <cellStyle name="Comma 13 2 2 3" xfId="14042"/>
    <cellStyle name="Comma 13 2 2 3 2" xfId="14043"/>
    <cellStyle name="Comma 13 2 2 4" xfId="14044"/>
    <cellStyle name="Comma 13 3 2 2" xfId="14045"/>
    <cellStyle name="Comma 13 3 2 2 2" xfId="14046"/>
    <cellStyle name="Comma 13 3 2 2 2 2" xfId="14047"/>
    <cellStyle name="Comma 13 3 2 2 3" xfId="14048"/>
    <cellStyle name="Comma 13 3 2 3" xfId="14049"/>
    <cellStyle name="Comma 13 3 2 3 2" xfId="14050"/>
    <cellStyle name="Comma 13 3 2 3 2 2" xfId="14051"/>
    <cellStyle name="Comma 13 3 2 3 3" xfId="14052"/>
    <cellStyle name="Comma 13 3 2 4" xfId="14053"/>
    <cellStyle name="Comma 13 3 2 4 2" xfId="14054"/>
    <cellStyle name="Comma 13 3 2 5" xfId="14055"/>
    <cellStyle name="Comma 13 3 3" xfId="14056"/>
    <cellStyle name="Comma 13 3 3 2" xfId="14057"/>
    <cellStyle name="Comma 13 3 3 2 2" xfId="14058"/>
    <cellStyle name="Comma 13 3 3 3" xfId="14059"/>
    <cellStyle name="Comma 13 3 4" xfId="14060"/>
    <cellStyle name="Comma 13 3 4 2" xfId="14061"/>
    <cellStyle name="Comma 13 3 4 2 2" xfId="14062"/>
    <cellStyle name="Comma 13 3 4 3" xfId="14063"/>
    <cellStyle name="Comma 13 3 5" xfId="14064"/>
    <cellStyle name="Comma 13 3 5 2" xfId="14065"/>
    <cellStyle name="Comma 13 3 6" xfId="14066"/>
    <cellStyle name="Comma 13 4" xfId="14067"/>
    <cellStyle name="Comma 13 4 2" xfId="14068"/>
    <cellStyle name="Comma 13 4 2 2" xfId="14069"/>
    <cellStyle name="Comma 13 4 2 2 2" xfId="14070"/>
    <cellStyle name="Comma 13 4 2 3" xfId="14071"/>
    <cellStyle name="Comma 13 4 3" xfId="14072"/>
    <cellStyle name="Comma 13 4 3 2" xfId="14073"/>
    <cellStyle name="Comma 13 4 3 2 2" xfId="14074"/>
    <cellStyle name="Comma 13 4 3 3" xfId="14075"/>
    <cellStyle name="Comma 13 4 4" xfId="14076"/>
    <cellStyle name="Comma 13 4 4 2" xfId="14077"/>
    <cellStyle name="Comma 13 4 5" xfId="14078"/>
    <cellStyle name="Comma 13 5" xfId="14079"/>
    <cellStyle name="Comma 13 5 2" xfId="14080"/>
    <cellStyle name="Comma 13 5 2 2" xfId="14081"/>
    <cellStyle name="Comma 13 5 2 2 2" xfId="14082"/>
    <cellStyle name="Comma 13 5 2 3" xfId="14083"/>
    <cellStyle name="Comma 13 5 3" xfId="14084"/>
    <cellStyle name="Comma 13 5 3 2" xfId="14085"/>
    <cellStyle name="Comma 13 5 4" xfId="14086"/>
    <cellStyle name="Comma 13 6" xfId="14087"/>
    <cellStyle name="Comma 13 6 2" xfId="14088"/>
    <cellStyle name="Comma 13 7" xfId="14089"/>
    <cellStyle name="Currency 3 10" xfId="14090"/>
    <cellStyle name="Currency 3 10 2" xfId="14091"/>
    <cellStyle name="Currency 3 10 2 2" xfId="14092"/>
    <cellStyle name="Currency 3 10 3" xfId="14093"/>
    <cellStyle name="Currency 3 2 2 2 6" xfId="14094"/>
    <cellStyle name="Currency 3 2 2 2 2" xfId="14095"/>
    <cellStyle name="Currency 3 2 2 2 2 2" xfId="14096"/>
    <cellStyle name="Currency 3 2 2 2 2 2 2" xfId="14097"/>
    <cellStyle name="Currency 3 2 2 2 2 3" xfId="14098"/>
    <cellStyle name="Currency 3 2 2 2 3" xfId="14099"/>
    <cellStyle name="Currency 3 2 2 2 3 2" xfId="14100"/>
    <cellStyle name="Currency 3 2 2 2 3 2 2" xfId="14101"/>
    <cellStyle name="Currency 3 2 2 2 3 3" xfId="14102"/>
    <cellStyle name="Currency 3 2 2 2 4" xfId="14103"/>
    <cellStyle name="Currency 3 2 2 2 4 2" xfId="14104"/>
    <cellStyle name="Currency 3 2 2 2 5" xfId="14105"/>
    <cellStyle name="Currency 3 2 2 3" xfId="14106"/>
    <cellStyle name="Currency 3 2 2 3 2" xfId="14107"/>
    <cellStyle name="Currency 3 2 2 3 2 2" xfId="14108"/>
    <cellStyle name="Currency 3 2 2 3 3" xfId="14109"/>
    <cellStyle name="Currency 3 2 2 4" xfId="14110"/>
    <cellStyle name="Currency 3 2 2 4 2" xfId="14111"/>
    <cellStyle name="Currency 3 2 2 4 2 2" xfId="14112"/>
    <cellStyle name="Currency 3 2 2 4 3" xfId="14113"/>
    <cellStyle name="Currency 3 2 2 5" xfId="14114"/>
    <cellStyle name="Currency 3 2 2 5 2" xfId="14115"/>
    <cellStyle name="Currency 3 2 2 6" xfId="14116"/>
    <cellStyle name="Currency 3 2 3 2" xfId="14117"/>
    <cellStyle name="Currency 3 2 3 2 2" xfId="14118"/>
    <cellStyle name="Currency 3 2 3 2 2 2" xfId="14119"/>
    <cellStyle name="Currency 3 2 3 2 2 2 2" xfId="14120"/>
    <cellStyle name="Currency 3 2 3 2 2 3" xfId="14121"/>
    <cellStyle name="Currency 3 2 3 2 3" xfId="14122"/>
    <cellStyle name="Currency 3 2 3 2 3 2" xfId="14123"/>
    <cellStyle name="Currency 3 2 3 2 3 2 2" xfId="14124"/>
    <cellStyle name="Currency 3 2 3 2 3 3" xfId="14125"/>
    <cellStyle name="Currency 3 2 3 2 4" xfId="14126"/>
    <cellStyle name="Currency 3 2 3 2 4 2" xfId="14127"/>
    <cellStyle name="Currency 3 2 3 2 5" xfId="14128"/>
    <cellStyle name="Currency 3 2 3 3" xfId="14129"/>
    <cellStyle name="Currency 3 2 3 3 2" xfId="14130"/>
    <cellStyle name="Currency 3 2 3 3 2 2" xfId="14131"/>
    <cellStyle name="Currency 3 2 3 3 3" xfId="14132"/>
    <cellStyle name="Currency 3 2 3 4" xfId="14133"/>
    <cellStyle name="Currency 3 2 3 4 2" xfId="14134"/>
    <cellStyle name="Currency 3 2 3 4 2 2" xfId="14135"/>
    <cellStyle name="Currency 3 2 3 4 3" xfId="14136"/>
    <cellStyle name="Currency 3 2 3 5" xfId="14137"/>
    <cellStyle name="Currency 3 2 3 5 2" xfId="14138"/>
    <cellStyle name="Currency 3 2 3 6" xfId="14139"/>
    <cellStyle name="Currency 3 2 4 6" xfId="14140"/>
    <cellStyle name="Currency 3 2 4 2" xfId="14141"/>
    <cellStyle name="Currency 3 2 4 2 2" xfId="14142"/>
    <cellStyle name="Currency 3 2 4 2 2 2" xfId="14143"/>
    <cellStyle name="Currency 3 2 4 2 3" xfId="14144"/>
    <cellStyle name="Currency 3 2 4 3" xfId="14145"/>
    <cellStyle name="Currency 3 2 4 3 2" xfId="14146"/>
    <cellStyle name="Currency 3 2 4 3 2 2" xfId="14147"/>
    <cellStyle name="Currency 3 2 4 3 3" xfId="14148"/>
    <cellStyle name="Currency 3 2 4 4" xfId="14149"/>
    <cellStyle name="Currency 3 2 4 4 2" xfId="14150"/>
    <cellStyle name="Currency 3 2 4 5" xfId="14151"/>
    <cellStyle name="Currency 3 2 5" xfId="14152"/>
    <cellStyle name="Currency 3 2 5 2" xfId="14153"/>
    <cellStyle name="Currency 3 2 5 2 2" xfId="14154"/>
    <cellStyle name="Currency 3 2 5 3" xfId="14155"/>
    <cellStyle name="Currency 3 2 6" xfId="14156"/>
    <cellStyle name="Currency 3 2 6 2" xfId="14157"/>
    <cellStyle name="Currency 3 2 6 2 2" xfId="14158"/>
    <cellStyle name="Currency 3 2 6 3" xfId="14159"/>
    <cellStyle name="Currency 3 2 7" xfId="14160"/>
    <cellStyle name="Currency 3 2 7 2" xfId="14161"/>
    <cellStyle name="Currency 3 2 8" xfId="14162"/>
    <cellStyle name="Currency 3 3 2 2" xfId="14163"/>
    <cellStyle name="Currency 3 3 2 2 2" xfId="14164"/>
    <cellStyle name="Currency 3 3 2 2 2 2" xfId="14165"/>
    <cellStyle name="Currency 3 3 2 2 3" xfId="14166"/>
    <cellStyle name="Currency 3 3 2 3" xfId="14167"/>
    <cellStyle name="Currency 3 3 2 3 2" xfId="14168"/>
    <cellStyle name="Currency 3 3 2 3 2 2" xfId="14169"/>
    <cellStyle name="Currency 3 3 2 3 3" xfId="14170"/>
    <cellStyle name="Currency 3 3 2 4" xfId="14171"/>
    <cellStyle name="Currency 3 3 2 4 2" xfId="14172"/>
    <cellStyle name="Currency 3 3 2 5" xfId="14173"/>
    <cellStyle name="Currency 3 3 3" xfId="14174"/>
    <cellStyle name="Currency 3 3 4" xfId="14175"/>
    <cellStyle name="Currency 3 3 4 2" xfId="14176"/>
    <cellStyle name="Currency 3 3 4 2 2" xfId="14177"/>
    <cellStyle name="Currency 3 3 4 3" xfId="14178"/>
    <cellStyle name="Currency 3 3 5" xfId="14179"/>
    <cellStyle name="Currency 3 3 5 2" xfId="14180"/>
    <cellStyle name="Currency 3 3 5 2 2" xfId="14181"/>
    <cellStyle name="Currency 3 3 5 3" xfId="14182"/>
    <cellStyle name="Currency 3 3 6" xfId="14183"/>
    <cellStyle name="Currency 3 3 6 2" xfId="14184"/>
    <cellStyle name="Currency 3 3 7" xfId="14185"/>
    <cellStyle name="Currency 3 4 2 2" xfId="14186"/>
    <cellStyle name="Currency 3 4 2 2 2" xfId="14187"/>
    <cellStyle name="Currency 3 4 2 2 2 2" xfId="14188"/>
    <cellStyle name="Currency 3 4 2 2 3" xfId="14189"/>
    <cellStyle name="Currency 3 4 2 3" xfId="14190"/>
    <cellStyle name="Currency 3 4 2 3 2" xfId="14191"/>
    <cellStyle name="Currency 3 4 2 3 2 2" xfId="14192"/>
    <cellStyle name="Currency 3 4 2 3 3" xfId="14193"/>
    <cellStyle name="Currency 3 4 2 4" xfId="14194"/>
    <cellStyle name="Currency 3 4 2 4 2" xfId="14195"/>
    <cellStyle name="Currency 3 4 2 5" xfId="14196"/>
    <cellStyle name="Currency 3 4 3" xfId="14197"/>
    <cellStyle name="Currency 3 4 4" xfId="14198"/>
    <cellStyle name="Currency 3 4 4 2" xfId="14199"/>
    <cellStyle name="Currency 3 4 4 2 2" xfId="14200"/>
    <cellStyle name="Currency 3 4 4 3" xfId="14201"/>
    <cellStyle name="Currency 3 4 5" xfId="14202"/>
    <cellStyle name="Currency 3 4 5 2" xfId="14203"/>
    <cellStyle name="Currency 3 4 5 2 2" xfId="14204"/>
    <cellStyle name="Currency 3 4 5 3" xfId="14205"/>
    <cellStyle name="Currency 3 4 6" xfId="14206"/>
    <cellStyle name="Currency 3 4 6 2" xfId="14207"/>
    <cellStyle name="Currency 3 4 7" xfId="14208"/>
    <cellStyle name="Currency 3 6 2" xfId="14209"/>
    <cellStyle name="Currency 3 6 2 2" xfId="14210"/>
    <cellStyle name="Currency 3 6 2 2 2" xfId="14211"/>
    <cellStyle name="Currency 3 6 2 3" xfId="14212"/>
    <cellStyle name="Currency 3 6 3" xfId="14213"/>
    <cellStyle name="Currency 3 6 3 2" xfId="14214"/>
    <cellStyle name="Currency 3 6 3 2 2" xfId="14215"/>
    <cellStyle name="Currency 3 6 3 3" xfId="14216"/>
    <cellStyle name="Currency 3 6 4" xfId="14217"/>
    <cellStyle name="Currency 3 6 4 2" xfId="14218"/>
    <cellStyle name="Currency 3 6 5" xfId="14219"/>
    <cellStyle name="Currency 3 7" xfId="14220"/>
    <cellStyle name="Currency 3 8" xfId="14221"/>
    <cellStyle name="Currency 3 9" xfId="14222"/>
    <cellStyle name="Currency 3 9 2" xfId="14223"/>
    <cellStyle name="Currency 3 9 2 2" xfId="14224"/>
    <cellStyle name="Currency 3 9 3" xfId="14225"/>
    <cellStyle name="Normal 10 10 2" xfId="14226"/>
    <cellStyle name="Normal 10 10 2 2" xfId="14227"/>
    <cellStyle name="Normal 10 10 2 2 2" xfId="14228"/>
    <cellStyle name="Normal 10 10 2 3" xfId="14229"/>
    <cellStyle name="Normal 10 10 3" xfId="14230"/>
    <cellStyle name="Normal 10 10 3 2" xfId="14231"/>
    <cellStyle name="Normal 10 10 3 2 2" xfId="14232"/>
    <cellStyle name="Normal 10 10 3 3" xfId="14233"/>
    <cellStyle name="Normal 10 10 4" xfId="14234"/>
    <cellStyle name="Normal 10 10 4 2" xfId="14235"/>
    <cellStyle name="Normal 10 10 5" xfId="14236"/>
    <cellStyle name="Normal 10 11" xfId="14237"/>
    <cellStyle name="Normal 10 11 2" xfId="14238"/>
    <cellStyle name="Normal 10 11 2 2" xfId="14239"/>
    <cellStyle name="Normal 10 11 3" xfId="14240"/>
    <cellStyle name="Normal 10 12" xfId="14241"/>
    <cellStyle name="Normal 10 12 2" xfId="14242"/>
    <cellStyle name="Normal 10 12 2 2" xfId="14243"/>
    <cellStyle name="Normal 10 12 3" xfId="14244"/>
    <cellStyle name="Normal 10 13" xfId="14245"/>
    <cellStyle name="Normal 10 13 2" xfId="14246"/>
    <cellStyle name="Normal 10 14" xfId="14247"/>
    <cellStyle name="Normal 10 2 2 3 2" xfId="14248"/>
    <cellStyle name="Normal 10 2 2 3 2 2" xfId="14249"/>
    <cellStyle name="Normal 10 2 2 3 2 2 2" xfId="14250"/>
    <cellStyle name="Normal 10 2 2 3 2 3" xfId="14251"/>
    <cellStyle name="Normal 10 2 2 3 3" xfId="14252"/>
    <cellStyle name="Normal 10 2 2 3 3 2" xfId="14253"/>
    <cellStyle name="Normal 10 2 2 3 3 2 2" xfId="14254"/>
    <cellStyle name="Normal 10 2 2 3 3 3" xfId="14255"/>
    <cellStyle name="Normal 10 2 2 3 4" xfId="14256"/>
    <cellStyle name="Normal 10 2 2 3 4 2" xfId="14257"/>
    <cellStyle name="Normal 10 2 2 3 5" xfId="14258"/>
    <cellStyle name="Normal 10 2 2 4 2" xfId="14259"/>
    <cellStyle name="Normal 10 2 2 4 2 2" xfId="14260"/>
    <cellStyle name="Normal 10 2 2 4 3" xfId="14261"/>
    <cellStyle name="Normal 10 2 2 5" xfId="14262"/>
    <cellStyle name="Normal 10 2 2 5 2" xfId="14263"/>
    <cellStyle name="Normal 10 2 2 5 2 2" xfId="14264"/>
    <cellStyle name="Normal 10 2 2 5 3" xfId="14265"/>
    <cellStyle name="Normal 10 2 2 6" xfId="14266"/>
    <cellStyle name="Normal 10 2 2 6 2" xfId="14267"/>
    <cellStyle name="Normal 10 2 2 7" xfId="14268"/>
    <cellStyle name="Normal 10 2 4 2" xfId="14269"/>
    <cellStyle name="Normal 10 2 4 2 2" xfId="14270"/>
    <cellStyle name="Normal 10 2 4 2 2 2" xfId="14271"/>
    <cellStyle name="Normal 10 2 4 2 2 2 2" xfId="14272"/>
    <cellStyle name="Normal 10 2 4 2 2 3" xfId="14273"/>
    <cellStyle name="Normal 10 2 4 2 3" xfId="14274"/>
    <cellStyle name="Normal 10 2 4 2 3 2" xfId="14275"/>
    <cellStyle name="Normal 10 2 4 2 3 2 2" xfId="14276"/>
    <cellStyle name="Normal 10 2 4 2 3 3" xfId="14277"/>
    <cellStyle name="Normal 10 2 4 2 4" xfId="14278"/>
    <cellStyle name="Normal 10 2 4 2 4 2" xfId="14279"/>
    <cellStyle name="Normal 10 2 4 2 5" xfId="14280"/>
    <cellStyle name="Normal 10 2 4 3" xfId="14281"/>
    <cellStyle name="Normal 10 2 4 3 2" xfId="14282"/>
    <cellStyle name="Normal 10 2 4 3 2 2" xfId="14283"/>
    <cellStyle name="Normal 10 2 4 3 3" xfId="14284"/>
    <cellStyle name="Normal 10 2 4 4" xfId="14285"/>
    <cellStyle name="Normal 10 2 4 4 2" xfId="14286"/>
    <cellStyle name="Normal 10 2 4 4 2 2" xfId="14287"/>
    <cellStyle name="Normal 10 2 4 4 3" xfId="14288"/>
    <cellStyle name="Normal 10 2 4 5" xfId="14289"/>
    <cellStyle name="Normal 10 2 4 5 2" xfId="14290"/>
    <cellStyle name="Normal 10 2 4 6" xfId="14291"/>
    <cellStyle name="Normal 10 2 5 2" xfId="14292"/>
    <cellStyle name="Normal 10 2 5 2 2" xfId="14293"/>
    <cellStyle name="Normal 10 2 5 2 2 2" xfId="14294"/>
    <cellStyle name="Normal 10 2 5 2 2 2 2" xfId="14295"/>
    <cellStyle name="Normal 10 2 5 2 2 3" xfId="14296"/>
    <cellStyle name="Normal 10 2 5 2 3" xfId="14297"/>
    <cellStyle name="Normal 10 2 5 2 3 2" xfId="14298"/>
    <cellStyle name="Normal 10 2 5 2 3 2 2" xfId="14299"/>
    <cellStyle name="Normal 10 2 5 2 3 3" xfId="14300"/>
    <cellStyle name="Normal 10 2 5 2 4" xfId="14301"/>
    <cellStyle name="Normal 10 2 5 2 4 2" xfId="14302"/>
    <cellStyle name="Normal 10 2 5 2 5" xfId="14303"/>
    <cellStyle name="Normal 10 2 5 3" xfId="14304"/>
    <cellStyle name="Normal 10 2 5 3 2" xfId="14305"/>
    <cellStyle name="Normal 10 2 5 3 2 2" xfId="14306"/>
    <cellStyle name="Normal 10 2 5 3 3" xfId="14307"/>
    <cellStyle name="Normal 10 2 5 4" xfId="14308"/>
    <cellStyle name="Normal 10 2 5 4 2" xfId="14309"/>
    <cellStyle name="Normal 10 2 5 4 2 2" xfId="14310"/>
    <cellStyle name="Normal 10 2 5 4 3" xfId="14311"/>
    <cellStyle name="Normal 10 2 5 5" xfId="14312"/>
    <cellStyle name="Normal 10 2 5 5 2" xfId="14313"/>
    <cellStyle name="Normal 10 2 5 6" xfId="14314"/>
    <cellStyle name="Normal 10 2 6" xfId="14315"/>
    <cellStyle name="Normal 10 2 6 2" xfId="14316"/>
    <cellStyle name="Normal 10 2 6 2 2" xfId="14317"/>
    <cellStyle name="Normal 10 2 6 2 2 2" xfId="14318"/>
    <cellStyle name="Normal 10 2 6 2 3" xfId="14319"/>
    <cellStyle name="Normal 10 2 6 3" xfId="14320"/>
    <cellStyle name="Normal 10 2 6 3 2" xfId="14321"/>
    <cellStyle name="Normal 10 2 6 3 2 2" xfId="14322"/>
    <cellStyle name="Normal 10 2 6 3 3" xfId="14323"/>
    <cellStyle name="Normal 10 2 6 4" xfId="14324"/>
    <cellStyle name="Normal 10 2 6 4 2" xfId="14325"/>
    <cellStyle name="Normal 10 2 6 5" xfId="14326"/>
    <cellStyle name="Normal 10 2 7" xfId="14327"/>
    <cellStyle name="Normal 10 2 7 2" xfId="14328"/>
    <cellStyle name="Normal 10 2 8" xfId="14329"/>
    <cellStyle name="Normal 10 3 2 2 2" xfId="14330"/>
    <cellStyle name="Normal 10 3 2 2 2 2" xfId="14331"/>
    <cellStyle name="Normal 10 3 2 2 2 2 2" xfId="14332"/>
    <cellStyle name="Normal 10 3 2 2 2 2 2 2" xfId="14333"/>
    <cellStyle name="Normal 10 3 2 2 2 2 3" xfId="14334"/>
    <cellStyle name="Normal 10 3 2 2 2 3" xfId="14335"/>
    <cellStyle name="Normal 10 3 2 2 2 3 2" xfId="14336"/>
    <cellStyle name="Normal 10 3 2 2 2 3 2 2" xfId="14337"/>
    <cellStyle name="Normal 10 3 2 2 2 3 3" xfId="14338"/>
    <cellStyle name="Normal 10 3 2 2 2 4" xfId="14339"/>
    <cellStyle name="Normal 10 3 2 2 2 4 2" xfId="14340"/>
    <cellStyle name="Normal 10 3 2 2 2 5" xfId="14341"/>
    <cellStyle name="Normal 10 3 2 2 3" xfId="14342"/>
    <cellStyle name="Normal 10 3 2 2 3 2" xfId="14343"/>
    <cellStyle name="Normal 10 3 2 2 3 2 2" xfId="14344"/>
    <cellStyle name="Normal 10 3 2 2 3 3" xfId="14345"/>
    <cellStyle name="Normal 10 3 2 2 4" xfId="14346"/>
    <cellStyle name="Normal 10 3 2 2 4 2" xfId="14347"/>
    <cellStyle name="Normal 10 3 2 2 4 2 2" xfId="14348"/>
    <cellStyle name="Normal 10 3 2 2 4 3" xfId="14349"/>
    <cellStyle name="Normal 10 3 2 2 5" xfId="14350"/>
    <cellStyle name="Normal 10 3 2 2 5 2" xfId="14351"/>
    <cellStyle name="Normal 10 3 2 2 6" xfId="14352"/>
    <cellStyle name="Normal 10 3 2 3" xfId="14353"/>
    <cellStyle name="Normal 10 3 2 3 2" xfId="14354"/>
    <cellStyle name="Normal 10 3 2 3 2 2" xfId="14355"/>
    <cellStyle name="Normal 10 3 2 3 2 2 2" xfId="14356"/>
    <cellStyle name="Normal 10 3 2 3 2 3" xfId="14357"/>
    <cellStyle name="Normal 10 3 2 3 3" xfId="14358"/>
    <cellStyle name="Normal 10 3 2 3 3 2" xfId="14359"/>
    <cellStyle name="Normal 10 3 2 3 3 2 2" xfId="14360"/>
    <cellStyle name="Normal 10 3 2 3 3 3" xfId="14361"/>
    <cellStyle name="Normal 10 3 2 3 4" xfId="14362"/>
    <cellStyle name="Normal 10 3 2 3 4 2" xfId="14363"/>
    <cellStyle name="Normal 10 3 2 3 5" xfId="14364"/>
    <cellStyle name="Normal 10 3 2 4" xfId="14365"/>
    <cellStyle name="Normal 10 3 2 4 2" xfId="14366"/>
    <cellStyle name="Normal 10 3 2 4 2 2" xfId="14367"/>
    <cellStyle name="Normal 10 3 2 4 3" xfId="14368"/>
    <cellStyle name="Normal 10 3 2 5" xfId="14369"/>
    <cellStyle name="Normal 10 3 2 5 2" xfId="14370"/>
    <cellStyle name="Normal 10 3 2 5 2 2" xfId="14371"/>
    <cellStyle name="Normal 10 3 2 5 3" xfId="14372"/>
    <cellStyle name="Normal 10 3 2 6" xfId="14373"/>
    <cellStyle name="Normal 10 3 2 6 2" xfId="14374"/>
    <cellStyle name="Normal 10 3 2 7" xfId="14375"/>
    <cellStyle name="Normal 10 3 3 2" xfId="14376"/>
    <cellStyle name="Normal 10 3 3 2 2" xfId="14377"/>
    <cellStyle name="Normal 10 3 3 2 2 2" xfId="14378"/>
    <cellStyle name="Normal 10 3 3 2 2 2 2" xfId="14379"/>
    <cellStyle name="Normal 10 3 3 2 2 3" xfId="14380"/>
    <cellStyle name="Normal 10 3 3 2 3" xfId="14381"/>
    <cellStyle name="Normal 10 3 3 2 3 2" xfId="14382"/>
    <cellStyle name="Normal 10 3 3 2 3 2 2" xfId="14383"/>
    <cellStyle name="Normal 10 3 3 2 3 3" xfId="14384"/>
    <cellStyle name="Normal 10 3 3 2 4" xfId="14385"/>
    <cellStyle name="Normal 10 3 3 2 4 2" xfId="14386"/>
    <cellStyle name="Normal 10 3 3 2 5" xfId="14387"/>
    <cellStyle name="Normal 10 3 3 3" xfId="14388"/>
    <cellStyle name="Normal 10 3 3 3 2" xfId="14389"/>
    <cellStyle name="Normal 10 3 3 3 2 2" xfId="14390"/>
    <cellStyle name="Normal 10 3 3 3 3" xfId="14391"/>
    <cellStyle name="Normal 10 3 3 4" xfId="14392"/>
    <cellStyle name="Normal 10 3 3 4 2" xfId="14393"/>
    <cellStyle name="Normal 10 3 3 4 2 2" xfId="14394"/>
    <cellStyle name="Normal 10 3 3 4 3" xfId="14395"/>
    <cellStyle name="Normal 10 3 3 5" xfId="14396"/>
    <cellStyle name="Normal 10 3 3 5 2" xfId="14397"/>
    <cellStyle name="Normal 10 3 3 6" xfId="14398"/>
    <cellStyle name="Normal 10 3 4 2" xfId="14399"/>
    <cellStyle name="Normal 10 3 5 2" xfId="14400"/>
    <cellStyle name="Normal 10 3 5 2 2" xfId="14401"/>
    <cellStyle name="Normal 10 3 5 2 2 2" xfId="14402"/>
    <cellStyle name="Normal 10 3 5 2 3" xfId="14403"/>
    <cellStyle name="Normal 10 3 5 3" xfId="14404"/>
    <cellStyle name="Normal 10 3 5 3 2" xfId="14405"/>
    <cellStyle name="Normal 10 3 5 3 2 2" xfId="14406"/>
    <cellStyle name="Normal 10 3 5 3 3" xfId="14407"/>
    <cellStyle name="Normal 10 3 5 4" xfId="14408"/>
    <cellStyle name="Normal 10 3 5 4 2" xfId="14409"/>
    <cellStyle name="Normal 10 3 5 5" xfId="14410"/>
    <cellStyle name="Normal 10 3 6" xfId="14411"/>
    <cellStyle name="Normal 10 3 7" xfId="14412"/>
    <cellStyle name="Normal 10 3 7 2" xfId="14413"/>
    <cellStyle name="Normal 10 3 7 2 2" xfId="14414"/>
    <cellStyle name="Normal 10 3 7 3" xfId="14415"/>
    <cellStyle name="Normal 10 3 8" xfId="14416"/>
    <cellStyle name="Normal 10 3 8 2" xfId="14417"/>
    <cellStyle name="Normal 10 3 8 2 2" xfId="14418"/>
    <cellStyle name="Normal 10 3 8 3" xfId="14419"/>
    <cellStyle name="Normal 10 4 2 2" xfId="14420"/>
    <cellStyle name="Normal 10 4 2 2 2" xfId="14421"/>
    <cellStyle name="Normal 10 4 2 2 2 2" xfId="14422"/>
    <cellStyle name="Normal 10 4 2 2 2 2 2" xfId="14423"/>
    <cellStyle name="Normal 10 4 2 2 2 3" xfId="14424"/>
    <cellStyle name="Normal 10 4 2 2 3" xfId="14425"/>
    <cellStyle name="Normal 10 4 2 2 3 2" xfId="14426"/>
    <cellStyle name="Normal 10 4 2 2 3 2 2" xfId="14427"/>
    <cellStyle name="Normal 10 4 2 2 3 3" xfId="14428"/>
    <cellStyle name="Normal 10 4 2 2 4" xfId="14429"/>
    <cellStyle name="Normal 10 4 2 2 4 2" xfId="14430"/>
    <cellStyle name="Normal 10 4 2 2 5" xfId="14431"/>
    <cellStyle name="Normal 10 4 2 3" xfId="14432"/>
    <cellStyle name="Normal 10 4 2 3 2" xfId="14433"/>
    <cellStyle name="Normal 10 4 2 3 2 2" xfId="14434"/>
    <cellStyle name="Normal 10 4 2 3 3" xfId="14435"/>
    <cellStyle name="Normal 10 4 2 4" xfId="14436"/>
    <cellStyle name="Normal 10 4 2 4 2" xfId="14437"/>
    <cellStyle name="Normal 10 4 2 4 2 2" xfId="14438"/>
    <cellStyle name="Normal 10 4 2 4 3" xfId="14439"/>
    <cellStyle name="Normal 10 4 2 5" xfId="14440"/>
    <cellStyle name="Normal 10 4 2 5 2" xfId="14441"/>
    <cellStyle name="Normal 10 4 2 6" xfId="14442"/>
    <cellStyle name="Normal 10 4 3 2" xfId="14443"/>
    <cellStyle name="Normal 10 4 3 2 2" xfId="14444"/>
    <cellStyle name="Normal 10 4 3 2 2 2" xfId="14445"/>
    <cellStyle name="Normal 10 4 3 2 3" xfId="14446"/>
    <cellStyle name="Normal 10 4 3 3" xfId="14447"/>
    <cellStyle name="Normal 10 4 3 3 2" xfId="14448"/>
    <cellStyle name="Normal 10 4 3 3 2 2" xfId="14449"/>
    <cellStyle name="Normal 10 4 3 3 3" xfId="14450"/>
    <cellStyle name="Normal 10 4 3 4" xfId="14451"/>
    <cellStyle name="Normal 10 4 3 4 2" xfId="14452"/>
    <cellStyle name="Normal 10 4 3 5" xfId="14453"/>
    <cellStyle name="Normal 10 4 4 2" xfId="14454"/>
    <cellStyle name="Normal 10 4 4 2 2" xfId="14455"/>
    <cellStyle name="Normal 10 4 4 3" xfId="14456"/>
    <cellStyle name="Normal 10 4 5" xfId="14457"/>
    <cellStyle name="Normal 10 4 5 2" xfId="14458"/>
    <cellStyle name="Normal 10 4 5 2 2" xfId="14459"/>
    <cellStyle name="Normal 10 4 5 3" xfId="14460"/>
    <cellStyle name="Normal 10 4 6" xfId="14461"/>
    <cellStyle name="Normal 10 4 6 2" xfId="14462"/>
    <cellStyle name="Normal 10 4 7" xfId="14463"/>
    <cellStyle name="Normal 10 5 2 2" xfId="14464"/>
    <cellStyle name="Normal 10 5 2 2 2" xfId="14465"/>
    <cellStyle name="Normal 10 5 2 2 2 2" xfId="14466"/>
    <cellStyle name="Normal 10 5 2 2 2 2 2" xfId="14467"/>
    <cellStyle name="Normal 10 5 2 2 2 3" xfId="14468"/>
    <cellStyle name="Normal 10 5 2 2 3" xfId="14469"/>
    <cellStyle name="Normal 10 5 2 2 3 2" xfId="14470"/>
    <cellStyle name="Normal 10 5 2 2 3 2 2" xfId="14471"/>
    <cellStyle name="Normal 10 5 2 2 3 3" xfId="14472"/>
    <cellStyle name="Normal 10 5 2 2 4" xfId="14473"/>
    <cellStyle name="Normal 10 5 2 2 4 2" xfId="14474"/>
    <cellStyle name="Normal 10 5 2 2 5" xfId="14475"/>
    <cellStyle name="Normal 10 5 2 3" xfId="14476"/>
    <cellStyle name="Normal 10 5 2 3 2" xfId="14477"/>
    <cellStyle name="Normal 10 5 2 3 2 2" xfId="14478"/>
    <cellStyle name="Normal 10 5 2 3 3" xfId="14479"/>
    <cellStyle name="Normal 10 5 2 4" xfId="14480"/>
    <cellStyle name="Normal 10 5 2 4 2" xfId="14481"/>
    <cellStyle name="Normal 10 5 2 4 2 2" xfId="14482"/>
    <cellStyle name="Normal 10 5 2 4 3" xfId="14483"/>
    <cellStyle name="Normal 10 5 2 5" xfId="14484"/>
    <cellStyle name="Normal 10 5 2 5 2" xfId="14485"/>
    <cellStyle name="Normal 10 5 2 6" xfId="14486"/>
    <cellStyle name="Normal 10 5 3" xfId="14487"/>
    <cellStyle name="Normal 10 5 3 2" xfId="14488"/>
    <cellStyle name="Normal 10 5 3 2 2" xfId="14489"/>
    <cellStyle name="Normal 10 5 3 2 2 2" xfId="14490"/>
    <cellStyle name="Normal 10 5 3 2 3" xfId="14491"/>
    <cellStyle name="Normal 10 5 3 3" xfId="14492"/>
    <cellStyle name="Normal 10 5 3 3 2" xfId="14493"/>
    <cellStyle name="Normal 10 5 3 3 2 2" xfId="14494"/>
    <cellStyle name="Normal 10 5 3 3 3" xfId="14495"/>
    <cellStyle name="Normal 10 5 3 4" xfId="14496"/>
    <cellStyle name="Normal 10 5 3 4 2" xfId="14497"/>
    <cellStyle name="Normal 10 5 3 5" xfId="14498"/>
    <cellStyle name="Normal 10 5 4" xfId="14499"/>
    <cellStyle name="Normal 10 5 4 2" xfId="14500"/>
    <cellStyle name="Normal 10 5 4 2 2" xfId="14501"/>
    <cellStyle name="Normal 10 5 4 3" xfId="14502"/>
    <cellStyle name="Normal 10 5 5" xfId="14503"/>
    <cellStyle name="Normal 10 5 5 2" xfId="14504"/>
    <cellStyle name="Normal 10 5 5 2 2" xfId="14505"/>
    <cellStyle name="Normal 10 5 5 3" xfId="14506"/>
    <cellStyle name="Normal 10 5 6" xfId="14507"/>
    <cellStyle name="Normal 10 5 6 2" xfId="14508"/>
    <cellStyle name="Normal 10 5 7" xfId="14509"/>
    <cellStyle name="Normal 10 6 2 2" xfId="14510"/>
    <cellStyle name="Normal 10 6 2 2 2" xfId="14511"/>
    <cellStyle name="Normal 10 6 2 2 2 2" xfId="14512"/>
    <cellStyle name="Normal 10 6 2 2 2 2 2" xfId="14513"/>
    <cellStyle name="Normal 10 6 2 2 2 3" xfId="14514"/>
    <cellStyle name="Normal 10 6 2 2 3" xfId="14515"/>
    <cellStyle name="Normal 10 6 2 2 3 2" xfId="14516"/>
    <cellStyle name="Normal 10 6 2 2 3 2 2" xfId="14517"/>
    <cellStyle name="Normal 10 6 2 2 3 3" xfId="14518"/>
    <cellStyle name="Normal 10 6 2 2 4" xfId="14519"/>
    <cellStyle name="Normal 10 6 2 2 4 2" xfId="14520"/>
    <cellStyle name="Normal 10 6 2 2 5" xfId="14521"/>
    <cellStyle name="Normal 10 6 2 3" xfId="14522"/>
    <cellStyle name="Normal 10 6 2 3 2" xfId="14523"/>
    <cellStyle name="Normal 10 6 2 3 2 2" xfId="14524"/>
    <cellStyle name="Normal 10 6 2 3 3" xfId="14525"/>
    <cellStyle name="Normal 10 6 2 4" xfId="14526"/>
    <cellStyle name="Normal 10 6 2 4 2" xfId="14527"/>
    <cellStyle name="Normal 10 6 2 4 2 2" xfId="14528"/>
    <cellStyle name="Normal 10 6 2 4 3" xfId="14529"/>
    <cellStyle name="Normal 10 6 2 5" xfId="14530"/>
    <cellStyle name="Normal 10 6 2 5 2" xfId="14531"/>
    <cellStyle name="Normal 10 6 2 6" xfId="14532"/>
    <cellStyle name="Normal 10 6 3" xfId="14533"/>
    <cellStyle name="Normal 10 6 3 2" xfId="14534"/>
    <cellStyle name="Normal 10 6 3 2 2" xfId="14535"/>
    <cellStyle name="Normal 10 6 3 2 2 2" xfId="14536"/>
    <cellStyle name="Normal 10 6 3 2 3" xfId="14537"/>
    <cellStyle name="Normal 10 6 3 3" xfId="14538"/>
    <cellStyle name="Normal 10 6 3 3 2" xfId="14539"/>
    <cellStyle name="Normal 10 6 3 3 2 2" xfId="14540"/>
    <cellStyle name="Normal 10 6 3 3 3" xfId="14541"/>
    <cellStyle name="Normal 10 6 3 4" xfId="14542"/>
    <cellStyle name="Normal 10 6 3 4 2" xfId="14543"/>
    <cellStyle name="Normal 10 6 3 5" xfId="14544"/>
    <cellStyle name="Normal 10 6 4" xfId="14545"/>
    <cellStyle name="Normal 10 6 4 2" xfId="14546"/>
    <cellStyle name="Normal 10 6 4 2 2" xfId="14547"/>
    <cellStyle name="Normal 10 6 4 3" xfId="14548"/>
    <cellStyle name="Normal 10 6 5" xfId="14549"/>
    <cellStyle name="Normal 10 6 5 2" xfId="14550"/>
    <cellStyle name="Normal 10 6 5 2 2" xfId="14551"/>
    <cellStyle name="Normal 10 6 5 3" xfId="14552"/>
    <cellStyle name="Normal 10 6 6" xfId="14553"/>
    <cellStyle name="Normal 10 6 6 2" xfId="14554"/>
    <cellStyle name="Normal 10 6 7" xfId="14555"/>
    <cellStyle name="Normal 10 7 2 2" xfId="14556"/>
    <cellStyle name="Normal 10 7 2 2 2" xfId="14557"/>
    <cellStyle name="Normal 10 7 2 2 2 2" xfId="14558"/>
    <cellStyle name="Normal 10 7 2 2 2 2 2" xfId="14559"/>
    <cellStyle name="Normal 10 7 2 2 2 3" xfId="14560"/>
    <cellStyle name="Normal 10 7 2 2 3" xfId="14561"/>
    <cellStyle name="Normal 10 7 2 2 3 2" xfId="14562"/>
    <cellStyle name="Normal 10 7 2 2 3 2 2" xfId="14563"/>
    <cellStyle name="Normal 10 7 2 2 3 3" xfId="14564"/>
    <cellStyle name="Normal 10 7 2 2 4" xfId="14565"/>
    <cellStyle name="Normal 10 7 2 2 4 2" xfId="14566"/>
    <cellStyle name="Normal 10 7 2 2 5" xfId="14567"/>
    <cellStyle name="Normal 10 7 2 3" xfId="14568"/>
    <cellStyle name="Normal 10 7 2 3 2" xfId="14569"/>
    <cellStyle name="Normal 10 7 2 3 2 2" xfId="14570"/>
    <cellStyle name="Normal 10 7 2 3 3" xfId="14571"/>
    <cellStyle name="Normal 10 7 2 4" xfId="14572"/>
    <cellStyle name="Normal 10 7 2 4 2" xfId="14573"/>
    <cellStyle name="Normal 10 7 2 4 2 2" xfId="14574"/>
    <cellStyle name="Normal 10 7 2 4 3" xfId="14575"/>
    <cellStyle name="Normal 10 7 2 5" xfId="14576"/>
    <cellStyle name="Normal 10 7 2 5 2" xfId="14577"/>
    <cellStyle name="Normal 10 7 2 6" xfId="14578"/>
    <cellStyle name="Normal 10 7 3" xfId="14579"/>
    <cellStyle name="Normal 10 7 3 2" xfId="14580"/>
    <cellStyle name="Normal 10 7 3 2 2" xfId="14581"/>
    <cellStyle name="Normal 10 7 3 2 2 2" xfId="14582"/>
    <cellStyle name="Normal 10 7 3 2 3" xfId="14583"/>
    <cellStyle name="Normal 10 7 3 3" xfId="14584"/>
    <cellStyle name="Normal 10 7 3 3 2" xfId="14585"/>
    <cellStyle name="Normal 10 7 3 3 2 2" xfId="14586"/>
    <cellStyle name="Normal 10 7 3 3 3" xfId="14587"/>
    <cellStyle name="Normal 10 7 3 4" xfId="14588"/>
    <cellStyle name="Normal 10 7 3 4 2" xfId="14589"/>
    <cellStyle name="Normal 10 7 3 5" xfId="14590"/>
    <cellStyle name="Normal 10 7 4" xfId="14591"/>
    <cellStyle name="Normal 10 7 4 2" xfId="14592"/>
    <cellStyle name="Normal 10 7 4 2 2" xfId="14593"/>
    <cellStyle name="Normal 10 7 4 3" xfId="14594"/>
    <cellStyle name="Normal 10 7 5" xfId="14595"/>
    <cellStyle name="Normal 10 7 5 2" xfId="14596"/>
    <cellStyle name="Normal 10 7 5 2 2" xfId="14597"/>
    <cellStyle name="Normal 10 7 5 3" xfId="14598"/>
    <cellStyle name="Normal 10 7 6" xfId="14599"/>
    <cellStyle name="Normal 10 7 6 2" xfId="14600"/>
    <cellStyle name="Normal 10 7 7" xfId="14601"/>
    <cellStyle name="Normal 10 8 2" xfId="14602"/>
    <cellStyle name="Normal 10 8 2 2" xfId="14603"/>
    <cellStyle name="Normal 10 8 2 2 2" xfId="14604"/>
    <cellStyle name="Normal 10 8 2 2 2 2" xfId="14605"/>
    <cellStyle name="Normal 10 8 2 2 3" xfId="14606"/>
    <cellStyle name="Normal 10 8 2 3" xfId="14607"/>
    <cellStyle name="Normal 10 8 2 3 2" xfId="14608"/>
    <cellStyle name="Normal 10 8 2 3 2 2" xfId="14609"/>
    <cellStyle name="Normal 10 8 2 3 3" xfId="14610"/>
    <cellStyle name="Normal 10 8 2 4" xfId="14611"/>
    <cellStyle name="Normal 10 8 2 4 2" xfId="14612"/>
    <cellStyle name="Normal 10 8 2 5" xfId="14613"/>
    <cellStyle name="Normal 10 8 3" xfId="14614"/>
    <cellStyle name="Normal 10 8 3 2" xfId="14615"/>
    <cellStyle name="Normal 10 8 3 2 2" xfId="14616"/>
    <cellStyle name="Normal 10 8 3 3" xfId="14617"/>
    <cellStyle name="Normal 10 8 4" xfId="14618"/>
    <cellStyle name="Normal 10 8 4 2" xfId="14619"/>
    <cellStyle name="Normal 10 8 4 2 2" xfId="14620"/>
    <cellStyle name="Normal 10 8 4 3" xfId="14621"/>
    <cellStyle name="Normal 10 8 5" xfId="14622"/>
    <cellStyle name="Normal 10 8 5 2" xfId="14623"/>
    <cellStyle name="Normal 10 8 6" xfId="14624"/>
    <cellStyle name="Normal 10 9 2" xfId="14625"/>
    <cellStyle name="Normal 10 9 2 2" xfId="14626"/>
    <cellStyle name="Normal 10 9 2 2 2" xfId="14627"/>
    <cellStyle name="Normal 10 9 2 2 2 2" xfId="14628"/>
    <cellStyle name="Normal 10 9 2 2 3" xfId="14629"/>
    <cellStyle name="Normal 10 9 2 3" xfId="14630"/>
    <cellStyle name="Normal 10 9 2 3 2" xfId="14631"/>
    <cellStyle name="Normal 10 9 2 3 2 2" xfId="14632"/>
    <cellStyle name="Normal 10 9 2 3 3" xfId="14633"/>
    <cellStyle name="Normal 10 9 2 4" xfId="14634"/>
    <cellStyle name="Normal 10 9 2 4 2" xfId="14635"/>
    <cellStyle name="Normal 10 9 2 5" xfId="14636"/>
    <cellStyle name="Normal 10 9 3" xfId="14637"/>
    <cellStyle name="Normal 10 9 3 2" xfId="14638"/>
    <cellStyle name="Normal 10 9 3 2 2" xfId="14639"/>
    <cellStyle name="Normal 10 9 3 3" xfId="14640"/>
    <cellStyle name="Normal 10 9 4" xfId="14641"/>
    <cellStyle name="Normal 10 9 4 2" xfId="14642"/>
    <cellStyle name="Normal 10 9 4 2 2" xfId="14643"/>
    <cellStyle name="Normal 10 9 4 3" xfId="14644"/>
    <cellStyle name="Normal 10 9 5" xfId="14645"/>
    <cellStyle name="Normal 10 9 5 2" xfId="14646"/>
    <cellStyle name="Normal 10 9 6" xfId="14647"/>
    <cellStyle name="Normal 106" xfId="14648"/>
    <cellStyle name="Normal 107" xfId="14649"/>
    <cellStyle name="Normal 108" xfId="14650"/>
    <cellStyle name="Normal 109" xfId="14651"/>
    <cellStyle name="Normal 11 10 2" xfId="14652"/>
    <cellStyle name="Normal 11 10 2 2" xfId="14653"/>
    <cellStyle name="Normal 11 10 2 2 2" xfId="14654"/>
    <cellStyle name="Normal 11 10 2 3" xfId="14655"/>
    <cellStyle name="Normal 11 10 3" xfId="14656"/>
    <cellStyle name="Normal 11 10 3 2" xfId="14657"/>
    <cellStyle name="Normal 11 10 3 2 2" xfId="14658"/>
    <cellStyle name="Normal 11 10 3 3" xfId="14659"/>
    <cellStyle name="Normal 11 10 4" xfId="14660"/>
    <cellStyle name="Normal 11 10 4 2" xfId="14661"/>
    <cellStyle name="Normal 11 10 5" xfId="14662"/>
    <cellStyle name="Normal 11 11" xfId="14663"/>
    <cellStyle name="Normal 11 11 2" xfId="14664"/>
    <cellStyle name="Normal 11 11 2 2" xfId="14665"/>
    <cellStyle name="Normal 11 11 3" xfId="14666"/>
    <cellStyle name="Normal 11 12" xfId="14667"/>
    <cellStyle name="Normal 11 12 2" xfId="14668"/>
    <cellStyle name="Normal 11 12 2 2" xfId="14669"/>
    <cellStyle name="Normal 11 12 3" xfId="14670"/>
    <cellStyle name="Normal 11 13" xfId="14671"/>
    <cellStyle name="Normal 11 13 2" xfId="14672"/>
    <cellStyle name="Normal 11 14" xfId="14673"/>
    <cellStyle name="Normal 11 2 2 3 2" xfId="14674"/>
    <cellStyle name="Normal 11 2 2 3 2 2" xfId="14675"/>
    <cellStyle name="Normal 11 2 2 3 2 2 2" xfId="14676"/>
    <cellStyle name="Normal 11 2 2 3 2 3" xfId="14677"/>
    <cellStyle name="Normal 11 2 2 3 3" xfId="14678"/>
    <cellStyle name="Normal 11 2 2 3 3 2" xfId="14679"/>
    <cellStyle name="Normal 11 2 2 3 3 2 2" xfId="14680"/>
    <cellStyle name="Normal 11 2 2 3 3 3" xfId="14681"/>
    <cellStyle name="Normal 11 2 2 3 4" xfId="14682"/>
    <cellStyle name="Normal 11 2 2 3 4 2" xfId="14683"/>
    <cellStyle name="Normal 11 2 2 3 5" xfId="14684"/>
    <cellStyle name="Normal 11 2 2 4 2" xfId="14685"/>
    <cellStyle name="Normal 11 2 2 4 2 2" xfId="14686"/>
    <cellStyle name="Normal 11 2 2 4 3" xfId="14687"/>
    <cellStyle name="Normal 11 2 2 5" xfId="14688"/>
    <cellStyle name="Normal 11 2 2 5 2" xfId="14689"/>
    <cellStyle name="Normal 11 2 2 5 2 2" xfId="14690"/>
    <cellStyle name="Normal 11 2 2 5 3" xfId="14691"/>
    <cellStyle name="Normal 11 2 2 6" xfId="14692"/>
    <cellStyle name="Normal 11 2 2 6 2" xfId="14693"/>
    <cellStyle name="Normal 11 2 2 7" xfId="14694"/>
    <cellStyle name="Normal 11 2 4 2" xfId="14695"/>
    <cellStyle name="Normal 11 2 4 2 2" xfId="14696"/>
    <cellStyle name="Normal 11 2 4 2 2 2" xfId="14697"/>
    <cellStyle name="Normal 11 2 4 2 2 2 2" xfId="14698"/>
    <cellStyle name="Normal 11 2 4 2 2 3" xfId="14699"/>
    <cellStyle name="Normal 11 2 4 2 3" xfId="14700"/>
    <cellStyle name="Normal 11 2 4 2 3 2" xfId="14701"/>
    <cellStyle name="Normal 11 2 4 2 3 2 2" xfId="14702"/>
    <cellStyle name="Normal 11 2 4 2 3 3" xfId="14703"/>
    <cellStyle name="Normal 11 2 4 2 4" xfId="14704"/>
    <cellStyle name="Normal 11 2 4 2 4 2" xfId="14705"/>
    <cellStyle name="Normal 11 2 4 2 5" xfId="14706"/>
    <cellStyle name="Normal 11 2 4 3" xfId="14707"/>
    <cellStyle name="Normal 11 2 4 3 2" xfId="14708"/>
    <cellStyle name="Normal 11 2 4 3 2 2" xfId="14709"/>
    <cellStyle name="Normal 11 2 4 3 3" xfId="14710"/>
    <cellStyle name="Normal 11 2 4 4" xfId="14711"/>
    <cellStyle name="Normal 11 2 4 4 2" xfId="14712"/>
    <cellStyle name="Normal 11 2 4 4 2 2" xfId="14713"/>
    <cellStyle name="Normal 11 2 4 4 3" xfId="14714"/>
    <cellStyle name="Normal 11 2 4 5" xfId="14715"/>
    <cellStyle name="Normal 11 2 4 5 2" xfId="14716"/>
    <cellStyle name="Normal 11 2 4 6" xfId="14717"/>
    <cellStyle name="Normal 11 2 5 2" xfId="14718"/>
    <cellStyle name="Normal 11 2 5 2 2" xfId="14719"/>
    <cellStyle name="Normal 11 2 5 2 2 2" xfId="14720"/>
    <cellStyle name="Normal 11 2 5 2 2 2 2" xfId="14721"/>
    <cellStyle name="Normal 11 2 5 2 2 3" xfId="14722"/>
    <cellStyle name="Normal 11 2 5 2 3" xfId="14723"/>
    <cellStyle name="Normal 11 2 5 2 3 2" xfId="14724"/>
    <cellStyle name="Normal 11 2 5 2 3 2 2" xfId="14725"/>
    <cellStyle name="Normal 11 2 5 2 3 3" xfId="14726"/>
    <cellStyle name="Normal 11 2 5 2 4" xfId="14727"/>
    <cellStyle name="Normal 11 2 5 2 4 2" xfId="14728"/>
    <cellStyle name="Normal 11 2 5 2 5" xfId="14729"/>
    <cellStyle name="Normal 11 2 5 3" xfId="14730"/>
    <cellStyle name="Normal 11 2 5 3 2" xfId="14731"/>
    <cellStyle name="Normal 11 2 5 3 2 2" xfId="14732"/>
    <cellStyle name="Normal 11 2 5 3 3" xfId="14733"/>
    <cellStyle name="Normal 11 2 5 4" xfId="14734"/>
    <cellStyle name="Normal 11 2 5 4 2" xfId="14735"/>
    <cellStyle name="Normal 11 2 5 4 2 2" xfId="14736"/>
    <cellStyle name="Normal 11 2 5 4 3" xfId="14737"/>
    <cellStyle name="Normal 11 2 5 5" xfId="14738"/>
    <cellStyle name="Normal 11 2 5 5 2" xfId="14739"/>
    <cellStyle name="Normal 11 2 5 6" xfId="14740"/>
    <cellStyle name="Normal 11 2 6" xfId="14741"/>
    <cellStyle name="Normal 11 2 6 2" xfId="14742"/>
    <cellStyle name="Normal 11 2 6 2 2" xfId="14743"/>
    <cellStyle name="Normal 11 2 6 2 2 2" xfId="14744"/>
    <cellStyle name="Normal 11 2 6 2 3" xfId="14745"/>
    <cellStyle name="Normal 11 2 6 3" xfId="14746"/>
    <cellStyle name="Normal 11 2 6 3 2" xfId="14747"/>
    <cellStyle name="Normal 11 2 6 3 2 2" xfId="14748"/>
    <cellStyle name="Normal 11 2 6 3 3" xfId="14749"/>
    <cellStyle name="Normal 11 2 6 4" xfId="14750"/>
    <cellStyle name="Normal 11 2 6 4 2" xfId="14751"/>
    <cellStyle name="Normal 11 2 6 5" xfId="14752"/>
    <cellStyle name="Normal 11 2 7" xfId="14753"/>
    <cellStyle name="Normal 11 2 7 2" xfId="14754"/>
    <cellStyle name="Normal 11 2 8" xfId="14755"/>
    <cellStyle name="Normal 11 3 2 2 2" xfId="14756"/>
    <cellStyle name="Normal 11 3 2 2 2 2" xfId="14757"/>
    <cellStyle name="Normal 11 3 2 2 2 2 2" xfId="14758"/>
    <cellStyle name="Normal 11 3 2 2 2 2 2 2" xfId="14759"/>
    <cellStyle name="Normal 11 3 2 2 2 2 3" xfId="14760"/>
    <cellStyle name="Normal 11 3 2 2 2 3" xfId="14761"/>
    <cellStyle name="Normal 11 3 2 2 2 3 2" xfId="14762"/>
    <cellStyle name="Normal 11 3 2 2 2 3 2 2" xfId="14763"/>
    <cellStyle name="Normal 11 3 2 2 2 3 3" xfId="14764"/>
    <cellStyle name="Normal 11 3 2 2 2 4" xfId="14765"/>
    <cellStyle name="Normal 11 3 2 2 2 4 2" xfId="14766"/>
    <cellStyle name="Normal 11 3 2 2 2 5" xfId="14767"/>
    <cellStyle name="Normal 11 3 2 2 3" xfId="14768"/>
    <cellStyle name="Normal 11 3 2 2 3 2" xfId="14769"/>
    <cellStyle name="Normal 11 3 2 2 3 2 2" xfId="14770"/>
    <cellStyle name="Normal 11 3 2 2 3 3" xfId="14771"/>
    <cellStyle name="Normal 11 3 2 2 4" xfId="14772"/>
    <cellStyle name="Normal 11 3 2 2 4 2" xfId="14773"/>
    <cellStyle name="Normal 11 3 2 2 4 2 2" xfId="14774"/>
    <cellStyle name="Normal 11 3 2 2 4 3" xfId="14775"/>
    <cellStyle name="Normal 11 3 2 2 5" xfId="14776"/>
    <cellStyle name="Normal 11 3 2 2 5 2" xfId="14777"/>
    <cellStyle name="Normal 11 3 2 2 6" xfId="14778"/>
    <cellStyle name="Normal 11 3 2 3" xfId="14779"/>
    <cellStyle name="Normal 11 3 2 3 2" xfId="14780"/>
    <cellStyle name="Normal 11 3 2 3 2 2" xfId="14781"/>
    <cellStyle name="Normal 11 3 2 3 2 2 2" xfId="14782"/>
    <cellStyle name="Normal 11 3 2 3 2 3" xfId="14783"/>
    <cellStyle name="Normal 11 3 2 3 3" xfId="14784"/>
    <cellStyle name="Normal 11 3 2 3 3 2" xfId="14785"/>
    <cellStyle name="Normal 11 3 2 3 3 2 2" xfId="14786"/>
    <cellStyle name="Normal 11 3 2 3 3 3" xfId="14787"/>
    <cellStyle name="Normal 11 3 2 3 4" xfId="14788"/>
    <cellStyle name="Normal 11 3 2 3 4 2" xfId="14789"/>
    <cellStyle name="Normal 11 3 2 3 5" xfId="14790"/>
    <cellStyle name="Normal 11 3 2 4" xfId="14791"/>
    <cellStyle name="Normal 11 3 2 4 2" xfId="14792"/>
    <cellStyle name="Normal 11 3 2 4 2 2" xfId="14793"/>
    <cellStyle name="Normal 11 3 2 4 3" xfId="14794"/>
    <cellStyle name="Normal 11 3 2 5" xfId="14795"/>
    <cellStyle name="Normal 11 3 2 5 2" xfId="14796"/>
    <cellStyle name="Normal 11 3 2 5 2 2" xfId="14797"/>
    <cellStyle name="Normal 11 3 2 5 3" xfId="14798"/>
    <cellStyle name="Normal 11 3 2 6" xfId="14799"/>
    <cellStyle name="Normal 11 3 2 6 2" xfId="14800"/>
    <cellStyle name="Normal 11 3 2 7" xfId="14801"/>
    <cellStyle name="Normal 11 3 3 2" xfId="14802"/>
    <cellStyle name="Normal 11 3 3 2 2" xfId="14803"/>
    <cellStyle name="Normal 11 3 3 2 2 2" xfId="14804"/>
    <cellStyle name="Normal 11 3 3 2 2 2 2" xfId="14805"/>
    <cellStyle name="Normal 11 3 3 2 2 3" xfId="14806"/>
    <cellStyle name="Normal 11 3 3 2 3" xfId="14807"/>
    <cellStyle name="Normal 11 3 3 2 3 2" xfId="14808"/>
    <cellStyle name="Normal 11 3 3 2 3 2 2" xfId="14809"/>
    <cellStyle name="Normal 11 3 3 2 3 3" xfId="14810"/>
    <cellStyle name="Normal 11 3 3 2 4" xfId="14811"/>
    <cellStyle name="Normal 11 3 3 2 4 2" xfId="14812"/>
    <cellStyle name="Normal 11 3 3 2 5" xfId="14813"/>
    <cellStyle name="Normal 11 3 3 3" xfId="14814"/>
    <cellStyle name="Normal 11 3 3 3 2" xfId="14815"/>
    <cellStyle name="Normal 11 3 3 3 2 2" xfId="14816"/>
    <cellStyle name="Normal 11 3 3 3 3" xfId="14817"/>
    <cellStyle name="Normal 11 3 3 4" xfId="14818"/>
    <cellStyle name="Normal 11 3 3 4 2" xfId="14819"/>
    <cellStyle name="Normal 11 3 3 4 2 2" xfId="14820"/>
    <cellStyle name="Normal 11 3 3 4 3" xfId="14821"/>
    <cellStyle name="Normal 11 3 3 5" xfId="14822"/>
    <cellStyle name="Normal 11 3 3 5 2" xfId="14823"/>
    <cellStyle name="Normal 11 3 3 6" xfId="14824"/>
    <cellStyle name="Normal 11 3 4 2" xfId="14825"/>
    <cellStyle name="Normal 11 3 5 2" xfId="14826"/>
    <cellStyle name="Normal 11 3 5 2 2" xfId="14827"/>
    <cellStyle name="Normal 11 3 5 2 2 2" xfId="14828"/>
    <cellStyle name="Normal 11 3 5 2 3" xfId="14829"/>
    <cellStyle name="Normal 11 3 5 3" xfId="14830"/>
    <cellStyle name="Normal 11 3 5 3 2" xfId="14831"/>
    <cellStyle name="Normal 11 3 5 3 2 2" xfId="14832"/>
    <cellStyle name="Normal 11 3 5 3 3" xfId="14833"/>
    <cellStyle name="Normal 11 3 5 4" xfId="14834"/>
    <cellStyle name="Normal 11 3 5 4 2" xfId="14835"/>
    <cellStyle name="Normal 11 3 5 5" xfId="14836"/>
    <cellStyle name="Normal 11 3 6" xfId="14837"/>
    <cellStyle name="Normal 11 3 7" xfId="14838"/>
    <cellStyle name="Normal 11 3 7 2" xfId="14839"/>
    <cellStyle name="Normal 11 3 7 2 2" xfId="14840"/>
    <cellStyle name="Normal 11 3 7 3" xfId="14841"/>
    <cellStyle name="Normal 11 3 8" xfId="14842"/>
    <cellStyle name="Normal 11 3 8 2" xfId="14843"/>
    <cellStyle name="Normal 11 3 8 2 2" xfId="14844"/>
    <cellStyle name="Normal 11 3 8 3" xfId="14845"/>
    <cellStyle name="Normal 11 4 2 2" xfId="14846"/>
    <cellStyle name="Normal 11 4 2 2 2" xfId="14847"/>
    <cellStyle name="Normal 11 4 2 2 2 2" xfId="14848"/>
    <cellStyle name="Normal 11 4 2 2 2 2 2" xfId="14849"/>
    <cellStyle name="Normal 11 4 2 2 2 3" xfId="14850"/>
    <cellStyle name="Normal 11 4 2 2 3" xfId="14851"/>
    <cellStyle name="Normal 11 4 2 2 3 2" xfId="14852"/>
    <cellStyle name="Normal 11 4 2 2 3 2 2" xfId="14853"/>
    <cellStyle name="Normal 11 4 2 2 3 3" xfId="14854"/>
    <cellStyle name="Normal 11 4 2 2 4" xfId="14855"/>
    <cellStyle name="Normal 11 4 2 2 4 2" xfId="14856"/>
    <cellStyle name="Normal 11 4 2 2 5" xfId="14857"/>
    <cellStyle name="Normal 11 4 2 3" xfId="14858"/>
    <cellStyle name="Normal 11 4 2 3 2" xfId="14859"/>
    <cellStyle name="Normal 11 4 2 3 2 2" xfId="14860"/>
    <cellStyle name="Normal 11 4 2 3 3" xfId="14861"/>
    <cellStyle name="Normal 11 4 2 4" xfId="14862"/>
    <cellStyle name="Normal 11 4 2 4 2" xfId="14863"/>
    <cellStyle name="Normal 11 4 2 4 2 2" xfId="14864"/>
    <cellStyle name="Normal 11 4 2 4 3" xfId="14865"/>
    <cellStyle name="Normal 11 4 2 5" xfId="14866"/>
    <cellStyle name="Normal 11 4 2 5 2" xfId="14867"/>
    <cellStyle name="Normal 11 4 2 6" xfId="14868"/>
    <cellStyle name="Normal 11 4 3 2" xfId="14869"/>
    <cellStyle name="Normal 11 4 3 2 2" xfId="14870"/>
    <cellStyle name="Normal 11 4 3 2 2 2" xfId="14871"/>
    <cellStyle name="Normal 11 4 3 2 3" xfId="14872"/>
    <cellStyle name="Normal 11 4 3 3" xfId="14873"/>
    <cellStyle name="Normal 11 4 3 3 2" xfId="14874"/>
    <cellStyle name="Normal 11 4 3 3 2 2" xfId="14875"/>
    <cellStyle name="Normal 11 4 3 3 3" xfId="14876"/>
    <cellStyle name="Normal 11 4 3 4" xfId="14877"/>
    <cellStyle name="Normal 11 4 3 4 2" xfId="14878"/>
    <cellStyle name="Normal 11 4 3 5" xfId="14879"/>
    <cellStyle name="Normal 11 4 4 2" xfId="14880"/>
    <cellStyle name="Normal 11 4 4 2 2" xfId="14881"/>
    <cellStyle name="Normal 11 4 4 3" xfId="14882"/>
    <cellStyle name="Normal 11 4 5" xfId="14883"/>
    <cellStyle name="Normal 11 4 5 2" xfId="14884"/>
    <cellStyle name="Normal 11 4 5 2 2" xfId="14885"/>
    <cellStyle name="Normal 11 4 5 3" xfId="14886"/>
    <cellStyle name="Normal 11 4 6" xfId="14887"/>
    <cellStyle name="Normal 11 4 6 2" xfId="14888"/>
    <cellStyle name="Normal 11 4 7" xfId="14889"/>
    <cellStyle name="Normal 11 5 2 2" xfId="14890"/>
    <cellStyle name="Normal 11 5 2 2 2" xfId="14891"/>
    <cellStyle name="Normal 11 5 2 2 2 2" xfId="14892"/>
    <cellStyle name="Normal 11 5 2 2 2 2 2" xfId="14893"/>
    <cellStyle name="Normal 11 5 2 2 2 3" xfId="14894"/>
    <cellStyle name="Normal 11 5 2 2 3" xfId="14895"/>
    <cellStyle name="Normal 11 5 2 2 3 2" xfId="14896"/>
    <cellStyle name="Normal 11 5 2 2 3 2 2" xfId="14897"/>
    <cellStyle name="Normal 11 5 2 2 3 3" xfId="14898"/>
    <cellStyle name="Normal 11 5 2 2 4" xfId="14899"/>
    <cellStyle name="Normal 11 5 2 2 4 2" xfId="14900"/>
    <cellStyle name="Normal 11 5 2 2 5" xfId="14901"/>
    <cellStyle name="Normal 11 5 2 3" xfId="14902"/>
    <cellStyle name="Normal 11 5 2 3 2" xfId="14903"/>
    <cellStyle name="Normal 11 5 2 3 2 2" xfId="14904"/>
    <cellStyle name="Normal 11 5 2 3 3" xfId="14905"/>
    <cellStyle name="Normal 11 5 2 4" xfId="14906"/>
    <cellStyle name="Normal 11 5 2 4 2" xfId="14907"/>
    <cellStyle name="Normal 11 5 2 4 2 2" xfId="14908"/>
    <cellStyle name="Normal 11 5 2 4 3" xfId="14909"/>
    <cellStyle name="Normal 11 5 2 5" xfId="14910"/>
    <cellStyle name="Normal 11 5 2 5 2" xfId="14911"/>
    <cellStyle name="Normal 11 5 2 6" xfId="14912"/>
    <cellStyle name="Normal 11 5 3" xfId="14913"/>
    <cellStyle name="Normal 11 5 3 2" xfId="14914"/>
    <cellStyle name="Normal 11 5 3 2 2" xfId="14915"/>
    <cellStyle name="Normal 11 5 3 2 2 2" xfId="14916"/>
    <cellStyle name="Normal 11 5 3 2 3" xfId="14917"/>
    <cellStyle name="Normal 11 5 3 3" xfId="14918"/>
    <cellStyle name="Normal 11 5 3 3 2" xfId="14919"/>
    <cellStyle name="Normal 11 5 3 3 2 2" xfId="14920"/>
    <cellStyle name="Normal 11 5 3 3 3" xfId="14921"/>
    <cellStyle name="Normal 11 5 3 4" xfId="14922"/>
    <cellStyle name="Normal 11 5 3 4 2" xfId="14923"/>
    <cellStyle name="Normal 11 5 3 5" xfId="14924"/>
    <cellStyle name="Normal 11 5 4" xfId="14925"/>
    <cellStyle name="Normal 11 5 4 2" xfId="14926"/>
    <cellStyle name="Normal 11 5 4 2 2" xfId="14927"/>
    <cellStyle name="Normal 11 5 4 3" xfId="14928"/>
    <cellStyle name="Normal 11 5 5" xfId="14929"/>
    <cellStyle name="Normal 11 5 5 2" xfId="14930"/>
    <cellStyle name="Normal 11 5 5 2 2" xfId="14931"/>
    <cellStyle name="Normal 11 5 5 3" xfId="14932"/>
    <cellStyle name="Normal 11 5 6" xfId="14933"/>
    <cellStyle name="Normal 11 5 6 2" xfId="14934"/>
    <cellStyle name="Normal 11 5 7" xfId="14935"/>
    <cellStyle name="Normal 11 6 2 2" xfId="14936"/>
    <cellStyle name="Normal 11 6 2 2 2" xfId="14937"/>
    <cellStyle name="Normal 11 6 2 2 2 2" xfId="14938"/>
    <cellStyle name="Normal 11 6 2 2 2 2 2" xfId="14939"/>
    <cellStyle name="Normal 11 6 2 2 2 3" xfId="14940"/>
    <cellStyle name="Normal 11 6 2 2 3" xfId="14941"/>
    <cellStyle name="Normal 11 6 2 2 3 2" xfId="14942"/>
    <cellStyle name="Normal 11 6 2 2 3 2 2" xfId="14943"/>
    <cellStyle name="Normal 11 6 2 2 3 3" xfId="14944"/>
    <cellStyle name="Normal 11 6 2 2 4" xfId="14945"/>
    <cellStyle name="Normal 11 6 2 2 4 2" xfId="14946"/>
    <cellStyle name="Normal 11 6 2 2 5" xfId="14947"/>
    <cellStyle name="Normal 11 6 2 3" xfId="14948"/>
    <cellStyle name="Normal 11 6 2 3 2" xfId="14949"/>
    <cellStyle name="Normal 11 6 2 3 2 2" xfId="14950"/>
    <cellStyle name="Normal 11 6 2 3 3" xfId="14951"/>
    <cellStyle name="Normal 11 6 2 4" xfId="14952"/>
    <cellStyle name="Normal 11 6 2 4 2" xfId="14953"/>
    <cellStyle name="Normal 11 6 2 4 2 2" xfId="14954"/>
    <cellStyle name="Normal 11 6 2 4 3" xfId="14955"/>
    <cellStyle name="Normal 11 6 2 5" xfId="14956"/>
    <cellStyle name="Normal 11 6 2 5 2" xfId="14957"/>
    <cellStyle name="Normal 11 6 2 6" xfId="14958"/>
    <cellStyle name="Normal 11 6 3" xfId="14959"/>
    <cellStyle name="Normal 11 6 3 2" xfId="14960"/>
    <cellStyle name="Normal 11 6 3 2 2" xfId="14961"/>
    <cellStyle name="Normal 11 6 3 2 2 2" xfId="14962"/>
    <cellStyle name="Normal 11 6 3 2 3" xfId="14963"/>
    <cellStyle name="Normal 11 6 3 3" xfId="14964"/>
    <cellStyle name="Normal 11 6 3 3 2" xfId="14965"/>
    <cellStyle name="Normal 11 6 3 3 2 2" xfId="14966"/>
    <cellStyle name="Normal 11 6 3 3 3" xfId="14967"/>
    <cellStyle name="Normal 11 6 3 4" xfId="14968"/>
    <cellStyle name="Normal 11 6 3 4 2" xfId="14969"/>
    <cellStyle name="Normal 11 6 3 5" xfId="14970"/>
    <cellStyle name="Normal 11 6 4" xfId="14971"/>
    <cellStyle name="Normal 11 6 4 2" xfId="14972"/>
    <cellStyle name="Normal 11 6 4 2 2" xfId="14973"/>
    <cellStyle name="Normal 11 6 4 3" xfId="14974"/>
    <cellStyle name="Normal 11 6 5" xfId="14975"/>
    <cellStyle name="Normal 11 6 5 2" xfId="14976"/>
    <cellStyle name="Normal 11 6 5 2 2" xfId="14977"/>
    <cellStyle name="Normal 11 6 5 3" xfId="14978"/>
    <cellStyle name="Normal 11 6 6" xfId="14979"/>
    <cellStyle name="Normal 11 6 6 2" xfId="14980"/>
    <cellStyle name="Normal 11 6 7" xfId="14981"/>
    <cellStyle name="Normal 11 7 2 2" xfId="14982"/>
    <cellStyle name="Normal 11 7 2 2 2" xfId="14983"/>
    <cellStyle name="Normal 11 7 2 2 2 2" xfId="14984"/>
    <cellStyle name="Normal 11 7 2 2 2 2 2" xfId="14985"/>
    <cellStyle name="Normal 11 7 2 2 2 3" xfId="14986"/>
    <cellStyle name="Normal 11 7 2 2 3" xfId="14987"/>
    <cellStyle name="Normal 11 7 2 2 3 2" xfId="14988"/>
    <cellStyle name="Normal 11 7 2 2 3 2 2" xfId="14989"/>
    <cellStyle name="Normal 11 7 2 2 3 3" xfId="14990"/>
    <cellStyle name="Normal 11 7 2 2 4" xfId="14991"/>
    <cellStyle name="Normal 11 7 2 2 4 2" xfId="14992"/>
    <cellStyle name="Normal 11 7 2 2 5" xfId="14993"/>
    <cellStyle name="Normal 11 7 2 3" xfId="14994"/>
    <cellStyle name="Normal 11 7 2 3 2" xfId="14995"/>
    <cellStyle name="Normal 11 7 2 3 2 2" xfId="14996"/>
    <cellStyle name="Normal 11 7 2 3 3" xfId="14997"/>
    <cellStyle name="Normal 11 7 2 4" xfId="14998"/>
    <cellStyle name="Normal 11 7 2 4 2" xfId="14999"/>
    <cellStyle name="Normal 11 7 2 4 2 2" xfId="15000"/>
    <cellStyle name="Normal 11 7 2 4 3" xfId="15001"/>
    <cellStyle name="Normal 11 7 2 5" xfId="15002"/>
    <cellStyle name="Normal 11 7 2 5 2" xfId="15003"/>
    <cellStyle name="Normal 11 7 2 6" xfId="15004"/>
    <cellStyle name="Normal 11 7 3" xfId="15005"/>
    <cellStyle name="Normal 11 7 3 2" xfId="15006"/>
    <cellStyle name="Normal 11 7 3 2 2" xfId="15007"/>
    <cellStyle name="Normal 11 7 3 2 2 2" xfId="15008"/>
    <cellStyle name="Normal 11 7 3 2 3" xfId="15009"/>
    <cellStyle name="Normal 11 7 3 3" xfId="15010"/>
    <cellStyle name="Normal 11 7 3 3 2" xfId="15011"/>
    <cellStyle name="Normal 11 7 3 3 2 2" xfId="15012"/>
    <cellStyle name="Normal 11 7 3 3 3" xfId="15013"/>
    <cellStyle name="Normal 11 7 3 4" xfId="15014"/>
    <cellStyle name="Normal 11 7 3 4 2" xfId="15015"/>
    <cellStyle name="Normal 11 7 3 5" xfId="15016"/>
    <cellStyle name="Normal 11 7 4" xfId="15017"/>
    <cellStyle name="Normal 11 7 4 2" xfId="15018"/>
    <cellStyle name="Normal 11 7 4 2 2" xfId="15019"/>
    <cellStyle name="Normal 11 7 4 3" xfId="15020"/>
    <cellStyle name="Normal 11 7 5" xfId="15021"/>
    <cellStyle name="Normal 11 7 5 2" xfId="15022"/>
    <cellStyle name="Normal 11 7 5 2 2" xfId="15023"/>
    <cellStyle name="Normal 11 7 5 3" xfId="15024"/>
    <cellStyle name="Normal 11 7 6" xfId="15025"/>
    <cellStyle name="Normal 11 7 6 2" xfId="15026"/>
    <cellStyle name="Normal 11 7 7" xfId="15027"/>
    <cellStyle name="Normal 11 8 2" xfId="15028"/>
    <cellStyle name="Normal 11 8 2 2" xfId="15029"/>
    <cellStyle name="Normal 11 8 2 2 2" xfId="15030"/>
    <cellStyle name="Normal 11 8 2 2 2 2" xfId="15031"/>
    <cellStyle name="Normal 11 8 2 2 3" xfId="15032"/>
    <cellStyle name="Normal 11 8 2 3" xfId="15033"/>
    <cellStyle name="Normal 11 8 2 3 2" xfId="15034"/>
    <cellStyle name="Normal 11 8 2 3 2 2" xfId="15035"/>
    <cellStyle name="Normal 11 8 2 3 3" xfId="15036"/>
    <cellStyle name="Normal 11 8 2 4" xfId="15037"/>
    <cellStyle name="Normal 11 8 2 4 2" xfId="15038"/>
    <cellStyle name="Normal 11 8 2 5" xfId="15039"/>
    <cellStyle name="Normal 11 8 3" xfId="15040"/>
    <cellStyle name="Normal 11 8 3 2" xfId="15041"/>
    <cellStyle name="Normal 11 8 3 2 2" xfId="15042"/>
    <cellStyle name="Normal 11 8 3 3" xfId="15043"/>
    <cellStyle name="Normal 11 8 4" xfId="15044"/>
    <cellStyle name="Normal 11 8 4 2" xfId="15045"/>
    <cellStyle name="Normal 11 8 4 2 2" xfId="15046"/>
    <cellStyle name="Normal 11 8 4 3" xfId="15047"/>
    <cellStyle name="Normal 11 8 5" xfId="15048"/>
    <cellStyle name="Normal 11 8 5 2" xfId="15049"/>
    <cellStyle name="Normal 11 8 6" xfId="15050"/>
    <cellStyle name="Normal 11 9 2" xfId="15051"/>
    <cellStyle name="Normal 11 9 2 2" xfId="15052"/>
    <cellStyle name="Normal 11 9 2 2 2" xfId="15053"/>
    <cellStyle name="Normal 11 9 2 2 2 2" xfId="15054"/>
    <cellStyle name="Normal 11 9 2 2 3" xfId="15055"/>
    <cellStyle name="Normal 11 9 2 3" xfId="15056"/>
    <cellStyle name="Normal 11 9 2 3 2" xfId="15057"/>
    <cellStyle name="Normal 11 9 2 3 2 2" xfId="15058"/>
    <cellStyle name="Normal 11 9 2 3 3" xfId="15059"/>
    <cellStyle name="Normal 11 9 2 4" xfId="15060"/>
    <cellStyle name="Normal 11 9 2 4 2" xfId="15061"/>
    <cellStyle name="Normal 11 9 2 5" xfId="15062"/>
    <cellStyle name="Normal 11 9 3" xfId="15063"/>
    <cellStyle name="Normal 11 9 3 2" xfId="15064"/>
    <cellStyle name="Normal 11 9 3 2 2" xfId="15065"/>
    <cellStyle name="Normal 11 9 3 3" xfId="15066"/>
    <cellStyle name="Normal 11 9 4" xfId="15067"/>
    <cellStyle name="Normal 11 9 4 2" xfId="15068"/>
    <cellStyle name="Normal 11 9 4 2 2" xfId="15069"/>
    <cellStyle name="Normal 11 9 4 3" xfId="15070"/>
    <cellStyle name="Normal 11 9 5" xfId="15071"/>
    <cellStyle name="Normal 11 9 5 2" xfId="15072"/>
    <cellStyle name="Normal 11 9 6" xfId="15073"/>
    <cellStyle name="Normal 110" xfId="15074"/>
    <cellStyle name="Normal 12 10 2" xfId="15075"/>
    <cellStyle name="Normal 12 10 2 2" xfId="15076"/>
    <cellStyle name="Normal 12 10 2 2 2" xfId="15077"/>
    <cellStyle name="Normal 12 10 2 3" xfId="15078"/>
    <cellStyle name="Normal 12 10 3" xfId="15079"/>
    <cellStyle name="Normal 12 10 3 2" xfId="15080"/>
    <cellStyle name="Normal 12 10 3 2 2" xfId="15081"/>
    <cellStyle name="Normal 12 10 3 3" xfId="15082"/>
    <cellStyle name="Normal 12 10 4" xfId="15083"/>
    <cellStyle name="Normal 12 10 4 2" xfId="15084"/>
    <cellStyle name="Normal 12 10 5" xfId="15085"/>
    <cellStyle name="Normal 12 11" xfId="15086"/>
    <cellStyle name="Normal 12 11 2" xfId="15087"/>
    <cellStyle name="Normal 12 11 2 2" xfId="15088"/>
    <cellStyle name="Normal 12 11 3" xfId="15089"/>
    <cellStyle name="Normal 12 12" xfId="15090"/>
    <cellStyle name="Normal 12 12 2" xfId="15091"/>
    <cellStyle name="Normal 12 12 2 2" xfId="15092"/>
    <cellStyle name="Normal 12 12 3" xfId="15093"/>
    <cellStyle name="Normal 12 13" xfId="15094"/>
    <cellStyle name="Normal 12 13 2" xfId="15095"/>
    <cellStyle name="Normal 12 14" xfId="15096"/>
    <cellStyle name="Normal 12 2 2 3 2" xfId="15097"/>
    <cellStyle name="Normal 12 2 2 3 2 2" xfId="15098"/>
    <cellStyle name="Normal 12 2 2 3 2 2 2" xfId="15099"/>
    <cellStyle name="Normal 12 2 2 3 2 3" xfId="15100"/>
    <cellStyle name="Normal 12 2 2 3 3" xfId="15101"/>
    <cellStyle name="Normal 12 2 2 3 3 2" xfId="15102"/>
    <cellStyle name="Normal 12 2 2 3 3 2 2" xfId="15103"/>
    <cellStyle name="Normal 12 2 2 3 3 3" xfId="15104"/>
    <cellStyle name="Normal 12 2 2 3 4" xfId="15105"/>
    <cellStyle name="Normal 12 2 2 3 4 2" xfId="15106"/>
    <cellStyle name="Normal 12 2 2 3 5" xfId="15107"/>
    <cellStyle name="Normal 12 2 2 4 2" xfId="15108"/>
    <cellStyle name="Normal 12 2 2 4 2 2" xfId="15109"/>
    <cellStyle name="Normal 12 2 2 4 3" xfId="15110"/>
    <cellStyle name="Normal 12 2 2 5" xfId="15111"/>
    <cellStyle name="Normal 12 2 2 5 2" xfId="15112"/>
    <cellStyle name="Normal 12 2 2 5 2 2" xfId="15113"/>
    <cellStyle name="Normal 12 2 2 5 3" xfId="15114"/>
    <cellStyle name="Normal 12 2 2 6" xfId="15115"/>
    <cellStyle name="Normal 12 2 2 6 2" xfId="15116"/>
    <cellStyle name="Normal 12 2 2 7" xfId="15117"/>
    <cellStyle name="Normal 12 2 4 2" xfId="15118"/>
    <cellStyle name="Normal 12 2 4 2 2" xfId="15119"/>
    <cellStyle name="Normal 12 2 4 2 2 2" xfId="15120"/>
    <cellStyle name="Normal 12 2 4 2 2 2 2" xfId="15121"/>
    <cellStyle name="Normal 12 2 4 2 2 3" xfId="15122"/>
    <cellStyle name="Normal 12 2 4 2 3" xfId="15123"/>
    <cellStyle name="Normal 12 2 4 2 3 2" xfId="15124"/>
    <cellStyle name="Normal 12 2 4 2 3 2 2" xfId="15125"/>
    <cellStyle name="Normal 12 2 4 2 3 3" xfId="15126"/>
    <cellStyle name="Normal 12 2 4 2 4" xfId="15127"/>
    <cellStyle name="Normal 12 2 4 2 4 2" xfId="15128"/>
    <cellStyle name="Normal 12 2 4 2 5" xfId="15129"/>
    <cellStyle name="Normal 12 2 4 3" xfId="15130"/>
    <cellStyle name="Normal 12 2 4 3 2" xfId="15131"/>
    <cellStyle name="Normal 12 2 4 3 2 2" xfId="15132"/>
    <cellStyle name="Normal 12 2 4 3 3" xfId="15133"/>
    <cellStyle name="Normal 12 2 4 4" xfId="15134"/>
    <cellStyle name="Normal 12 2 4 4 2" xfId="15135"/>
    <cellStyle name="Normal 12 2 4 4 2 2" xfId="15136"/>
    <cellStyle name="Normal 12 2 4 4 3" xfId="15137"/>
    <cellStyle name="Normal 12 2 4 5" xfId="15138"/>
    <cellStyle name="Normal 12 2 4 5 2" xfId="15139"/>
    <cellStyle name="Normal 12 2 4 6" xfId="15140"/>
    <cellStyle name="Normal 12 2 5 2" xfId="15141"/>
    <cellStyle name="Normal 12 2 5 2 2" xfId="15142"/>
    <cellStyle name="Normal 12 2 5 2 2 2" xfId="15143"/>
    <cellStyle name="Normal 12 2 5 2 2 2 2" xfId="15144"/>
    <cellStyle name="Normal 12 2 5 2 2 3" xfId="15145"/>
    <cellStyle name="Normal 12 2 5 2 3" xfId="15146"/>
    <cellStyle name="Normal 12 2 5 2 3 2" xfId="15147"/>
    <cellStyle name="Normal 12 2 5 2 3 2 2" xfId="15148"/>
    <cellStyle name="Normal 12 2 5 2 3 3" xfId="15149"/>
    <cellStyle name="Normal 12 2 5 2 4" xfId="15150"/>
    <cellStyle name="Normal 12 2 5 2 4 2" xfId="15151"/>
    <cellStyle name="Normal 12 2 5 2 5" xfId="15152"/>
    <cellStyle name="Normal 12 2 5 3" xfId="15153"/>
    <cellStyle name="Normal 12 2 5 3 2" xfId="15154"/>
    <cellStyle name="Normal 12 2 5 3 2 2" xfId="15155"/>
    <cellStyle name="Normal 12 2 5 3 3" xfId="15156"/>
    <cellStyle name="Normal 12 2 5 4" xfId="15157"/>
    <cellStyle name="Normal 12 2 5 4 2" xfId="15158"/>
    <cellStyle name="Normal 12 2 5 4 2 2" xfId="15159"/>
    <cellStyle name="Normal 12 2 5 4 3" xfId="15160"/>
    <cellStyle name="Normal 12 2 5 5" xfId="15161"/>
    <cellStyle name="Normal 12 2 5 5 2" xfId="15162"/>
    <cellStyle name="Normal 12 2 5 6" xfId="15163"/>
    <cellStyle name="Normal 12 2 6" xfId="15164"/>
    <cellStyle name="Normal 12 2 6 2" xfId="15165"/>
    <cellStyle name="Normal 12 2 6 2 2" xfId="15166"/>
    <cellStyle name="Normal 12 2 6 2 2 2" xfId="15167"/>
    <cellStyle name="Normal 12 2 6 2 3" xfId="15168"/>
    <cellStyle name="Normal 12 2 6 3" xfId="15169"/>
    <cellStyle name="Normal 12 2 6 3 2" xfId="15170"/>
    <cellStyle name="Normal 12 2 6 3 2 2" xfId="15171"/>
    <cellStyle name="Normal 12 2 6 3 3" xfId="15172"/>
    <cellStyle name="Normal 12 2 6 4" xfId="15173"/>
    <cellStyle name="Normal 12 2 6 4 2" xfId="15174"/>
    <cellStyle name="Normal 12 2 6 5" xfId="15175"/>
    <cellStyle name="Normal 12 2 7" xfId="15176"/>
    <cellStyle name="Normal 12 2 7 2" xfId="15177"/>
    <cellStyle name="Normal 12 2 8" xfId="15178"/>
    <cellStyle name="Normal 12 3 2 2 2" xfId="15179"/>
    <cellStyle name="Normal 12 3 2 2 2 2" xfId="15180"/>
    <cellStyle name="Normal 12 3 2 2 2 2 2" xfId="15181"/>
    <cellStyle name="Normal 12 3 2 2 2 2 2 2" xfId="15182"/>
    <cellStyle name="Normal 12 3 2 2 2 2 3" xfId="15183"/>
    <cellStyle name="Normal 12 3 2 2 2 3" xfId="15184"/>
    <cellStyle name="Normal 12 3 2 2 2 3 2" xfId="15185"/>
    <cellStyle name="Normal 12 3 2 2 2 3 2 2" xfId="15186"/>
    <cellStyle name="Normal 12 3 2 2 2 3 3" xfId="15187"/>
    <cellStyle name="Normal 12 3 2 2 2 4" xfId="15188"/>
    <cellStyle name="Normal 12 3 2 2 2 4 2" xfId="15189"/>
    <cellStyle name="Normal 12 3 2 2 2 5" xfId="15190"/>
    <cellStyle name="Normal 12 3 2 2 3" xfId="15191"/>
    <cellStyle name="Normal 12 3 2 2 3 2" xfId="15192"/>
    <cellStyle name="Normal 12 3 2 2 3 2 2" xfId="15193"/>
    <cellStyle name="Normal 12 3 2 2 3 3" xfId="15194"/>
    <cellStyle name="Normal 12 3 2 2 4" xfId="15195"/>
    <cellStyle name="Normal 12 3 2 2 4 2" xfId="15196"/>
    <cellStyle name="Normal 12 3 2 2 4 2 2" xfId="15197"/>
    <cellStyle name="Normal 12 3 2 2 4 3" xfId="15198"/>
    <cellStyle name="Normal 12 3 2 2 5" xfId="15199"/>
    <cellStyle name="Normal 12 3 2 2 5 2" xfId="15200"/>
    <cellStyle name="Normal 12 3 2 2 6" xfId="15201"/>
    <cellStyle name="Normal 12 3 2 3" xfId="15202"/>
    <cellStyle name="Normal 12 3 2 3 2" xfId="15203"/>
    <cellStyle name="Normal 12 3 2 3 2 2" xfId="15204"/>
    <cellStyle name="Normal 12 3 2 3 2 2 2" xfId="15205"/>
    <cellStyle name="Normal 12 3 2 3 2 3" xfId="15206"/>
    <cellStyle name="Normal 12 3 2 3 3" xfId="15207"/>
    <cellStyle name="Normal 12 3 2 3 3 2" xfId="15208"/>
    <cellStyle name="Normal 12 3 2 3 3 2 2" xfId="15209"/>
    <cellStyle name="Normal 12 3 2 3 3 3" xfId="15210"/>
    <cellStyle name="Normal 12 3 2 3 4" xfId="15211"/>
    <cellStyle name="Normal 12 3 2 3 4 2" xfId="15212"/>
    <cellStyle name="Normal 12 3 2 3 5" xfId="15213"/>
    <cellStyle name="Normal 12 3 2 4" xfId="15214"/>
    <cellStyle name="Normal 12 3 2 4 2" xfId="15215"/>
    <cellStyle name="Normal 12 3 2 4 2 2" xfId="15216"/>
    <cellStyle name="Normal 12 3 2 4 3" xfId="15217"/>
    <cellStyle name="Normal 12 3 2 5" xfId="15218"/>
    <cellStyle name="Normal 12 3 2 5 2" xfId="15219"/>
    <cellStyle name="Normal 12 3 2 5 2 2" xfId="15220"/>
    <cellStyle name="Normal 12 3 2 5 3" xfId="15221"/>
    <cellStyle name="Normal 12 3 2 6" xfId="15222"/>
    <cellStyle name="Normal 12 3 2 6 2" xfId="15223"/>
    <cellStyle name="Normal 12 3 2 7" xfId="15224"/>
    <cellStyle name="Normal 12 3 3 2" xfId="15225"/>
    <cellStyle name="Normal 12 3 3 2 2" xfId="15226"/>
    <cellStyle name="Normal 12 3 3 2 2 2" xfId="15227"/>
    <cellStyle name="Normal 12 3 3 2 2 2 2" xfId="15228"/>
    <cellStyle name="Normal 12 3 3 2 2 3" xfId="15229"/>
    <cellStyle name="Normal 12 3 3 2 3" xfId="15230"/>
    <cellStyle name="Normal 12 3 3 2 3 2" xfId="15231"/>
    <cellStyle name="Normal 12 3 3 2 3 2 2" xfId="15232"/>
    <cellStyle name="Normal 12 3 3 2 3 3" xfId="15233"/>
    <cellStyle name="Normal 12 3 3 2 4" xfId="15234"/>
    <cellStyle name="Normal 12 3 3 2 4 2" xfId="15235"/>
    <cellStyle name="Normal 12 3 3 2 5" xfId="15236"/>
    <cellStyle name="Normal 12 3 3 3" xfId="15237"/>
    <cellStyle name="Normal 12 3 3 3 2" xfId="15238"/>
    <cellStyle name="Normal 12 3 3 3 2 2" xfId="15239"/>
    <cellStyle name="Normal 12 3 3 3 3" xfId="15240"/>
    <cellStyle name="Normal 12 3 3 4" xfId="15241"/>
    <cellStyle name="Normal 12 3 3 4 2" xfId="15242"/>
    <cellStyle name="Normal 12 3 3 4 2 2" xfId="15243"/>
    <cellStyle name="Normal 12 3 3 4 3" xfId="15244"/>
    <cellStyle name="Normal 12 3 3 5" xfId="15245"/>
    <cellStyle name="Normal 12 3 3 5 2" xfId="15246"/>
    <cellStyle name="Normal 12 3 3 6" xfId="15247"/>
    <cellStyle name="Normal 12 3 4 2" xfId="15248"/>
    <cellStyle name="Normal 12 3 5 2" xfId="15249"/>
    <cellStyle name="Normal 12 3 5 2 2" xfId="15250"/>
    <cellStyle name="Normal 12 3 5 2 2 2" xfId="15251"/>
    <cellStyle name="Normal 12 3 5 2 3" xfId="15252"/>
    <cellStyle name="Normal 12 3 5 3" xfId="15253"/>
    <cellStyle name="Normal 12 3 5 3 2" xfId="15254"/>
    <cellStyle name="Normal 12 3 5 3 2 2" xfId="15255"/>
    <cellStyle name="Normal 12 3 5 3 3" xfId="15256"/>
    <cellStyle name="Normal 12 3 5 4" xfId="15257"/>
    <cellStyle name="Normal 12 3 5 4 2" xfId="15258"/>
    <cellStyle name="Normal 12 3 5 5" xfId="15259"/>
    <cellStyle name="Normal 12 3 6" xfId="15260"/>
    <cellStyle name="Normal 12 3 7" xfId="15261"/>
    <cellStyle name="Normal 12 3 7 2" xfId="15262"/>
    <cellStyle name="Normal 12 3 7 2 2" xfId="15263"/>
    <cellStyle name="Normal 12 3 7 3" xfId="15264"/>
    <cellStyle name="Normal 12 3 8" xfId="15265"/>
    <cellStyle name="Normal 12 3 8 2" xfId="15266"/>
    <cellStyle name="Normal 12 3 8 2 2" xfId="15267"/>
    <cellStyle name="Normal 12 3 8 3" xfId="15268"/>
    <cellStyle name="Normal 12 4 2 2" xfId="15269"/>
    <cellStyle name="Normal 12 4 2 2 2" xfId="15270"/>
    <cellStyle name="Normal 12 4 2 2 2 2" xfId="15271"/>
    <cellStyle name="Normal 12 4 2 2 2 2 2" xfId="15272"/>
    <cellStyle name="Normal 12 4 2 2 2 3" xfId="15273"/>
    <cellStyle name="Normal 12 4 2 2 3" xfId="15274"/>
    <cellStyle name="Normal 12 4 2 2 3 2" xfId="15275"/>
    <cellStyle name="Normal 12 4 2 2 3 2 2" xfId="15276"/>
    <cellStyle name="Normal 12 4 2 2 3 3" xfId="15277"/>
    <cellStyle name="Normal 12 4 2 2 4" xfId="15278"/>
    <cellStyle name="Normal 12 4 2 2 4 2" xfId="15279"/>
    <cellStyle name="Normal 12 4 2 2 5" xfId="15280"/>
    <cellStyle name="Normal 12 4 2 3" xfId="15281"/>
    <cellStyle name="Normal 12 4 2 3 2" xfId="15282"/>
    <cellStyle name="Normal 12 4 2 3 2 2" xfId="15283"/>
    <cellStyle name="Normal 12 4 2 3 3" xfId="15284"/>
    <cellStyle name="Normal 12 4 2 4" xfId="15285"/>
    <cellStyle name="Normal 12 4 2 4 2" xfId="15286"/>
    <cellStyle name="Normal 12 4 2 4 2 2" xfId="15287"/>
    <cellStyle name="Normal 12 4 2 4 3" xfId="15288"/>
    <cellStyle name="Normal 12 4 2 5" xfId="15289"/>
    <cellStyle name="Normal 12 4 2 5 2" xfId="15290"/>
    <cellStyle name="Normal 12 4 2 6" xfId="15291"/>
    <cellStyle name="Normal 12 4 3 2" xfId="15292"/>
    <cellStyle name="Normal 12 4 3 2 2" xfId="15293"/>
    <cellStyle name="Normal 12 4 3 2 2 2" xfId="15294"/>
    <cellStyle name="Normal 12 4 3 2 3" xfId="15295"/>
    <cellStyle name="Normal 12 4 3 3" xfId="15296"/>
    <cellStyle name="Normal 12 4 3 3 2" xfId="15297"/>
    <cellStyle name="Normal 12 4 3 3 2 2" xfId="15298"/>
    <cellStyle name="Normal 12 4 3 3 3" xfId="15299"/>
    <cellStyle name="Normal 12 4 3 4" xfId="15300"/>
    <cellStyle name="Normal 12 4 3 4 2" xfId="15301"/>
    <cellStyle name="Normal 12 4 3 5" xfId="15302"/>
    <cellStyle name="Normal 12 4 4 2" xfId="15303"/>
    <cellStyle name="Normal 12 4 4 2 2" xfId="15304"/>
    <cellStyle name="Normal 12 4 4 3" xfId="15305"/>
    <cellStyle name="Normal 12 4 5" xfId="15306"/>
    <cellStyle name="Normal 12 4 5 2" xfId="15307"/>
    <cellStyle name="Normal 12 4 5 2 2" xfId="15308"/>
    <cellStyle name="Normal 12 4 5 3" xfId="15309"/>
    <cellStyle name="Normal 12 4 6" xfId="15310"/>
    <cellStyle name="Normal 12 4 6 2" xfId="15311"/>
    <cellStyle name="Normal 12 4 7" xfId="15312"/>
    <cellStyle name="Normal 12 5 2 2" xfId="15313"/>
    <cellStyle name="Normal 12 5 2 2 2" xfId="15314"/>
    <cellStyle name="Normal 12 5 2 2 2 2" xfId="15315"/>
    <cellStyle name="Normal 12 5 2 2 2 2 2" xfId="15316"/>
    <cellStyle name="Normal 12 5 2 2 2 3" xfId="15317"/>
    <cellStyle name="Normal 12 5 2 2 3" xfId="15318"/>
    <cellStyle name="Normal 12 5 2 2 3 2" xfId="15319"/>
    <cellStyle name="Normal 12 5 2 2 3 2 2" xfId="15320"/>
    <cellStyle name="Normal 12 5 2 2 3 3" xfId="15321"/>
    <cellStyle name="Normal 12 5 2 2 4" xfId="15322"/>
    <cellStyle name="Normal 12 5 2 2 4 2" xfId="15323"/>
    <cellStyle name="Normal 12 5 2 2 5" xfId="15324"/>
    <cellStyle name="Normal 12 5 2 3" xfId="15325"/>
    <cellStyle name="Normal 12 5 2 3 2" xfId="15326"/>
    <cellStyle name="Normal 12 5 2 3 2 2" xfId="15327"/>
    <cellStyle name="Normal 12 5 2 3 3" xfId="15328"/>
    <cellStyle name="Normal 12 5 2 4" xfId="15329"/>
    <cellStyle name="Normal 12 5 2 4 2" xfId="15330"/>
    <cellStyle name="Normal 12 5 2 4 2 2" xfId="15331"/>
    <cellStyle name="Normal 12 5 2 4 3" xfId="15332"/>
    <cellStyle name="Normal 12 5 2 5" xfId="15333"/>
    <cellStyle name="Normal 12 5 2 5 2" xfId="15334"/>
    <cellStyle name="Normal 12 5 2 6" xfId="15335"/>
    <cellStyle name="Normal 12 5 3" xfId="15336"/>
    <cellStyle name="Normal 12 5 3 2" xfId="15337"/>
    <cellStyle name="Normal 12 5 3 2 2" xfId="15338"/>
    <cellStyle name="Normal 12 5 3 2 2 2" xfId="15339"/>
    <cellStyle name="Normal 12 5 3 2 3" xfId="15340"/>
    <cellStyle name="Normal 12 5 3 3" xfId="15341"/>
    <cellStyle name="Normal 12 5 3 3 2" xfId="15342"/>
    <cellStyle name="Normal 12 5 3 3 2 2" xfId="15343"/>
    <cellStyle name="Normal 12 5 3 3 3" xfId="15344"/>
    <cellStyle name="Normal 12 5 3 4" xfId="15345"/>
    <cellStyle name="Normal 12 5 3 4 2" xfId="15346"/>
    <cellStyle name="Normal 12 5 3 5" xfId="15347"/>
    <cellStyle name="Normal 12 5 4" xfId="15348"/>
    <cellStyle name="Normal 12 5 4 2" xfId="15349"/>
    <cellStyle name="Normal 12 5 4 2 2" xfId="15350"/>
    <cellStyle name="Normal 12 5 4 3" xfId="15351"/>
    <cellStyle name="Normal 12 5 5" xfId="15352"/>
    <cellStyle name="Normal 12 5 5 2" xfId="15353"/>
    <cellStyle name="Normal 12 5 5 2 2" xfId="15354"/>
    <cellStyle name="Normal 12 5 5 3" xfId="15355"/>
    <cellStyle name="Normal 12 5 6" xfId="15356"/>
    <cellStyle name="Normal 12 5 6 2" xfId="15357"/>
    <cellStyle name="Normal 12 5 7" xfId="15358"/>
    <cellStyle name="Normal 12 6 2 2" xfId="15359"/>
    <cellStyle name="Normal 12 6 2 2 2" xfId="15360"/>
    <cellStyle name="Normal 12 6 2 2 2 2" xfId="15361"/>
    <cellStyle name="Normal 12 6 2 2 2 2 2" xfId="15362"/>
    <cellStyle name="Normal 12 6 2 2 2 3" xfId="15363"/>
    <cellStyle name="Normal 12 6 2 2 3" xfId="15364"/>
    <cellStyle name="Normal 12 6 2 2 3 2" xfId="15365"/>
    <cellStyle name="Normal 12 6 2 2 3 2 2" xfId="15366"/>
    <cellStyle name="Normal 12 6 2 2 3 3" xfId="15367"/>
    <cellStyle name="Normal 12 6 2 2 4" xfId="15368"/>
    <cellStyle name="Normal 12 6 2 2 4 2" xfId="15369"/>
    <cellStyle name="Normal 12 6 2 2 5" xfId="15370"/>
    <cellStyle name="Normal 12 6 2 3" xfId="15371"/>
    <cellStyle name="Normal 12 6 2 3 2" xfId="15372"/>
    <cellStyle name="Normal 12 6 2 3 2 2" xfId="15373"/>
    <cellStyle name="Normal 12 6 2 3 3" xfId="15374"/>
    <cellStyle name="Normal 12 6 2 4" xfId="15375"/>
    <cellStyle name="Normal 12 6 2 4 2" xfId="15376"/>
    <cellStyle name="Normal 12 6 2 4 2 2" xfId="15377"/>
    <cellStyle name="Normal 12 6 2 4 3" xfId="15378"/>
    <cellStyle name="Normal 12 6 2 5" xfId="15379"/>
    <cellStyle name="Normal 12 6 2 5 2" xfId="15380"/>
    <cellStyle name="Normal 12 6 2 6" xfId="15381"/>
    <cellStyle name="Normal 12 6 3" xfId="15382"/>
    <cellStyle name="Normal 12 6 3 2" xfId="15383"/>
    <cellStyle name="Normal 12 6 3 2 2" xfId="15384"/>
    <cellStyle name="Normal 12 6 3 2 2 2" xfId="15385"/>
    <cellStyle name="Normal 12 6 3 2 3" xfId="15386"/>
    <cellStyle name="Normal 12 6 3 3" xfId="15387"/>
    <cellStyle name="Normal 12 6 3 3 2" xfId="15388"/>
    <cellStyle name="Normal 12 6 3 3 2 2" xfId="15389"/>
    <cellStyle name="Normal 12 6 3 3 3" xfId="15390"/>
    <cellStyle name="Normal 12 6 3 4" xfId="15391"/>
    <cellStyle name="Normal 12 6 3 4 2" xfId="15392"/>
    <cellStyle name="Normal 12 6 3 5" xfId="15393"/>
    <cellStyle name="Normal 12 6 4" xfId="15394"/>
    <cellStyle name="Normal 12 6 4 2" xfId="15395"/>
    <cellStyle name="Normal 12 6 4 2 2" xfId="15396"/>
    <cellStyle name="Normal 12 6 4 3" xfId="15397"/>
    <cellStyle name="Normal 12 6 5" xfId="15398"/>
    <cellStyle name="Normal 12 6 5 2" xfId="15399"/>
    <cellStyle name="Normal 12 6 5 2 2" xfId="15400"/>
    <cellStyle name="Normal 12 6 5 3" xfId="15401"/>
    <cellStyle name="Normal 12 6 6" xfId="15402"/>
    <cellStyle name="Normal 12 6 6 2" xfId="15403"/>
    <cellStyle name="Normal 12 6 7" xfId="15404"/>
    <cellStyle name="Normal 12 7 2 2" xfId="15405"/>
    <cellStyle name="Normal 12 7 2 2 2" xfId="15406"/>
    <cellStyle name="Normal 12 7 2 2 2 2" xfId="15407"/>
    <cellStyle name="Normal 12 7 2 2 2 2 2" xfId="15408"/>
    <cellStyle name="Normal 12 7 2 2 2 3" xfId="15409"/>
    <cellStyle name="Normal 12 7 2 2 3" xfId="15410"/>
    <cellStyle name="Normal 12 7 2 2 3 2" xfId="15411"/>
    <cellStyle name="Normal 12 7 2 2 3 2 2" xfId="15412"/>
    <cellStyle name="Normal 12 7 2 2 3 3" xfId="15413"/>
    <cellStyle name="Normal 12 7 2 2 4" xfId="15414"/>
    <cellStyle name="Normal 12 7 2 2 4 2" xfId="15415"/>
    <cellStyle name="Normal 12 7 2 2 5" xfId="15416"/>
    <cellStyle name="Normal 12 7 2 3" xfId="15417"/>
    <cellStyle name="Normal 12 7 2 3 2" xfId="15418"/>
    <cellStyle name="Normal 12 7 2 3 2 2" xfId="15419"/>
    <cellStyle name="Normal 12 7 2 3 3" xfId="15420"/>
    <cellStyle name="Normal 12 7 2 4" xfId="15421"/>
    <cellStyle name="Normal 12 7 2 4 2" xfId="15422"/>
    <cellStyle name="Normal 12 7 2 4 2 2" xfId="15423"/>
    <cellStyle name="Normal 12 7 2 4 3" xfId="15424"/>
    <cellStyle name="Normal 12 7 2 5" xfId="15425"/>
    <cellStyle name="Normal 12 7 2 5 2" xfId="15426"/>
    <cellStyle name="Normal 12 7 2 6" xfId="15427"/>
    <cellStyle name="Normal 12 7 3" xfId="15428"/>
    <cellStyle name="Normal 12 7 3 2" xfId="15429"/>
    <cellStyle name="Normal 12 7 3 2 2" xfId="15430"/>
    <cellStyle name="Normal 12 7 3 2 2 2" xfId="15431"/>
    <cellStyle name="Normal 12 7 3 2 3" xfId="15432"/>
    <cellStyle name="Normal 12 7 3 3" xfId="15433"/>
    <cellStyle name="Normal 12 7 3 3 2" xfId="15434"/>
    <cellStyle name="Normal 12 7 3 3 2 2" xfId="15435"/>
    <cellStyle name="Normal 12 7 3 3 3" xfId="15436"/>
    <cellStyle name="Normal 12 7 3 4" xfId="15437"/>
    <cellStyle name="Normal 12 7 3 4 2" xfId="15438"/>
    <cellStyle name="Normal 12 7 3 5" xfId="15439"/>
    <cellStyle name="Normal 12 7 4" xfId="15440"/>
    <cellStyle name="Normal 12 7 4 2" xfId="15441"/>
    <cellStyle name="Normal 12 7 4 2 2" xfId="15442"/>
    <cellStyle name="Normal 12 7 4 3" xfId="15443"/>
    <cellStyle name="Normal 12 7 5" xfId="15444"/>
    <cellStyle name="Normal 12 7 5 2" xfId="15445"/>
    <cellStyle name="Normal 12 7 5 2 2" xfId="15446"/>
    <cellStyle name="Normal 12 7 5 3" xfId="15447"/>
    <cellStyle name="Normal 12 7 6" xfId="15448"/>
    <cellStyle name="Normal 12 7 6 2" xfId="15449"/>
    <cellStyle name="Normal 12 7 7" xfId="15450"/>
    <cellStyle name="Normal 12 8 2" xfId="15451"/>
    <cellStyle name="Normal 12 8 2 2" xfId="15452"/>
    <cellStyle name="Normal 12 8 2 2 2" xfId="15453"/>
    <cellStyle name="Normal 12 8 2 2 2 2" xfId="15454"/>
    <cellStyle name="Normal 12 8 2 2 3" xfId="15455"/>
    <cellStyle name="Normal 12 8 2 3" xfId="15456"/>
    <cellStyle name="Normal 12 8 2 3 2" xfId="15457"/>
    <cellStyle name="Normal 12 8 2 3 2 2" xfId="15458"/>
    <cellStyle name="Normal 12 8 2 3 3" xfId="15459"/>
    <cellStyle name="Normal 12 8 2 4" xfId="15460"/>
    <cellStyle name="Normal 12 8 2 4 2" xfId="15461"/>
    <cellStyle name="Normal 12 8 2 5" xfId="15462"/>
    <cellStyle name="Normal 12 8 3" xfId="15463"/>
    <cellStyle name="Normal 12 8 3 2" xfId="15464"/>
    <cellStyle name="Normal 12 8 3 2 2" xfId="15465"/>
    <cellStyle name="Normal 12 8 3 3" xfId="15466"/>
    <cellStyle name="Normal 12 8 4" xfId="15467"/>
    <cellStyle name="Normal 12 8 4 2" xfId="15468"/>
    <cellStyle name="Normal 12 8 4 2 2" xfId="15469"/>
    <cellStyle name="Normal 12 8 4 3" xfId="15470"/>
    <cellStyle name="Normal 12 8 5" xfId="15471"/>
    <cellStyle name="Normal 12 8 5 2" xfId="15472"/>
    <cellStyle name="Normal 12 8 6" xfId="15473"/>
    <cellStyle name="Normal 12 9 2" xfId="15474"/>
    <cellStyle name="Normal 12 9 2 2" xfId="15475"/>
    <cellStyle name="Normal 12 9 2 2 2" xfId="15476"/>
    <cellStyle name="Normal 12 9 2 2 2 2" xfId="15477"/>
    <cellStyle name="Normal 12 9 2 2 3" xfId="15478"/>
    <cellStyle name="Normal 12 9 2 3" xfId="15479"/>
    <cellStyle name="Normal 12 9 2 3 2" xfId="15480"/>
    <cellStyle name="Normal 12 9 2 3 2 2" xfId="15481"/>
    <cellStyle name="Normal 12 9 2 3 3" xfId="15482"/>
    <cellStyle name="Normal 12 9 2 4" xfId="15483"/>
    <cellStyle name="Normal 12 9 2 4 2" xfId="15484"/>
    <cellStyle name="Normal 12 9 2 5" xfId="15485"/>
    <cellStyle name="Normal 12 9 3" xfId="15486"/>
    <cellStyle name="Normal 12 9 3 2" xfId="15487"/>
    <cellStyle name="Normal 12 9 3 2 2" xfId="15488"/>
    <cellStyle name="Normal 12 9 3 3" xfId="15489"/>
    <cellStyle name="Normal 12 9 4" xfId="15490"/>
    <cellStyle name="Normal 12 9 4 2" xfId="15491"/>
    <cellStyle name="Normal 12 9 4 2 2" xfId="15492"/>
    <cellStyle name="Normal 12 9 4 3" xfId="15493"/>
    <cellStyle name="Normal 12 9 5" xfId="15494"/>
    <cellStyle name="Normal 12 9 5 2" xfId="15495"/>
    <cellStyle name="Normal 12 9 6" xfId="15496"/>
    <cellStyle name="Normal 13 10 2" xfId="15497"/>
    <cellStyle name="Normal 13 10 2 2" xfId="15498"/>
    <cellStyle name="Normal 13 10 2 2 2" xfId="15499"/>
    <cellStyle name="Normal 13 10 2 3" xfId="15500"/>
    <cellStyle name="Normal 13 10 3" xfId="15501"/>
    <cellStyle name="Normal 13 10 3 2" xfId="15502"/>
    <cellStyle name="Normal 13 10 3 2 2" xfId="15503"/>
    <cellStyle name="Normal 13 10 3 3" xfId="15504"/>
    <cellStyle name="Normal 13 10 4" xfId="15505"/>
    <cellStyle name="Normal 13 10 4 2" xfId="15506"/>
    <cellStyle name="Normal 13 10 5" xfId="15507"/>
    <cellStyle name="Normal 13 11" xfId="15508"/>
    <cellStyle name="Normal 13 11 2" xfId="15509"/>
    <cellStyle name="Normal 13 11 2 2" xfId="15510"/>
    <cellStyle name="Normal 13 11 3" xfId="15511"/>
    <cellStyle name="Normal 13 12" xfId="15512"/>
    <cellStyle name="Normal 13 12 2" xfId="15513"/>
    <cellStyle name="Normal 13 12 2 2" xfId="15514"/>
    <cellStyle name="Normal 13 12 3" xfId="15515"/>
    <cellStyle name="Normal 13 13" xfId="15516"/>
    <cellStyle name="Normal 13 13 2" xfId="15517"/>
    <cellStyle name="Normal 13 14" xfId="15518"/>
    <cellStyle name="Normal 13 2 2 2 2" xfId="15519"/>
    <cellStyle name="Normal 13 2 2 2 2 2" xfId="15520"/>
    <cellStyle name="Normal 13 2 2 2 2 2 2" xfId="15521"/>
    <cellStyle name="Normal 13 2 2 2 2 2 2 2" xfId="15522"/>
    <cellStyle name="Normal 13 2 2 2 2 2 3" xfId="15523"/>
    <cellStyle name="Normal 13 2 2 2 2 3" xfId="15524"/>
    <cellStyle name="Normal 13 2 2 2 2 3 2" xfId="15525"/>
    <cellStyle name="Normal 13 2 2 2 2 3 2 2" xfId="15526"/>
    <cellStyle name="Normal 13 2 2 2 2 3 3" xfId="15527"/>
    <cellStyle name="Normal 13 2 2 2 2 4" xfId="15528"/>
    <cellStyle name="Normal 13 2 2 2 2 4 2" xfId="15529"/>
    <cellStyle name="Normal 13 2 2 2 2 5" xfId="15530"/>
    <cellStyle name="Normal 13 2 2 2 3" xfId="15531"/>
    <cellStyle name="Normal 13 2 2 2 3 2" xfId="15532"/>
    <cellStyle name="Normal 13 2 2 2 3 2 2" xfId="15533"/>
    <cellStyle name="Normal 13 2 2 2 3 3" xfId="15534"/>
    <cellStyle name="Normal 13 2 2 2 4" xfId="15535"/>
    <cellStyle name="Normal 13 2 2 2 4 2" xfId="15536"/>
    <cellStyle name="Normal 13 2 2 2 4 2 2" xfId="15537"/>
    <cellStyle name="Normal 13 2 2 2 4 3" xfId="15538"/>
    <cellStyle name="Normal 13 2 2 2 5" xfId="15539"/>
    <cellStyle name="Normal 13 2 2 2 5 2" xfId="15540"/>
    <cellStyle name="Normal 13 2 2 2 6" xfId="15541"/>
    <cellStyle name="Normal 13 2 2 3" xfId="15542"/>
    <cellStyle name="Normal 13 2 2 3 2" xfId="15543"/>
    <cellStyle name="Normal 13 2 2 3 2 2" xfId="15544"/>
    <cellStyle name="Normal 13 2 2 3 2 2 2" xfId="15545"/>
    <cellStyle name="Normal 13 2 2 3 2 3" xfId="15546"/>
    <cellStyle name="Normal 13 2 2 3 3" xfId="15547"/>
    <cellStyle name="Normal 13 2 2 3 3 2" xfId="15548"/>
    <cellStyle name="Normal 13 2 2 3 3 2 2" xfId="15549"/>
    <cellStyle name="Normal 13 2 2 3 3 3" xfId="15550"/>
    <cellStyle name="Normal 13 2 2 3 4" xfId="15551"/>
    <cellStyle name="Normal 13 2 2 3 4 2" xfId="15552"/>
    <cellStyle name="Normal 13 2 2 3 5" xfId="15553"/>
    <cellStyle name="Normal 13 2 2 4" xfId="15554"/>
    <cellStyle name="Normal 13 2 2 4 2" xfId="15555"/>
    <cellStyle name="Normal 13 2 2 4 2 2" xfId="15556"/>
    <cellStyle name="Normal 13 2 2 4 3" xfId="15557"/>
    <cellStyle name="Normal 13 2 2 5" xfId="15558"/>
    <cellStyle name="Normal 13 2 2 5 2" xfId="15559"/>
    <cellStyle name="Normal 13 2 2 5 2 2" xfId="15560"/>
    <cellStyle name="Normal 13 2 2 5 3" xfId="15561"/>
    <cellStyle name="Normal 13 2 2 6" xfId="15562"/>
    <cellStyle name="Normal 13 2 2 6 2" xfId="15563"/>
    <cellStyle name="Normal 13 2 2 7" xfId="15564"/>
    <cellStyle name="Normal 13 2 3 2" xfId="15565"/>
    <cellStyle name="Normal 13 2 3 2 2" xfId="15566"/>
    <cellStyle name="Normal 13 2 3 2 2 2" xfId="15567"/>
    <cellStyle name="Normal 13 2 3 2 2 2 2" xfId="15568"/>
    <cellStyle name="Normal 13 2 3 2 2 3" xfId="15569"/>
    <cellStyle name="Normal 13 2 3 2 3" xfId="15570"/>
    <cellStyle name="Normal 13 2 3 2 3 2" xfId="15571"/>
    <cellStyle name="Normal 13 2 3 2 3 2 2" xfId="15572"/>
    <cellStyle name="Normal 13 2 3 2 3 3" xfId="15573"/>
    <cellStyle name="Normal 13 2 3 2 4" xfId="15574"/>
    <cellStyle name="Normal 13 2 3 2 4 2" xfId="15575"/>
    <cellStyle name="Normal 13 2 3 2 5" xfId="15576"/>
    <cellStyle name="Normal 13 2 3 3" xfId="15577"/>
    <cellStyle name="Normal 13 2 3 3 2" xfId="15578"/>
    <cellStyle name="Normal 13 2 3 3 2 2" xfId="15579"/>
    <cellStyle name="Normal 13 2 3 3 3" xfId="15580"/>
    <cellStyle name="Normal 13 2 3 4" xfId="15581"/>
    <cellStyle name="Normal 13 2 3 4 2" xfId="15582"/>
    <cellStyle name="Normal 13 2 3 4 2 2" xfId="15583"/>
    <cellStyle name="Normal 13 2 3 4 3" xfId="15584"/>
    <cellStyle name="Normal 13 2 3 5" xfId="15585"/>
    <cellStyle name="Normal 13 2 3 5 2" xfId="15586"/>
    <cellStyle name="Normal 13 2 3 6" xfId="15587"/>
    <cellStyle name="Normal 13 2 4 2" xfId="15588"/>
    <cellStyle name="Normal 13 2 4 2 2" xfId="15589"/>
    <cellStyle name="Normal 13 2 4 2 2 2" xfId="15590"/>
    <cellStyle name="Normal 13 2 4 2 2 2 2" xfId="15591"/>
    <cellStyle name="Normal 13 2 4 2 2 3" xfId="15592"/>
    <cellStyle name="Normal 13 2 4 2 3" xfId="15593"/>
    <cellStyle name="Normal 13 2 4 2 3 2" xfId="15594"/>
    <cellStyle name="Normal 13 2 4 2 3 2 2" xfId="15595"/>
    <cellStyle name="Normal 13 2 4 2 3 3" xfId="15596"/>
    <cellStyle name="Normal 13 2 4 2 4" xfId="15597"/>
    <cellStyle name="Normal 13 2 4 2 4 2" xfId="15598"/>
    <cellStyle name="Normal 13 2 4 2 5" xfId="15599"/>
    <cellStyle name="Normal 13 2 4 3" xfId="15600"/>
    <cellStyle name="Normal 13 2 4 3 2" xfId="15601"/>
    <cellStyle name="Normal 13 2 4 3 2 2" xfId="15602"/>
    <cellStyle name="Normal 13 2 4 3 3" xfId="15603"/>
    <cellStyle name="Normal 13 2 4 4" xfId="15604"/>
    <cellStyle name="Normal 13 2 4 4 2" xfId="15605"/>
    <cellStyle name="Normal 13 2 4 4 2 2" xfId="15606"/>
    <cellStyle name="Normal 13 2 4 4 3" xfId="15607"/>
    <cellStyle name="Normal 13 2 4 5" xfId="15608"/>
    <cellStyle name="Normal 13 2 4 5 2" xfId="15609"/>
    <cellStyle name="Normal 13 2 4 6" xfId="15610"/>
    <cellStyle name="Normal 13 2 5 2" xfId="15611"/>
    <cellStyle name="Normal 13 2 5 2 2" xfId="15612"/>
    <cellStyle name="Normal 13 2 5 2 2 2" xfId="15613"/>
    <cellStyle name="Normal 13 2 5 2 3" xfId="15614"/>
    <cellStyle name="Normal 13 2 5 3" xfId="15615"/>
    <cellStyle name="Normal 13 2 5 3 2" xfId="15616"/>
    <cellStyle name="Normal 13 2 5 3 2 2" xfId="15617"/>
    <cellStyle name="Normal 13 2 5 3 3" xfId="15618"/>
    <cellStyle name="Normal 13 2 5 4" xfId="15619"/>
    <cellStyle name="Normal 13 2 5 4 2" xfId="15620"/>
    <cellStyle name="Normal 13 2 5 5" xfId="15621"/>
    <cellStyle name="Normal 13 2 6" xfId="15622"/>
    <cellStyle name="Normal 13 2 6 2" xfId="15623"/>
    <cellStyle name="Normal 13 2 6 2 2" xfId="15624"/>
    <cellStyle name="Normal 13 2 6 3" xfId="15625"/>
    <cellStyle name="Normal 13 2 7" xfId="15626"/>
    <cellStyle name="Normal 13 2 7 2" xfId="15627"/>
    <cellStyle name="Normal 13 2 7 2 2" xfId="15628"/>
    <cellStyle name="Normal 13 2 7 3" xfId="15629"/>
    <cellStyle name="Normal 13 2 8" xfId="15630"/>
    <cellStyle name="Normal 13 2 8 2" xfId="15631"/>
    <cellStyle name="Normal 13 2 9" xfId="15632"/>
    <cellStyle name="Normal 13 3 2 2" xfId="15633"/>
    <cellStyle name="Normal 13 3 2 2 2" xfId="15634"/>
    <cellStyle name="Normal 13 3 2 2 2 2" xfId="15635"/>
    <cellStyle name="Normal 13 3 2 2 2 2 2" xfId="15636"/>
    <cellStyle name="Normal 13 3 2 2 2 3" xfId="15637"/>
    <cellStyle name="Normal 13 3 2 2 3" xfId="15638"/>
    <cellStyle name="Normal 13 3 2 2 3 2" xfId="15639"/>
    <cellStyle name="Normal 13 3 2 2 3 2 2" xfId="15640"/>
    <cellStyle name="Normal 13 3 2 2 3 3" xfId="15641"/>
    <cellStyle name="Normal 13 3 2 2 4" xfId="15642"/>
    <cellStyle name="Normal 13 3 2 2 4 2" xfId="15643"/>
    <cellStyle name="Normal 13 3 2 2 5" xfId="15644"/>
    <cellStyle name="Normal 13 3 2 3" xfId="15645"/>
    <cellStyle name="Normal 13 3 2 3 2" xfId="15646"/>
    <cellStyle name="Normal 13 3 2 3 2 2" xfId="15647"/>
    <cellStyle name="Normal 13 3 2 3 3" xfId="15648"/>
    <cellStyle name="Normal 13 3 2 4" xfId="15649"/>
    <cellStyle name="Normal 13 3 2 4 2" xfId="15650"/>
    <cellStyle name="Normal 13 3 2 4 2 2" xfId="15651"/>
    <cellStyle name="Normal 13 3 2 4 3" xfId="15652"/>
    <cellStyle name="Normal 13 3 2 5" xfId="15653"/>
    <cellStyle name="Normal 13 3 2 5 2" xfId="15654"/>
    <cellStyle name="Normal 13 3 2 6" xfId="15655"/>
    <cellStyle name="Normal 13 3 3 2" xfId="15656"/>
    <cellStyle name="Normal 13 3 3 2 2" xfId="15657"/>
    <cellStyle name="Normal 13 3 3 2 2 2" xfId="15658"/>
    <cellStyle name="Normal 13 3 3 2 2 2 2" xfId="15659"/>
    <cellStyle name="Normal 13 3 3 2 2 3" xfId="15660"/>
    <cellStyle name="Normal 13 3 3 2 3" xfId="15661"/>
    <cellStyle name="Normal 13 3 3 2 3 2" xfId="15662"/>
    <cellStyle name="Normal 13 3 3 2 3 2 2" xfId="15663"/>
    <cellStyle name="Normal 13 3 3 2 3 3" xfId="15664"/>
    <cellStyle name="Normal 13 3 3 2 4" xfId="15665"/>
    <cellStyle name="Normal 13 3 3 2 4 2" xfId="15666"/>
    <cellStyle name="Normal 13 3 3 2 5" xfId="15667"/>
    <cellStyle name="Normal 13 3 3 3" xfId="15668"/>
    <cellStyle name="Normal 13 3 3 3 2" xfId="15669"/>
    <cellStyle name="Normal 13 3 3 3 2 2" xfId="15670"/>
    <cellStyle name="Normal 13 3 3 3 3" xfId="15671"/>
    <cellStyle name="Normal 13 3 3 4" xfId="15672"/>
    <cellStyle name="Normal 13 3 3 4 2" xfId="15673"/>
    <cellStyle name="Normal 13 3 3 4 2 2" xfId="15674"/>
    <cellStyle name="Normal 13 3 3 4 3" xfId="15675"/>
    <cellStyle name="Normal 13 3 3 5" xfId="15676"/>
    <cellStyle name="Normal 13 3 3 5 2" xfId="15677"/>
    <cellStyle name="Normal 13 3 3 6" xfId="15678"/>
    <cellStyle name="Normal 13 3 4 2" xfId="15679"/>
    <cellStyle name="Normal 13 3 5 2" xfId="15680"/>
    <cellStyle name="Normal 13 3 5 2 2" xfId="15681"/>
    <cellStyle name="Normal 13 3 5 2 2 2" xfId="15682"/>
    <cellStyle name="Normal 13 3 5 2 3" xfId="15683"/>
    <cellStyle name="Normal 13 3 5 3" xfId="15684"/>
    <cellStyle name="Normal 13 3 5 3 2" xfId="15685"/>
    <cellStyle name="Normal 13 3 5 3 2 2" xfId="15686"/>
    <cellStyle name="Normal 13 3 5 3 3" xfId="15687"/>
    <cellStyle name="Normal 13 3 5 4" xfId="15688"/>
    <cellStyle name="Normal 13 3 5 4 2" xfId="15689"/>
    <cellStyle name="Normal 13 3 5 5" xfId="15690"/>
    <cellStyle name="Normal 13 3 6" xfId="15691"/>
    <cellStyle name="Normal 13 3 7" xfId="15692"/>
    <cellStyle name="Normal 13 3 7 2" xfId="15693"/>
    <cellStyle name="Normal 13 3 7 2 2" xfId="15694"/>
    <cellStyle name="Normal 13 3 7 3" xfId="15695"/>
    <cellStyle name="Normal 13 3 8" xfId="15696"/>
    <cellStyle name="Normal 13 3 8 2" xfId="15697"/>
    <cellStyle name="Normal 13 3 8 2 2" xfId="15698"/>
    <cellStyle name="Normal 13 3 8 3" xfId="15699"/>
    <cellStyle name="Normal 13 4 2 2" xfId="15700"/>
    <cellStyle name="Normal 13 4 2 2 2" xfId="15701"/>
    <cellStyle name="Normal 13 4 2 2 2 2" xfId="15702"/>
    <cellStyle name="Normal 13 4 2 2 2 2 2" xfId="15703"/>
    <cellStyle name="Normal 13 4 2 2 2 3" xfId="15704"/>
    <cellStyle name="Normal 13 4 2 2 3" xfId="15705"/>
    <cellStyle name="Normal 13 4 2 2 3 2" xfId="15706"/>
    <cellStyle name="Normal 13 4 2 2 3 2 2" xfId="15707"/>
    <cellStyle name="Normal 13 4 2 2 3 3" xfId="15708"/>
    <cellStyle name="Normal 13 4 2 2 4" xfId="15709"/>
    <cellStyle name="Normal 13 4 2 2 4 2" xfId="15710"/>
    <cellStyle name="Normal 13 4 2 2 5" xfId="15711"/>
    <cellStyle name="Normal 13 4 2 3" xfId="15712"/>
    <cellStyle name="Normal 13 4 2 3 2" xfId="15713"/>
    <cellStyle name="Normal 13 4 2 3 2 2" xfId="15714"/>
    <cellStyle name="Normal 13 4 2 3 3" xfId="15715"/>
    <cellStyle name="Normal 13 4 2 4" xfId="15716"/>
    <cellStyle name="Normal 13 4 2 4 2" xfId="15717"/>
    <cellStyle name="Normal 13 4 2 4 2 2" xfId="15718"/>
    <cellStyle name="Normal 13 4 2 4 3" xfId="15719"/>
    <cellStyle name="Normal 13 4 2 5" xfId="15720"/>
    <cellStyle name="Normal 13 4 2 5 2" xfId="15721"/>
    <cellStyle name="Normal 13 4 2 6" xfId="15722"/>
    <cellStyle name="Normal 13 4 3 2" xfId="15723"/>
    <cellStyle name="Normal 13 4 3 2 2" xfId="15724"/>
    <cellStyle name="Normal 13 4 3 2 2 2" xfId="15725"/>
    <cellStyle name="Normal 13 4 3 2 3" xfId="15726"/>
    <cellStyle name="Normal 13 4 3 3" xfId="15727"/>
    <cellStyle name="Normal 13 4 3 3 2" xfId="15728"/>
    <cellStyle name="Normal 13 4 3 3 2 2" xfId="15729"/>
    <cellStyle name="Normal 13 4 3 3 3" xfId="15730"/>
    <cellStyle name="Normal 13 4 3 4" xfId="15731"/>
    <cellStyle name="Normal 13 4 3 4 2" xfId="15732"/>
    <cellStyle name="Normal 13 4 3 5" xfId="15733"/>
    <cellStyle name="Normal 13 4 4" xfId="15734"/>
    <cellStyle name="Normal 13 4 4 2" xfId="15735"/>
    <cellStyle name="Normal 13 4 4 2 2" xfId="15736"/>
    <cellStyle name="Normal 13 4 4 3" xfId="15737"/>
    <cellStyle name="Normal 13 4 5" xfId="15738"/>
    <cellStyle name="Normal 13 4 5 2" xfId="15739"/>
    <cellStyle name="Normal 13 4 5 2 2" xfId="15740"/>
    <cellStyle name="Normal 13 4 5 3" xfId="15741"/>
    <cellStyle name="Normal 13 4 6" xfId="15742"/>
    <cellStyle name="Normal 13 4 6 2" xfId="15743"/>
    <cellStyle name="Normal 13 4 7" xfId="15744"/>
    <cellStyle name="Normal 13 5 2 2" xfId="15745"/>
    <cellStyle name="Normal 13 5 2 2 2" xfId="15746"/>
    <cellStyle name="Normal 13 5 2 2 2 2" xfId="15747"/>
    <cellStyle name="Normal 13 5 2 2 2 2 2" xfId="15748"/>
    <cellStyle name="Normal 13 5 2 2 2 3" xfId="15749"/>
    <cellStyle name="Normal 13 5 2 2 3" xfId="15750"/>
    <cellStyle name="Normal 13 5 2 2 3 2" xfId="15751"/>
    <cellStyle name="Normal 13 5 2 2 3 2 2" xfId="15752"/>
    <cellStyle name="Normal 13 5 2 2 3 3" xfId="15753"/>
    <cellStyle name="Normal 13 5 2 2 4" xfId="15754"/>
    <cellStyle name="Normal 13 5 2 2 4 2" xfId="15755"/>
    <cellStyle name="Normal 13 5 2 2 5" xfId="15756"/>
    <cellStyle name="Normal 13 5 2 3" xfId="15757"/>
    <cellStyle name="Normal 13 5 2 3 2" xfId="15758"/>
    <cellStyle name="Normal 13 5 2 3 2 2" xfId="15759"/>
    <cellStyle name="Normal 13 5 2 3 3" xfId="15760"/>
    <cellStyle name="Normal 13 5 2 4" xfId="15761"/>
    <cellStyle name="Normal 13 5 2 4 2" xfId="15762"/>
    <cellStyle name="Normal 13 5 2 4 2 2" xfId="15763"/>
    <cellStyle name="Normal 13 5 2 4 3" xfId="15764"/>
    <cellStyle name="Normal 13 5 2 5" xfId="15765"/>
    <cellStyle name="Normal 13 5 2 5 2" xfId="15766"/>
    <cellStyle name="Normal 13 5 2 6" xfId="15767"/>
    <cellStyle name="Normal 13 5 3" xfId="15768"/>
    <cellStyle name="Normal 13 5 3 2" xfId="15769"/>
    <cellStyle name="Normal 13 5 3 2 2" xfId="15770"/>
    <cellStyle name="Normal 13 5 3 2 2 2" xfId="15771"/>
    <cellStyle name="Normal 13 5 3 2 3" xfId="15772"/>
    <cellStyle name="Normal 13 5 3 3" xfId="15773"/>
    <cellStyle name="Normal 13 5 3 3 2" xfId="15774"/>
    <cellStyle name="Normal 13 5 3 3 2 2" xfId="15775"/>
    <cellStyle name="Normal 13 5 3 3 3" xfId="15776"/>
    <cellStyle name="Normal 13 5 3 4" xfId="15777"/>
    <cellStyle name="Normal 13 5 3 4 2" xfId="15778"/>
    <cellStyle name="Normal 13 5 3 5" xfId="15779"/>
    <cellStyle name="Normal 13 5 4" xfId="15780"/>
    <cellStyle name="Normal 13 5 4 2" xfId="15781"/>
    <cellStyle name="Normal 13 5 4 2 2" xfId="15782"/>
    <cellStyle name="Normal 13 5 4 3" xfId="15783"/>
    <cellStyle name="Normal 13 5 5" xfId="15784"/>
    <cellStyle name="Normal 13 5 5 2" xfId="15785"/>
    <cellStyle name="Normal 13 5 5 2 2" xfId="15786"/>
    <cellStyle name="Normal 13 5 5 3" xfId="15787"/>
    <cellStyle name="Normal 13 5 6" xfId="15788"/>
    <cellStyle name="Normal 13 5 6 2" xfId="15789"/>
    <cellStyle name="Normal 13 5 7" xfId="15790"/>
    <cellStyle name="Normal 13 6 2 2" xfId="15791"/>
    <cellStyle name="Normal 13 6 2 2 2" xfId="15792"/>
    <cellStyle name="Normal 13 6 2 2 2 2" xfId="15793"/>
    <cellStyle name="Normal 13 6 2 2 2 2 2" xfId="15794"/>
    <cellStyle name="Normal 13 6 2 2 2 3" xfId="15795"/>
    <cellStyle name="Normal 13 6 2 2 3" xfId="15796"/>
    <cellStyle name="Normal 13 6 2 2 3 2" xfId="15797"/>
    <cellStyle name="Normal 13 6 2 2 3 2 2" xfId="15798"/>
    <cellStyle name="Normal 13 6 2 2 3 3" xfId="15799"/>
    <cellStyle name="Normal 13 6 2 2 4" xfId="15800"/>
    <cellStyle name="Normal 13 6 2 2 4 2" xfId="15801"/>
    <cellStyle name="Normal 13 6 2 2 5" xfId="15802"/>
    <cellStyle name="Normal 13 6 2 3" xfId="15803"/>
    <cellStyle name="Normal 13 6 2 3 2" xfId="15804"/>
    <cellStyle name="Normal 13 6 2 3 2 2" xfId="15805"/>
    <cellStyle name="Normal 13 6 2 3 3" xfId="15806"/>
    <cellStyle name="Normal 13 6 2 4" xfId="15807"/>
    <cellStyle name="Normal 13 6 2 4 2" xfId="15808"/>
    <cellStyle name="Normal 13 6 2 4 2 2" xfId="15809"/>
    <cellStyle name="Normal 13 6 2 4 3" xfId="15810"/>
    <cellStyle name="Normal 13 6 2 5" xfId="15811"/>
    <cellStyle name="Normal 13 6 2 5 2" xfId="15812"/>
    <cellStyle name="Normal 13 6 2 6" xfId="15813"/>
    <cellStyle name="Normal 13 6 3" xfId="15814"/>
    <cellStyle name="Normal 13 6 3 2" xfId="15815"/>
    <cellStyle name="Normal 13 6 3 2 2" xfId="15816"/>
    <cellStyle name="Normal 13 6 3 2 2 2" xfId="15817"/>
    <cellStyle name="Normal 13 6 3 2 3" xfId="15818"/>
    <cellStyle name="Normal 13 6 3 3" xfId="15819"/>
    <cellStyle name="Normal 13 6 3 3 2" xfId="15820"/>
    <cellStyle name="Normal 13 6 3 3 2 2" xfId="15821"/>
    <cellStyle name="Normal 13 6 3 3 3" xfId="15822"/>
    <cellStyle name="Normal 13 6 3 4" xfId="15823"/>
    <cellStyle name="Normal 13 6 3 4 2" xfId="15824"/>
    <cellStyle name="Normal 13 6 3 5" xfId="15825"/>
    <cellStyle name="Normal 13 6 4" xfId="15826"/>
    <cellStyle name="Normal 13 6 4 2" xfId="15827"/>
    <cellStyle name="Normal 13 6 4 2 2" xfId="15828"/>
    <cellStyle name="Normal 13 6 4 3" xfId="15829"/>
    <cellStyle name="Normal 13 6 5" xfId="15830"/>
    <cellStyle name="Normal 13 6 5 2" xfId="15831"/>
    <cellStyle name="Normal 13 6 5 2 2" xfId="15832"/>
    <cellStyle name="Normal 13 6 5 3" xfId="15833"/>
    <cellStyle name="Normal 13 6 6" xfId="15834"/>
    <cellStyle name="Normal 13 6 6 2" xfId="15835"/>
    <cellStyle name="Normal 13 6 7" xfId="15836"/>
    <cellStyle name="Normal 13 7 2 2" xfId="15837"/>
    <cellStyle name="Normal 13 7 2 2 2" xfId="15838"/>
    <cellStyle name="Normal 13 7 2 2 2 2" xfId="15839"/>
    <cellStyle name="Normal 13 7 2 2 2 2 2" xfId="15840"/>
    <cellStyle name="Normal 13 7 2 2 2 3" xfId="15841"/>
    <cellStyle name="Normal 13 7 2 2 3" xfId="15842"/>
    <cellStyle name="Normal 13 7 2 2 3 2" xfId="15843"/>
    <cellStyle name="Normal 13 7 2 2 3 2 2" xfId="15844"/>
    <cellStyle name="Normal 13 7 2 2 3 3" xfId="15845"/>
    <cellStyle name="Normal 13 7 2 2 4" xfId="15846"/>
    <cellStyle name="Normal 13 7 2 2 4 2" xfId="15847"/>
    <cellStyle name="Normal 13 7 2 2 5" xfId="15848"/>
    <cellStyle name="Normal 13 7 2 3" xfId="15849"/>
    <cellStyle name="Normal 13 7 2 3 2" xfId="15850"/>
    <cellStyle name="Normal 13 7 2 3 2 2" xfId="15851"/>
    <cellStyle name="Normal 13 7 2 3 3" xfId="15852"/>
    <cellStyle name="Normal 13 7 2 4" xfId="15853"/>
    <cellStyle name="Normal 13 7 2 4 2" xfId="15854"/>
    <cellStyle name="Normal 13 7 2 4 2 2" xfId="15855"/>
    <cellStyle name="Normal 13 7 2 4 3" xfId="15856"/>
    <cellStyle name="Normal 13 7 2 5" xfId="15857"/>
    <cellStyle name="Normal 13 7 2 5 2" xfId="15858"/>
    <cellStyle name="Normal 13 7 2 6" xfId="15859"/>
    <cellStyle name="Normal 13 7 3" xfId="15860"/>
    <cellStyle name="Normal 13 7 3 2" xfId="15861"/>
    <cellStyle name="Normal 13 7 3 2 2" xfId="15862"/>
    <cellStyle name="Normal 13 7 3 2 2 2" xfId="15863"/>
    <cellStyle name="Normal 13 7 3 2 3" xfId="15864"/>
    <cellStyle name="Normal 13 7 3 3" xfId="15865"/>
    <cellStyle name="Normal 13 7 3 3 2" xfId="15866"/>
    <cellStyle name="Normal 13 7 3 3 2 2" xfId="15867"/>
    <cellStyle name="Normal 13 7 3 3 3" xfId="15868"/>
    <cellStyle name="Normal 13 7 3 4" xfId="15869"/>
    <cellStyle name="Normal 13 7 3 4 2" xfId="15870"/>
    <cellStyle name="Normal 13 7 3 5" xfId="15871"/>
    <cellStyle name="Normal 13 7 4" xfId="15872"/>
    <cellStyle name="Normal 13 7 4 2" xfId="15873"/>
    <cellStyle name="Normal 13 7 4 2 2" xfId="15874"/>
    <cellStyle name="Normal 13 7 4 3" xfId="15875"/>
    <cellStyle name="Normal 13 7 5" xfId="15876"/>
    <cellStyle name="Normal 13 7 5 2" xfId="15877"/>
    <cellStyle name="Normal 13 7 5 2 2" xfId="15878"/>
    <cellStyle name="Normal 13 7 5 3" xfId="15879"/>
    <cellStyle name="Normal 13 7 6" xfId="15880"/>
    <cellStyle name="Normal 13 7 6 2" xfId="15881"/>
    <cellStyle name="Normal 13 7 7" xfId="15882"/>
    <cellStyle name="Normal 13 8 2" xfId="15883"/>
    <cellStyle name="Normal 13 8 2 2" xfId="15884"/>
    <cellStyle name="Normal 13 8 2 2 2" xfId="15885"/>
    <cellStyle name="Normal 13 8 2 2 2 2" xfId="15886"/>
    <cellStyle name="Normal 13 8 2 2 3" xfId="15887"/>
    <cellStyle name="Normal 13 8 2 3" xfId="15888"/>
    <cellStyle name="Normal 13 8 2 3 2" xfId="15889"/>
    <cellStyle name="Normal 13 8 2 3 2 2" xfId="15890"/>
    <cellStyle name="Normal 13 8 2 3 3" xfId="15891"/>
    <cellStyle name="Normal 13 8 2 4" xfId="15892"/>
    <cellStyle name="Normal 13 8 2 4 2" xfId="15893"/>
    <cellStyle name="Normal 13 8 2 5" xfId="15894"/>
    <cellStyle name="Normal 13 8 3" xfId="15895"/>
    <cellStyle name="Normal 13 8 3 2" xfId="15896"/>
    <cellStyle name="Normal 13 8 3 2 2" xfId="15897"/>
    <cellStyle name="Normal 13 8 3 3" xfId="15898"/>
    <cellStyle name="Normal 13 8 4" xfId="15899"/>
    <cellStyle name="Normal 13 8 4 2" xfId="15900"/>
    <cellStyle name="Normal 13 8 4 2 2" xfId="15901"/>
    <cellStyle name="Normal 13 8 4 3" xfId="15902"/>
    <cellStyle name="Normal 13 8 5" xfId="15903"/>
    <cellStyle name="Normal 13 8 5 2" xfId="15904"/>
    <cellStyle name="Normal 13 8 6" xfId="15905"/>
    <cellStyle name="Normal 13 9 2" xfId="15906"/>
    <cellStyle name="Normal 13 9 2 2" xfId="15907"/>
    <cellStyle name="Normal 13 9 2 2 2" xfId="15908"/>
    <cellStyle name="Normal 13 9 2 2 2 2" xfId="15909"/>
    <cellStyle name="Normal 13 9 2 2 3" xfId="15910"/>
    <cellStyle name="Normal 13 9 2 3" xfId="15911"/>
    <cellStyle name="Normal 13 9 2 3 2" xfId="15912"/>
    <cellStyle name="Normal 13 9 2 3 2 2" xfId="15913"/>
    <cellStyle name="Normal 13 9 2 3 3" xfId="15914"/>
    <cellStyle name="Normal 13 9 2 4" xfId="15915"/>
    <cellStyle name="Normal 13 9 2 4 2" xfId="15916"/>
    <cellStyle name="Normal 13 9 2 5" xfId="15917"/>
    <cellStyle name="Normal 13 9 3" xfId="15918"/>
    <cellStyle name="Normal 13 9 3 2" xfId="15919"/>
    <cellStyle name="Normal 13 9 3 2 2" xfId="15920"/>
    <cellStyle name="Normal 13 9 3 3" xfId="15921"/>
    <cellStyle name="Normal 13 9 4" xfId="15922"/>
    <cellStyle name="Normal 13 9 4 2" xfId="15923"/>
    <cellStyle name="Normal 13 9 4 2 2" xfId="15924"/>
    <cellStyle name="Normal 13 9 4 3" xfId="15925"/>
    <cellStyle name="Normal 13 9 5" xfId="15926"/>
    <cellStyle name="Normal 13 9 5 2" xfId="15927"/>
    <cellStyle name="Normal 13 9 6" xfId="15928"/>
    <cellStyle name="Normal 14 10 2" xfId="15929"/>
    <cellStyle name="Normal 14 10 2 2" xfId="15930"/>
    <cellStyle name="Normal 14 10 2 2 2" xfId="15931"/>
    <cellStyle name="Normal 14 10 2 3" xfId="15932"/>
    <cellStyle name="Normal 14 10 3" xfId="15933"/>
    <cellStyle name="Normal 14 10 3 2" xfId="15934"/>
    <cellStyle name="Normal 14 10 3 2 2" xfId="15935"/>
    <cellStyle name="Normal 14 10 3 3" xfId="15936"/>
    <cellStyle name="Normal 14 10 4" xfId="15937"/>
    <cellStyle name="Normal 14 10 4 2" xfId="15938"/>
    <cellStyle name="Normal 14 10 5" xfId="15939"/>
    <cellStyle name="Normal 14 11" xfId="15940"/>
    <cellStyle name="Normal 14 11 2" xfId="15941"/>
    <cellStyle name="Normal 14 11 2 2" xfId="15942"/>
    <cellStyle name="Normal 14 11 3" xfId="15943"/>
    <cellStyle name="Normal 14 12" xfId="15944"/>
    <cellStyle name="Normal 14 12 2" xfId="15945"/>
    <cellStyle name="Normal 14 12 2 2" xfId="15946"/>
    <cellStyle name="Normal 14 12 3" xfId="15947"/>
    <cellStyle name="Normal 14 13" xfId="15948"/>
    <cellStyle name="Normal 14 13 2" xfId="15949"/>
    <cellStyle name="Normal 14 14" xfId="15950"/>
    <cellStyle name="Normal 14 2 2 2 2" xfId="15951"/>
    <cellStyle name="Normal 14 2 2 2 2 2" xfId="15952"/>
    <cellStyle name="Normal 14 2 2 2 2 2 2" xfId="15953"/>
    <cellStyle name="Normal 14 2 2 2 2 2 2 2" xfId="15954"/>
    <cellStyle name="Normal 14 2 2 2 2 2 3" xfId="15955"/>
    <cellStyle name="Normal 14 2 2 2 2 3" xfId="15956"/>
    <cellStyle name="Normal 14 2 2 2 2 3 2" xfId="15957"/>
    <cellStyle name="Normal 14 2 2 2 2 3 2 2" xfId="15958"/>
    <cellStyle name="Normal 14 2 2 2 2 3 3" xfId="15959"/>
    <cellStyle name="Normal 14 2 2 2 2 4" xfId="15960"/>
    <cellStyle name="Normal 14 2 2 2 2 4 2" xfId="15961"/>
    <cellStyle name="Normal 14 2 2 2 2 5" xfId="15962"/>
    <cellStyle name="Normal 14 2 2 2 3" xfId="15963"/>
    <cellStyle name="Normal 14 2 2 2 3 2" xfId="15964"/>
    <cellStyle name="Normal 14 2 2 2 3 2 2" xfId="15965"/>
    <cellStyle name="Normal 14 2 2 2 3 3" xfId="15966"/>
    <cellStyle name="Normal 14 2 2 2 4" xfId="15967"/>
    <cellStyle name="Normal 14 2 2 2 4 2" xfId="15968"/>
    <cellStyle name="Normal 14 2 2 2 4 2 2" xfId="15969"/>
    <cellStyle name="Normal 14 2 2 2 4 3" xfId="15970"/>
    <cellStyle name="Normal 14 2 2 2 5" xfId="15971"/>
    <cellStyle name="Normal 14 2 2 2 5 2" xfId="15972"/>
    <cellStyle name="Normal 14 2 2 2 6" xfId="15973"/>
    <cellStyle name="Normal 14 2 2 3" xfId="15974"/>
    <cellStyle name="Normal 14 2 2 3 2" xfId="15975"/>
    <cellStyle name="Normal 14 2 2 3 2 2" xfId="15976"/>
    <cellStyle name="Normal 14 2 2 3 2 2 2" xfId="15977"/>
    <cellStyle name="Normal 14 2 2 3 2 3" xfId="15978"/>
    <cellStyle name="Normal 14 2 2 3 3" xfId="15979"/>
    <cellStyle name="Normal 14 2 2 3 3 2" xfId="15980"/>
    <cellStyle name="Normal 14 2 2 3 3 2 2" xfId="15981"/>
    <cellStyle name="Normal 14 2 2 3 3 3" xfId="15982"/>
    <cellStyle name="Normal 14 2 2 3 4" xfId="15983"/>
    <cellStyle name="Normal 14 2 2 3 4 2" xfId="15984"/>
    <cellStyle name="Normal 14 2 2 3 5" xfId="15985"/>
    <cellStyle name="Normal 14 2 2 4" xfId="15986"/>
    <cellStyle name="Normal 14 2 2 4 2" xfId="15987"/>
    <cellStyle name="Normal 14 2 2 4 2 2" xfId="15988"/>
    <cellStyle name="Normal 14 2 2 4 3" xfId="15989"/>
    <cellStyle name="Normal 14 2 2 5" xfId="15990"/>
    <cellStyle name="Normal 14 2 2 5 2" xfId="15991"/>
    <cellStyle name="Normal 14 2 2 5 2 2" xfId="15992"/>
    <cellStyle name="Normal 14 2 2 5 3" xfId="15993"/>
    <cellStyle name="Normal 14 2 2 6" xfId="15994"/>
    <cellStyle name="Normal 14 2 2 6 2" xfId="15995"/>
    <cellStyle name="Normal 14 2 2 7" xfId="15996"/>
    <cellStyle name="Normal 14 2 3 2" xfId="15997"/>
    <cellStyle name="Normal 14 2 3 2 2" xfId="15998"/>
    <cellStyle name="Normal 14 2 3 2 2 2" xfId="15999"/>
    <cellStyle name="Normal 14 2 3 2 2 2 2" xfId="16000"/>
    <cellStyle name="Normal 14 2 3 2 2 3" xfId="16001"/>
    <cellStyle name="Normal 14 2 3 2 3" xfId="16002"/>
    <cellStyle name="Normal 14 2 3 2 3 2" xfId="16003"/>
    <cellStyle name="Normal 14 2 3 2 3 2 2" xfId="16004"/>
    <cellStyle name="Normal 14 2 3 2 3 3" xfId="16005"/>
    <cellStyle name="Normal 14 2 3 2 4" xfId="16006"/>
    <cellStyle name="Normal 14 2 3 2 4 2" xfId="16007"/>
    <cellStyle name="Normal 14 2 3 2 5" xfId="16008"/>
    <cellStyle name="Normal 14 2 3 3" xfId="16009"/>
    <cellStyle name="Normal 14 2 3 3 2" xfId="16010"/>
    <cellStyle name="Normal 14 2 3 3 2 2" xfId="16011"/>
    <cellStyle name="Normal 14 2 3 3 3" xfId="16012"/>
    <cellStyle name="Normal 14 2 3 4" xfId="16013"/>
    <cellStyle name="Normal 14 2 3 4 2" xfId="16014"/>
    <cellStyle name="Normal 14 2 3 4 2 2" xfId="16015"/>
    <cellStyle name="Normal 14 2 3 4 3" xfId="16016"/>
    <cellStyle name="Normal 14 2 3 5" xfId="16017"/>
    <cellStyle name="Normal 14 2 3 5 2" xfId="16018"/>
    <cellStyle name="Normal 14 2 3 6" xfId="16019"/>
    <cellStyle name="Normal 14 2 4 2" xfId="16020"/>
    <cellStyle name="Normal 14 2 4 2 2" xfId="16021"/>
    <cellStyle name="Normal 14 2 4 2 2 2" xfId="16022"/>
    <cellStyle name="Normal 14 2 4 2 2 2 2" xfId="16023"/>
    <cellStyle name="Normal 14 2 4 2 2 3" xfId="16024"/>
    <cellStyle name="Normal 14 2 4 2 3" xfId="16025"/>
    <cellStyle name="Normal 14 2 4 2 3 2" xfId="16026"/>
    <cellStyle name="Normal 14 2 4 2 3 2 2" xfId="16027"/>
    <cellStyle name="Normal 14 2 4 2 3 3" xfId="16028"/>
    <cellStyle name="Normal 14 2 4 2 4" xfId="16029"/>
    <cellStyle name="Normal 14 2 4 2 4 2" xfId="16030"/>
    <cellStyle name="Normal 14 2 4 2 5" xfId="16031"/>
    <cellStyle name="Normal 14 2 4 3" xfId="16032"/>
    <cellStyle name="Normal 14 2 4 3 2" xfId="16033"/>
    <cellStyle name="Normal 14 2 4 3 2 2" xfId="16034"/>
    <cellStyle name="Normal 14 2 4 3 3" xfId="16035"/>
    <cellStyle name="Normal 14 2 4 4" xfId="16036"/>
    <cellStyle name="Normal 14 2 4 4 2" xfId="16037"/>
    <cellStyle name="Normal 14 2 4 4 2 2" xfId="16038"/>
    <cellStyle name="Normal 14 2 4 4 3" xfId="16039"/>
    <cellStyle name="Normal 14 2 4 5" xfId="16040"/>
    <cellStyle name="Normal 14 2 4 5 2" xfId="16041"/>
    <cellStyle name="Normal 14 2 4 6" xfId="16042"/>
    <cellStyle name="Normal 14 2 5 2" xfId="16043"/>
    <cellStyle name="Normal 14 2 5 2 2" xfId="16044"/>
    <cellStyle name="Normal 14 2 5 2 2 2" xfId="16045"/>
    <cellStyle name="Normal 14 2 5 2 3" xfId="16046"/>
    <cellStyle name="Normal 14 2 5 3" xfId="16047"/>
    <cellStyle name="Normal 14 2 5 3 2" xfId="16048"/>
    <cellStyle name="Normal 14 2 5 3 2 2" xfId="16049"/>
    <cellStyle name="Normal 14 2 5 3 3" xfId="16050"/>
    <cellStyle name="Normal 14 2 5 4" xfId="16051"/>
    <cellStyle name="Normal 14 2 5 4 2" xfId="16052"/>
    <cellStyle name="Normal 14 2 5 5" xfId="16053"/>
    <cellStyle name="Normal 14 2 6" xfId="16054"/>
    <cellStyle name="Normal 14 2 6 2" xfId="16055"/>
    <cellStyle name="Normal 14 2 6 2 2" xfId="16056"/>
    <cellStyle name="Normal 14 2 6 3" xfId="16057"/>
    <cellStyle name="Normal 14 2 7" xfId="16058"/>
    <cellStyle name="Normal 14 2 7 2" xfId="16059"/>
    <cellStyle name="Normal 14 2 7 2 2" xfId="16060"/>
    <cellStyle name="Normal 14 2 7 3" xfId="16061"/>
    <cellStyle name="Normal 14 2 8" xfId="16062"/>
    <cellStyle name="Normal 14 2 8 2" xfId="16063"/>
    <cellStyle name="Normal 14 2 9" xfId="16064"/>
    <cellStyle name="Normal 14 3 2 2" xfId="16065"/>
    <cellStyle name="Normal 14 3 2 2 2" xfId="16066"/>
    <cellStyle name="Normal 14 3 2 2 2 2" xfId="16067"/>
    <cellStyle name="Normal 14 3 2 2 2 2 2" xfId="16068"/>
    <cellStyle name="Normal 14 3 2 2 2 3" xfId="16069"/>
    <cellStyle name="Normal 14 3 2 2 3" xfId="16070"/>
    <cellStyle name="Normal 14 3 2 2 3 2" xfId="16071"/>
    <cellStyle name="Normal 14 3 2 2 3 2 2" xfId="16072"/>
    <cellStyle name="Normal 14 3 2 2 3 3" xfId="16073"/>
    <cellStyle name="Normal 14 3 2 2 4" xfId="16074"/>
    <cellStyle name="Normal 14 3 2 2 4 2" xfId="16075"/>
    <cellStyle name="Normal 14 3 2 2 5" xfId="16076"/>
    <cellStyle name="Normal 14 3 2 3" xfId="16077"/>
    <cellStyle name="Normal 14 3 2 3 2" xfId="16078"/>
    <cellStyle name="Normal 14 3 2 3 2 2" xfId="16079"/>
    <cellStyle name="Normal 14 3 2 3 3" xfId="16080"/>
    <cellStyle name="Normal 14 3 2 4" xfId="16081"/>
    <cellStyle name="Normal 14 3 2 4 2" xfId="16082"/>
    <cellStyle name="Normal 14 3 2 4 2 2" xfId="16083"/>
    <cellStyle name="Normal 14 3 2 4 3" xfId="16084"/>
    <cellStyle name="Normal 14 3 2 5" xfId="16085"/>
    <cellStyle name="Normal 14 3 2 5 2" xfId="16086"/>
    <cellStyle name="Normal 14 3 2 6" xfId="16087"/>
    <cellStyle name="Normal 14 3 3 2" xfId="16088"/>
    <cellStyle name="Normal 14 3 3 2 2" xfId="16089"/>
    <cellStyle name="Normal 14 3 3 2 2 2" xfId="16090"/>
    <cellStyle name="Normal 14 3 3 2 2 2 2" xfId="16091"/>
    <cellStyle name="Normal 14 3 3 2 2 3" xfId="16092"/>
    <cellStyle name="Normal 14 3 3 2 3" xfId="16093"/>
    <cellStyle name="Normal 14 3 3 2 3 2" xfId="16094"/>
    <cellStyle name="Normal 14 3 3 2 3 2 2" xfId="16095"/>
    <cellStyle name="Normal 14 3 3 2 3 3" xfId="16096"/>
    <cellStyle name="Normal 14 3 3 2 4" xfId="16097"/>
    <cellStyle name="Normal 14 3 3 2 4 2" xfId="16098"/>
    <cellStyle name="Normal 14 3 3 2 5" xfId="16099"/>
    <cellStyle name="Normal 14 3 3 3" xfId="16100"/>
    <cellStyle name="Normal 14 3 3 3 2" xfId="16101"/>
    <cellStyle name="Normal 14 3 3 3 2 2" xfId="16102"/>
    <cellStyle name="Normal 14 3 3 3 3" xfId="16103"/>
    <cellStyle name="Normal 14 3 3 4" xfId="16104"/>
    <cellStyle name="Normal 14 3 3 4 2" xfId="16105"/>
    <cellStyle name="Normal 14 3 3 4 2 2" xfId="16106"/>
    <cellStyle name="Normal 14 3 3 4 3" xfId="16107"/>
    <cellStyle name="Normal 14 3 3 5" xfId="16108"/>
    <cellStyle name="Normal 14 3 3 5 2" xfId="16109"/>
    <cellStyle name="Normal 14 3 3 6" xfId="16110"/>
    <cellStyle name="Normal 14 3 4 2" xfId="16111"/>
    <cellStyle name="Normal 14 3 5 2" xfId="16112"/>
    <cellStyle name="Normal 14 3 5 2 2" xfId="16113"/>
    <cellStyle name="Normal 14 3 5 2 2 2" xfId="16114"/>
    <cellStyle name="Normal 14 3 5 2 3" xfId="16115"/>
    <cellStyle name="Normal 14 3 5 3" xfId="16116"/>
    <cellStyle name="Normal 14 3 5 3 2" xfId="16117"/>
    <cellStyle name="Normal 14 3 5 3 2 2" xfId="16118"/>
    <cellStyle name="Normal 14 3 5 3 3" xfId="16119"/>
    <cellStyle name="Normal 14 3 5 4" xfId="16120"/>
    <cellStyle name="Normal 14 3 5 4 2" xfId="16121"/>
    <cellStyle name="Normal 14 3 5 5" xfId="16122"/>
    <cellStyle name="Normal 14 3 6" xfId="16123"/>
    <cellStyle name="Normal 14 3 7" xfId="16124"/>
    <cellStyle name="Normal 14 3 7 2" xfId="16125"/>
    <cellStyle name="Normal 14 3 7 2 2" xfId="16126"/>
    <cellStyle name="Normal 14 3 7 3" xfId="16127"/>
    <cellStyle name="Normal 14 3 8" xfId="16128"/>
    <cellStyle name="Normal 14 3 8 2" xfId="16129"/>
    <cellStyle name="Normal 14 3 8 2 2" xfId="16130"/>
    <cellStyle name="Normal 14 3 8 3" xfId="16131"/>
    <cellStyle name="Normal 14 4 2 2" xfId="16132"/>
    <cellStyle name="Normal 14 4 2 2 2" xfId="16133"/>
    <cellStyle name="Normal 14 4 2 2 2 2" xfId="16134"/>
    <cellStyle name="Normal 14 4 2 2 2 2 2" xfId="16135"/>
    <cellStyle name="Normal 14 4 2 2 2 3" xfId="16136"/>
    <cellStyle name="Normal 14 4 2 2 3" xfId="16137"/>
    <cellStyle name="Normal 14 4 2 2 3 2" xfId="16138"/>
    <cellStyle name="Normal 14 4 2 2 3 2 2" xfId="16139"/>
    <cellStyle name="Normal 14 4 2 2 3 3" xfId="16140"/>
    <cellStyle name="Normal 14 4 2 2 4" xfId="16141"/>
    <cellStyle name="Normal 14 4 2 2 4 2" xfId="16142"/>
    <cellStyle name="Normal 14 4 2 2 5" xfId="16143"/>
    <cellStyle name="Normal 14 4 2 3" xfId="16144"/>
    <cellStyle name="Normal 14 4 2 3 2" xfId="16145"/>
    <cellStyle name="Normal 14 4 2 3 2 2" xfId="16146"/>
    <cellStyle name="Normal 14 4 2 3 3" xfId="16147"/>
    <cellStyle name="Normal 14 4 2 4" xfId="16148"/>
    <cellStyle name="Normal 14 4 2 4 2" xfId="16149"/>
    <cellStyle name="Normal 14 4 2 4 2 2" xfId="16150"/>
    <cellStyle name="Normal 14 4 2 4 3" xfId="16151"/>
    <cellStyle name="Normal 14 4 2 5" xfId="16152"/>
    <cellStyle name="Normal 14 4 2 5 2" xfId="16153"/>
    <cellStyle name="Normal 14 4 2 6" xfId="16154"/>
    <cellStyle name="Normal 14 4 3 2" xfId="16155"/>
    <cellStyle name="Normal 14 4 3 2 2" xfId="16156"/>
    <cellStyle name="Normal 14 4 3 2 2 2" xfId="16157"/>
    <cellStyle name="Normal 14 4 3 2 3" xfId="16158"/>
    <cellStyle name="Normal 14 4 3 3" xfId="16159"/>
    <cellStyle name="Normal 14 4 3 3 2" xfId="16160"/>
    <cellStyle name="Normal 14 4 3 3 2 2" xfId="16161"/>
    <cellStyle name="Normal 14 4 3 3 3" xfId="16162"/>
    <cellStyle name="Normal 14 4 3 4" xfId="16163"/>
    <cellStyle name="Normal 14 4 3 4 2" xfId="16164"/>
    <cellStyle name="Normal 14 4 3 5" xfId="16165"/>
    <cellStyle name="Normal 14 4 4" xfId="16166"/>
    <cellStyle name="Normal 14 4 4 2" xfId="16167"/>
    <cellStyle name="Normal 14 4 4 2 2" xfId="16168"/>
    <cellStyle name="Normal 14 4 4 3" xfId="16169"/>
    <cellStyle name="Normal 14 4 5" xfId="16170"/>
    <cellStyle name="Normal 14 4 5 2" xfId="16171"/>
    <cellStyle name="Normal 14 4 5 2 2" xfId="16172"/>
    <cellStyle name="Normal 14 4 5 3" xfId="16173"/>
    <cellStyle name="Normal 14 4 6" xfId="16174"/>
    <cellStyle name="Normal 14 4 6 2" xfId="16175"/>
    <cellStyle name="Normal 14 4 7" xfId="16176"/>
    <cellStyle name="Normal 14 5 2 2" xfId="16177"/>
    <cellStyle name="Normal 14 5 2 2 2" xfId="16178"/>
    <cellStyle name="Normal 14 5 2 2 2 2" xfId="16179"/>
    <cellStyle name="Normal 14 5 2 2 2 2 2" xfId="16180"/>
    <cellStyle name="Normal 14 5 2 2 2 3" xfId="16181"/>
    <cellStyle name="Normal 14 5 2 2 3" xfId="16182"/>
    <cellStyle name="Normal 14 5 2 2 3 2" xfId="16183"/>
    <cellStyle name="Normal 14 5 2 2 3 2 2" xfId="16184"/>
    <cellStyle name="Normal 14 5 2 2 3 3" xfId="16185"/>
    <cellStyle name="Normal 14 5 2 2 4" xfId="16186"/>
    <cellStyle name="Normal 14 5 2 2 4 2" xfId="16187"/>
    <cellStyle name="Normal 14 5 2 2 5" xfId="16188"/>
    <cellStyle name="Normal 14 5 2 3" xfId="16189"/>
    <cellStyle name="Normal 14 5 2 3 2" xfId="16190"/>
    <cellStyle name="Normal 14 5 2 3 2 2" xfId="16191"/>
    <cellStyle name="Normal 14 5 2 3 3" xfId="16192"/>
    <cellStyle name="Normal 14 5 2 4" xfId="16193"/>
    <cellStyle name="Normal 14 5 2 4 2" xfId="16194"/>
    <cellStyle name="Normal 14 5 2 4 2 2" xfId="16195"/>
    <cellStyle name="Normal 14 5 2 4 3" xfId="16196"/>
    <cellStyle name="Normal 14 5 2 5" xfId="16197"/>
    <cellStyle name="Normal 14 5 2 5 2" xfId="16198"/>
    <cellStyle name="Normal 14 5 2 6" xfId="16199"/>
    <cellStyle name="Normal 14 5 3" xfId="16200"/>
    <cellStyle name="Normal 14 5 3 2" xfId="16201"/>
    <cellStyle name="Normal 14 5 3 2 2" xfId="16202"/>
    <cellStyle name="Normal 14 5 3 2 2 2" xfId="16203"/>
    <cellStyle name="Normal 14 5 3 2 3" xfId="16204"/>
    <cellStyle name="Normal 14 5 3 3" xfId="16205"/>
    <cellStyle name="Normal 14 5 3 3 2" xfId="16206"/>
    <cellStyle name="Normal 14 5 3 3 2 2" xfId="16207"/>
    <cellStyle name="Normal 14 5 3 3 3" xfId="16208"/>
    <cellStyle name="Normal 14 5 3 4" xfId="16209"/>
    <cellStyle name="Normal 14 5 3 4 2" xfId="16210"/>
    <cellStyle name="Normal 14 5 3 5" xfId="16211"/>
    <cellStyle name="Normal 14 5 4" xfId="16212"/>
    <cellStyle name="Normal 14 5 4 2" xfId="16213"/>
    <cellStyle name="Normal 14 5 4 2 2" xfId="16214"/>
    <cellStyle name="Normal 14 5 4 3" xfId="16215"/>
    <cellStyle name="Normal 14 5 5" xfId="16216"/>
    <cellStyle name="Normal 14 5 5 2" xfId="16217"/>
    <cellStyle name="Normal 14 5 5 2 2" xfId="16218"/>
    <cellStyle name="Normal 14 5 5 3" xfId="16219"/>
    <cellStyle name="Normal 14 5 6" xfId="16220"/>
    <cellStyle name="Normal 14 5 6 2" xfId="16221"/>
    <cellStyle name="Normal 14 5 7" xfId="16222"/>
    <cellStyle name="Normal 14 6 2 2" xfId="16223"/>
    <cellStyle name="Normal 14 6 2 2 2" xfId="16224"/>
    <cellStyle name="Normal 14 6 2 2 2 2" xfId="16225"/>
    <cellStyle name="Normal 14 6 2 2 2 2 2" xfId="16226"/>
    <cellStyle name="Normal 14 6 2 2 2 3" xfId="16227"/>
    <cellStyle name="Normal 14 6 2 2 3" xfId="16228"/>
    <cellStyle name="Normal 14 6 2 2 3 2" xfId="16229"/>
    <cellStyle name="Normal 14 6 2 2 3 2 2" xfId="16230"/>
    <cellStyle name="Normal 14 6 2 2 3 3" xfId="16231"/>
    <cellStyle name="Normal 14 6 2 2 4" xfId="16232"/>
    <cellStyle name="Normal 14 6 2 2 4 2" xfId="16233"/>
    <cellStyle name="Normal 14 6 2 2 5" xfId="16234"/>
    <cellStyle name="Normal 14 6 2 3" xfId="16235"/>
    <cellStyle name="Normal 14 6 2 3 2" xfId="16236"/>
    <cellStyle name="Normal 14 6 2 3 2 2" xfId="16237"/>
    <cellStyle name="Normal 14 6 2 3 3" xfId="16238"/>
    <cellStyle name="Normal 14 6 2 4" xfId="16239"/>
    <cellStyle name="Normal 14 6 2 4 2" xfId="16240"/>
    <cellStyle name="Normal 14 6 2 4 2 2" xfId="16241"/>
    <cellStyle name="Normal 14 6 2 4 3" xfId="16242"/>
    <cellStyle name="Normal 14 6 2 5" xfId="16243"/>
    <cellStyle name="Normal 14 6 2 5 2" xfId="16244"/>
    <cellStyle name="Normal 14 6 2 6" xfId="16245"/>
    <cellStyle name="Normal 14 6 3" xfId="16246"/>
    <cellStyle name="Normal 14 6 3 2" xfId="16247"/>
    <cellStyle name="Normal 14 6 3 2 2" xfId="16248"/>
    <cellStyle name="Normal 14 6 3 2 2 2" xfId="16249"/>
    <cellStyle name="Normal 14 6 3 2 3" xfId="16250"/>
    <cellStyle name="Normal 14 6 3 3" xfId="16251"/>
    <cellStyle name="Normal 14 6 3 3 2" xfId="16252"/>
    <cellStyle name="Normal 14 6 3 3 2 2" xfId="16253"/>
    <cellStyle name="Normal 14 6 3 3 3" xfId="16254"/>
    <cellStyle name="Normal 14 6 3 4" xfId="16255"/>
    <cellStyle name="Normal 14 6 3 4 2" xfId="16256"/>
    <cellStyle name="Normal 14 6 3 5" xfId="16257"/>
    <cellStyle name="Normal 14 6 4" xfId="16258"/>
    <cellStyle name="Normal 14 6 4 2" xfId="16259"/>
    <cellStyle name="Normal 14 6 4 2 2" xfId="16260"/>
    <cellStyle name="Normal 14 6 4 3" xfId="16261"/>
    <cellStyle name="Normal 14 6 5" xfId="16262"/>
    <cellStyle name="Normal 14 6 5 2" xfId="16263"/>
    <cellStyle name="Normal 14 6 5 2 2" xfId="16264"/>
    <cellStyle name="Normal 14 6 5 3" xfId="16265"/>
    <cellStyle name="Normal 14 6 6" xfId="16266"/>
    <cellStyle name="Normal 14 6 6 2" xfId="16267"/>
    <cellStyle name="Normal 14 6 7" xfId="16268"/>
    <cellStyle name="Normal 14 7 2 2" xfId="16269"/>
    <cellStyle name="Normal 14 7 2 2 2" xfId="16270"/>
    <cellStyle name="Normal 14 7 2 2 2 2" xfId="16271"/>
    <cellStyle name="Normal 14 7 2 2 2 2 2" xfId="16272"/>
    <cellStyle name="Normal 14 7 2 2 2 3" xfId="16273"/>
    <cellStyle name="Normal 14 7 2 2 3" xfId="16274"/>
    <cellStyle name="Normal 14 7 2 2 3 2" xfId="16275"/>
    <cellStyle name="Normal 14 7 2 2 3 2 2" xfId="16276"/>
    <cellStyle name="Normal 14 7 2 2 3 3" xfId="16277"/>
    <cellStyle name="Normal 14 7 2 2 4" xfId="16278"/>
    <cellStyle name="Normal 14 7 2 2 4 2" xfId="16279"/>
    <cellStyle name="Normal 14 7 2 2 5" xfId="16280"/>
    <cellStyle name="Normal 14 7 2 3" xfId="16281"/>
    <cellStyle name="Normal 14 7 2 3 2" xfId="16282"/>
    <cellStyle name="Normal 14 7 2 3 2 2" xfId="16283"/>
    <cellStyle name="Normal 14 7 2 3 3" xfId="16284"/>
    <cellStyle name="Normal 14 7 2 4" xfId="16285"/>
    <cellStyle name="Normal 14 7 2 4 2" xfId="16286"/>
    <cellStyle name="Normal 14 7 2 4 2 2" xfId="16287"/>
    <cellStyle name="Normal 14 7 2 4 3" xfId="16288"/>
    <cellStyle name="Normal 14 7 2 5" xfId="16289"/>
    <cellStyle name="Normal 14 7 2 5 2" xfId="16290"/>
    <cellStyle name="Normal 14 7 2 6" xfId="16291"/>
    <cellStyle name="Normal 14 7 3" xfId="16292"/>
    <cellStyle name="Normal 14 7 3 2" xfId="16293"/>
    <cellStyle name="Normal 14 7 3 2 2" xfId="16294"/>
    <cellStyle name="Normal 14 7 3 2 2 2" xfId="16295"/>
    <cellStyle name="Normal 14 7 3 2 3" xfId="16296"/>
    <cellStyle name="Normal 14 7 3 3" xfId="16297"/>
    <cellStyle name="Normal 14 7 3 3 2" xfId="16298"/>
    <cellStyle name="Normal 14 7 3 3 2 2" xfId="16299"/>
    <cellStyle name="Normal 14 7 3 3 3" xfId="16300"/>
    <cellStyle name="Normal 14 7 3 4" xfId="16301"/>
    <cellStyle name="Normal 14 7 3 4 2" xfId="16302"/>
    <cellStyle name="Normal 14 7 3 5" xfId="16303"/>
    <cellStyle name="Normal 14 7 4" xfId="16304"/>
    <cellStyle name="Normal 14 7 4 2" xfId="16305"/>
    <cellStyle name="Normal 14 7 4 2 2" xfId="16306"/>
    <cellStyle name="Normal 14 7 4 3" xfId="16307"/>
    <cellStyle name="Normal 14 7 5" xfId="16308"/>
    <cellStyle name="Normal 14 7 5 2" xfId="16309"/>
    <cellStyle name="Normal 14 7 5 2 2" xfId="16310"/>
    <cellStyle name="Normal 14 7 5 3" xfId="16311"/>
    <cellStyle name="Normal 14 7 6" xfId="16312"/>
    <cellStyle name="Normal 14 7 6 2" xfId="16313"/>
    <cellStyle name="Normal 14 7 7" xfId="16314"/>
    <cellStyle name="Normal 14 8 2" xfId="16315"/>
    <cellStyle name="Normal 14 8 2 2" xfId="16316"/>
    <cellStyle name="Normal 14 8 2 2 2" xfId="16317"/>
    <cellStyle name="Normal 14 8 2 2 2 2" xfId="16318"/>
    <cellStyle name="Normal 14 8 2 2 3" xfId="16319"/>
    <cellStyle name="Normal 14 8 2 3" xfId="16320"/>
    <cellStyle name="Normal 14 8 2 3 2" xfId="16321"/>
    <cellStyle name="Normal 14 8 2 3 2 2" xfId="16322"/>
    <cellStyle name="Normal 14 8 2 3 3" xfId="16323"/>
    <cellStyle name="Normal 14 8 2 4" xfId="16324"/>
    <cellStyle name="Normal 14 8 2 4 2" xfId="16325"/>
    <cellStyle name="Normal 14 8 2 5" xfId="16326"/>
    <cellStyle name="Normal 14 8 3" xfId="16327"/>
    <cellStyle name="Normal 14 8 3 2" xfId="16328"/>
    <cellStyle name="Normal 14 8 3 2 2" xfId="16329"/>
    <cellStyle name="Normal 14 8 3 3" xfId="16330"/>
    <cellStyle name="Normal 14 8 4" xfId="16331"/>
    <cellStyle name="Normal 14 8 4 2" xfId="16332"/>
    <cellStyle name="Normal 14 8 4 2 2" xfId="16333"/>
    <cellStyle name="Normal 14 8 4 3" xfId="16334"/>
    <cellStyle name="Normal 14 8 5" xfId="16335"/>
    <cellStyle name="Normal 14 8 5 2" xfId="16336"/>
    <cellStyle name="Normal 14 8 6" xfId="16337"/>
    <cellStyle name="Normal 14 9 2" xfId="16338"/>
    <cellStyle name="Normal 14 9 2 2" xfId="16339"/>
    <cellStyle name="Normal 14 9 2 2 2" xfId="16340"/>
    <cellStyle name="Normal 14 9 2 2 2 2" xfId="16341"/>
    <cellStyle name="Normal 14 9 2 2 3" xfId="16342"/>
    <cellStyle name="Normal 14 9 2 3" xfId="16343"/>
    <cellStyle name="Normal 14 9 2 3 2" xfId="16344"/>
    <cellStyle name="Normal 14 9 2 3 2 2" xfId="16345"/>
    <cellStyle name="Normal 14 9 2 3 3" xfId="16346"/>
    <cellStyle name="Normal 14 9 2 4" xfId="16347"/>
    <cellStyle name="Normal 14 9 2 4 2" xfId="16348"/>
    <cellStyle name="Normal 14 9 2 5" xfId="16349"/>
    <cellStyle name="Normal 14 9 3" xfId="16350"/>
    <cellStyle name="Normal 14 9 3 2" xfId="16351"/>
    <cellStyle name="Normal 14 9 3 2 2" xfId="16352"/>
    <cellStyle name="Normal 14 9 3 3" xfId="16353"/>
    <cellStyle name="Normal 14 9 4" xfId="16354"/>
    <cellStyle name="Normal 14 9 4 2" xfId="16355"/>
    <cellStyle name="Normal 14 9 4 2 2" xfId="16356"/>
    <cellStyle name="Normal 14 9 4 3" xfId="16357"/>
    <cellStyle name="Normal 14 9 5" xfId="16358"/>
    <cellStyle name="Normal 14 9 5 2" xfId="16359"/>
    <cellStyle name="Normal 14 9 6" xfId="16360"/>
    <cellStyle name="Normal 15 10 2" xfId="16361"/>
    <cellStyle name="Normal 15 10 2 2" xfId="16362"/>
    <cellStyle name="Normal 15 10 2 2 2" xfId="16363"/>
    <cellStyle name="Normal 15 10 2 3" xfId="16364"/>
    <cellStyle name="Normal 15 10 3" xfId="16365"/>
    <cellStyle name="Normal 15 10 3 2" xfId="16366"/>
    <cellStyle name="Normal 15 10 3 2 2" xfId="16367"/>
    <cellStyle name="Normal 15 10 3 3" xfId="16368"/>
    <cellStyle name="Normal 15 10 4" xfId="16369"/>
    <cellStyle name="Normal 15 10 4 2" xfId="16370"/>
    <cellStyle name="Normal 15 10 5" xfId="16371"/>
    <cellStyle name="Normal 15 11" xfId="16372"/>
    <cellStyle name="Normal 15 11 2" xfId="16373"/>
    <cellStyle name="Normal 15 11 2 2" xfId="16374"/>
    <cellStyle name="Normal 15 11 3" xfId="16375"/>
    <cellStyle name="Normal 15 12" xfId="16376"/>
    <cellStyle name="Normal 15 12 2" xfId="16377"/>
    <cellStyle name="Normal 15 12 2 2" xfId="16378"/>
    <cellStyle name="Normal 15 12 3" xfId="16379"/>
    <cellStyle name="Normal 15 13" xfId="16380"/>
    <cellStyle name="Normal 15 13 2" xfId="16381"/>
    <cellStyle name="Normal 15 14" xfId="16382"/>
    <cellStyle name="Normal 15 2 2 2" xfId="16383"/>
    <cellStyle name="Normal 15 2 2 2 2" xfId="16384"/>
    <cellStyle name="Normal 15 2 2 2 2 2" xfId="16385"/>
    <cellStyle name="Normal 15 2 2 2 2 2 2" xfId="16386"/>
    <cellStyle name="Normal 15 2 2 2 2 3" xfId="16387"/>
    <cellStyle name="Normal 15 2 2 2 3" xfId="16388"/>
    <cellStyle name="Normal 15 2 2 2 3 2" xfId="16389"/>
    <cellStyle name="Normal 15 2 2 2 3 2 2" xfId="16390"/>
    <cellStyle name="Normal 15 2 2 2 3 3" xfId="16391"/>
    <cellStyle name="Normal 15 2 2 2 4" xfId="16392"/>
    <cellStyle name="Normal 15 2 2 2 4 2" xfId="16393"/>
    <cellStyle name="Normal 15 2 2 2 5" xfId="16394"/>
    <cellStyle name="Normal 15 2 2 3" xfId="16395"/>
    <cellStyle name="Normal 15 2 2 3 2" xfId="16396"/>
    <cellStyle name="Normal 15 2 2 3 2 2" xfId="16397"/>
    <cellStyle name="Normal 15 2 2 3 3" xfId="16398"/>
    <cellStyle name="Normal 15 2 2 4" xfId="16399"/>
    <cellStyle name="Normal 15 2 2 4 2" xfId="16400"/>
    <cellStyle name="Normal 15 2 2 4 2 2" xfId="16401"/>
    <cellStyle name="Normal 15 2 2 4 3" xfId="16402"/>
    <cellStyle name="Normal 15 2 2 5" xfId="16403"/>
    <cellStyle name="Normal 15 2 2 5 2" xfId="16404"/>
    <cellStyle name="Normal 15 2 2 6" xfId="16405"/>
    <cellStyle name="Normal 15 2 3 2" xfId="16406"/>
    <cellStyle name="Normal 15 2 3 2 2" xfId="16407"/>
    <cellStyle name="Normal 15 2 3 2 2 2" xfId="16408"/>
    <cellStyle name="Normal 15 2 3 2 3" xfId="16409"/>
    <cellStyle name="Normal 15 2 3 3" xfId="16410"/>
    <cellStyle name="Normal 15 2 3 3 2" xfId="16411"/>
    <cellStyle name="Normal 15 2 3 3 2 2" xfId="16412"/>
    <cellStyle name="Normal 15 2 3 3 3" xfId="16413"/>
    <cellStyle name="Normal 15 2 3 4" xfId="16414"/>
    <cellStyle name="Normal 15 2 3 4 2" xfId="16415"/>
    <cellStyle name="Normal 15 2 3 5" xfId="16416"/>
    <cellStyle name="Normal 15 2 4 2" xfId="16417"/>
    <cellStyle name="Normal 15 2 4 2 2" xfId="16418"/>
    <cellStyle name="Normal 15 2 4 3" xfId="16419"/>
    <cellStyle name="Normal 15 2 5" xfId="16420"/>
    <cellStyle name="Normal 15 2 5 2" xfId="16421"/>
    <cellStyle name="Normal 15 2 5 2 2" xfId="16422"/>
    <cellStyle name="Normal 15 2 5 3" xfId="16423"/>
    <cellStyle name="Normal 15 2 6" xfId="16424"/>
    <cellStyle name="Normal 15 2 6 2" xfId="16425"/>
    <cellStyle name="Normal 15 2 7" xfId="16426"/>
    <cellStyle name="Normal 15 3 2 2" xfId="16427"/>
    <cellStyle name="Normal 15 3 2 2 2" xfId="16428"/>
    <cellStyle name="Normal 15 3 2 2 2 2" xfId="16429"/>
    <cellStyle name="Normal 15 3 2 2 2 2 2" xfId="16430"/>
    <cellStyle name="Normal 15 3 2 2 2 3" xfId="16431"/>
    <cellStyle name="Normal 15 3 2 2 3" xfId="16432"/>
    <cellStyle name="Normal 15 3 2 2 3 2" xfId="16433"/>
    <cellStyle name="Normal 15 3 2 2 3 2 2" xfId="16434"/>
    <cellStyle name="Normal 15 3 2 2 3 3" xfId="16435"/>
    <cellStyle name="Normal 15 3 2 2 4" xfId="16436"/>
    <cellStyle name="Normal 15 3 2 2 4 2" xfId="16437"/>
    <cellStyle name="Normal 15 3 2 2 5" xfId="16438"/>
    <cellStyle name="Normal 15 3 2 3" xfId="16439"/>
    <cellStyle name="Normal 15 3 2 3 2" xfId="16440"/>
    <cellStyle name="Normal 15 3 2 3 2 2" xfId="16441"/>
    <cellStyle name="Normal 15 3 2 3 3" xfId="16442"/>
    <cellStyle name="Normal 15 3 2 4" xfId="16443"/>
    <cellStyle name="Normal 15 3 2 4 2" xfId="16444"/>
    <cellStyle name="Normal 15 3 2 4 2 2" xfId="16445"/>
    <cellStyle name="Normal 15 3 2 4 3" xfId="16446"/>
    <cellStyle name="Normal 15 3 2 5" xfId="16447"/>
    <cellStyle name="Normal 15 3 2 5 2" xfId="16448"/>
    <cellStyle name="Normal 15 3 2 6" xfId="16449"/>
    <cellStyle name="Normal 15 3 3 2" xfId="16450"/>
    <cellStyle name="Normal 15 3 3 2 2" xfId="16451"/>
    <cellStyle name="Normal 15 3 3 2 2 2" xfId="16452"/>
    <cellStyle name="Normal 15 3 3 2 3" xfId="16453"/>
    <cellStyle name="Normal 15 3 3 3" xfId="16454"/>
    <cellStyle name="Normal 15 3 3 3 2" xfId="16455"/>
    <cellStyle name="Normal 15 3 3 3 2 2" xfId="16456"/>
    <cellStyle name="Normal 15 3 3 3 3" xfId="16457"/>
    <cellStyle name="Normal 15 3 3 4" xfId="16458"/>
    <cellStyle name="Normal 15 3 3 4 2" xfId="16459"/>
    <cellStyle name="Normal 15 3 3 5" xfId="16460"/>
    <cellStyle name="Normal 15 3 4 2" xfId="16461"/>
    <cellStyle name="Normal 15 3 4 2 2" xfId="16462"/>
    <cellStyle name="Normal 15 3 4 3" xfId="16463"/>
    <cellStyle name="Normal 15 3 5" xfId="16464"/>
    <cellStyle name="Normal 15 3 5 2" xfId="16465"/>
    <cellStyle name="Normal 15 3 5 2 2" xfId="16466"/>
    <cellStyle name="Normal 15 3 5 3" xfId="16467"/>
    <cellStyle name="Normal 15 3 6" xfId="16468"/>
    <cellStyle name="Normal 15 3 6 2" xfId="16469"/>
    <cellStyle name="Normal 15 3 7" xfId="16470"/>
    <cellStyle name="Normal 15 4 2 2" xfId="16471"/>
    <cellStyle name="Normal 15 4 2 2 2" xfId="16472"/>
    <cellStyle name="Normal 15 4 2 2 2 2" xfId="16473"/>
    <cellStyle name="Normal 15 4 2 2 2 2 2" xfId="16474"/>
    <cellStyle name="Normal 15 4 2 2 2 3" xfId="16475"/>
    <cellStyle name="Normal 15 4 2 2 3" xfId="16476"/>
    <cellStyle name="Normal 15 4 2 2 3 2" xfId="16477"/>
    <cellStyle name="Normal 15 4 2 2 3 2 2" xfId="16478"/>
    <cellStyle name="Normal 15 4 2 2 3 3" xfId="16479"/>
    <cellStyle name="Normal 15 4 2 2 4" xfId="16480"/>
    <cellStyle name="Normal 15 4 2 2 4 2" xfId="16481"/>
    <cellStyle name="Normal 15 4 2 2 5" xfId="16482"/>
    <cellStyle name="Normal 15 4 2 3" xfId="16483"/>
    <cellStyle name="Normal 15 4 2 3 2" xfId="16484"/>
    <cellStyle name="Normal 15 4 2 3 2 2" xfId="16485"/>
    <cellStyle name="Normal 15 4 2 3 3" xfId="16486"/>
    <cellStyle name="Normal 15 4 2 4" xfId="16487"/>
    <cellStyle name="Normal 15 4 2 4 2" xfId="16488"/>
    <cellStyle name="Normal 15 4 2 4 2 2" xfId="16489"/>
    <cellStyle name="Normal 15 4 2 4 3" xfId="16490"/>
    <cellStyle name="Normal 15 4 2 5" xfId="16491"/>
    <cellStyle name="Normal 15 4 2 5 2" xfId="16492"/>
    <cellStyle name="Normal 15 4 2 6" xfId="16493"/>
    <cellStyle name="Normal 15 4 3 2" xfId="16494"/>
    <cellStyle name="Normal 15 4 3 2 2" xfId="16495"/>
    <cellStyle name="Normal 15 4 3 2 2 2" xfId="16496"/>
    <cellStyle name="Normal 15 4 3 2 3" xfId="16497"/>
    <cellStyle name="Normal 15 4 3 3" xfId="16498"/>
    <cellStyle name="Normal 15 4 3 3 2" xfId="16499"/>
    <cellStyle name="Normal 15 4 3 3 2 2" xfId="16500"/>
    <cellStyle name="Normal 15 4 3 3 3" xfId="16501"/>
    <cellStyle name="Normal 15 4 3 4" xfId="16502"/>
    <cellStyle name="Normal 15 4 3 4 2" xfId="16503"/>
    <cellStyle name="Normal 15 4 3 5" xfId="16504"/>
    <cellStyle name="Normal 15 4 4" xfId="16505"/>
    <cellStyle name="Normal 15 4 4 2" xfId="16506"/>
    <cellStyle name="Normal 15 4 4 2 2" xfId="16507"/>
    <cellStyle name="Normal 15 4 4 3" xfId="16508"/>
    <cellStyle name="Normal 15 4 5" xfId="16509"/>
    <cellStyle name="Normal 15 4 5 2" xfId="16510"/>
    <cellStyle name="Normal 15 4 5 2 2" xfId="16511"/>
    <cellStyle name="Normal 15 4 5 3" xfId="16512"/>
    <cellStyle name="Normal 15 4 6" xfId="16513"/>
    <cellStyle name="Normal 15 4 6 2" xfId="16514"/>
    <cellStyle name="Normal 15 4 7" xfId="16515"/>
    <cellStyle name="Normal 15 5 2 2" xfId="16516"/>
    <cellStyle name="Normal 15 5 2 2 2" xfId="16517"/>
    <cellStyle name="Normal 15 5 2 2 2 2" xfId="16518"/>
    <cellStyle name="Normal 15 5 2 2 2 2 2" xfId="16519"/>
    <cellStyle name="Normal 15 5 2 2 2 3" xfId="16520"/>
    <cellStyle name="Normal 15 5 2 2 3" xfId="16521"/>
    <cellStyle name="Normal 15 5 2 2 3 2" xfId="16522"/>
    <cellStyle name="Normal 15 5 2 2 3 2 2" xfId="16523"/>
    <cellStyle name="Normal 15 5 2 2 3 3" xfId="16524"/>
    <cellStyle name="Normal 15 5 2 2 4" xfId="16525"/>
    <cellStyle name="Normal 15 5 2 2 4 2" xfId="16526"/>
    <cellStyle name="Normal 15 5 2 2 5" xfId="16527"/>
    <cellStyle name="Normal 15 5 2 3" xfId="16528"/>
    <cellStyle name="Normal 15 5 2 3 2" xfId="16529"/>
    <cellStyle name="Normal 15 5 2 3 2 2" xfId="16530"/>
    <cellStyle name="Normal 15 5 2 3 3" xfId="16531"/>
    <cellStyle name="Normal 15 5 2 4" xfId="16532"/>
    <cellStyle name="Normal 15 5 2 4 2" xfId="16533"/>
    <cellStyle name="Normal 15 5 2 4 2 2" xfId="16534"/>
    <cellStyle name="Normal 15 5 2 4 3" xfId="16535"/>
    <cellStyle name="Normal 15 5 2 5" xfId="16536"/>
    <cellStyle name="Normal 15 5 2 5 2" xfId="16537"/>
    <cellStyle name="Normal 15 5 2 6" xfId="16538"/>
    <cellStyle name="Normal 15 5 3" xfId="16539"/>
    <cellStyle name="Normal 15 5 3 2" xfId="16540"/>
    <cellStyle name="Normal 15 5 3 2 2" xfId="16541"/>
    <cellStyle name="Normal 15 5 3 2 2 2" xfId="16542"/>
    <cellStyle name="Normal 15 5 3 2 3" xfId="16543"/>
    <cellStyle name="Normal 15 5 3 3" xfId="16544"/>
    <cellStyle name="Normal 15 5 3 3 2" xfId="16545"/>
    <cellStyle name="Normal 15 5 3 3 2 2" xfId="16546"/>
    <cellStyle name="Normal 15 5 3 3 3" xfId="16547"/>
    <cellStyle name="Normal 15 5 3 4" xfId="16548"/>
    <cellStyle name="Normal 15 5 3 4 2" xfId="16549"/>
    <cellStyle name="Normal 15 5 3 5" xfId="16550"/>
    <cellStyle name="Normal 15 5 4" xfId="16551"/>
    <cellStyle name="Normal 15 5 4 2" xfId="16552"/>
    <cellStyle name="Normal 15 5 4 2 2" xfId="16553"/>
    <cellStyle name="Normal 15 5 4 3" xfId="16554"/>
    <cellStyle name="Normal 15 5 5" xfId="16555"/>
    <cellStyle name="Normal 15 5 5 2" xfId="16556"/>
    <cellStyle name="Normal 15 5 5 2 2" xfId="16557"/>
    <cellStyle name="Normal 15 5 5 3" xfId="16558"/>
    <cellStyle name="Normal 15 5 6" xfId="16559"/>
    <cellStyle name="Normal 15 5 6 2" xfId="16560"/>
    <cellStyle name="Normal 15 5 7" xfId="16561"/>
    <cellStyle name="Normal 15 6 2 2" xfId="16562"/>
    <cellStyle name="Normal 15 6 2 2 2" xfId="16563"/>
    <cellStyle name="Normal 15 6 2 2 2 2" xfId="16564"/>
    <cellStyle name="Normal 15 6 2 2 2 2 2" xfId="16565"/>
    <cellStyle name="Normal 15 6 2 2 2 3" xfId="16566"/>
    <cellStyle name="Normal 15 6 2 2 3" xfId="16567"/>
    <cellStyle name="Normal 15 6 2 2 3 2" xfId="16568"/>
    <cellStyle name="Normal 15 6 2 2 3 2 2" xfId="16569"/>
    <cellStyle name="Normal 15 6 2 2 3 3" xfId="16570"/>
    <cellStyle name="Normal 15 6 2 2 4" xfId="16571"/>
    <cellStyle name="Normal 15 6 2 2 4 2" xfId="16572"/>
    <cellStyle name="Normal 15 6 2 2 5" xfId="16573"/>
    <cellStyle name="Normal 15 6 2 3" xfId="16574"/>
    <cellStyle name="Normal 15 6 2 3 2" xfId="16575"/>
    <cellStyle name="Normal 15 6 2 3 2 2" xfId="16576"/>
    <cellStyle name="Normal 15 6 2 3 3" xfId="16577"/>
    <cellStyle name="Normal 15 6 2 4" xfId="16578"/>
    <cellStyle name="Normal 15 6 2 4 2" xfId="16579"/>
    <cellStyle name="Normal 15 6 2 4 2 2" xfId="16580"/>
    <cellStyle name="Normal 15 6 2 4 3" xfId="16581"/>
    <cellStyle name="Normal 15 6 2 5" xfId="16582"/>
    <cellStyle name="Normal 15 6 2 5 2" xfId="16583"/>
    <cellStyle name="Normal 15 6 2 6" xfId="16584"/>
    <cellStyle name="Normal 15 6 3" xfId="16585"/>
    <cellStyle name="Normal 15 6 3 2" xfId="16586"/>
    <cellStyle name="Normal 15 6 3 2 2" xfId="16587"/>
    <cellStyle name="Normal 15 6 3 2 2 2" xfId="16588"/>
    <cellStyle name="Normal 15 6 3 2 3" xfId="16589"/>
    <cellStyle name="Normal 15 6 3 3" xfId="16590"/>
    <cellStyle name="Normal 15 6 3 3 2" xfId="16591"/>
    <cellStyle name="Normal 15 6 3 3 2 2" xfId="16592"/>
    <cellStyle name="Normal 15 6 3 3 3" xfId="16593"/>
    <cellStyle name="Normal 15 6 3 4" xfId="16594"/>
    <cellStyle name="Normal 15 6 3 4 2" xfId="16595"/>
    <cellStyle name="Normal 15 6 3 5" xfId="16596"/>
    <cellStyle name="Normal 15 6 4" xfId="16597"/>
    <cellStyle name="Normal 15 6 4 2" xfId="16598"/>
    <cellStyle name="Normal 15 6 4 2 2" xfId="16599"/>
    <cellStyle name="Normal 15 6 4 3" xfId="16600"/>
    <cellStyle name="Normal 15 6 5" xfId="16601"/>
    <cellStyle name="Normal 15 6 5 2" xfId="16602"/>
    <cellStyle name="Normal 15 6 5 2 2" xfId="16603"/>
    <cellStyle name="Normal 15 6 5 3" xfId="16604"/>
    <cellStyle name="Normal 15 6 6" xfId="16605"/>
    <cellStyle name="Normal 15 6 6 2" xfId="16606"/>
    <cellStyle name="Normal 15 6 7" xfId="16607"/>
    <cellStyle name="Normal 15 7 2 2" xfId="16608"/>
    <cellStyle name="Normal 15 7 2 2 2" xfId="16609"/>
    <cellStyle name="Normal 15 7 2 2 2 2" xfId="16610"/>
    <cellStyle name="Normal 15 7 2 2 2 2 2" xfId="16611"/>
    <cellStyle name="Normal 15 7 2 2 2 3" xfId="16612"/>
    <cellStyle name="Normal 15 7 2 2 3" xfId="16613"/>
    <cellStyle name="Normal 15 7 2 2 3 2" xfId="16614"/>
    <cellStyle name="Normal 15 7 2 2 3 2 2" xfId="16615"/>
    <cellStyle name="Normal 15 7 2 2 3 3" xfId="16616"/>
    <cellStyle name="Normal 15 7 2 2 4" xfId="16617"/>
    <cellStyle name="Normal 15 7 2 2 4 2" xfId="16618"/>
    <cellStyle name="Normal 15 7 2 2 5" xfId="16619"/>
    <cellStyle name="Normal 15 7 2 3" xfId="16620"/>
    <cellStyle name="Normal 15 7 2 3 2" xfId="16621"/>
    <cellStyle name="Normal 15 7 2 3 2 2" xfId="16622"/>
    <cellStyle name="Normal 15 7 2 3 3" xfId="16623"/>
    <cellStyle name="Normal 15 7 2 4" xfId="16624"/>
    <cellStyle name="Normal 15 7 2 4 2" xfId="16625"/>
    <cellStyle name="Normal 15 7 2 4 2 2" xfId="16626"/>
    <cellStyle name="Normal 15 7 2 4 3" xfId="16627"/>
    <cellStyle name="Normal 15 7 2 5" xfId="16628"/>
    <cellStyle name="Normal 15 7 2 5 2" xfId="16629"/>
    <cellStyle name="Normal 15 7 2 6" xfId="16630"/>
    <cellStyle name="Normal 15 7 3" xfId="16631"/>
    <cellStyle name="Normal 15 7 3 2" xfId="16632"/>
    <cellStyle name="Normal 15 7 3 2 2" xfId="16633"/>
    <cellStyle name="Normal 15 7 3 2 2 2" xfId="16634"/>
    <cellStyle name="Normal 15 7 3 2 3" xfId="16635"/>
    <cellStyle name="Normal 15 7 3 3" xfId="16636"/>
    <cellStyle name="Normal 15 7 3 3 2" xfId="16637"/>
    <cellStyle name="Normal 15 7 3 3 2 2" xfId="16638"/>
    <cellStyle name="Normal 15 7 3 3 3" xfId="16639"/>
    <cellStyle name="Normal 15 7 3 4" xfId="16640"/>
    <cellStyle name="Normal 15 7 3 4 2" xfId="16641"/>
    <cellStyle name="Normal 15 7 3 5" xfId="16642"/>
    <cellStyle name="Normal 15 7 4" xfId="16643"/>
    <cellStyle name="Normal 15 7 4 2" xfId="16644"/>
    <cellStyle name="Normal 15 7 4 2 2" xfId="16645"/>
    <cellStyle name="Normal 15 7 4 3" xfId="16646"/>
    <cellStyle name="Normal 15 7 5" xfId="16647"/>
    <cellStyle name="Normal 15 7 5 2" xfId="16648"/>
    <cellStyle name="Normal 15 7 5 2 2" xfId="16649"/>
    <cellStyle name="Normal 15 7 5 3" xfId="16650"/>
    <cellStyle name="Normal 15 7 6" xfId="16651"/>
    <cellStyle name="Normal 15 7 6 2" xfId="16652"/>
    <cellStyle name="Normal 15 7 7" xfId="16653"/>
    <cellStyle name="Normal 15 8 2" xfId="16654"/>
    <cellStyle name="Normal 15 8 2 2" xfId="16655"/>
    <cellStyle name="Normal 15 8 2 2 2" xfId="16656"/>
    <cellStyle name="Normal 15 8 2 2 2 2" xfId="16657"/>
    <cellStyle name="Normal 15 8 2 2 3" xfId="16658"/>
    <cellStyle name="Normal 15 8 2 3" xfId="16659"/>
    <cellStyle name="Normal 15 8 2 3 2" xfId="16660"/>
    <cellStyle name="Normal 15 8 2 3 2 2" xfId="16661"/>
    <cellStyle name="Normal 15 8 2 3 3" xfId="16662"/>
    <cellStyle name="Normal 15 8 2 4" xfId="16663"/>
    <cellStyle name="Normal 15 8 2 4 2" xfId="16664"/>
    <cellStyle name="Normal 15 8 2 5" xfId="16665"/>
    <cellStyle name="Normal 15 8 3" xfId="16666"/>
    <cellStyle name="Normal 15 8 3 2" xfId="16667"/>
    <cellStyle name="Normal 15 8 3 2 2" xfId="16668"/>
    <cellStyle name="Normal 15 8 3 3" xfId="16669"/>
    <cellStyle name="Normal 15 8 4" xfId="16670"/>
    <cellStyle name="Normal 15 8 4 2" xfId="16671"/>
    <cellStyle name="Normal 15 8 4 2 2" xfId="16672"/>
    <cellStyle name="Normal 15 8 4 3" xfId="16673"/>
    <cellStyle name="Normal 15 8 5" xfId="16674"/>
    <cellStyle name="Normal 15 8 5 2" xfId="16675"/>
    <cellStyle name="Normal 15 8 6" xfId="16676"/>
    <cellStyle name="Normal 15 9 2" xfId="16677"/>
    <cellStyle name="Normal 15 9 2 2" xfId="16678"/>
    <cellStyle name="Normal 15 9 2 2 2" xfId="16679"/>
    <cellStyle name="Normal 15 9 2 2 2 2" xfId="16680"/>
    <cellStyle name="Normal 15 9 2 2 3" xfId="16681"/>
    <cellStyle name="Normal 15 9 2 3" xfId="16682"/>
    <cellStyle name="Normal 15 9 2 3 2" xfId="16683"/>
    <cellStyle name="Normal 15 9 2 3 2 2" xfId="16684"/>
    <cellStyle name="Normal 15 9 2 3 3" xfId="16685"/>
    <cellStyle name="Normal 15 9 2 4" xfId="16686"/>
    <cellStyle name="Normal 15 9 2 4 2" xfId="16687"/>
    <cellStyle name="Normal 15 9 2 5" xfId="16688"/>
    <cellStyle name="Normal 15 9 3" xfId="16689"/>
    <cellStyle name="Normal 15 9 3 2" xfId="16690"/>
    <cellStyle name="Normal 15 9 3 2 2" xfId="16691"/>
    <cellStyle name="Normal 15 9 3 3" xfId="16692"/>
    <cellStyle name="Normal 15 9 4" xfId="16693"/>
    <cellStyle name="Normal 15 9 4 2" xfId="16694"/>
    <cellStyle name="Normal 15 9 4 2 2" xfId="16695"/>
    <cellStyle name="Normal 15 9 4 3" xfId="16696"/>
    <cellStyle name="Normal 15 9 5" xfId="16697"/>
    <cellStyle name="Normal 15 9 5 2" xfId="16698"/>
    <cellStyle name="Normal 15 9 6" xfId="16699"/>
    <cellStyle name="Normal 16 10 2" xfId="16700"/>
    <cellStyle name="Normal 16 10 2 2" xfId="16701"/>
    <cellStyle name="Normal 16 10 2 2 2" xfId="16702"/>
    <cellStyle name="Normal 16 10 2 3" xfId="16703"/>
    <cellStyle name="Normal 16 10 3" xfId="16704"/>
    <cellStyle name="Normal 16 10 3 2" xfId="16705"/>
    <cellStyle name="Normal 16 10 3 2 2" xfId="16706"/>
    <cellStyle name="Normal 16 10 3 3" xfId="16707"/>
    <cellStyle name="Normal 16 10 4" xfId="16708"/>
    <cellStyle name="Normal 16 10 4 2" xfId="16709"/>
    <cellStyle name="Normal 16 10 5" xfId="16710"/>
    <cellStyle name="Normal 16 11" xfId="16711"/>
    <cellStyle name="Normal 16 11 2" xfId="16712"/>
    <cellStyle name="Normal 16 11 2 2" xfId="16713"/>
    <cellStyle name="Normal 16 11 3" xfId="16714"/>
    <cellStyle name="Normal 16 12" xfId="16715"/>
    <cellStyle name="Normal 16 12 2" xfId="16716"/>
    <cellStyle name="Normal 16 12 2 2" xfId="16717"/>
    <cellStyle name="Normal 16 12 3" xfId="16718"/>
    <cellStyle name="Normal 16 13" xfId="16719"/>
    <cellStyle name="Normal 16 13 2" xfId="16720"/>
    <cellStyle name="Normal 16 14" xfId="16721"/>
    <cellStyle name="Normal 16 2 2 2 2" xfId="16722"/>
    <cellStyle name="Normal 16 2 2 2 2 2" xfId="16723"/>
    <cellStyle name="Normal 16 2 2 2 2 2 2" xfId="16724"/>
    <cellStyle name="Normal 16 2 2 2 2 2 2 2" xfId="16725"/>
    <cellStyle name="Normal 16 2 2 2 2 2 3" xfId="16726"/>
    <cellStyle name="Normal 16 2 2 2 2 3" xfId="16727"/>
    <cellStyle name="Normal 16 2 2 2 2 3 2" xfId="16728"/>
    <cellStyle name="Normal 16 2 2 2 2 3 2 2" xfId="16729"/>
    <cellStyle name="Normal 16 2 2 2 2 3 3" xfId="16730"/>
    <cellStyle name="Normal 16 2 2 2 2 4" xfId="16731"/>
    <cellStyle name="Normal 16 2 2 2 2 4 2" xfId="16732"/>
    <cellStyle name="Normal 16 2 2 2 2 5" xfId="16733"/>
    <cellStyle name="Normal 16 2 2 2 3" xfId="16734"/>
    <cellStyle name="Normal 16 2 2 2 3 2" xfId="16735"/>
    <cellStyle name="Normal 16 2 2 2 3 2 2" xfId="16736"/>
    <cellStyle name="Normal 16 2 2 2 3 3" xfId="16737"/>
    <cellStyle name="Normal 16 2 2 2 4" xfId="16738"/>
    <cellStyle name="Normal 16 2 2 2 4 2" xfId="16739"/>
    <cellStyle name="Normal 16 2 2 2 4 2 2" xfId="16740"/>
    <cellStyle name="Normal 16 2 2 2 4 3" xfId="16741"/>
    <cellStyle name="Normal 16 2 2 2 5" xfId="16742"/>
    <cellStyle name="Normal 16 2 2 2 5 2" xfId="16743"/>
    <cellStyle name="Normal 16 2 2 2 6" xfId="16744"/>
    <cellStyle name="Normal 16 2 2 3" xfId="16745"/>
    <cellStyle name="Normal 16 2 2 3 2" xfId="16746"/>
    <cellStyle name="Normal 16 2 2 3 2 2" xfId="16747"/>
    <cellStyle name="Normal 16 2 2 3 2 2 2" xfId="16748"/>
    <cellStyle name="Normal 16 2 2 3 2 3" xfId="16749"/>
    <cellStyle name="Normal 16 2 2 3 3" xfId="16750"/>
    <cellStyle name="Normal 16 2 2 3 3 2" xfId="16751"/>
    <cellStyle name="Normal 16 2 2 3 3 2 2" xfId="16752"/>
    <cellStyle name="Normal 16 2 2 3 3 3" xfId="16753"/>
    <cellStyle name="Normal 16 2 2 3 4" xfId="16754"/>
    <cellStyle name="Normal 16 2 2 3 4 2" xfId="16755"/>
    <cellStyle name="Normal 16 2 2 3 5" xfId="16756"/>
    <cellStyle name="Normal 16 2 2 4" xfId="16757"/>
    <cellStyle name="Normal 16 2 2 4 2" xfId="16758"/>
    <cellStyle name="Normal 16 2 2 4 2 2" xfId="16759"/>
    <cellStyle name="Normal 16 2 2 4 3" xfId="16760"/>
    <cellStyle name="Normal 16 2 2 5" xfId="16761"/>
    <cellStyle name="Normal 16 2 2 5 2" xfId="16762"/>
    <cellStyle name="Normal 16 2 2 5 2 2" xfId="16763"/>
    <cellStyle name="Normal 16 2 2 5 3" xfId="16764"/>
    <cellStyle name="Normal 16 2 2 6" xfId="16765"/>
    <cellStyle name="Normal 16 2 2 6 2" xfId="16766"/>
    <cellStyle name="Normal 16 2 2 7" xfId="16767"/>
    <cellStyle name="Normal 16 2 3 2" xfId="16768"/>
    <cellStyle name="Normal 16 2 3 2 2" xfId="16769"/>
    <cellStyle name="Normal 16 2 3 2 2 2" xfId="16770"/>
    <cellStyle name="Normal 16 2 3 2 2 2 2" xfId="16771"/>
    <cellStyle name="Normal 16 2 3 2 2 3" xfId="16772"/>
    <cellStyle name="Normal 16 2 3 2 3" xfId="16773"/>
    <cellStyle name="Normal 16 2 3 2 3 2" xfId="16774"/>
    <cellStyle name="Normal 16 2 3 2 3 2 2" xfId="16775"/>
    <cellStyle name="Normal 16 2 3 2 3 3" xfId="16776"/>
    <cellStyle name="Normal 16 2 3 2 4" xfId="16777"/>
    <cellStyle name="Normal 16 2 3 2 4 2" xfId="16778"/>
    <cellStyle name="Normal 16 2 3 2 5" xfId="16779"/>
    <cellStyle name="Normal 16 2 3 3" xfId="16780"/>
    <cellStyle name="Normal 16 2 3 3 2" xfId="16781"/>
    <cellStyle name="Normal 16 2 3 3 2 2" xfId="16782"/>
    <cellStyle name="Normal 16 2 3 3 3" xfId="16783"/>
    <cellStyle name="Normal 16 2 3 4" xfId="16784"/>
    <cellStyle name="Normal 16 2 3 4 2" xfId="16785"/>
    <cellStyle name="Normal 16 2 3 4 2 2" xfId="16786"/>
    <cellStyle name="Normal 16 2 3 4 3" xfId="16787"/>
    <cellStyle name="Normal 16 2 3 5" xfId="16788"/>
    <cellStyle name="Normal 16 2 3 5 2" xfId="16789"/>
    <cellStyle name="Normal 16 2 3 6" xfId="16790"/>
    <cellStyle name="Normal 16 2 4 2" xfId="16791"/>
    <cellStyle name="Normal 16 2 5 2" xfId="16792"/>
    <cellStyle name="Normal 16 2 5 2 2" xfId="16793"/>
    <cellStyle name="Normal 16 2 5 2 2 2" xfId="16794"/>
    <cellStyle name="Normal 16 2 5 2 3" xfId="16795"/>
    <cellStyle name="Normal 16 2 5 3" xfId="16796"/>
    <cellStyle name="Normal 16 2 5 3 2" xfId="16797"/>
    <cellStyle name="Normal 16 2 5 3 2 2" xfId="16798"/>
    <cellStyle name="Normal 16 2 5 3 3" xfId="16799"/>
    <cellStyle name="Normal 16 2 5 4" xfId="16800"/>
    <cellStyle name="Normal 16 2 5 4 2" xfId="16801"/>
    <cellStyle name="Normal 16 2 5 5" xfId="16802"/>
    <cellStyle name="Normal 16 2 6" xfId="16803"/>
    <cellStyle name="Normal 16 2 7" xfId="16804"/>
    <cellStyle name="Normal 16 2 7 2" xfId="16805"/>
    <cellStyle name="Normal 16 2 7 2 2" xfId="16806"/>
    <cellStyle name="Normal 16 2 7 3" xfId="16807"/>
    <cellStyle name="Normal 16 2 8" xfId="16808"/>
    <cellStyle name="Normal 16 2 8 2" xfId="16809"/>
    <cellStyle name="Normal 16 2 8 2 2" xfId="16810"/>
    <cellStyle name="Normal 16 2 8 3" xfId="16811"/>
    <cellStyle name="Normal 16 3 2 2" xfId="16812"/>
    <cellStyle name="Normal 16 3 2 2 2" xfId="16813"/>
    <cellStyle name="Normal 16 3 2 2 2 2" xfId="16814"/>
    <cellStyle name="Normal 16 3 2 2 2 2 2" xfId="16815"/>
    <cellStyle name="Normal 16 3 2 2 2 3" xfId="16816"/>
    <cellStyle name="Normal 16 3 2 2 3" xfId="16817"/>
    <cellStyle name="Normal 16 3 2 2 3 2" xfId="16818"/>
    <cellStyle name="Normal 16 3 2 2 3 2 2" xfId="16819"/>
    <cellStyle name="Normal 16 3 2 2 3 3" xfId="16820"/>
    <cellStyle name="Normal 16 3 2 2 4" xfId="16821"/>
    <cellStyle name="Normal 16 3 2 2 4 2" xfId="16822"/>
    <cellStyle name="Normal 16 3 2 2 5" xfId="16823"/>
    <cellStyle name="Normal 16 3 2 3" xfId="16824"/>
    <cellStyle name="Normal 16 3 2 3 2" xfId="16825"/>
    <cellStyle name="Normal 16 3 2 3 2 2" xfId="16826"/>
    <cellStyle name="Normal 16 3 2 3 3" xfId="16827"/>
    <cellStyle name="Normal 16 3 2 4" xfId="16828"/>
    <cellStyle name="Normal 16 3 2 4 2" xfId="16829"/>
    <cellStyle name="Normal 16 3 2 4 2 2" xfId="16830"/>
    <cellStyle name="Normal 16 3 2 4 3" xfId="16831"/>
    <cellStyle name="Normal 16 3 2 5" xfId="16832"/>
    <cellStyle name="Normal 16 3 2 5 2" xfId="16833"/>
    <cellStyle name="Normal 16 3 2 6" xfId="16834"/>
    <cellStyle name="Normal 16 3 3 2" xfId="16835"/>
    <cellStyle name="Normal 16 3 3 2 2" xfId="16836"/>
    <cellStyle name="Normal 16 3 3 2 2 2" xfId="16837"/>
    <cellStyle name="Normal 16 3 3 2 3" xfId="16838"/>
    <cellStyle name="Normal 16 3 3 3" xfId="16839"/>
    <cellStyle name="Normal 16 3 3 3 2" xfId="16840"/>
    <cellStyle name="Normal 16 3 3 3 2 2" xfId="16841"/>
    <cellStyle name="Normal 16 3 3 3 3" xfId="16842"/>
    <cellStyle name="Normal 16 3 3 4" xfId="16843"/>
    <cellStyle name="Normal 16 3 3 4 2" xfId="16844"/>
    <cellStyle name="Normal 16 3 3 5" xfId="16845"/>
    <cellStyle name="Normal 16 3 4 2" xfId="16846"/>
    <cellStyle name="Normal 16 3 4 2 2" xfId="16847"/>
    <cellStyle name="Normal 16 3 4 3" xfId="16848"/>
    <cellStyle name="Normal 16 3 5" xfId="16849"/>
    <cellStyle name="Normal 16 3 5 2" xfId="16850"/>
    <cellStyle name="Normal 16 3 5 2 2" xfId="16851"/>
    <cellStyle name="Normal 16 3 5 3" xfId="16852"/>
    <cellStyle name="Normal 16 3 6" xfId="16853"/>
    <cellStyle name="Normal 16 3 6 2" xfId="16854"/>
    <cellStyle name="Normal 16 3 7" xfId="16855"/>
    <cellStyle name="Normal 16 4 2 2" xfId="16856"/>
    <cellStyle name="Normal 16 4 2 2 2" xfId="16857"/>
    <cellStyle name="Normal 16 4 2 2 2 2" xfId="16858"/>
    <cellStyle name="Normal 16 4 2 2 2 2 2" xfId="16859"/>
    <cellStyle name="Normal 16 4 2 2 2 3" xfId="16860"/>
    <cellStyle name="Normal 16 4 2 2 3" xfId="16861"/>
    <cellStyle name="Normal 16 4 2 2 3 2" xfId="16862"/>
    <cellStyle name="Normal 16 4 2 2 3 2 2" xfId="16863"/>
    <cellStyle name="Normal 16 4 2 2 3 3" xfId="16864"/>
    <cellStyle name="Normal 16 4 2 2 4" xfId="16865"/>
    <cellStyle name="Normal 16 4 2 2 4 2" xfId="16866"/>
    <cellStyle name="Normal 16 4 2 2 5" xfId="16867"/>
    <cellStyle name="Normal 16 4 2 3" xfId="16868"/>
    <cellStyle name="Normal 16 4 2 3 2" xfId="16869"/>
    <cellStyle name="Normal 16 4 2 3 2 2" xfId="16870"/>
    <cellStyle name="Normal 16 4 2 3 3" xfId="16871"/>
    <cellStyle name="Normal 16 4 2 4" xfId="16872"/>
    <cellStyle name="Normal 16 4 2 4 2" xfId="16873"/>
    <cellStyle name="Normal 16 4 2 4 2 2" xfId="16874"/>
    <cellStyle name="Normal 16 4 2 4 3" xfId="16875"/>
    <cellStyle name="Normal 16 4 2 5" xfId="16876"/>
    <cellStyle name="Normal 16 4 2 5 2" xfId="16877"/>
    <cellStyle name="Normal 16 4 2 6" xfId="16878"/>
    <cellStyle name="Normal 16 4 3 2" xfId="16879"/>
    <cellStyle name="Normal 16 4 3 2 2" xfId="16880"/>
    <cellStyle name="Normal 16 4 3 2 2 2" xfId="16881"/>
    <cellStyle name="Normal 16 4 3 2 3" xfId="16882"/>
    <cellStyle name="Normal 16 4 3 3" xfId="16883"/>
    <cellStyle name="Normal 16 4 3 3 2" xfId="16884"/>
    <cellStyle name="Normal 16 4 3 3 2 2" xfId="16885"/>
    <cellStyle name="Normal 16 4 3 3 3" xfId="16886"/>
    <cellStyle name="Normal 16 4 3 4" xfId="16887"/>
    <cellStyle name="Normal 16 4 3 4 2" xfId="16888"/>
    <cellStyle name="Normal 16 4 3 5" xfId="16889"/>
    <cellStyle name="Normal 16 4 4" xfId="16890"/>
    <cellStyle name="Normal 16 4 4 2" xfId="16891"/>
    <cellStyle name="Normal 16 4 4 2 2" xfId="16892"/>
    <cellStyle name="Normal 16 4 4 3" xfId="16893"/>
    <cellStyle name="Normal 16 4 5" xfId="16894"/>
    <cellStyle name="Normal 16 4 5 2" xfId="16895"/>
    <cellStyle name="Normal 16 4 5 2 2" xfId="16896"/>
    <cellStyle name="Normal 16 4 5 3" xfId="16897"/>
    <cellStyle name="Normal 16 4 6" xfId="16898"/>
    <cellStyle name="Normal 16 4 6 2" xfId="16899"/>
    <cellStyle name="Normal 16 4 7" xfId="16900"/>
    <cellStyle name="Normal 16 5 2 2" xfId="16901"/>
    <cellStyle name="Normal 16 5 2 2 2" xfId="16902"/>
    <cellStyle name="Normal 16 5 2 2 2 2" xfId="16903"/>
    <cellStyle name="Normal 16 5 2 2 2 2 2" xfId="16904"/>
    <cellStyle name="Normal 16 5 2 2 2 3" xfId="16905"/>
    <cellStyle name="Normal 16 5 2 2 3" xfId="16906"/>
    <cellStyle name="Normal 16 5 2 2 3 2" xfId="16907"/>
    <cellStyle name="Normal 16 5 2 2 3 2 2" xfId="16908"/>
    <cellStyle name="Normal 16 5 2 2 3 3" xfId="16909"/>
    <cellStyle name="Normal 16 5 2 2 4" xfId="16910"/>
    <cellStyle name="Normal 16 5 2 2 4 2" xfId="16911"/>
    <cellStyle name="Normal 16 5 2 2 5" xfId="16912"/>
    <cellStyle name="Normal 16 5 2 3" xfId="16913"/>
    <cellStyle name="Normal 16 5 2 3 2" xfId="16914"/>
    <cellStyle name="Normal 16 5 2 3 2 2" xfId="16915"/>
    <cellStyle name="Normal 16 5 2 3 3" xfId="16916"/>
    <cellStyle name="Normal 16 5 2 4" xfId="16917"/>
    <cellStyle name="Normal 16 5 2 4 2" xfId="16918"/>
    <cellStyle name="Normal 16 5 2 4 2 2" xfId="16919"/>
    <cellStyle name="Normal 16 5 2 4 3" xfId="16920"/>
    <cellStyle name="Normal 16 5 2 5" xfId="16921"/>
    <cellStyle name="Normal 16 5 2 5 2" xfId="16922"/>
    <cellStyle name="Normal 16 5 2 6" xfId="16923"/>
    <cellStyle name="Normal 16 5 3" xfId="16924"/>
    <cellStyle name="Normal 16 5 3 2" xfId="16925"/>
    <cellStyle name="Normal 16 5 3 2 2" xfId="16926"/>
    <cellStyle name="Normal 16 5 3 2 2 2" xfId="16927"/>
    <cellStyle name="Normal 16 5 3 2 3" xfId="16928"/>
    <cellStyle name="Normal 16 5 3 3" xfId="16929"/>
    <cellStyle name="Normal 16 5 3 3 2" xfId="16930"/>
    <cellStyle name="Normal 16 5 3 3 2 2" xfId="16931"/>
    <cellStyle name="Normal 16 5 3 3 3" xfId="16932"/>
    <cellStyle name="Normal 16 5 3 4" xfId="16933"/>
    <cellStyle name="Normal 16 5 3 4 2" xfId="16934"/>
    <cellStyle name="Normal 16 5 3 5" xfId="16935"/>
    <cellStyle name="Normal 16 5 4" xfId="16936"/>
    <cellStyle name="Normal 16 5 4 2" xfId="16937"/>
    <cellStyle name="Normal 16 5 4 2 2" xfId="16938"/>
    <cellStyle name="Normal 16 5 4 3" xfId="16939"/>
    <cellStyle name="Normal 16 5 5" xfId="16940"/>
    <cellStyle name="Normal 16 5 5 2" xfId="16941"/>
    <cellStyle name="Normal 16 5 5 2 2" xfId="16942"/>
    <cellStyle name="Normal 16 5 5 3" xfId="16943"/>
    <cellStyle name="Normal 16 5 6" xfId="16944"/>
    <cellStyle name="Normal 16 5 6 2" xfId="16945"/>
    <cellStyle name="Normal 16 5 7" xfId="16946"/>
    <cellStyle name="Normal 16 6 2 2" xfId="16947"/>
    <cellStyle name="Normal 16 6 2 2 2" xfId="16948"/>
    <cellStyle name="Normal 16 6 2 2 2 2" xfId="16949"/>
    <cellStyle name="Normal 16 6 2 2 2 2 2" xfId="16950"/>
    <cellStyle name="Normal 16 6 2 2 2 3" xfId="16951"/>
    <cellStyle name="Normal 16 6 2 2 3" xfId="16952"/>
    <cellStyle name="Normal 16 6 2 2 3 2" xfId="16953"/>
    <cellStyle name="Normal 16 6 2 2 3 2 2" xfId="16954"/>
    <cellStyle name="Normal 16 6 2 2 3 3" xfId="16955"/>
    <cellStyle name="Normal 16 6 2 2 4" xfId="16956"/>
    <cellStyle name="Normal 16 6 2 2 4 2" xfId="16957"/>
    <cellStyle name="Normal 16 6 2 2 5" xfId="16958"/>
    <cellStyle name="Normal 16 6 2 3" xfId="16959"/>
    <cellStyle name="Normal 16 6 2 3 2" xfId="16960"/>
    <cellStyle name="Normal 16 6 2 3 2 2" xfId="16961"/>
    <cellStyle name="Normal 16 6 2 3 3" xfId="16962"/>
    <cellStyle name="Normal 16 6 2 4" xfId="16963"/>
    <cellStyle name="Normal 16 6 2 4 2" xfId="16964"/>
    <cellStyle name="Normal 16 6 2 4 2 2" xfId="16965"/>
    <cellStyle name="Normal 16 6 2 4 3" xfId="16966"/>
    <cellStyle name="Normal 16 6 2 5" xfId="16967"/>
    <cellStyle name="Normal 16 6 2 5 2" xfId="16968"/>
    <cellStyle name="Normal 16 6 2 6" xfId="16969"/>
    <cellStyle name="Normal 16 6 3" xfId="16970"/>
    <cellStyle name="Normal 16 6 3 2" xfId="16971"/>
    <cellStyle name="Normal 16 6 3 2 2" xfId="16972"/>
    <cellStyle name="Normal 16 6 3 2 2 2" xfId="16973"/>
    <cellStyle name="Normal 16 6 3 2 3" xfId="16974"/>
    <cellStyle name="Normal 16 6 3 3" xfId="16975"/>
    <cellStyle name="Normal 16 6 3 3 2" xfId="16976"/>
    <cellStyle name="Normal 16 6 3 3 2 2" xfId="16977"/>
    <cellStyle name="Normal 16 6 3 3 3" xfId="16978"/>
    <cellStyle name="Normal 16 6 3 4" xfId="16979"/>
    <cellStyle name="Normal 16 6 3 4 2" xfId="16980"/>
    <cellStyle name="Normal 16 6 3 5" xfId="16981"/>
    <cellStyle name="Normal 16 6 4" xfId="16982"/>
    <cellStyle name="Normal 16 6 4 2" xfId="16983"/>
    <cellStyle name="Normal 16 6 4 2 2" xfId="16984"/>
    <cellStyle name="Normal 16 6 4 3" xfId="16985"/>
    <cellStyle name="Normal 16 6 5" xfId="16986"/>
    <cellStyle name="Normal 16 6 5 2" xfId="16987"/>
    <cellStyle name="Normal 16 6 5 2 2" xfId="16988"/>
    <cellStyle name="Normal 16 6 5 3" xfId="16989"/>
    <cellStyle name="Normal 16 6 6" xfId="16990"/>
    <cellStyle name="Normal 16 6 6 2" xfId="16991"/>
    <cellStyle name="Normal 16 6 7" xfId="16992"/>
    <cellStyle name="Normal 16 7 2 2" xfId="16993"/>
    <cellStyle name="Normal 16 7 2 2 2" xfId="16994"/>
    <cellStyle name="Normal 16 7 2 2 2 2" xfId="16995"/>
    <cellStyle name="Normal 16 7 2 2 2 2 2" xfId="16996"/>
    <cellStyle name="Normal 16 7 2 2 2 3" xfId="16997"/>
    <cellStyle name="Normal 16 7 2 2 3" xfId="16998"/>
    <cellStyle name="Normal 16 7 2 2 3 2" xfId="16999"/>
    <cellStyle name="Normal 16 7 2 2 3 2 2" xfId="17000"/>
    <cellStyle name="Normal 16 7 2 2 3 3" xfId="17001"/>
    <cellStyle name="Normal 16 7 2 2 4" xfId="17002"/>
    <cellStyle name="Normal 16 7 2 2 4 2" xfId="17003"/>
    <cellStyle name="Normal 16 7 2 2 5" xfId="17004"/>
    <cellStyle name="Normal 16 7 2 3" xfId="17005"/>
    <cellStyle name="Normal 16 7 2 3 2" xfId="17006"/>
    <cellStyle name="Normal 16 7 2 3 2 2" xfId="17007"/>
    <cellStyle name="Normal 16 7 2 3 3" xfId="17008"/>
    <cellStyle name="Normal 16 7 2 4" xfId="17009"/>
    <cellStyle name="Normal 16 7 2 4 2" xfId="17010"/>
    <cellStyle name="Normal 16 7 2 4 2 2" xfId="17011"/>
    <cellStyle name="Normal 16 7 2 4 3" xfId="17012"/>
    <cellStyle name="Normal 16 7 2 5" xfId="17013"/>
    <cellStyle name="Normal 16 7 2 5 2" xfId="17014"/>
    <cellStyle name="Normal 16 7 2 6" xfId="17015"/>
    <cellStyle name="Normal 16 7 3" xfId="17016"/>
    <cellStyle name="Normal 16 7 3 2" xfId="17017"/>
    <cellStyle name="Normal 16 7 3 2 2" xfId="17018"/>
    <cellStyle name="Normal 16 7 3 2 2 2" xfId="17019"/>
    <cellStyle name="Normal 16 7 3 2 3" xfId="17020"/>
    <cellStyle name="Normal 16 7 3 3" xfId="17021"/>
    <cellStyle name="Normal 16 7 3 3 2" xfId="17022"/>
    <cellStyle name="Normal 16 7 3 3 2 2" xfId="17023"/>
    <cellStyle name="Normal 16 7 3 3 3" xfId="17024"/>
    <cellStyle name="Normal 16 7 3 4" xfId="17025"/>
    <cellStyle name="Normal 16 7 3 4 2" xfId="17026"/>
    <cellStyle name="Normal 16 7 3 5" xfId="17027"/>
    <cellStyle name="Normal 16 7 4" xfId="17028"/>
    <cellStyle name="Normal 16 7 4 2" xfId="17029"/>
    <cellStyle name="Normal 16 7 4 2 2" xfId="17030"/>
    <cellStyle name="Normal 16 7 4 3" xfId="17031"/>
    <cellStyle name="Normal 16 7 5" xfId="17032"/>
    <cellStyle name="Normal 16 7 5 2" xfId="17033"/>
    <cellStyle name="Normal 16 7 5 2 2" xfId="17034"/>
    <cellStyle name="Normal 16 7 5 3" xfId="17035"/>
    <cellStyle name="Normal 16 7 6" xfId="17036"/>
    <cellStyle name="Normal 16 7 6 2" xfId="17037"/>
    <cellStyle name="Normal 16 7 7" xfId="17038"/>
    <cellStyle name="Normal 16 8 2" xfId="17039"/>
    <cellStyle name="Normal 16 8 2 2" xfId="17040"/>
    <cellStyle name="Normal 16 8 2 2 2" xfId="17041"/>
    <cellStyle name="Normal 16 8 2 2 2 2" xfId="17042"/>
    <cellStyle name="Normal 16 8 2 2 3" xfId="17043"/>
    <cellStyle name="Normal 16 8 2 3" xfId="17044"/>
    <cellStyle name="Normal 16 8 2 3 2" xfId="17045"/>
    <cellStyle name="Normal 16 8 2 3 2 2" xfId="17046"/>
    <cellStyle name="Normal 16 8 2 3 3" xfId="17047"/>
    <cellStyle name="Normal 16 8 2 4" xfId="17048"/>
    <cellStyle name="Normal 16 8 2 4 2" xfId="17049"/>
    <cellStyle name="Normal 16 8 2 5" xfId="17050"/>
    <cellStyle name="Normal 16 8 3" xfId="17051"/>
    <cellStyle name="Normal 16 8 3 2" xfId="17052"/>
    <cellStyle name="Normal 16 8 3 2 2" xfId="17053"/>
    <cellStyle name="Normal 16 8 3 3" xfId="17054"/>
    <cellStyle name="Normal 16 8 4" xfId="17055"/>
    <cellStyle name="Normal 16 8 4 2" xfId="17056"/>
    <cellStyle name="Normal 16 8 4 2 2" xfId="17057"/>
    <cellStyle name="Normal 16 8 4 3" xfId="17058"/>
    <cellStyle name="Normal 16 8 5" xfId="17059"/>
    <cellStyle name="Normal 16 8 5 2" xfId="17060"/>
    <cellStyle name="Normal 16 8 6" xfId="17061"/>
    <cellStyle name="Normal 16 9 2" xfId="17062"/>
    <cellStyle name="Normal 16 9 2 2" xfId="17063"/>
    <cellStyle name="Normal 16 9 2 2 2" xfId="17064"/>
    <cellStyle name="Normal 16 9 2 2 2 2" xfId="17065"/>
    <cellStyle name="Normal 16 9 2 2 3" xfId="17066"/>
    <cellStyle name="Normal 16 9 2 3" xfId="17067"/>
    <cellStyle name="Normal 16 9 2 3 2" xfId="17068"/>
    <cellStyle name="Normal 16 9 2 3 2 2" xfId="17069"/>
    <cellStyle name="Normal 16 9 2 3 3" xfId="17070"/>
    <cellStyle name="Normal 16 9 2 4" xfId="17071"/>
    <cellStyle name="Normal 16 9 2 4 2" xfId="17072"/>
    <cellStyle name="Normal 16 9 2 5" xfId="17073"/>
    <cellStyle name="Normal 16 9 3" xfId="17074"/>
    <cellStyle name="Normal 16 9 3 2" xfId="17075"/>
    <cellStyle name="Normal 16 9 3 2 2" xfId="17076"/>
    <cellStyle name="Normal 16 9 3 3" xfId="17077"/>
    <cellStyle name="Normal 16 9 4" xfId="17078"/>
    <cellStyle name="Normal 16 9 4 2" xfId="17079"/>
    <cellStyle name="Normal 16 9 4 2 2" xfId="17080"/>
    <cellStyle name="Normal 16 9 4 3" xfId="17081"/>
    <cellStyle name="Normal 16 9 5" xfId="17082"/>
    <cellStyle name="Normal 16 9 5 2" xfId="17083"/>
    <cellStyle name="Normal 16 9 6" xfId="17084"/>
    <cellStyle name="Normal 17 10 2" xfId="17085"/>
    <cellStyle name="Normal 17 10 2 2" xfId="17086"/>
    <cellStyle name="Normal 17 10 2 2 2" xfId="17087"/>
    <cellStyle name="Normal 17 10 2 3" xfId="17088"/>
    <cellStyle name="Normal 17 10 3" xfId="17089"/>
    <cellStyle name="Normal 17 10 3 2" xfId="17090"/>
    <cellStyle name="Normal 17 10 3 2 2" xfId="17091"/>
    <cellStyle name="Normal 17 10 3 3" xfId="17092"/>
    <cellStyle name="Normal 17 10 4" xfId="17093"/>
    <cellStyle name="Normal 17 10 4 2" xfId="17094"/>
    <cellStyle name="Normal 17 10 5" xfId="17095"/>
    <cellStyle name="Normal 17 11" xfId="17096"/>
    <cellStyle name="Normal 17 11 2" xfId="17097"/>
    <cellStyle name="Normal 17 11 2 2" xfId="17098"/>
    <cellStyle name="Normal 17 11 3" xfId="17099"/>
    <cellStyle name="Normal 17 12" xfId="17100"/>
    <cellStyle name="Normal 17 12 2" xfId="17101"/>
    <cellStyle name="Normal 17 12 2 2" xfId="17102"/>
    <cellStyle name="Normal 17 12 3" xfId="17103"/>
    <cellStyle name="Normal 17 13" xfId="17104"/>
    <cellStyle name="Normal 17 13 2" xfId="17105"/>
    <cellStyle name="Normal 17 14" xfId="17106"/>
    <cellStyle name="Normal 17 2 2 2 2" xfId="17107"/>
    <cellStyle name="Normal 17 2 2 2 2 2" xfId="17108"/>
    <cellStyle name="Normal 17 2 2 2 2 2 2" xfId="17109"/>
    <cellStyle name="Normal 17 2 2 2 2 2 2 2" xfId="17110"/>
    <cellStyle name="Normal 17 2 2 2 2 2 3" xfId="17111"/>
    <cellStyle name="Normal 17 2 2 2 2 3" xfId="17112"/>
    <cellStyle name="Normal 17 2 2 2 2 3 2" xfId="17113"/>
    <cellStyle name="Normal 17 2 2 2 2 3 2 2" xfId="17114"/>
    <cellStyle name="Normal 17 2 2 2 2 3 3" xfId="17115"/>
    <cellStyle name="Normal 17 2 2 2 2 4" xfId="17116"/>
    <cellStyle name="Normal 17 2 2 2 2 4 2" xfId="17117"/>
    <cellStyle name="Normal 17 2 2 2 2 5" xfId="17118"/>
    <cellStyle name="Normal 17 2 2 2 3" xfId="17119"/>
    <cellStyle name="Normal 17 2 2 2 3 2" xfId="17120"/>
    <cellStyle name="Normal 17 2 2 2 3 2 2" xfId="17121"/>
    <cellStyle name="Normal 17 2 2 2 3 3" xfId="17122"/>
    <cellStyle name="Normal 17 2 2 2 4" xfId="17123"/>
    <cellStyle name="Normal 17 2 2 2 4 2" xfId="17124"/>
    <cellStyle name="Normal 17 2 2 2 4 2 2" xfId="17125"/>
    <cellStyle name="Normal 17 2 2 2 4 3" xfId="17126"/>
    <cellStyle name="Normal 17 2 2 2 5" xfId="17127"/>
    <cellStyle name="Normal 17 2 2 2 5 2" xfId="17128"/>
    <cellStyle name="Normal 17 2 2 2 6" xfId="17129"/>
    <cellStyle name="Normal 17 2 2 3" xfId="17130"/>
    <cellStyle name="Normal 17 2 2 3 2" xfId="17131"/>
    <cellStyle name="Normal 17 2 2 3 2 2" xfId="17132"/>
    <cellStyle name="Normal 17 2 2 3 2 2 2" xfId="17133"/>
    <cellStyle name="Normal 17 2 2 3 2 3" xfId="17134"/>
    <cellStyle name="Normal 17 2 2 3 3" xfId="17135"/>
    <cellStyle name="Normal 17 2 2 3 3 2" xfId="17136"/>
    <cellStyle name="Normal 17 2 2 3 3 2 2" xfId="17137"/>
    <cellStyle name="Normal 17 2 2 3 3 3" xfId="17138"/>
    <cellStyle name="Normal 17 2 2 3 4" xfId="17139"/>
    <cellStyle name="Normal 17 2 2 3 4 2" xfId="17140"/>
    <cellStyle name="Normal 17 2 2 3 5" xfId="17141"/>
    <cellStyle name="Normal 17 2 2 4" xfId="17142"/>
    <cellStyle name="Normal 17 2 2 4 2" xfId="17143"/>
    <cellStyle name="Normal 17 2 2 4 2 2" xfId="17144"/>
    <cellStyle name="Normal 17 2 2 4 3" xfId="17145"/>
    <cellStyle name="Normal 17 2 2 5" xfId="17146"/>
    <cellStyle name="Normal 17 2 2 5 2" xfId="17147"/>
    <cellStyle name="Normal 17 2 2 5 2 2" xfId="17148"/>
    <cellStyle name="Normal 17 2 2 5 3" xfId="17149"/>
    <cellStyle name="Normal 17 2 2 6" xfId="17150"/>
    <cellStyle name="Normal 17 2 2 6 2" xfId="17151"/>
    <cellStyle name="Normal 17 2 2 7" xfId="17152"/>
    <cellStyle name="Normal 17 2 3 2" xfId="17153"/>
    <cellStyle name="Normal 17 2 3 2 2" xfId="17154"/>
    <cellStyle name="Normal 17 2 3 2 2 2" xfId="17155"/>
    <cellStyle name="Normal 17 2 3 2 2 2 2" xfId="17156"/>
    <cellStyle name="Normal 17 2 3 2 2 3" xfId="17157"/>
    <cellStyle name="Normal 17 2 3 2 3" xfId="17158"/>
    <cellStyle name="Normal 17 2 3 2 3 2" xfId="17159"/>
    <cellStyle name="Normal 17 2 3 2 3 2 2" xfId="17160"/>
    <cellStyle name="Normal 17 2 3 2 3 3" xfId="17161"/>
    <cellStyle name="Normal 17 2 3 2 4" xfId="17162"/>
    <cellStyle name="Normal 17 2 3 2 4 2" xfId="17163"/>
    <cellStyle name="Normal 17 2 3 2 5" xfId="17164"/>
    <cellStyle name="Normal 17 2 3 3" xfId="17165"/>
    <cellStyle name="Normal 17 2 3 3 2" xfId="17166"/>
    <cellStyle name="Normal 17 2 3 3 2 2" xfId="17167"/>
    <cellStyle name="Normal 17 2 3 3 3" xfId="17168"/>
    <cellStyle name="Normal 17 2 3 4" xfId="17169"/>
    <cellStyle name="Normal 17 2 3 4 2" xfId="17170"/>
    <cellStyle name="Normal 17 2 3 4 2 2" xfId="17171"/>
    <cellStyle name="Normal 17 2 3 4 3" xfId="17172"/>
    <cellStyle name="Normal 17 2 3 5" xfId="17173"/>
    <cellStyle name="Normal 17 2 3 5 2" xfId="17174"/>
    <cellStyle name="Normal 17 2 3 6" xfId="17175"/>
    <cellStyle name="Normal 17 2 5 2" xfId="17176"/>
    <cellStyle name="Normal 17 2 5 2 2" xfId="17177"/>
    <cellStyle name="Normal 17 2 5 2 2 2" xfId="17178"/>
    <cellStyle name="Normal 17 2 5 2 3" xfId="17179"/>
    <cellStyle name="Normal 17 2 5 3" xfId="17180"/>
    <cellStyle name="Normal 17 2 5 3 2" xfId="17181"/>
    <cellStyle name="Normal 17 2 5 3 2 2" xfId="17182"/>
    <cellStyle name="Normal 17 2 5 3 3" xfId="17183"/>
    <cellStyle name="Normal 17 2 5 4" xfId="17184"/>
    <cellStyle name="Normal 17 2 5 4 2" xfId="17185"/>
    <cellStyle name="Normal 17 2 5 5" xfId="17186"/>
    <cellStyle name="Normal 17 2 6" xfId="17187"/>
    <cellStyle name="Normal 17 2 7" xfId="17188"/>
    <cellStyle name="Normal 17 2 7 2" xfId="17189"/>
    <cellStyle name="Normal 17 2 7 2 2" xfId="17190"/>
    <cellStyle name="Normal 17 2 7 3" xfId="17191"/>
    <cellStyle name="Normal 17 2 8" xfId="17192"/>
    <cellStyle name="Normal 17 2 8 2" xfId="17193"/>
    <cellStyle name="Normal 17 2 8 2 2" xfId="17194"/>
    <cellStyle name="Normal 17 2 8 3" xfId="17195"/>
    <cellStyle name="Normal 17 3 2 2" xfId="17196"/>
    <cellStyle name="Normal 17 3 2 2 2" xfId="17197"/>
    <cellStyle name="Normal 17 3 2 2 2 2" xfId="17198"/>
    <cellStyle name="Normal 17 3 2 2 2 2 2" xfId="17199"/>
    <cellStyle name="Normal 17 3 2 2 2 3" xfId="17200"/>
    <cellStyle name="Normal 17 3 2 2 3" xfId="17201"/>
    <cellStyle name="Normal 17 3 2 2 3 2" xfId="17202"/>
    <cellStyle name="Normal 17 3 2 2 3 2 2" xfId="17203"/>
    <cellStyle name="Normal 17 3 2 2 3 3" xfId="17204"/>
    <cellStyle name="Normal 17 3 2 2 4" xfId="17205"/>
    <cellStyle name="Normal 17 3 2 2 4 2" xfId="17206"/>
    <cellStyle name="Normal 17 3 2 2 5" xfId="17207"/>
    <cellStyle name="Normal 17 3 2 3" xfId="17208"/>
    <cellStyle name="Normal 17 3 2 3 2" xfId="17209"/>
    <cellStyle name="Normal 17 3 2 3 2 2" xfId="17210"/>
    <cellStyle name="Normal 17 3 2 3 3" xfId="17211"/>
    <cellStyle name="Normal 17 3 2 4" xfId="17212"/>
    <cellStyle name="Normal 17 3 2 4 2" xfId="17213"/>
    <cellStyle name="Normal 17 3 2 4 2 2" xfId="17214"/>
    <cellStyle name="Normal 17 3 2 4 3" xfId="17215"/>
    <cellStyle name="Normal 17 3 2 5" xfId="17216"/>
    <cellStyle name="Normal 17 3 2 5 2" xfId="17217"/>
    <cellStyle name="Normal 17 3 2 6" xfId="17218"/>
    <cellStyle name="Normal 17 3 3 2" xfId="17219"/>
    <cellStyle name="Normal 17 3 3 2 2" xfId="17220"/>
    <cellStyle name="Normal 17 3 3 2 2 2" xfId="17221"/>
    <cellStyle name="Normal 17 3 3 2 3" xfId="17222"/>
    <cellStyle name="Normal 17 3 3 3" xfId="17223"/>
    <cellStyle name="Normal 17 3 3 3 2" xfId="17224"/>
    <cellStyle name="Normal 17 3 3 3 2 2" xfId="17225"/>
    <cellStyle name="Normal 17 3 3 3 3" xfId="17226"/>
    <cellStyle name="Normal 17 3 3 4" xfId="17227"/>
    <cellStyle name="Normal 17 3 3 4 2" xfId="17228"/>
    <cellStyle name="Normal 17 3 3 5" xfId="17229"/>
    <cellStyle name="Normal 17 3 4 2" xfId="17230"/>
    <cellStyle name="Normal 17 3 4 2 2" xfId="17231"/>
    <cellStyle name="Normal 17 3 4 3" xfId="17232"/>
    <cellStyle name="Normal 17 3 5" xfId="17233"/>
    <cellStyle name="Normal 17 3 5 2" xfId="17234"/>
    <cellStyle name="Normal 17 3 5 2 2" xfId="17235"/>
    <cellStyle name="Normal 17 3 5 3" xfId="17236"/>
    <cellStyle name="Normal 17 3 6" xfId="17237"/>
    <cellStyle name="Normal 17 3 6 2" xfId="17238"/>
    <cellStyle name="Normal 17 3 7" xfId="17239"/>
    <cellStyle name="Normal 17 4 2 2" xfId="17240"/>
    <cellStyle name="Normal 17 4 2 2 2" xfId="17241"/>
    <cellStyle name="Normal 17 4 2 2 2 2" xfId="17242"/>
    <cellStyle name="Normal 17 4 2 2 2 2 2" xfId="17243"/>
    <cellStyle name="Normal 17 4 2 2 2 3" xfId="17244"/>
    <cellStyle name="Normal 17 4 2 2 3" xfId="17245"/>
    <cellStyle name="Normal 17 4 2 2 3 2" xfId="17246"/>
    <cellStyle name="Normal 17 4 2 2 3 2 2" xfId="17247"/>
    <cellStyle name="Normal 17 4 2 2 3 3" xfId="17248"/>
    <cellStyle name="Normal 17 4 2 2 4" xfId="17249"/>
    <cellStyle name="Normal 17 4 2 2 4 2" xfId="17250"/>
    <cellStyle name="Normal 17 4 2 2 5" xfId="17251"/>
    <cellStyle name="Normal 17 4 2 3" xfId="17252"/>
    <cellStyle name="Normal 17 4 2 3 2" xfId="17253"/>
    <cellStyle name="Normal 17 4 2 3 2 2" xfId="17254"/>
    <cellStyle name="Normal 17 4 2 3 3" xfId="17255"/>
    <cellStyle name="Normal 17 4 2 4" xfId="17256"/>
    <cellStyle name="Normal 17 4 2 4 2" xfId="17257"/>
    <cellStyle name="Normal 17 4 2 4 2 2" xfId="17258"/>
    <cellStyle name="Normal 17 4 2 4 3" xfId="17259"/>
    <cellStyle name="Normal 17 4 2 5" xfId="17260"/>
    <cellStyle name="Normal 17 4 2 5 2" xfId="17261"/>
    <cellStyle name="Normal 17 4 2 6" xfId="17262"/>
    <cellStyle name="Normal 17 4 3 2" xfId="17263"/>
    <cellStyle name="Normal 17 4 3 2 2" xfId="17264"/>
    <cellStyle name="Normal 17 4 3 2 2 2" xfId="17265"/>
    <cellStyle name="Normal 17 4 3 2 3" xfId="17266"/>
    <cellStyle name="Normal 17 4 3 3" xfId="17267"/>
    <cellStyle name="Normal 17 4 3 3 2" xfId="17268"/>
    <cellStyle name="Normal 17 4 3 3 2 2" xfId="17269"/>
    <cellStyle name="Normal 17 4 3 3 3" xfId="17270"/>
    <cellStyle name="Normal 17 4 3 4" xfId="17271"/>
    <cellStyle name="Normal 17 4 3 4 2" xfId="17272"/>
    <cellStyle name="Normal 17 4 3 5" xfId="17273"/>
    <cellStyle name="Normal 17 4 4" xfId="17274"/>
    <cellStyle name="Normal 17 4 4 2" xfId="17275"/>
    <cellStyle name="Normal 17 4 4 2 2" xfId="17276"/>
    <cellStyle name="Normal 17 4 4 3" xfId="17277"/>
    <cellStyle name="Normal 17 4 5" xfId="17278"/>
    <cellStyle name="Normal 17 4 5 2" xfId="17279"/>
    <cellStyle name="Normal 17 4 5 2 2" xfId="17280"/>
    <cellStyle name="Normal 17 4 5 3" xfId="17281"/>
    <cellStyle name="Normal 17 4 6" xfId="17282"/>
    <cellStyle name="Normal 17 4 6 2" xfId="17283"/>
    <cellStyle name="Normal 17 4 7" xfId="17284"/>
    <cellStyle name="Normal 17 5 2 2" xfId="17285"/>
    <cellStyle name="Normal 17 5 2 2 2" xfId="17286"/>
    <cellStyle name="Normal 17 5 2 2 2 2" xfId="17287"/>
    <cellStyle name="Normal 17 5 2 2 2 2 2" xfId="17288"/>
    <cellStyle name="Normal 17 5 2 2 2 3" xfId="17289"/>
    <cellStyle name="Normal 17 5 2 2 3" xfId="17290"/>
    <cellStyle name="Normal 17 5 2 2 3 2" xfId="17291"/>
    <cellStyle name="Normal 17 5 2 2 3 2 2" xfId="17292"/>
    <cellStyle name="Normal 17 5 2 2 3 3" xfId="17293"/>
    <cellStyle name="Normal 17 5 2 2 4" xfId="17294"/>
    <cellStyle name="Normal 17 5 2 2 4 2" xfId="17295"/>
    <cellStyle name="Normal 17 5 2 2 5" xfId="17296"/>
    <cellStyle name="Normal 17 5 2 3" xfId="17297"/>
    <cellStyle name="Normal 17 5 2 3 2" xfId="17298"/>
    <cellStyle name="Normal 17 5 2 3 2 2" xfId="17299"/>
    <cellStyle name="Normal 17 5 2 3 3" xfId="17300"/>
    <cellStyle name="Normal 17 5 2 4" xfId="17301"/>
    <cellStyle name="Normal 17 5 2 4 2" xfId="17302"/>
    <cellStyle name="Normal 17 5 2 4 2 2" xfId="17303"/>
    <cellStyle name="Normal 17 5 2 4 3" xfId="17304"/>
    <cellStyle name="Normal 17 5 2 5" xfId="17305"/>
    <cellStyle name="Normal 17 5 2 5 2" xfId="17306"/>
    <cellStyle name="Normal 17 5 2 6" xfId="17307"/>
    <cellStyle name="Normal 17 5 3" xfId="17308"/>
    <cellStyle name="Normal 17 5 3 2" xfId="17309"/>
    <cellStyle name="Normal 17 5 3 2 2" xfId="17310"/>
    <cellStyle name="Normal 17 5 3 2 2 2" xfId="17311"/>
    <cellStyle name="Normal 17 5 3 2 3" xfId="17312"/>
    <cellStyle name="Normal 17 5 3 3" xfId="17313"/>
    <cellStyle name="Normal 17 5 3 3 2" xfId="17314"/>
    <cellStyle name="Normal 17 5 3 3 2 2" xfId="17315"/>
    <cellStyle name="Normal 17 5 3 3 3" xfId="17316"/>
    <cellStyle name="Normal 17 5 3 4" xfId="17317"/>
    <cellStyle name="Normal 17 5 3 4 2" xfId="17318"/>
    <cellStyle name="Normal 17 5 3 5" xfId="17319"/>
    <cellStyle name="Normal 17 5 4" xfId="17320"/>
    <cellStyle name="Normal 17 5 4 2" xfId="17321"/>
    <cellStyle name="Normal 17 5 4 2 2" xfId="17322"/>
    <cellStyle name="Normal 17 5 4 3" xfId="17323"/>
    <cellStyle name="Normal 17 5 5" xfId="17324"/>
    <cellStyle name="Normal 17 5 5 2" xfId="17325"/>
    <cellStyle name="Normal 17 5 5 2 2" xfId="17326"/>
    <cellStyle name="Normal 17 5 5 3" xfId="17327"/>
    <cellStyle name="Normal 17 5 6" xfId="17328"/>
    <cellStyle name="Normal 17 5 6 2" xfId="17329"/>
    <cellStyle name="Normal 17 5 7" xfId="17330"/>
    <cellStyle name="Normal 17 6 2 2" xfId="17331"/>
    <cellStyle name="Normal 17 6 2 2 2" xfId="17332"/>
    <cellStyle name="Normal 17 6 2 2 2 2" xfId="17333"/>
    <cellStyle name="Normal 17 6 2 2 2 2 2" xfId="17334"/>
    <cellStyle name="Normal 17 6 2 2 2 3" xfId="17335"/>
    <cellStyle name="Normal 17 6 2 2 3" xfId="17336"/>
    <cellStyle name="Normal 17 6 2 2 3 2" xfId="17337"/>
    <cellStyle name="Normal 17 6 2 2 3 2 2" xfId="17338"/>
    <cellStyle name="Normal 17 6 2 2 3 3" xfId="17339"/>
    <cellStyle name="Normal 17 6 2 2 4" xfId="17340"/>
    <cellStyle name="Normal 17 6 2 2 4 2" xfId="17341"/>
    <cellStyle name="Normal 17 6 2 2 5" xfId="17342"/>
    <cellStyle name="Normal 17 6 2 3" xfId="17343"/>
    <cellStyle name="Normal 17 6 2 3 2" xfId="17344"/>
    <cellStyle name="Normal 17 6 2 3 2 2" xfId="17345"/>
    <cellStyle name="Normal 17 6 2 3 3" xfId="17346"/>
    <cellStyle name="Normal 17 6 2 4" xfId="17347"/>
    <cellStyle name="Normal 17 6 2 4 2" xfId="17348"/>
    <cellStyle name="Normal 17 6 2 4 2 2" xfId="17349"/>
    <cellStyle name="Normal 17 6 2 4 3" xfId="17350"/>
    <cellStyle name="Normal 17 6 2 5" xfId="17351"/>
    <cellStyle name="Normal 17 6 2 5 2" xfId="17352"/>
    <cellStyle name="Normal 17 6 2 6" xfId="17353"/>
    <cellStyle name="Normal 17 6 3" xfId="17354"/>
    <cellStyle name="Normal 17 6 3 2" xfId="17355"/>
    <cellStyle name="Normal 17 6 3 2 2" xfId="17356"/>
    <cellStyle name="Normal 17 6 3 2 2 2" xfId="17357"/>
    <cellStyle name="Normal 17 6 3 2 3" xfId="17358"/>
    <cellStyle name="Normal 17 6 3 3" xfId="17359"/>
    <cellStyle name="Normal 17 6 3 3 2" xfId="17360"/>
    <cellStyle name="Normal 17 6 3 3 2 2" xfId="17361"/>
    <cellStyle name="Normal 17 6 3 3 3" xfId="17362"/>
    <cellStyle name="Normal 17 6 3 4" xfId="17363"/>
    <cellStyle name="Normal 17 6 3 4 2" xfId="17364"/>
    <cellStyle name="Normal 17 6 3 5" xfId="17365"/>
    <cellStyle name="Normal 17 6 4" xfId="17366"/>
    <cellStyle name="Normal 17 6 4 2" xfId="17367"/>
    <cellStyle name="Normal 17 6 4 2 2" xfId="17368"/>
    <cellStyle name="Normal 17 6 4 3" xfId="17369"/>
    <cellStyle name="Normal 17 6 5" xfId="17370"/>
    <cellStyle name="Normal 17 6 5 2" xfId="17371"/>
    <cellStyle name="Normal 17 6 5 2 2" xfId="17372"/>
    <cellStyle name="Normal 17 6 5 3" xfId="17373"/>
    <cellStyle name="Normal 17 6 6" xfId="17374"/>
    <cellStyle name="Normal 17 6 6 2" xfId="17375"/>
    <cellStyle name="Normal 17 6 7" xfId="17376"/>
    <cellStyle name="Normal 17 7 2 2" xfId="17377"/>
    <cellStyle name="Normal 17 7 2 2 2" xfId="17378"/>
    <cellStyle name="Normal 17 7 2 2 2 2" xfId="17379"/>
    <cellStyle name="Normal 17 7 2 2 2 2 2" xfId="17380"/>
    <cellStyle name="Normal 17 7 2 2 2 3" xfId="17381"/>
    <cellStyle name="Normal 17 7 2 2 3" xfId="17382"/>
    <cellStyle name="Normal 17 7 2 2 3 2" xfId="17383"/>
    <cellStyle name="Normal 17 7 2 2 3 2 2" xfId="17384"/>
    <cellStyle name="Normal 17 7 2 2 3 3" xfId="17385"/>
    <cellStyle name="Normal 17 7 2 2 4" xfId="17386"/>
    <cellStyle name="Normal 17 7 2 2 4 2" xfId="17387"/>
    <cellStyle name="Normal 17 7 2 2 5" xfId="17388"/>
    <cellStyle name="Normal 17 7 2 3" xfId="17389"/>
    <cellStyle name="Normal 17 7 2 3 2" xfId="17390"/>
    <cellStyle name="Normal 17 7 2 3 2 2" xfId="17391"/>
    <cellStyle name="Normal 17 7 2 3 3" xfId="17392"/>
    <cellStyle name="Normal 17 7 2 4" xfId="17393"/>
    <cellStyle name="Normal 17 7 2 4 2" xfId="17394"/>
    <cellStyle name="Normal 17 7 2 4 2 2" xfId="17395"/>
    <cellStyle name="Normal 17 7 2 4 3" xfId="17396"/>
    <cellStyle name="Normal 17 7 2 5" xfId="17397"/>
    <cellStyle name="Normal 17 7 2 5 2" xfId="17398"/>
    <cellStyle name="Normal 17 7 2 6" xfId="17399"/>
    <cellStyle name="Normal 17 7 3" xfId="17400"/>
    <cellStyle name="Normal 17 7 3 2" xfId="17401"/>
    <cellStyle name="Normal 17 7 3 2 2" xfId="17402"/>
    <cellStyle name="Normal 17 7 3 2 2 2" xfId="17403"/>
    <cellStyle name="Normal 17 7 3 2 3" xfId="17404"/>
    <cellStyle name="Normal 17 7 3 3" xfId="17405"/>
    <cellStyle name="Normal 17 7 3 3 2" xfId="17406"/>
    <cellStyle name="Normal 17 7 3 3 2 2" xfId="17407"/>
    <cellStyle name="Normal 17 7 3 3 3" xfId="17408"/>
    <cellStyle name="Normal 17 7 3 4" xfId="17409"/>
    <cellStyle name="Normal 17 7 3 4 2" xfId="17410"/>
    <cellStyle name="Normal 17 7 3 5" xfId="17411"/>
    <cellStyle name="Normal 17 7 4" xfId="17412"/>
    <cellStyle name="Normal 17 7 4 2" xfId="17413"/>
    <cellStyle name="Normal 17 7 4 2 2" xfId="17414"/>
    <cellStyle name="Normal 17 7 4 3" xfId="17415"/>
    <cellStyle name="Normal 17 7 5" xfId="17416"/>
    <cellStyle name="Normal 17 7 5 2" xfId="17417"/>
    <cellStyle name="Normal 17 7 5 2 2" xfId="17418"/>
    <cellStyle name="Normal 17 7 5 3" xfId="17419"/>
    <cellStyle name="Normal 17 7 6" xfId="17420"/>
    <cellStyle name="Normal 17 7 6 2" xfId="17421"/>
    <cellStyle name="Normal 17 7 7" xfId="17422"/>
    <cellStyle name="Normal 17 8 2" xfId="17423"/>
    <cellStyle name="Normal 17 8 2 2" xfId="17424"/>
    <cellStyle name="Normal 17 8 2 2 2" xfId="17425"/>
    <cellStyle name="Normal 17 8 2 2 2 2" xfId="17426"/>
    <cellStyle name="Normal 17 8 2 2 3" xfId="17427"/>
    <cellStyle name="Normal 17 8 2 3" xfId="17428"/>
    <cellStyle name="Normal 17 8 2 3 2" xfId="17429"/>
    <cellStyle name="Normal 17 8 2 3 2 2" xfId="17430"/>
    <cellStyle name="Normal 17 8 2 3 3" xfId="17431"/>
    <cellStyle name="Normal 17 8 2 4" xfId="17432"/>
    <cellStyle name="Normal 17 8 2 4 2" xfId="17433"/>
    <cellStyle name="Normal 17 8 2 5" xfId="17434"/>
    <cellStyle name="Normal 17 8 3" xfId="17435"/>
    <cellStyle name="Normal 17 8 3 2" xfId="17436"/>
    <cellStyle name="Normal 17 8 3 2 2" xfId="17437"/>
    <cellStyle name="Normal 17 8 3 3" xfId="17438"/>
    <cellStyle name="Normal 17 8 4" xfId="17439"/>
    <cellStyle name="Normal 17 8 4 2" xfId="17440"/>
    <cellStyle name="Normal 17 8 4 2 2" xfId="17441"/>
    <cellStyle name="Normal 17 8 4 3" xfId="17442"/>
    <cellStyle name="Normal 17 8 5" xfId="17443"/>
    <cellStyle name="Normal 17 8 5 2" xfId="17444"/>
    <cellStyle name="Normal 17 8 6" xfId="17445"/>
    <cellStyle name="Normal 17 9 2" xfId="17446"/>
    <cellStyle name="Normal 17 9 2 2" xfId="17447"/>
    <cellStyle name="Normal 17 9 2 2 2" xfId="17448"/>
    <cellStyle name="Normal 17 9 2 2 2 2" xfId="17449"/>
    <cellStyle name="Normal 17 9 2 2 3" xfId="17450"/>
    <cellStyle name="Normal 17 9 2 3" xfId="17451"/>
    <cellStyle name="Normal 17 9 2 3 2" xfId="17452"/>
    <cellStyle name="Normal 17 9 2 3 2 2" xfId="17453"/>
    <cellStyle name="Normal 17 9 2 3 3" xfId="17454"/>
    <cellStyle name="Normal 17 9 2 4" xfId="17455"/>
    <cellStyle name="Normal 17 9 2 4 2" xfId="17456"/>
    <cellStyle name="Normal 17 9 2 5" xfId="17457"/>
    <cellStyle name="Normal 17 9 3" xfId="17458"/>
    <cellStyle name="Normal 17 9 3 2" xfId="17459"/>
    <cellStyle name="Normal 17 9 3 2 2" xfId="17460"/>
    <cellStyle name="Normal 17 9 3 3" xfId="17461"/>
    <cellStyle name="Normal 17 9 4" xfId="17462"/>
    <cellStyle name="Normal 17 9 4 2" xfId="17463"/>
    <cellStyle name="Normal 17 9 4 2 2" xfId="17464"/>
    <cellStyle name="Normal 17 9 4 3" xfId="17465"/>
    <cellStyle name="Normal 17 9 5" xfId="17466"/>
    <cellStyle name="Normal 17 9 5 2" xfId="17467"/>
    <cellStyle name="Normal 17 9 6" xfId="17468"/>
    <cellStyle name="Normal 18 10 2" xfId="17469"/>
    <cellStyle name="Normal 18 10 2 2" xfId="17470"/>
    <cellStyle name="Normal 18 10 2 2 2" xfId="17471"/>
    <cellStyle name="Normal 18 10 2 3" xfId="17472"/>
    <cellStyle name="Normal 18 10 3" xfId="17473"/>
    <cellStyle name="Normal 18 10 3 2" xfId="17474"/>
    <cellStyle name="Normal 18 10 3 2 2" xfId="17475"/>
    <cellStyle name="Normal 18 10 3 3" xfId="17476"/>
    <cellStyle name="Normal 18 10 4" xfId="17477"/>
    <cellStyle name="Normal 18 10 4 2" xfId="17478"/>
    <cellStyle name="Normal 18 10 5" xfId="17479"/>
    <cellStyle name="Normal 18 11" xfId="17480"/>
    <cellStyle name="Normal 18 11 2" xfId="17481"/>
    <cellStyle name="Normal 18 11 2 2" xfId="17482"/>
    <cellStyle name="Normal 18 11 3" xfId="17483"/>
    <cellStyle name="Normal 18 12" xfId="17484"/>
    <cellStyle name="Normal 18 12 2" xfId="17485"/>
    <cellStyle name="Normal 18 12 2 2" xfId="17486"/>
    <cellStyle name="Normal 18 12 3" xfId="17487"/>
    <cellStyle name="Normal 18 13" xfId="17488"/>
    <cellStyle name="Normal 18 13 2" xfId="17489"/>
    <cellStyle name="Normal 18 14" xfId="17490"/>
    <cellStyle name="Normal 18 2 2 2 2" xfId="17491"/>
    <cellStyle name="Normal 18 2 2 2 2 2" xfId="17492"/>
    <cellStyle name="Normal 18 2 2 2 2 2 2" xfId="17493"/>
    <cellStyle name="Normal 18 2 2 2 2 2 2 2" xfId="17494"/>
    <cellStyle name="Normal 18 2 2 2 2 2 3" xfId="17495"/>
    <cellStyle name="Normal 18 2 2 2 2 3" xfId="17496"/>
    <cellStyle name="Normal 18 2 2 2 2 3 2" xfId="17497"/>
    <cellStyle name="Normal 18 2 2 2 2 3 2 2" xfId="17498"/>
    <cellStyle name="Normal 18 2 2 2 2 3 3" xfId="17499"/>
    <cellStyle name="Normal 18 2 2 2 2 4" xfId="17500"/>
    <cellStyle name="Normal 18 2 2 2 2 4 2" xfId="17501"/>
    <cellStyle name="Normal 18 2 2 2 2 5" xfId="17502"/>
    <cellStyle name="Normal 18 2 2 2 3" xfId="17503"/>
    <cellStyle name="Normal 18 2 2 2 3 2" xfId="17504"/>
    <cellStyle name="Normal 18 2 2 2 3 2 2" xfId="17505"/>
    <cellStyle name="Normal 18 2 2 2 3 3" xfId="17506"/>
    <cellStyle name="Normal 18 2 2 2 4" xfId="17507"/>
    <cellStyle name="Normal 18 2 2 2 4 2" xfId="17508"/>
    <cellStyle name="Normal 18 2 2 2 4 2 2" xfId="17509"/>
    <cellStyle name="Normal 18 2 2 2 4 3" xfId="17510"/>
    <cellStyle name="Normal 18 2 2 2 5" xfId="17511"/>
    <cellStyle name="Normal 18 2 2 2 5 2" xfId="17512"/>
    <cellStyle name="Normal 18 2 2 2 6" xfId="17513"/>
    <cellStyle name="Normal 18 2 2 3" xfId="17514"/>
    <cellStyle name="Normal 18 2 2 3 2" xfId="17515"/>
    <cellStyle name="Normal 18 2 2 3 2 2" xfId="17516"/>
    <cellStyle name="Normal 18 2 2 3 2 2 2" xfId="17517"/>
    <cellStyle name="Normal 18 2 2 3 2 3" xfId="17518"/>
    <cellStyle name="Normal 18 2 2 3 3" xfId="17519"/>
    <cellStyle name="Normal 18 2 2 3 3 2" xfId="17520"/>
    <cellStyle name="Normal 18 2 2 3 3 2 2" xfId="17521"/>
    <cellStyle name="Normal 18 2 2 3 3 3" xfId="17522"/>
    <cellStyle name="Normal 18 2 2 3 4" xfId="17523"/>
    <cellStyle name="Normal 18 2 2 3 4 2" xfId="17524"/>
    <cellStyle name="Normal 18 2 2 3 5" xfId="17525"/>
    <cellStyle name="Normal 18 2 2 4" xfId="17526"/>
    <cellStyle name="Normal 18 2 2 4 2" xfId="17527"/>
    <cellStyle name="Normal 18 2 2 4 2 2" xfId="17528"/>
    <cellStyle name="Normal 18 2 2 4 3" xfId="17529"/>
    <cellStyle name="Normal 18 2 2 5" xfId="17530"/>
    <cellStyle name="Normal 18 2 2 5 2" xfId="17531"/>
    <cellStyle name="Normal 18 2 2 5 2 2" xfId="17532"/>
    <cellStyle name="Normal 18 2 2 5 3" xfId="17533"/>
    <cellStyle name="Normal 18 2 2 6" xfId="17534"/>
    <cellStyle name="Normal 18 2 2 6 2" xfId="17535"/>
    <cellStyle name="Normal 18 2 2 7" xfId="17536"/>
    <cellStyle name="Normal 18 2 3 2" xfId="17537"/>
    <cellStyle name="Normal 18 2 3 2 2" xfId="17538"/>
    <cellStyle name="Normal 18 2 3 2 2 2" xfId="17539"/>
    <cellStyle name="Normal 18 2 3 2 2 2 2" xfId="17540"/>
    <cellStyle name="Normal 18 2 3 2 2 3" xfId="17541"/>
    <cellStyle name="Normal 18 2 3 2 3" xfId="17542"/>
    <cellStyle name="Normal 18 2 3 2 3 2" xfId="17543"/>
    <cellStyle name="Normal 18 2 3 2 3 2 2" xfId="17544"/>
    <cellStyle name="Normal 18 2 3 2 3 3" xfId="17545"/>
    <cellStyle name="Normal 18 2 3 2 4" xfId="17546"/>
    <cellStyle name="Normal 18 2 3 2 4 2" xfId="17547"/>
    <cellStyle name="Normal 18 2 3 2 5" xfId="17548"/>
    <cellStyle name="Normal 18 2 3 3" xfId="17549"/>
    <cellStyle name="Normal 18 2 3 3 2" xfId="17550"/>
    <cellStyle name="Normal 18 2 3 3 2 2" xfId="17551"/>
    <cellStyle name="Normal 18 2 3 3 3" xfId="17552"/>
    <cellStyle name="Normal 18 2 3 4" xfId="17553"/>
    <cellStyle name="Normal 18 2 3 4 2" xfId="17554"/>
    <cellStyle name="Normal 18 2 3 4 2 2" xfId="17555"/>
    <cellStyle name="Normal 18 2 3 4 3" xfId="17556"/>
    <cellStyle name="Normal 18 2 3 5" xfId="17557"/>
    <cellStyle name="Normal 18 2 3 5 2" xfId="17558"/>
    <cellStyle name="Normal 18 2 3 6" xfId="17559"/>
    <cellStyle name="Normal 18 2 5 2" xfId="17560"/>
    <cellStyle name="Normal 18 2 5 2 2" xfId="17561"/>
    <cellStyle name="Normal 18 2 5 2 2 2" xfId="17562"/>
    <cellStyle name="Normal 18 2 5 2 3" xfId="17563"/>
    <cellStyle name="Normal 18 2 5 3" xfId="17564"/>
    <cellStyle name="Normal 18 2 5 3 2" xfId="17565"/>
    <cellStyle name="Normal 18 2 5 3 2 2" xfId="17566"/>
    <cellStyle name="Normal 18 2 5 3 3" xfId="17567"/>
    <cellStyle name="Normal 18 2 5 4" xfId="17568"/>
    <cellStyle name="Normal 18 2 5 4 2" xfId="17569"/>
    <cellStyle name="Normal 18 2 5 5" xfId="17570"/>
    <cellStyle name="Normal 18 2 6" xfId="17571"/>
    <cellStyle name="Normal 18 2 7" xfId="17572"/>
    <cellStyle name="Normal 18 2 7 2" xfId="17573"/>
    <cellStyle name="Normal 18 2 7 2 2" xfId="17574"/>
    <cellStyle name="Normal 18 2 7 3" xfId="17575"/>
    <cellStyle name="Normal 18 2 8" xfId="17576"/>
    <cellStyle name="Normal 18 2 8 2" xfId="17577"/>
    <cellStyle name="Normal 18 2 8 2 2" xfId="17578"/>
    <cellStyle name="Normal 18 2 8 3" xfId="17579"/>
    <cellStyle name="Normal 18 3 2 2" xfId="17580"/>
    <cellStyle name="Normal 18 3 2 2 2" xfId="17581"/>
    <cellStyle name="Normal 18 3 2 2 2 2" xfId="17582"/>
    <cellStyle name="Normal 18 3 2 2 2 2 2" xfId="17583"/>
    <cellStyle name="Normal 18 3 2 2 2 3" xfId="17584"/>
    <cellStyle name="Normal 18 3 2 2 3" xfId="17585"/>
    <cellStyle name="Normal 18 3 2 2 3 2" xfId="17586"/>
    <cellStyle name="Normal 18 3 2 2 3 2 2" xfId="17587"/>
    <cellStyle name="Normal 18 3 2 2 3 3" xfId="17588"/>
    <cellStyle name="Normal 18 3 2 2 4" xfId="17589"/>
    <cellStyle name="Normal 18 3 2 2 4 2" xfId="17590"/>
    <cellStyle name="Normal 18 3 2 2 5" xfId="17591"/>
    <cellStyle name="Normal 18 3 2 3" xfId="17592"/>
    <cellStyle name="Normal 18 3 2 3 2" xfId="17593"/>
    <cellStyle name="Normal 18 3 2 3 2 2" xfId="17594"/>
    <cellStyle name="Normal 18 3 2 3 3" xfId="17595"/>
    <cellStyle name="Normal 18 3 2 4" xfId="17596"/>
    <cellStyle name="Normal 18 3 2 4 2" xfId="17597"/>
    <cellStyle name="Normal 18 3 2 4 2 2" xfId="17598"/>
    <cellStyle name="Normal 18 3 2 4 3" xfId="17599"/>
    <cellStyle name="Normal 18 3 2 5" xfId="17600"/>
    <cellStyle name="Normal 18 3 2 5 2" xfId="17601"/>
    <cellStyle name="Normal 18 3 2 6" xfId="17602"/>
    <cellStyle name="Normal 18 3 3 2" xfId="17603"/>
    <cellStyle name="Normal 18 3 3 2 2" xfId="17604"/>
    <cellStyle name="Normal 18 3 3 2 2 2" xfId="17605"/>
    <cellStyle name="Normal 18 3 3 2 3" xfId="17606"/>
    <cellStyle name="Normal 18 3 3 3" xfId="17607"/>
    <cellStyle name="Normal 18 3 3 3 2" xfId="17608"/>
    <cellStyle name="Normal 18 3 3 3 2 2" xfId="17609"/>
    <cellStyle name="Normal 18 3 3 3 3" xfId="17610"/>
    <cellStyle name="Normal 18 3 3 4" xfId="17611"/>
    <cellStyle name="Normal 18 3 3 4 2" xfId="17612"/>
    <cellStyle name="Normal 18 3 3 5" xfId="17613"/>
    <cellStyle name="Normal 18 3 4 2" xfId="17614"/>
    <cellStyle name="Normal 18 3 4 2 2" xfId="17615"/>
    <cellStyle name="Normal 18 3 4 3" xfId="17616"/>
    <cellStyle name="Normal 18 3 5" xfId="17617"/>
    <cellStyle name="Normal 18 3 5 2" xfId="17618"/>
    <cellStyle name="Normal 18 3 5 2 2" xfId="17619"/>
    <cellStyle name="Normal 18 3 5 3" xfId="17620"/>
    <cellStyle name="Normal 18 3 6" xfId="17621"/>
    <cellStyle name="Normal 18 3 6 2" xfId="17622"/>
    <cellStyle name="Normal 18 3 7" xfId="17623"/>
    <cellStyle name="Normal 18 4 2 2" xfId="17624"/>
    <cellStyle name="Normal 18 4 2 2 2" xfId="17625"/>
    <cellStyle name="Normal 18 4 2 2 2 2" xfId="17626"/>
    <cellStyle name="Normal 18 4 2 2 2 2 2" xfId="17627"/>
    <cellStyle name="Normal 18 4 2 2 2 3" xfId="17628"/>
    <cellStyle name="Normal 18 4 2 2 3" xfId="17629"/>
    <cellStyle name="Normal 18 4 2 2 3 2" xfId="17630"/>
    <cellStyle name="Normal 18 4 2 2 3 2 2" xfId="17631"/>
    <cellStyle name="Normal 18 4 2 2 3 3" xfId="17632"/>
    <cellStyle name="Normal 18 4 2 2 4" xfId="17633"/>
    <cellStyle name="Normal 18 4 2 2 4 2" xfId="17634"/>
    <cellStyle name="Normal 18 4 2 2 5" xfId="17635"/>
    <cellStyle name="Normal 18 4 2 3" xfId="17636"/>
    <cellStyle name="Normal 18 4 2 3 2" xfId="17637"/>
    <cellStyle name="Normal 18 4 2 3 2 2" xfId="17638"/>
    <cellStyle name="Normal 18 4 2 3 3" xfId="17639"/>
    <cellStyle name="Normal 18 4 2 4" xfId="17640"/>
    <cellStyle name="Normal 18 4 2 4 2" xfId="17641"/>
    <cellStyle name="Normal 18 4 2 4 2 2" xfId="17642"/>
    <cellStyle name="Normal 18 4 2 4 3" xfId="17643"/>
    <cellStyle name="Normal 18 4 2 5" xfId="17644"/>
    <cellStyle name="Normal 18 4 2 5 2" xfId="17645"/>
    <cellStyle name="Normal 18 4 2 6" xfId="17646"/>
    <cellStyle name="Normal 18 4 3 2" xfId="17647"/>
    <cellStyle name="Normal 18 4 3 2 2" xfId="17648"/>
    <cellStyle name="Normal 18 4 3 2 2 2" xfId="17649"/>
    <cellStyle name="Normal 18 4 3 2 3" xfId="17650"/>
    <cellStyle name="Normal 18 4 3 3" xfId="17651"/>
    <cellStyle name="Normal 18 4 3 3 2" xfId="17652"/>
    <cellStyle name="Normal 18 4 3 3 2 2" xfId="17653"/>
    <cellStyle name="Normal 18 4 3 3 3" xfId="17654"/>
    <cellStyle name="Normal 18 4 3 4" xfId="17655"/>
    <cellStyle name="Normal 18 4 3 4 2" xfId="17656"/>
    <cellStyle name="Normal 18 4 3 5" xfId="17657"/>
    <cellStyle name="Normal 18 4 4" xfId="17658"/>
    <cellStyle name="Normal 18 4 4 2" xfId="17659"/>
    <cellStyle name="Normal 18 4 4 2 2" xfId="17660"/>
    <cellStyle name="Normal 18 4 4 3" xfId="17661"/>
    <cellStyle name="Normal 18 4 5" xfId="17662"/>
    <cellStyle name="Normal 18 4 5 2" xfId="17663"/>
    <cellStyle name="Normal 18 4 5 2 2" xfId="17664"/>
    <cellStyle name="Normal 18 4 5 3" xfId="17665"/>
    <cellStyle name="Normal 18 4 6" xfId="17666"/>
    <cellStyle name="Normal 18 4 6 2" xfId="17667"/>
    <cellStyle name="Normal 18 4 7" xfId="17668"/>
    <cellStyle name="Normal 18 5 2 2" xfId="17669"/>
    <cellStyle name="Normal 18 5 2 2 2" xfId="17670"/>
    <cellStyle name="Normal 18 5 2 2 2 2" xfId="17671"/>
    <cellStyle name="Normal 18 5 2 2 2 2 2" xfId="17672"/>
    <cellStyle name="Normal 18 5 2 2 2 3" xfId="17673"/>
    <cellStyle name="Normal 18 5 2 2 3" xfId="17674"/>
    <cellStyle name="Normal 18 5 2 2 3 2" xfId="17675"/>
    <cellStyle name="Normal 18 5 2 2 3 2 2" xfId="17676"/>
    <cellStyle name="Normal 18 5 2 2 3 3" xfId="17677"/>
    <cellStyle name="Normal 18 5 2 2 4" xfId="17678"/>
    <cellStyle name="Normal 18 5 2 2 4 2" xfId="17679"/>
    <cellStyle name="Normal 18 5 2 2 5" xfId="17680"/>
    <cellStyle name="Normal 18 5 2 3" xfId="17681"/>
    <cellStyle name="Normal 18 5 2 3 2" xfId="17682"/>
    <cellStyle name="Normal 18 5 2 3 2 2" xfId="17683"/>
    <cellStyle name="Normal 18 5 2 3 3" xfId="17684"/>
    <cellStyle name="Normal 18 5 2 4" xfId="17685"/>
    <cellStyle name="Normal 18 5 2 4 2" xfId="17686"/>
    <cellStyle name="Normal 18 5 2 4 2 2" xfId="17687"/>
    <cellStyle name="Normal 18 5 2 4 3" xfId="17688"/>
    <cellStyle name="Normal 18 5 2 5" xfId="17689"/>
    <cellStyle name="Normal 18 5 2 5 2" xfId="17690"/>
    <cellStyle name="Normal 18 5 2 6" xfId="17691"/>
    <cellStyle name="Normal 18 5 3" xfId="17692"/>
    <cellStyle name="Normal 18 5 3 2" xfId="17693"/>
    <cellStyle name="Normal 18 5 3 2 2" xfId="17694"/>
    <cellStyle name="Normal 18 5 3 2 2 2" xfId="17695"/>
    <cellStyle name="Normal 18 5 3 2 3" xfId="17696"/>
    <cellStyle name="Normal 18 5 3 3" xfId="17697"/>
    <cellStyle name="Normal 18 5 3 3 2" xfId="17698"/>
    <cellStyle name="Normal 18 5 3 3 2 2" xfId="17699"/>
    <cellStyle name="Normal 18 5 3 3 3" xfId="17700"/>
    <cellStyle name="Normal 18 5 3 4" xfId="17701"/>
    <cellStyle name="Normal 18 5 3 4 2" xfId="17702"/>
    <cellStyle name="Normal 18 5 3 5" xfId="17703"/>
    <cellStyle name="Normal 18 5 4" xfId="17704"/>
    <cellStyle name="Normal 18 5 4 2" xfId="17705"/>
    <cellStyle name="Normal 18 5 4 2 2" xfId="17706"/>
    <cellStyle name="Normal 18 5 4 3" xfId="17707"/>
    <cellStyle name="Normal 18 5 5" xfId="17708"/>
    <cellStyle name="Normal 18 5 5 2" xfId="17709"/>
    <cellStyle name="Normal 18 5 5 2 2" xfId="17710"/>
    <cellStyle name="Normal 18 5 5 3" xfId="17711"/>
    <cellStyle name="Normal 18 5 6" xfId="17712"/>
    <cellStyle name="Normal 18 5 6 2" xfId="17713"/>
    <cellStyle name="Normal 18 5 7" xfId="17714"/>
    <cellStyle name="Normal 18 6 2 2" xfId="17715"/>
    <cellStyle name="Normal 18 6 2 2 2" xfId="17716"/>
    <cellStyle name="Normal 18 6 2 2 2 2" xfId="17717"/>
    <cellStyle name="Normal 18 6 2 2 2 2 2" xfId="17718"/>
    <cellStyle name="Normal 18 6 2 2 2 3" xfId="17719"/>
    <cellStyle name="Normal 18 6 2 2 3" xfId="17720"/>
    <cellStyle name="Normal 18 6 2 2 3 2" xfId="17721"/>
    <cellStyle name="Normal 18 6 2 2 3 2 2" xfId="17722"/>
    <cellStyle name="Normal 18 6 2 2 3 3" xfId="17723"/>
    <cellStyle name="Normal 18 6 2 2 4" xfId="17724"/>
    <cellStyle name="Normal 18 6 2 2 4 2" xfId="17725"/>
    <cellStyle name="Normal 18 6 2 2 5" xfId="17726"/>
    <cellStyle name="Normal 18 6 2 3" xfId="17727"/>
    <cellStyle name="Normal 18 6 2 3 2" xfId="17728"/>
    <cellStyle name="Normal 18 6 2 3 2 2" xfId="17729"/>
    <cellStyle name="Normal 18 6 2 3 3" xfId="17730"/>
    <cellStyle name="Normal 18 6 2 4" xfId="17731"/>
    <cellStyle name="Normal 18 6 2 4 2" xfId="17732"/>
    <cellStyle name="Normal 18 6 2 4 2 2" xfId="17733"/>
    <cellStyle name="Normal 18 6 2 4 3" xfId="17734"/>
    <cellStyle name="Normal 18 6 2 5" xfId="17735"/>
    <cellStyle name="Normal 18 6 2 5 2" xfId="17736"/>
    <cellStyle name="Normal 18 6 2 6" xfId="17737"/>
    <cellStyle name="Normal 18 6 3" xfId="17738"/>
    <cellStyle name="Normal 18 6 3 2" xfId="17739"/>
    <cellStyle name="Normal 18 6 3 2 2" xfId="17740"/>
    <cellStyle name="Normal 18 6 3 2 2 2" xfId="17741"/>
    <cellStyle name="Normal 18 6 3 2 3" xfId="17742"/>
    <cellStyle name="Normal 18 6 3 3" xfId="17743"/>
    <cellStyle name="Normal 18 6 3 3 2" xfId="17744"/>
    <cellStyle name="Normal 18 6 3 3 2 2" xfId="17745"/>
    <cellStyle name="Normal 18 6 3 3 3" xfId="17746"/>
    <cellStyle name="Normal 18 6 3 4" xfId="17747"/>
    <cellStyle name="Normal 18 6 3 4 2" xfId="17748"/>
    <cellStyle name="Normal 18 6 3 5" xfId="17749"/>
    <cellStyle name="Normal 18 6 4" xfId="17750"/>
    <cellStyle name="Normal 18 6 4 2" xfId="17751"/>
    <cellStyle name="Normal 18 6 4 2 2" xfId="17752"/>
    <cellStyle name="Normal 18 6 4 3" xfId="17753"/>
    <cellStyle name="Normal 18 6 5" xfId="17754"/>
    <cellStyle name="Normal 18 6 5 2" xfId="17755"/>
    <cellStyle name="Normal 18 6 5 2 2" xfId="17756"/>
    <cellStyle name="Normal 18 6 5 3" xfId="17757"/>
    <cellStyle name="Normal 18 6 6" xfId="17758"/>
    <cellStyle name="Normal 18 6 6 2" xfId="17759"/>
    <cellStyle name="Normal 18 6 7" xfId="17760"/>
    <cellStyle name="Normal 18 7 2 2" xfId="17761"/>
    <cellStyle name="Normal 18 7 2 2 2" xfId="17762"/>
    <cellStyle name="Normal 18 7 2 2 2 2" xfId="17763"/>
    <cellStyle name="Normal 18 7 2 2 2 2 2" xfId="17764"/>
    <cellStyle name="Normal 18 7 2 2 2 3" xfId="17765"/>
    <cellStyle name="Normal 18 7 2 2 3" xfId="17766"/>
    <cellStyle name="Normal 18 7 2 2 3 2" xfId="17767"/>
    <cellStyle name="Normal 18 7 2 2 3 2 2" xfId="17768"/>
    <cellStyle name="Normal 18 7 2 2 3 3" xfId="17769"/>
    <cellStyle name="Normal 18 7 2 2 4" xfId="17770"/>
    <cellStyle name="Normal 18 7 2 2 4 2" xfId="17771"/>
    <cellStyle name="Normal 18 7 2 2 5" xfId="17772"/>
    <cellStyle name="Normal 18 7 2 3" xfId="17773"/>
    <cellStyle name="Normal 18 7 2 3 2" xfId="17774"/>
    <cellStyle name="Normal 18 7 2 3 2 2" xfId="17775"/>
    <cellStyle name="Normal 18 7 2 3 3" xfId="17776"/>
    <cellStyle name="Normal 18 7 2 4" xfId="17777"/>
    <cellStyle name="Normal 18 7 2 4 2" xfId="17778"/>
    <cellStyle name="Normal 18 7 2 4 2 2" xfId="17779"/>
    <cellStyle name="Normal 18 7 2 4 3" xfId="17780"/>
    <cellStyle name="Normal 18 7 2 5" xfId="17781"/>
    <cellStyle name="Normal 18 7 2 5 2" xfId="17782"/>
    <cellStyle name="Normal 18 7 2 6" xfId="17783"/>
    <cellStyle name="Normal 18 7 3" xfId="17784"/>
    <cellStyle name="Normal 18 7 3 2" xfId="17785"/>
    <cellStyle name="Normal 18 7 3 2 2" xfId="17786"/>
    <cellStyle name="Normal 18 7 3 2 2 2" xfId="17787"/>
    <cellStyle name="Normal 18 7 3 2 3" xfId="17788"/>
    <cellStyle name="Normal 18 7 3 3" xfId="17789"/>
    <cellStyle name="Normal 18 7 3 3 2" xfId="17790"/>
    <cellStyle name="Normal 18 7 3 3 2 2" xfId="17791"/>
    <cellStyle name="Normal 18 7 3 3 3" xfId="17792"/>
    <cellStyle name="Normal 18 7 3 4" xfId="17793"/>
    <cellStyle name="Normal 18 7 3 4 2" xfId="17794"/>
    <cellStyle name="Normal 18 7 3 5" xfId="17795"/>
    <cellStyle name="Normal 18 7 4" xfId="17796"/>
    <cellStyle name="Normal 18 7 4 2" xfId="17797"/>
    <cellStyle name="Normal 18 7 4 2 2" xfId="17798"/>
    <cellStyle name="Normal 18 7 4 3" xfId="17799"/>
    <cellStyle name="Normal 18 7 5" xfId="17800"/>
    <cellStyle name="Normal 18 7 5 2" xfId="17801"/>
    <cellStyle name="Normal 18 7 5 2 2" xfId="17802"/>
    <cellStyle name="Normal 18 7 5 3" xfId="17803"/>
    <cellStyle name="Normal 18 7 6" xfId="17804"/>
    <cellStyle name="Normal 18 7 6 2" xfId="17805"/>
    <cellStyle name="Normal 18 7 7" xfId="17806"/>
    <cellStyle name="Normal 18 8 2" xfId="17807"/>
    <cellStyle name="Normal 18 8 2 2" xfId="17808"/>
    <cellStyle name="Normal 18 8 2 2 2" xfId="17809"/>
    <cellStyle name="Normal 18 8 2 2 2 2" xfId="17810"/>
    <cellStyle name="Normal 18 8 2 2 3" xfId="17811"/>
    <cellStyle name="Normal 18 8 2 3" xfId="17812"/>
    <cellStyle name="Normal 18 8 2 3 2" xfId="17813"/>
    <cellStyle name="Normal 18 8 2 3 2 2" xfId="17814"/>
    <cellStyle name="Normal 18 8 2 3 3" xfId="17815"/>
    <cellStyle name="Normal 18 8 2 4" xfId="17816"/>
    <cellStyle name="Normal 18 8 2 4 2" xfId="17817"/>
    <cellStyle name="Normal 18 8 2 5" xfId="17818"/>
    <cellStyle name="Normal 18 8 3" xfId="17819"/>
    <cellStyle name="Normal 18 8 3 2" xfId="17820"/>
    <cellStyle name="Normal 18 8 3 2 2" xfId="17821"/>
    <cellStyle name="Normal 18 8 3 3" xfId="17822"/>
    <cellStyle name="Normal 18 8 4" xfId="17823"/>
    <cellStyle name="Normal 18 8 4 2" xfId="17824"/>
    <cellStyle name="Normal 18 8 4 2 2" xfId="17825"/>
    <cellStyle name="Normal 18 8 4 3" xfId="17826"/>
    <cellStyle name="Normal 18 8 5" xfId="17827"/>
    <cellStyle name="Normal 18 8 5 2" xfId="17828"/>
    <cellStyle name="Normal 18 8 6" xfId="17829"/>
    <cellStyle name="Normal 18 9 2" xfId="17830"/>
    <cellStyle name="Normal 18 9 2 2" xfId="17831"/>
    <cellStyle name="Normal 18 9 2 2 2" xfId="17832"/>
    <cellStyle name="Normal 18 9 2 2 2 2" xfId="17833"/>
    <cellStyle name="Normal 18 9 2 2 3" xfId="17834"/>
    <cellStyle name="Normal 18 9 2 3" xfId="17835"/>
    <cellStyle name="Normal 18 9 2 3 2" xfId="17836"/>
    <cellStyle name="Normal 18 9 2 3 2 2" xfId="17837"/>
    <cellStyle name="Normal 18 9 2 3 3" xfId="17838"/>
    <cellStyle name="Normal 18 9 2 4" xfId="17839"/>
    <cellStyle name="Normal 18 9 2 4 2" xfId="17840"/>
    <cellStyle name="Normal 18 9 2 5" xfId="17841"/>
    <cellStyle name="Normal 18 9 3" xfId="17842"/>
    <cellStyle name="Normal 18 9 3 2" xfId="17843"/>
    <cellStyle name="Normal 18 9 3 2 2" xfId="17844"/>
    <cellStyle name="Normal 18 9 3 3" xfId="17845"/>
    <cellStyle name="Normal 18 9 4" xfId="17846"/>
    <cellStyle name="Normal 18 9 4 2" xfId="17847"/>
    <cellStyle name="Normal 18 9 4 2 2" xfId="17848"/>
    <cellStyle name="Normal 18 9 4 3" xfId="17849"/>
    <cellStyle name="Normal 18 9 5" xfId="17850"/>
    <cellStyle name="Normal 18 9 5 2" xfId="17851"/>
    <cellStyle name="Normal 18 9 6" xfId="17852"/>
    <cellStyle name="Normal 19 10 2" xfId="17853"/>
    <cellStyle name="Normal 19 10 2 2" xfId="17854"/>
    <cellStyle name="Normal 19 10 2 2 2" xfId="17855"/>
    <cellStyle name="Normal 19 10 2 3" xfId="17856"/>
    <cellStyle name="Normal 19 10 3" xfId="17857"/>
    <cellStyle name="Normal 19 10 3 2" xfId="17858"/>
    <cellStyle name="Normal 19 10 3 2 2" xfId="17859"/>
    <cellStyle name="Normal 19 10 3 3" xfId="17860"/>
    <cellStyle name="Normal 19 10 4" xfId="17861"/>
    <cellStyle name="Normal 19 10 4 2" xfId="17862"/>
    <cellStyle name="Normal 19 10 5" xfId="17863"/>
    <cellStyle name="Normal 19 11" xfId="17864"/>
    <cellStyle name="Normal 19 11 2" xfId="17865"/>
    <cellStyle name="Normal 19 11 2 2" xfId="17866"/>
    <cellStyle name="Normal 19 11 3" xfId="17867"/>
    <cellStyle name="Normal 19 12" xfId="17868"/>
    <cellStyle name="Normal 19 12 2" xfId="17869"/>
    <cellStyle name="Normal 19 12 2 2" xfId="17870"/>
    <cellStyle name="Normal 19 12 3" xfId="17871"/>
    <cellStyle name="Normal 19 13" xfId="17872"/>
    <cellStyle name="Normal 19 13 2" xfId="17873"/>
    <cellStyle name="Normal 19 14" xfId="17874"/>
    <cellStyle name="Normal 19 2 2 2" xfId="17875"/>
    <cellStyle name="Normal 19 2 2 2 2" xfId="17876"/>
    <cellStyle name="Normal 19 2 2 2 2 2" xfId="17877"/>
    <cellStyle name="Normal 19 2 2 2 2 2 2" xfId="17878"/>
    <cellStyle name="Normal 19 2 2 2 2 3" xfId="17879"/>
    <cellStyle name="Normal 19 2 2 2 3" xfId="17880"/>
    <cellStyle name="Normal 19 2 2 2 3 2" xfId="17881"/>
    <cellStyle name="Normal 19 2 2 2 3 2 2" xfId="17882"/>
    <cellStyle name="Normal 19 2 2 2 3 3" xfId="17883"/>
    <cellStyle name="Normal 19 2 2 2 4" xfId="17884"/>
    <cellStyle name="Normal 19 2 2 2 4 2" xfId="17885"/>
    <cellStyle name="Normal 19 2 2 2 5" xfId="17886"/>
    <cellStyle name="Normal 19 2 2 3" xfId="17887"/>
    <cellStyle name="Normal 19 2 2 3 2" xfId="17888"/>
    <cellStyle name="Normal 19 2 2 3 2 2" xfId="17889"/>
    <cellStyle name="Normal 19 2 2 3 3" xfId="17890"/>
    <cellStyle name="Normal 19 2 2 4" xfId="17891"/>
    <cellStyle name="Normal 19 2 2 4 2" xfId="17892"/>
    <cellStyle name="Normal 19 2 2 4 2 2" xfId="17893"/>
    <cellStyle name="Normal 19 2 2 4 3" xfId="17894"/>
    <cellStyle name="Normal 19 2 2 5" xfId="17895"/>
    <cellStyle name="Normal 19 2 2 5 2" xfId="17896"/>
    <cellStyle name="Normal 19 2 2 6" xfId="17897"/>
    <cellStyle name="Normal 19 2 3 2" xfId="17898"/>
    <cellStyle name="Normal 19 2 3 2 2" xfId="17899"/>
    <cellStyle name="Normal 19 2 3 2 2 2" xfId="17900"/>
    <cellStyle name="Normal 19 2 3 2 3" xfId="17901"/>
    <cellStyle name="Normal 19 2 3 3" xfId="17902"/>
    <cellStyle name="Normal 19 2 3 3 2" xfId="17903"/>
    <cellStyle name="Normal 19 2 3 3 2 2" xfId="17904"/>
    <cellStyle name="Normal 19 2 3 3 3" xfId="17905"/>
    <cellStyle name="Normal 19 2 3 4" xfId="17906"/>
    <cellStyle name="Normal 19 2 3 4 2" xfId="17907"/>
    <cellStyle name="Normal 19 2 3 5" xfId="17908"/>
    <cellStyle name="Normal 19 2 4 2" xfId="17909"/>
    <cellStyle name="Normal 19 2 4 2 2" xfId="17910"/>
    <cellStyle name="Normal 19 2 4 3" xfId="17911"/>
    <cellStyle name="Normal 19 2 5" xfId="17912"/>
    <cellStyle name="Normal 19 2 5 2" xfId="17913"/>
    <cellStyle name="Normal 19 2 5 2 2" xfId="17914"/>
    <cellStyle name="Normal 19 2 5 3" xfId="17915"/>
    <cellStyle name="Normal 19 2 6" xfId="17916"/>
    <cellStyle name="Normal 19 2 6 2" xfId="17917"/>
    <cellStyle name="Normal 19 2 7" xfId="17918"/>
    <cellStyle name="Normal 19 3 2 2" xfId="17919"/>
    <cellStyle name="Normal 19 3 2 2 2" xfId="17920"/>
    <cellStyle name="Normal 19 3 2 2 2 2" xfId="17921"/>
    <cellStyle name="Normal 19 3 2 2 2 2 2" xfId="17922"/>
    <cellStyle name="Normal 19 3 2 2 2 3" xfId="17923"/>
    <cellStyle name="Normal 19 3 2 2 3" xfId="17924"/>
    <cellStyle name="Normal 19 3 2 2 3 2" xfId="17925"/>
    <cellStyle name="Normal 19 3 2 2 3 2 2" xfId="17926"/>
    <cellStyle name="Normal 19 3 2 2 3 3" xfId="17927"/>
    <cellStyle name="Normal 19 3 2 2 4" xfId="17928"/>
    <cellStyle name="Normal 19 3 2 2 4 2" xfId="17929"/>
    <cellStyle name="Normal 19 3 2 2 5" xfId="17930"/>
    <cellStyle name="Normal 19 3 2 3" xfId="17931"/>
    <cellStyle name="Normal 19 3 2 3 2" xfId="17932"/>
    <cellStyle name="Normal 19 3 2 3 2 2" xfId="17933"/>
    <cellStyle name="Normal 19 3 2 3 3" xfId="17934"/>
    <cellStyle name="Normal 19 3 2 4" xfId="17935"/>
    <cellStyle name="Normal 19 3 2 4 2" xfId="17936"/>
    <cellStyle name="Normal 19 3 2 4 2 2" xfId="17937"/>
    <cellStyle name="Normal 19 3 2 4 3" xfId="17938"/>
    <cellStyle name="Normal 19 3 2 5" xfId="17939"/>
    <cellStyle name="Normal 19 3 2 5 2" xfId="17940"/>
    <cellStyle name="Normal 19 3 2 6" xfId="17941"/>
    <cellStyle name="Normal 19 3 3 2" xfId="17942"/>
    <cellStyle name="Normal 19 3 3 2 2" xfId="17943"/>
    <cellStyle name="Normal 19 3 3 2 2 2" xfId="17944"/>
    <cellStyle name="Normal 19 3 3 2 3" xfId="17945"/>
    <cellStyle name="Normal 19 3 3 3" xfId="17946"/>
    <cellStyle name="Normal 19 3 3 3 2" xfId="17947"/>
    <cellStyle name="Normal 19 3 3 3 2 2" xfId="17948"/>
    <cellStyle name="Normal 19 3 3 3 3" xfId="17949"/>
    <cellStyle name="Normal 19 3 3 4" xfId="17950"/>
    <cellStyle name="Normal 19 3 3 4 2" xfId="17951"/>
    <cellStyle name="Normal 19 3 3 5" xfId="17952"/>
    <cellStyle name="Normal 19 3 4 2" xfId="17953"/>
    <cellStyle name="Normal 19 3 4 2 2" xfId="17954"/>
    <cellStyle name="Normal 19 3 4 3" xfId="17955"/>
    <cellStyle name="Normal 19 3 5" xfId="17956"/>
    <cellStyle name="Normal 19 3 5 2" xfId="17957"/>
    <cellStyle name="Normal 19 3 5 2 2" xfId="17958"/>
    <cellStyle name="Normal 19 3 5 3" xfId="17959"/>
    <cellStyle name="Normal 19 3 6" xfId="17960"/>
    <cellStyle name="Normal 19 3 6 2" xfId="17961"/>
    <cellStyle name="Normal 19 3 7" xfId="17962"/>
    <cellStyle name="Normal 19 4 2 2" xfId="17963"/>
    <cellStyle name="Normal 19 4 2 2 2" xfId="17964"/>
    <cellStyle name="Normal 19 4 2 2 2 2" xfId="17965"/>
    <cellStyle name="Normal 19 4 2 2 2 2 2" xfId="17966"/>
    <cellStyle name="Normal 19 4 2 2 2 3" xfId="17967"/>
    <cellStyle name="Normal 19 4 2 2 3" xfId="17968"/>
    <cellStyle name="Normal 19 4 2 2 3 2" xfId="17969"/>
    <cellStyle name="Normal 19 4 2 2 3 2 2" xfId="17970"/>
    <cellStyle name="Normal 19 4 2 2 3 3" xfId="17971"/>
    <cellStyle name="Normal 19 4 2 2 4" xfId="17972"/>
    <cellStyle name="Normal 19 4 2 2 4 2" xfId="17973"/>
    <cellStyle name="Normal 19 4 2 2 5" xfId="17974"/>
    <cellStyle name="Normal 19 4 2 3" xfId="17975"/>
    <cellStyle name="Normal 19 4 2 3 2" xfId="17976"/>
    <cellStyle name="Normal 19 4 2 3 2 2" xfId="17977"/>
    <cellStyle name="Normal 19 4 2 3 3" xfId="17978"/>
    <cellStyle name="Normal 19 4 2 4" xfId="17979"/>
    <cellStyle name="Normal 19 4 2 4 2" xfId="17980"/>
    <cellStyle name="Normal 19 4 2 4 2 2" xfId="17981"/>
    <cellStyle name="Normal 19 4 2 4 3" xfId="17982"/>
    <cellStyle name="Normal 19 4 2 5" xfId="17983"/>
    <cellStyle name="Normal 19 4 2 5 2" xfId="17984"/>
    <cellStyle name="Normal 19 4 2 6" xfId="17985"/>
    <cellStyle name="Normal 19 4 3 2" xfId="17986"/>
    <cellStyle name="Normal 19 4 3 2 2" xfId="17987"/>
    <cellStyle name="Normal 19 4 3 2 2 2" xfId="17988"/>
    <cellStyle name="Normal 19 4 3 2 3" xfId="17989"/>
    <cellStyle name="Normal 19 4 3 3" xfId="17990"/>
    <cellStyle name="Normal 19 4 3 3 2" xfId="17991"/>
    <cellStyle name="Normal 19 4 3 3 2 2" xfId="17992"/>
    <cellStyle name="Normal 19 4 3 3 3" xfId="17993"/>
    <cellStyle name="Normal 19 4 3 4" xfId="17994"/>
    <cellStyle name="Normal 19 4 3 4 2" xfId="17995"/>
    <cellStyle name="Normal 19 4 3 5" xfId="17996"/>
    <cellStyle name="Normal 19 4 4" xfId="17997"/>
    <cellStyle name="Normal 19 4 4 2" xfId="17998"/>
    <cellStyle name="Normal 19 4 4 2 2" xfId="17999"/>
    <cellStyle name="Normal 19 4 4 3" xfId="18000"/>
    <cellStyle name="Normal 19 4 5" xfId="18001"/>
    <cellStyle name="Normal 19 4 5 2" xfId="18002"/>
    <cellStyle name="Normal 19 4 5 2 2" xfId="18003"/>
    <cellStyle name="Normal 19 4 5 3" xfId="18004"/>
    <cellStyle name="Normal 19 4 6" xfId="18005"/>
    <cellStyle name="Normal 19 4 6 2" xfId="18006"/>
    <cellStyle name="Normal 19 4 7" xfId="18007"/>
    <cellStyle name="Normal 19 5 2 2" xfId="18008"/>
    <cellStyle name="Normal 19 5 2 2 2" xfId="18009"/>
    <cellStyle name="Normal 19 5 2 2 2 2" xfId="18010"/>
    <cellStyle name="Normal 19 5 2 2 2 2 2" xfId="18011"/>
    <cellStyle name="Normal 19 5 2 2 2 3" xfId="18012"/>
    <cellStyle name="Normal 19 5 2 2 3" xfId="18013"/>
    <cellStyle name="Normal 19 5 2 2 3 2" xfId="18014"/>
    <cellStyle name="Normal 19 5 2 2 3 2 2" xfId="18015"/>
    <cellStyle name="Normal 19 5 2 2 3 3" xfId="18016"/>
    <cellStyle name="Normal 19 5 2 2 4" xfId="18017"/>
    <cellStyle name="Normal 19 5 2 2 4 2" xfId="18018"/>
    <cellStyle name="Normal 19 5 2 2 5" xfId="18019"/>
    <cellStyle name="Normal 19 5 2 3" xfId="18020"/>
    <cellStyle name="Normal 19 5 2 3 2" xfId="18021"/>
    <cellStyle name="Normal 19 5 2 3 2 2" xfId="18022"/>
    <cellStyle name="Normal 19 5 2 3 3" xfId="18023"/>
    <cellStyle name="Normal 19 5 2 4" xfId="18024"/>
    <cellStyle name="Normal 19 5 2 4 2" xfId="18025"/>
    <cellStyle name="Normal 19 5 2 4 2 2" xfId="18026"/>
    <cellStyle name="Normal 19 5 2 4 3" xfId="18027"/>
    <cellStyle name="Normal 19 5 2 5" xfId="18028"/>
    <cellStyle name="Normal 19 5 2 5 2" xfId="18029"/>
    <cellStyle name="Normal 19 5 2 6" xfId="18030"/>
    <cellStyle name="Normal 19 5 3" xfId="18031"/>
    <cellStyle name="Normal 19 5 3 2" xfId="18032"/>
    <cellStyle name="Normal 19 5 3 2 2" xfId="18033"/>
    <cellStyle name="Normal 19 5 3 2 2 2" xfId="18034"/>
    <cellStyle name="Normal 19 5 3 2 3" xfId="18035"/>
    <cellStyle name="Normal 19 5 3 3" xfId="18036"/>
    <cellStyle name="Normal 19 5 3 3 2" xfId="18037"/>
    <cellStyle name="Normal 19 5 3 3 2 2" xfId="18038"/>
    <cellStyle name="Normal 19 5 3 3 3" xfId="18039"/>
    <cellStyle name="Normal 19 5 3 4" xfId="18040"/>
    <cellStyle name="Normal 19 5 3 4 2" xfId="18041"/>
    <cellStyle name="Normal 19 5 3 5" xfId="18042"/>
    <cellStyle name="Normal 19 5 4" xfId="18043"/>
    <cellStyle name="Normal 19 5 4 2" xfId="18044"/>
    <cellStyle name="Normal 19 5 4 2 2" xfId="18045"/>
    <cellStyle name="Normal 19 5 4 3" xfId="18046"/>
    <cellStyle name="Normal 19 5 5" xfId="18047"/>
    <cellStyle name="Normal 19 5 5 2" xfId="18048"/>
    <cellStyle name="Normal 19 5 5 2 2" xfId="18049"/>
    <cellStyle name="Normal 19 5 5 3" xfId="18050"/>
    <cellStyle name="Normal 19 5 6" xfId="18051"/>
    <cellStyle name="Normal 19 5 6 2" xfId="18052"/>
    <cellStyle name="Normal 19 5 7" xfId="18053"/>
    <cellStyle name="Normal 19 6 2 2" xfId="18054"/>
    <cellStyle name="Normal 19 6 2 2 2" xfId="18055"/>
    <cellStyle name="Normal 19 6 2 2 2 2" xfId="18056"/>
    <cellStyle name="Normal 19 6 2 2 2 2 2" xfId="18057"/>
    <cellStyle name="Normal 19 6 2 2 2 3" xfId="18058"/>
    <cellStyle name="Normal 19 6 2 2 3" xfId="18059"/>
    <cellStyle name="Normal 19 6 2 2 3 2" xfId="18060"/>
    <cellStyle name="Normal 19 6 2 2 3 2 2" xfId="18061"/>
    <cellStyle name="Normal 19 6 2 2 3 3" xfId="18062"/>
    <cellStyle name="Normal 19 6 2 2 4" xfId="18063"/>
    <cellStyle name="Normal 19 6 2 2 4 2" xfId="18064"/>
    <cellStyle name="Normal 19 6 2 2 5" xfId="18065"/>
    <cellStyle name="Normal 19 6 2 3" xfId="18066"/>
    <cellStyle name="Normal 19 6 2 3 2" xfId="18067"/>
    <cellStyle name="Normal 19 6 2 3 2 2" xfId="18068"/>
    <cellStyle name="Normal 19 6 2 3 3" xfId="18069"/>
    <cellStyle name="Normal 19 6 2 4" xfId="18070"/>
    <cellStyle name="Normal 19 6 2 4 2" xfId="18071"/>
    <cellStyle name="Normal 19 6 2 4 2 2" xfId="18072"/>
    <cellStyle name="Normal 19 6 2 4 3" xfId="18073"/>
    <cellStyle name="Normal 19 6 2 5" xfId="18074"/>
    <cellStyle name="Normal 19 6 2 5 2" xfId="18075"/>
    <cellStyle name="Normal 19 6 2 6" xfId="18076"/>
    <cellStyle name="Normal 19 6 3" xfId="18077"/>
    <cellStyle name="Normal 19 6 3 2" xfId="18078"/>
    <cellStyle name="Normal 19 6 3 2 2" xfId="18079"/>
    <cellStyle name="Normal 19 6 3 2 2 2" xfId="18080"/>
    <cellStyle name="Normal 19 6 3 2 3" xfId="18081"/>
    <cellStyle name="Normal 19 6 3 3" xfId="18082"/>
    <cellStyle name="Normal 19 6 3 3 2" xfId="18083"/>
    <cellStyle name="Normal 19 6 3 3 2 2" xfId="18084"/>
    <cellStyle name="Normal 19 6 3 3 3" xfId="18085"/>
    <cellStyle name="Normal 19 6 3 4" xfId="18086"/>
    <cellStyle name="Normal 19 6 3 4 2" xfId="18087"/>
    <cellStyle name="Normal 19 6 3 5" xfId="18088"/>
    <cellStyle name="Normal 19 6 4" xfId="18089"/>
    <cellStyle name="Normal 19 6 4 2" xfId="18090"/>
    <cellStyle name="Normal 19 6 4 2 2" xfId="18091"/>
    <cellStyle name="Normal 19 6 4 3" xfId="18092"/>
    <cellStyle name="Normal 19 6 5" xfId="18093"/>
    <cellStyle name="Normal 19 6 5 2" xfId="18094"/>
    <cellStyle name="Normal 19 6 5 2 2" xfId="18095"/>
    <cellStyle name="Normal 19 6 5 3" xfId="18096"/>
    <cellStyle name="Normal 19 6 6" xfId="18097"/>
    <cellStyle name="Normal 19 6 6 2" xfId="18098"/>
    <cellStyle name="Normal 19 6 7" xfId="18099"/>
    <cellStyle name="Normal 19 7 2 2" xfId="18100"/>
    <cellStyle name="Normal 19 7 2 2 2" xfId="18101"/>
    <cellStyle name="Normal 19 7 2 2 2 2" xfId="18102"/>
    <cellStyle name="Normal 19 7 2 2 2 2 2" xfId="18103"/>
    <cellStyle name="Normal 19 7 2 2 2 3" xfId="18104"/>
    <cellStyle name="Normal 19 7 2 2 3" xfId="18105"/>
    <cellStyle name="Normal 19 7 2 2 3 2" xfId="18106"/>
    <cellStyle name="Normal 19 7 2 2 3 2 2" xfId="18107"/>
    <cellStyle name="Normal 19 7 2 2 3 3" xfId="18108"/>
    <cellStyle name="Normal 19 7 2 2 4" xfId="18109"/>
    <cellStyle name="Normal 19 7 2 2 4 2" xfId="18110"/>
    <cellStyle name="Normal 19 7 2 2 5" xfId="18111"/>
    <cellStyle name="Normal 19 7 2 3" xfId="18112"/>
    <cellStyle name="Normal 19 7 2 3 2" xfId="18113"/>
    <cellStyle name="Normal 19 7 2 3 2 2" xfId="18114"/>
    <cellStyle name="Normal 19 7 2 3 3" xfId="18115"/>
    <cellStyle name="Normal 19 7 2 4" xfId="18116"/>
    <cellStyle name="Normal 19 7 2 4 2" xfId="18117"/>
    <cellStyle name="Normal 19 7 2 4 2 2" xfId="18118"/>
    <cellStyle name="Normal 19 7 2 4 3" xfId="18119"/>
    <cellStyle name="Normal 19 7 2 5" xfId="18120"/>
    <cellStyle name="Normal 19 7 2 5 2" xfId="18121"/>
    <cellStyle name="Normal 19 7 2 6" xfId="18122"/>
    <cellStyle name="Normal 19 7 3" xfId="18123"/>
    <cellStyle name="Normal 19 7 3 2" xfId="18124"/>
    <cellStyle name="Normal 19 7 3 2 2" xfId="18125"/>
    <cellStyle name="Normal 19 7 3 2 2 2" xfId="18126"/>
    <cellStyle name="Normal 19 7 3 2 3" xfId="18127"/>
    <cellStyle name="Normal 19 7 3 3" xfId="18128"/>
    <cellStyle name="Normal 19 7 3 3 2" xfId="18129"/>
    <cellStyle name="Normal 19 7 3 3 2 2" xfId="18130"/>
    <cellStyle name="Normal 19 7 3 3 3" xfId="18131"/>
    <cellStyle name="Normal 19 7 3 4" xfId="18132"/>
    <cellStyle name="Normal 19 7 3 4 2" xfId="18133"/>
    <cellStyle name="Normal 19 7 3 5" xfId="18134"/>
    <cellStyle name="Normal 19 7 4" xfId="18135"/>
    <cellStyle name="Normal 19 7 4 2" xfId="18136"/>
    <cellStyle name="Normal 19 7 4 2 2" xfId="18137"/>
    <cellStyle name="Normal 19 7 4 3" xfId="18138"/>
    <cellStyle name="Normal 19 7 5" xfId="18139"/>
    <cellStyle name="Normal 19 7 5 2" xfId="18140"/>
    <cellStyle name="Normal 19 7 5 2 2" xfId="18141"/>
    <cellStyle name="Normal 19 7 5 3" xfId="18142"/>
    <cellStyle name="Normal 19 7 6" xfId="18143"/>
    <cellStyle name="Normal 19 7 6 2" xfId="18144"/>
    <cellStyle name="Normal 19 7 7" xfId="18145"/>
    <cellStyle name="Normal 19 8 2" xfId="18146"/>
    <cellStyle name="Normal 19 8 2 2" xfId="18147"/>
    <cellStyle name="Normal 19 8 2 2 2" xfId="18148"/>
    <cellStyle name="Normal 19 8 2 2 2 2" xfId="18149"/>
    <cellStyle name="Normal 19 8 2 2 3" xfId="18150"/>
    <cellStyle name="Normal 19 8 2 3" xfId="18151"/>
    <cellStyle name="Normal 19 8 2 3 2" xfId="18152"/>
    <cellStyle name="Normal 19 8 2 3 2 2" xfId="18153"/>
    <cellStyle name="Normal 19 8 2 3 3" xfId="18154"/>
    <cellStyle name="Normal 19 8 2 4" xfId="18155"/>
    <cellStyle name="Normal 19 8 2 4 2" xfId="18156"/>
    <cellStyle name="Normal 19 8 2 5" xfId="18157"/>
    <cellStyle name="Normal 19 8 3" xfId="18158"/>
    <cellStyle name="Normal 19 8 3 2" xfId="18159"/>
    <cellStyle name="Normal 19 8 3 2 2" xfId="18160"/>
    <cellStyle name="Normal 19 8 3 3" xfId="18161"/>
    <cellStyle name="Normal 19 8 4" xfId="18162"/>
    <cellStyle name="Normal 19 8 4 2" xfId="18163"/>
    <cellStyle name="Normal 19 8 4 2 2" xfId="18164"/>
    <cellStyle name="Normal 19 8 4 3" xfId="18165"/>
    <cellStyle name="Normal 19 8 5" xfId="18166"/>
    <cellStyle name="Normal 19 8 5 2" xfId="18167"/>
    <cellStyle name="Normal 19 8 6" xfId="18168"/>
    <cellStyle name="Normal 19 9 2" xfId="18169"/>
    <cellStyle name="Normal 19 9 2 2" xfId="18170"/>
    <cellStyle name="Normal 19 9 2 2 2" xfId="18171"/>
    <cellStyle name="Normal 19 9 2 2 2 2" xfId="18172"/>
    <cellStyle name="Normal 19 9 2 2 3" xfId="18173"/>
    <cellStyle name="Normal 19 9 2 3" xfId="18174"/>
    <cellStyle name="Normal 19 9 2 3 2" xfId="18175"/>
    <cellStyle name="Normal 19 9 2 3 2 2" xfId="18176"/>
    <cellStyle name="Normal 19 9 2 3 3" xfId="18177"/>
    <cellStyle name="Normal 19 9 2 4" xfId="18178"/>
    <cellStyle name="Normal 19 9 2 4 2" xfId="18179"/>
    <cellStyle name="Normal 19 9 2 5" xfId="18180"/>
    <cellStyle name="Normal 19 9 3" xfId="18181"/>
    <cellStyle name="Normal 19 9 3 2" xfId="18182"/>
    <cellStyle name="Normal 19 9 3 2 2" xfId="18183"/>
    <cellStyle name="Normal 19 9 3 3" xfId="18184"/>
    <cellStyle name="Normal 19 9 4" xfId="18185"/>
    <cellStyle name="Normal 19 9 4 2" xfId="18186"/>
    <cellStyle name="Normal 19 9 4 2 2" xfId="18187"/>
    <cellStyle name="Normal 19 9 4 3" xfId="18188"/>
    <cellStyle name="Normal 19 9 5" xfId="18189"/>
    <cellStyle name="Normal 19 9 5 2" xfId="18190"/>
    <cellStyle name="Normal 19 9 6" xfId="18191"/>
    <cellStyle name="Normal 2 13 10 4" xfId="18192"/>
    <cellStyle name="Normal 2 13 10 2 3" xfId="18193"/>
    <cellStyle name="Normal 2 13 10 2 2 2" xfId="18194"/>
    <cellStyle name="Normal 2 13 10 3 2" xfId="18195"/>
    <cellStyle name="Normal 2 13 11 4" xfId="18196"/>
    <cellStyle name="Normal 2 13 11 2 3" xfId="18197"/>
    <cellStyle name="Normal 2 13 11 2 2 2" xfId="18198"/>
    <cellStyle name="Normal 2 13 11 3 2" xfId="18199"/>
    <cellStyle name="Normal 2 13 2 2 2 6" xfId="18200"/>
    <cellStyle name="Normal 2 13 2 2 2 2" xfId="18201"/>
    <cellStyle name="Normal 2 13 2 2 2 2 2" xfId="18202"/>
    <cellStyle name="Normal 2 13 2 2 2 2 2 2" xfId="18203"/>
    <cellStyle name="Normal 2 13 2 2 2 2 3" xfId="18204"/>
    <cellStyle name="Normal 2 13 2 2 2 3" xfId="18205"/>
    <cellStyle name="Normal 2 13 2 2 2 3 2" xfId="18206"/>
    <cellStyle name="Normal 2 13 2 2 2 3 2 2" xfId="18207"/>
    <cellStyle name="Normal 2 13 2 2 2 3 3" xfId="18208"/>
    <cellStyle name="Normal 2 13 2 2 2 4" xfId="18209"/>
    <cellStyle name="Normal 2 13 2 2 2 4 2" xfId="18210"/>
    <cellStyle name="Normal 2 13 2 2 2 5" xfId="18211"/>
    <cellStyle name="Normal 2 13 2 2 3" xfId="18212"/>
    <cellStyle name="Normal 2 13 2 2 3 2" xfId="18213"/>
    <cellStyle name="Normal 2 13 2 2 3 2 2" xfId="18214"/>
    <cellStyle name="Normal 2 13 2 2 3 3" xfId="18215"/>
    <cellStyle name="Normal 2 13 2 2 4" xfId="18216"/>
    <cellStyle name="Normal 2 13 2 2 4 2" xfId="18217"/>
    <cellStyle name="Normal 2 13 2 2 4 2 2" xfId="18218"/>
    <cellStyle name="Normal 2 13 2 2 4 3" xfId="18219"/>
    <cellStyle name="Normal 2 13 2 2 5" xfId="18220"/>
    <cellStyle name="Normal 2 13 2 2 5 2" xfId="18221"/>
    <cellStyle name="Normal 2 13 2 2 6" xfId="18222"/>
    <cellStyle name="Normal 2 13 2 3 6" xfId="18223"/>
    <cellStyle name="Normal 2 13 2 3 2" xfId="18224"/>
    <cellStyle name="Normal 2 13 2 3 2 2" xfId="18225"/>
    <cellStyle name="Normal 2 13 2 3 2 2 2" xfId="18226"/>
    <cellStyle name="Normal 2 13 2 3 2 3" xfId="18227"/>
    <cellStyle name="Normal 2 13 2 3 3" xfId="18228"/>
    <cellStyle name="Normal 2 13 2 3 3 2" xfId="18229"/>
    <cellStyle name="Normal 2 13 2 3 3 2 2" xfId="18230"/>
    <cellStyle name="Normal 2 13 2 3 3 3" xfId="18231"/>
    <cellStyle name="Normal 2 13 2 3 4" xfId="18232"/>
    <cellStyle name="Normal 2 13 2 3 4 2" xfId="18233"/>
    <cellStyle name="Normal 2 13 2 3 5" xfId="18234"/>
    <cellStyle name="Normal 2 13 2 4" xfId="18235"/>
    <cellStyle name="Normal 2 13 2 4 2" xfId="18236"/>
    <cellStyle name="Normal 2 13 2 4 2 2" xfId="18237"/>
    <cellStyle name="Normal 2 13 2 4 3" xfId="18238"/>
    <cellStyle name="Normal 2 13 2 5" xfId="18239"/>
    <cellStyle name="Normal 2 13 2 5 2" xfId="18240"/>
    <cellStyle name="Normal 2 13 2 5 2 2" xfId="18241"/>
    <cellStyle name="Normal 2 13 2 5 3" xfId="18242"/>
    <cellStyle name="Normal 2 13 2 6" xfId="18243"/>
    <cellStyle name="Normal 2 13 2 6 2" xfId="18244"/>
    <cellStyle name="Normal 2 13 2 7" xfId="18245"/>
    <cellStyle name="Normal 2 13 3 2 2 6" xfId="18246"/>
    <cellStyle name="Normal 2 13 3 2 2 2" xfId="18247"/>
    <cellStyle name="Normal 2 13 3 2 2 2 2" xfId="18248"/>
    <cellStyle name="Normal 2 13 3 2 2 2 2 2" xfId="18249"/>
    <cellStyle name="Normal 2 13 3 2 2 2 3" xfId="18250"/>
    <cellStyle name="Normal 2 13 3 2 2 3" xfId="18251"/>
    <cellStyle name="Normal 2 13 3 2 2 3 2" xfId="18252"/>
    <cellStyle name="Normal 2 13 3 2 2 3 2 2" xfId="18253"/>
    <cellStyle name="Normal 2 13 3 2 2 3 3" xfId="18254"/>
    <cellStyle name="Normal 2 13 3 2 2 4" xfId="18255"/>
    <cellStyle name="Normal 2 13 3 2 2 4 2" xfId="18256"/>
    <cellStyle name="Normal 2 13 3 2 2 5" xfId="18257"/>
    <cellStyle name="Normal 2 13 3 2 3" xfId="18258"/>
    <cellStyle name="Normal 2 13 3 2 3 2" xfId="18259"/>
    <cellStyle name="Normal 2 13 3 2 3 2 2" xfId="18260"/>
    <cellStyle name="Normal 2 13 3 2 3 3" xfId="18261"/>
    <cellStyle name="Normal 2 13 3 2 4" xfId="18262"/>
    <cellStyle name="Normal 2 13 3 2 4 2" xfId="18263"/>
    <cellStyle name="Normal 2 13 3 2 4 2 2" xfId="18264"/>
    <cellStyle name="Normal 2 13 3 2 4 3" xfId="18265"/>
    <cellStyle name="Normal 2 13 3 2 5" xfId="18266"/>
    <cellStyle name="Normal 2 13 3 2 5 2" xfId="18267"/>
    <cellStyle name="Normal 2 13 3 2 6" xfId="18268"/>
    <cellStyle name="Normal 2 13 3 3 6" xfId="18269"/>
    <cellStyle name="Normal 2 13 3 3 2" xfId="18270"/>
    <cellStyle name="Normal 2 13 3 3 2 2" xfId="18271"/>
    <cellStyle name="Normal 2 13 3 3 2 2 2" xfId="18272"/>
    <cellStyle name="Normal 2 13 3 3 2 3" xfId="18273"/>
    <cellStyle name="Normal 2 13 3 3 3" xfId="18274"/>
    <cellStyle name="Normal 2 13 3 3 3 2" xfId="18275"/>
    <cellStyle name="Normal 2 13 3 3 3 2 2" xfId="18276"/>
    <cellStyle name="Normal 2 13 3 3 3 3" xfId="18277"/>
    <cellStyle name="Normal 2 13 3 3 4" xfId="18278"/>
    <cellStyle name="Normal 2 13 3 3 4 2" xfId="18279"/>
    <cellStyle name="Normal 2 13 3 3 5" xfId="18280"/>
    <cellStyle name="Normal 2 13 3 4" xfId="18281"/>
    <cellStyle name="Normal 2 13 3 4 2" xfId="18282"/>
    <cellStyle name="Normal 2 13 3 4 2 2" xfId="18283"/>
    <cellStyle name="Normal 2 13 3 4 3" xfId="18284"/>
    <cellStyle name="Normal 2 13 3 5" xfId="18285"/>
    <cellStyle name="Normal 2 13 3 5 2" xfId="18286"/>
    <cellStyle name="Normal 2 13 3 5 2 2" xfId="18287"/>
    <cellStyle name="Normal 2 13 3 5 3" xfId="18288"/>
    <cellStyle name="Normal 2 13 3 6" xfId="18289"/>
    <cellStyle name="Normal 2 13 3 6 2" xfId="18290"/>
    <cellStyle name="Normal 2 13 3 7" xfId="18291"/>
    <cellStyle name="Normal 2 13 4 2 2 6" xfId="18292"/>
    <cellStyle name="Normal 2 13 4 2 2 2" xfId="18293"/>
    <cellStyle name="Normal 2 13 4 2 2 2 2" xfId="18294"/>
    <cellStyle name="Normal 2 13 4 2 2 2 2 2" xfId="18295"/>
    <cellStyle name="Normal 2 13 4 2 2 2 3" xfId="18296"/>
    <cellStyle name="Normal 2 13 4 2 2 3" xfId="18297"/>
    <cellStyle name="Normal 2 13 4 2 2 3 2" xfId="18298"/>
    <cellStyle name="Normal 2 13 4 2 2 3 2 2" xfId="18299"/>
    <cellStyle name="Normal 2 13 4 2 2 3 3" xfId="18300"/>
    <cellStyle name="Normal 2 13 4 2 2 4" xfId="18301"/>
    <cellStyle name="Normal 2 13 4 2 2 4 2" xfId="18302"/>
    <cellStyle name="Normal 2 13 4 2 2 5" xfId="18303"/>
    <cellStyle name="Normal 2 13 4 2 3" xfId="18304"/>
    <cellStyle name="Normal 2 13 4 2 3 2" xfId="18305"/>
    <cellStyle name="Normal 2 13 4 2 3 2 2" xfId="18306"/>
    <cellStyle name="Normal 2 13 4 2 3 3" xfId="18307"/>
    <cellStyle name="Normal 2 13 4 2 4" xfId="18308"/>
    <cellStyle name="Normal 2 13 4 2 4 2" xfId="18309"/>
    <cellStyle name="Normal 2 13 4 2 4 2 2" xfId="18310"/>
    <cellStyle name="Normal 2 13 4 2 4 3" xfId="18311"/>
    <cellStyle name="Normal 2 13 4 2 5" xfId="18312"/>
    <cellStyle name="Normal 2 13 4 2 5 2" xfId="18313"/>
    <cellStyle name="Normal 2 13 4 2 6" xfId="18314"/>
    <cellStyle name="Normal 2 13 4 3 6" xfId="18315"/>
    <cellStyle name="Normal 2 13 4 3 2" xfId="18316"/>
    <cellStyle name="Normal 2 13 4 3 2 2" xfId="18317"/>
    <cellStyle name="Normal 2 13 4 3 2 2 2" xfId="18318"/>
    <cellStyle name="Normal 2 13 4 3 2 3" xfId="18319"/>
    <cellStyle name="Normal 2 13 4 3 3" xfId="18320"/>
    <cellStyle name="Normal 2 13 4 3 3 2" xfId="18321"/>
    <cellStyle name="Normal 2 13 4 3 3 2 2" xfId="18322"/>
    <cellStyle name="Normal 2 13 4 3 3 3" xfId="18323"/>
    <cellStyle name="Normal 2 13 4 3 4" xfId="18324"/>
    <cellStyle name="Normal 2 13 4 3 4 2" xfId="18325"/>
    <cellStyle name="Normal 2 13 4 3 5" xfId="18326"/>
    <cellStyle name="Normal 2 13 4 4" xfId="18327"/>
    <cellStyle name="Normal 2 13 4 4 2" xfId="18328"/>
    <cellStyle name="Normal 2 13 4 4 2 2" xfId="18329"/>
    <cellStyle name="Normal 2 13 4 4 3" xfId="18330"/>
    <cellStyle name="Normal 2 13 4 5" xfId="18331"/>
    <cellStyle name="Normal 2 13 4 5 2" xfId="18332"/>
    <cellStyle name="Normal 2 13 4 5 2 2" xfId="18333"/>
    <cellStyle name="Normal 2 13 4 5 3" xfId="18334"/>
    <cellStyle name="Normal 2 13 4 6" xfId="18335"/>
    <cellStyle name="Normal 2 13 4 6 2" xfId="18336"/>
    <cellStyle name="Normal 2 13 4 7" xfId="18337"/>
    <cellStyle name="Normal 2 13 5 2 2 6" xfId="18338"/>
    <cellStyle name="Normal 2 13 5 2 2 2" xfId="18339"/>
    <cellStyle name="Normal 2 13 5 2 2 2 2" xfId="18340"/>
    <cellStyle name="Normal 2 13 5 2 2 2 2 2" xfId="18341"/>
    <cellStyle name="Normal 2 13 5 2 2 2 3" xfId="18342"/>
    <cellStyle name="Normal 2 13 5 2 2 3" xfId="18343"/>
    <cellStyle name="Normal 2 13 5 2 2 3 2" xfId="18344"/>
    <cellStyle name="Normal 2 13 5 2 2 3 2 2" xfId="18345"/>
    <cellStyle name="Normal 2 13 5 2 2 3 3" xfId="18346"/>
    <cellStyle name="Normal 2 13 5 2 2 4" xfId="18347"/>
    <cellStyle name="Normal 2 13 5 2 2 4 2" xfId="18348"/>
    <cellStyle name="Normal 2 13 5 2 2 5" xfId="18349"/>
    <cellStyle name="Normal 2 13 5 2 3" xfId="18350"/>
    <cellStyle name="Normal 2 13 5 2 3 2" xfId="18351"/>
    <cellStyle name="Normal 2 13 5 2 3 2 2" xfId="18352"/>
    <cellStyle name="Normal 2 13 5 2 3 3" xfId="18353"/>
    <cellStyle name="Normal 2 13 5 2 4" xfId="18354"/>
    <cellStyle name="Normal 2 13 5 2 4 2" xfId="18355"/>
    <cellStyle name="Normal 2 13 5 2 4 2 2" xfId="18356"/>
    <cellStyle name="Normal 2 13 5 2 4 3" xfId="18357"/>
    <cellStyle name="Normal 2 13 5 2 5" xfId="18358"/>
    <cellStyle name="Normal 2 13 5 2 5 2" xfId="18359"/>
    <cellStyle name="Normal 2 13 5 2 6" xfId="18360"/>
    <cellStyle name="Normal 2 13 5 3 6" xfId="18361"/>
    <cellStyle name="Normal 2 13 5 3 2" xfId="18362"/>
    <cellStyle name="Normal 2 13 5 3 2 2" xfId="18363"/>
    <cellStyle name="Normal 2 13 5 3 2 2 2" xfId="18364"/>
    <cellStyle name="Normal 2 13 5 3 2 3" xfId="18365"/>
    <cellStyle name="Normal 2 13 5 3 3" xfId="18366"/>
    <cellStyle name="Normal 2 13 5 3 3 2" xfId="18367"/>
    <cellStyle name="Normal 2 13 5 3 3 2 2" xfId="18368"/>
    <cellStyle name="Normal 2 13 5 3 3 3" xfId="18369"/>
    <cellStyle name="Normal 2 13 5 3 4" xfId="18370"/>
    <cellStyle name="Normal 2 13 5 3 4 2" xfId="18371"/>
    <cellStyle name="Normal 2 13 5 3 5" xfId="18372"/>
    <cellStyle name="Normal 2 13 5 4" xfId="18373"/>
    <cellStyle name="Normal 2 13 5 4 2" xfId="18374"/>
    <cellStyle name="Normal 2 13 5 4 2 2" xfId="18375"/>
    <cellStyle name="Normal 2 13 5 4 3" xfId="18376"/>
    <cellStyle name="Normal 2 13 5 5" xfId="18377"/>
    <cellStyle name="Normal 2 13 5 5 2" xfId="18378"/>
    <cellStyle name="Normal 2 13 5 5 2 2" xfId="18379"/>
    <cellStyle name="Normal 2 13 5 5 3" xfId="18380"/>
    <cellStyle name="Normal 2 13 5 6" xfId="18381"/>
    <cellStyle name="Normal 2 13 5 6 2" xfId="18382"/>
    <cellStyle name="Normal 2 13 5 7" xfId="18383"/>
    <cellStyle name="Normal 2 13 6 2 6" xfId="18384"/>
    <cellStyle name="Normal 2 13 6 2 2 4" xfId="18385"/>
    <cellStyle name="Normal 2 13 6 2 2 2" xfId="18386"/>
    <cellStyle name="Normal 2 13 6 2 2 2 2" xfId="18387"/>
    <cellStyle name="Normal 2 13 6 2 2 3" xfId="18388"/>
    <cellStyle name="Normal 2 13 6 2 3" xfId="18389"/>
    <cellStyle name="Normal 2 13 6 2 3 2" xfId="18390"/>
    <cellStyle name="Normal 2 13 6 2 3 2 2" xfId="18391"/>
    <cellStyle name="Normal 2 13 6 2 3 3" xfId="18392"/>
    <cellStyle name="Normal 2 13 6 2 4" xfId="18393"/>
    <cellStyle name="Normal 2 13 6 2 4 2" xfId="18394"/>
    <cellStyle name="Normal 2 13 6 2 5" xfId="18395"/>
    <cellStyle name="Normal 2 13 6 3 4" xfId="18396"/>
    <cellStyle name="Normal 2 13 6 3 2" xfId="18397"/>
    <cellStyle name="Normal 2 13 6 3 2 2" xfId="18398"/>
    <cellStyle name="Normal 2 13 6 3 3" xfId="18399"/>
    <cellStyle name="Normal 2 13 6 4" xfId="18400"/>
    <cellStyle name="Normal 2 13 6 4 2" xfId="18401"/>
    <cellStyle name="Normal 2 13 6 4 2 2" xfId="18402"/>
    <cellStyle name="Normal 2 13 6 4 3" xfId="18403"/>
    <cellStyle name="Normal 2 13 6 5" xfId="18404"/>
    <cellStyle name="Normal 2 13 6 5 2" xfId="18405"/>
    <cellStyle name="Normal 2 13 6 6" xfId="18406"/>
    <cellStyle name="Normal 2 13 7 2 3" xfId="18407"/>
    <cellStyle name="Normal 2 13 8 2 4" xfId="18408"/>
    <cellStyle name="Normal 2 13 8 2 2 3" xfId="18409"/>
    <cellStyle name="Normal 2 13 8 2 2 2" xfId="18410"/>
    <cellStyle name="Normal 2 13 8 2 3" xfId="18411"/>
    <cellStyle name="Normal 2 13 8 3 4" xfId="18412"/>
    <cellStyle name="Normal 2 13 8 3 2" xfId="18413"/>
    <cellStyle name="Normal 2 13 8 3 2 2" xfId="18414"/>
    <cellStyle name="Normal 2 13 8 3 3" xfId="18415"/>
    <cellStyle name="Normal 2 13 8 4" xfId="18416"/>
    <cellStyle name="Normal 2 13 8 4 2" xfId="18417"/>
    <cellStyle name="Normal 2 13 8 5" xfId="18418"/>
    <cellStyle name="Normal 2 13 9 4" xfId="18419"/>
    <cellStyle name="Normal 2 14 2 2 4" xfId="18420"/>
    <cellStyle name="Normal 2 14 2 2 2 3" xfId="18421"/>
    <cellStyle name="Normal 2 14 2 2 2 2" xfId="18422"/>
    <cellStyle name="Normal 2 14 2 2 3" xfId="18423"/>
    <cellStyle name="Normal 2 14 2 3 4" xfId="18424"/>
    <cellStyle name="Normal 2 14 2 3 2" xfId="18425"/>
    <cellStyle name="Normal 2 14 2 3 2 2" xfId="18426"/>
    <cellStyle name="Normal 2 14 2 3 3" xfId="18427"/>
    <cellStyle name="Normal 2 14 2 4" xfId="18428"/>
    <cellStyle name="Normal 2 14 2 4 2" xfId="18429"/>
    <cellStyle name="Normal 2 14 2 5" xfId="18430"/>
    <cellStyle name="Normal 2 14 3 2 3" xfId="18431"/>
    <cellStyle name="Normal 2 14 3 2 2 2" xfId="18432"/>
    <cellStyle name="Normal 2 14 3 3 2" xfId="18433"/>
    <cellStyle name="Normal 2 14 4 4" xfId="18434"/>
    <cellStyle name="Normal 2 14 4 2 3" xfId="18435"/>
    <cellStyle name="Normal 2 14 4 2 2 2" xfId="18436"/>
    <cellStyle name="Normal 2 14 4 3 2" xfId="18437"/>
    <cellStyle name="Normal 2 14 5 4" xfId="18438"/>
    <cellStyle name="Normal 2 14 5 2 3" xfId="18439"/>
    <cellStyle name="Normal 2 14 6 4" xfId="18440"/>
    <cellStyle name="Normal 2 15 2 6" xfId="18441"/>
    <cellStyle name="Normal 2 15 2 2 4" xfId="18442"/>
    <cellStyle name="Normal 2 15 2 2 2 3" xfId="18443"/>
    <cellStyle name="Normal 2 15 2 2 2 2" xfId="18444"/>
    <cellStyle name="Normal 2 15 2 2 3" xfId="18445"/>
    <cellStyle name="Normal 2 15 2 3 4" xfId="18446"/>
    <cellStyle name="Normal 2 15 2 3 2" xfId="18447"/>
    <cellStyle name="Normal 2 15 2 3 2 2" xfId="18448"/>
    <cellStyle name="Normal 2 15 2 3 3" xfId="18449"/>
    <cellStyle name="Normal 2 15 2 4" xfId="18450"/>
    <cellStyle name="Normal 2 15 2 4 2" xfId="18451"/>
    <cellStyle name="Normal 2 15 2 5" xfId="18452"/>
    <cellStyle name="Normal 2 15 3 4" xfId="18453"/>
    <cellStyle name="Normal 2 15 3 2 3" xfId="18454"/>
    <cellStyle name="Normal 2 15 3 2 2 2" xfId="18455"/>
    <cellStyle name="Normal 2 15 3 3 2" xfId="18456"/>
    <cellStyle name="Normal 2 15 4 4" xfId="18457"/>
    <cellStyle name="Normal 2 15 4 2 3" xfId="18458"/>
    <cellStyle name="Normal 2 15 4 2 2 2" xfId="18459"/>
    <cellStyle name="Normal 2 15 4 3 2" xfId="18460"/>
    <cellStyle name="Normal 2 15 5 4" xfId="18461"/>
    <cellStyle name="Normal 2 15 5 2 3" xfId="18462"/>
    <cellStyle name="Normal 2 15 6 4" xfId="18463"/>
    <cellStyle name="Normal 2 16 26" xfId="18464"/>
    <cellStyle name="Normal 2 16 2 4" xfId="18465"/>
    <cellStyle name="Normal 2 17 26" xfId="18466"/>
    <cellStyle name="Normal 2 3 4 2 2 2" xfId="18467"/>
    <cellStyle name="Normal 2 3 4 2 3 2" xfId="18468"/>
    <cellStyle name="Normal 20 10 2" xfId="18469"/>
    <cellStyle name="Normal 20 10 2 2" xfId="18470"/>
    <cellStyle name="Normal 20 10 2 2 2" xfId="18471"/>
    <cellStyle name="Normal 20 10 2 3" xfId="18472"/>
    <cellStyle name="Normal 20 10 3" xfId="18473"/>
    <cellStyle name="Normal 20 10 3 2" xfId="18474"/>
    <cellStyle name="Normal 20 10 3 2 2" xfId="18475"/>
    <cellStyle name="Normal 20 10 3 3" xfId="18476"/>
    <cellStyle name="Normal 20 10 4" xfId="18477"/>
    <cellStyle name="Normal 20 10 4 2" xfId="18478"/>
    <cellStyle name="Normal 20 10 5" xfId="18479"/>
    <cellStyle name="Normal 20 11" xfId="18480"/>
    <cellStyle name="Normal 20 11 2" xfId="18481"/>
    <cellStyle name="Normal 20 11 2 2" xfId="18482"/>
    <cellStyle name="Normal 20 11 3" xfId="18483"/>
    <cellStyle name="Normal 20 12" xfId="18484"/>
    <cellStyle name="Normal 20 12 2" xfId="18485"/>
    <cellStyle name="Normal 20 12 2 2" xfId="18486"/>
    <cellStyle name="Normal 20 12 3" xfId="18487"/>
    <cellStyle name="Normal 20 13" xfId="18488"/>
    <cellStyle name="Normal 20 13 2" xfId="18489"/>
    <cellStyle name="Normal 20 14" xfId="18490"/>
    <cellStyle name="Normal 20 2 2 2" xfId="18491"/>
    <cellStyle name="Normal 20 2 2 2 2" xfId="18492"/>
    <cellStyle name="Normal 20 2 2 2 2 2" xfId="18493"/>
    <cellStyle name="Normal 20 2 2 2 2 2 2" xfId="18494"/>
    <cellStyle name="Normal 20 2 2 2 2 3" xfId="18495"/>
    <cellStyle name="Normal 20 2 2 2 3" xfId="18496"/>
    <cellStyle name="Normal 20 2 2 2 3 2" xfId="18497"/>
    <cellStyle name="Normal 20 2 2 2 3 2 2" xfId="18498"/>
    <cellStyle name="Normal 20 2 2 2 3 3" xfId="18499"/>
    <cellStyle name="Normal 20 2 2 2 4" xfId="18500"/>
    <cellStyle name="Normal 20 2 2 2 4 2" xfId="18501"/>
    <cellStyle name="Normal 20 2 2 2 5" xfId="18502"/>
    <cellStyle name="Normal 20 2 2 3" xfId="18503"/>
    <cellStyle name="Normal 20 2 2 3 2" xfId="18504"/>
    <cellStyle name="Normal 20 2 2 3 2 2" xfId="18505"/>
    <cellStyle name="Normal 20 2 2 3 3" xfId="18506"/>
    <cellStyle name="Normal 20 2 2 4" xfId="18507"/>
    <cellStyle name="Normal 20 2 2 4 2" xfId="18508"/>
    <cellStyle name="Normal 20 2 2 4 2 2" xfId="18509"/>
    <cellStyle name="Normal 20 2 2 4 3" xfId="18510"/>
    <cellStyle name="Normal 20 2 2 5" xfId="18511"/>
    <cellStyle name="Normal 20 2 2 5 2" xfId="18512"/>
    <cellStyle name="Normal 20 2 2 6" xfId="18513"/>
    <cellStyle name="Normal 20 2 3 2" xfId="18514"/>
    <cellStyle name="Normal 20 2 3 2 2" xfId="18515"/>
    <cellStyle name="Normal 20 2 3 2 2 2" xfId="18516"/>
    <cellStyle name="Normal 20 2 3 2 3" xfId="18517"/>
    <cellStyle name="Normal 20 2 3 3" xfId="18518"/>
    <cellStyle name="Normal 20 2 3 3 2" xfId="18519"/>
    <cellStyle name="Normal 20 2 3 3 2 2" xfId="18520"/>
    <cellStyle name="Normal 20 2 3 3 3" xfId="18521"/>
    <cellStyle name="Normal 20 2 3 4" xfId="18522"/>
    <cellStyle name="Normal 20 2 3 4 2" xfId="18523"/>
    <cellStyle name="Normal 20 2 3 5" xfId="18524"/>
    <cellStyle name="Normal 20 2 4 2" xfId="18525"/>
    <cellStyle name="Normal 20 2 4 2 2" xfId="18526"/>
    <cellStyle name="Normal 20 2 4 3" xfId="18527"/>
    <cellStyle name="Normal 20 2 5" xfId="18528"/>
    <cellStyle name="Normal 20 2 5 2" xfId="18529"/>
    <cellStyle name="Normal 20 2 5 2 2" xfId="18530"/>
    <cellStyle name="Normal 20 2 5 3" xfId="18531"/>
    <cellStyle name="Normal 20 2 6" xfId="18532"/>
    <cellStyle name="Normal 20 2 6 2" xfId="18533"/>
    <cellStyle name="Normal 20 2 7" xfId="18534"/>
    <cellStyle name="Normal 20 3 2 2" xfId="18535"/>
    <cellStyle name="Normal 20 3 2 2 2" xfId="18536"/>
    <cellStyle name="Normal 20 3 2 2 2 2" xfId="18537"/>
    <cellStyle name="Normal 20 3 2 2 2 2 2" xfId="18538"/>
    <cellStyle name="Normal 20 3 2 2 2 3" xfId="18539"/>
    <cellStyle name="Normal 20 3 2 2 3" xfId="18540"/>
    <cellStyle name="Normal 20 3 2 2 3 2" xfId="18541"/>
    <cellStyle name="Normal 20 3 2 2 3 2 2" xfId="18542"/>
    <cellStyle name="Normal 20 3 2 2 3 3" xfId="18543"/>
    <cellStyle name="Normal 20 3 2 2 4" xfId="18544"/>
    <cellStyle name="Normal 20 3 2 2 4 2" xfId="18545"/>
    <cellStyle name="Normal 20 3 2 2 5" xfId="18546"/>
    <cellStyle name="Normal 20 3 2 3" xfId="18547"/>
    <cellStyle name="Normal 20 3 2 3 2" xfId="18548"/>
    <cellStyle name="Normal 20 3 2 3 2 2" xfId="18549"/>
    <cellStyle name="Normal 20 3 2 3 3" xfId="18550"/>
    <cellStyle name="Normal 20 3 2 4" xfId="18551"/>
    <cellStyle name="Normal 20 3 2 4 2" xfId="18552"/>
    <cellStyle name="Normal 20 3 2 4 2 2" xfId="18553"/>
    <cellStyle name="Normal 20 3 2 4 3" xfId="18554"/>
    <cellStyle name="Normal 20 3 2 5" xfId="18555"/>
    <cellStyle name="Normal 20 3 2 5 2" xfId="18556"/>
    <cellStyle name="Normal 20 3 2 6" xfId="18557"/>
    <cellStyle name="Normal 20 3 3 2" xfId="18558"/>
    <cellStyle name="Normal 20 3 3 2 2" xfId="18559"/>
    <cellStyle name="Normal 20 3 3 2 2 2" xfId="18560"/>
    <cellStyle name="Normal 20 3 3 2 3" xfId="18561"/>
    <cellStyle name="Normal 20 3 3 3" xfId="18562"/>
    <cellStyle name="Normal 20 3 3 3 2" xfId="18563"/>
    <cellStyle name="Normal 20 3 3 3 2 2" xfId="18564"/>
    <cellStyle name="Normal 20 3 3 3 3" xfId="18565"/>
    <cellStyle name="Normal 20 3 3 4" xfId="18566"/>
    <cellStyle name="Normal 20 3 3 4 2" xfId="18567"/>
    <cellStyle name="Normal 20 3 3 5" xfId="18568"/>
    <cellStyle name="Normal 20 3 4 2" xfId="18569"/>
    <cellStyle name="Normal 20 3 4 2 2" xfId="18570"/>
    <cellStyle name="Normal 20 3 4 3" xfId="18571"/>
    <cellStyle name="Normal 20 3 5" xfId="18572"/>
    <cellStyle name="Normal 20 3 5 2" xfId="18573"/>
    <cellStyle name="Normal 20 3 5 2 2" xfId="18574"/>
    <cellStyle name="Normal 20 3 5 3" xfId="18575"/>
    <cellStyle name="Normal 20 3 6" xfId="18576"/>
    <cellStyle name="Normal 20 3 6 2" xfId="18577"/>
    <cellStyle name="Normal 20 3 7" xfId="18578"/>
    <cellStyle name="Normal 20 4 2 2" xfId="18579"/>
    <cellStyle name="Normal 20 4 2 2 2" xfId="18580"/>
    <cellStyle name="Normal 20 4 2 2 2 2" xfId="18581"/>
    <cellStyle name="Normal 20 4 2 2 2 2 2" xfId="18582"/>
    <cellStyle name="Normal 20 4 2 2 2 3" xfId="18583"/>
    <cellStyle name="Normal 20 4 2 2 3" xfId="18584"/>
    <cellStyle name="Normal 20 4 2 2 3 2" xfId="18585"/>
    <cellStyle name="Normal 20 4 2 2 3 2 2" xfId="18586"/>
    <cellStyle name="Normal 20 4 2 2 3 3" xfId="18587"/>
    <cellStyle name="Normal 20 4 2 2 4" xfId="18588"/>
    <cellStyle name="Normal 20 4 2 2 4 2" xfId="18589"/>
    <cellStyle name="Normal 20 4 2 2 5" xfId="18590"/>
    <cellStyle name="Normal 20 4 2 3" xfId="18591"/>
    <cellStyle name="Normal 20 4 2 3 2" xfId="18592"/>
    <cellStyle name="Normal 20 4 2 3 2 2" xfId="18593"/>
    <cellStyle name="Normal 20 4 2 3 3" xfId="18594"/>
    <cellStyle name="Normal 20 4 2 4" xfId="18595"/>
    <cellStyle name="Normal 20 4 2 4 2" xfId="18596"/>
    <cellStyle name="Normal 20 4 2 4 2 2" xfId="18597"/>
    <cellStyle name="Normal 20 4 2 4 3" xfId="18598"/>
    <cellStyle name="Normal 20 4 2 5" xfId="18599"/>
    <cellStyle name="Normal 20 4 2 5 2" xfId="18600"/>
    <cellStyle name="Normal 20 4 2 6" xfId="18601"/>
    <cellStyle name="Normal 20 4 3 2" xfId="18602"/>
    <cellStyle name="Normal 20 4 3 2 2" xfId="18603"/>
    <cellStyle name="Normal 20 4 3 2 2 2" xfId="18604"/>
    <cellStyle name="Normal 20 4 3 2 3" xfId="18605"/>
    <cellStyle name="Normal 20 4 3 3" xfId="18606"/>
    <cellStyle name="Normal 20 4 3 3 2" xfId="18607"/>
    <cellStyle name="Normal 20 4 3 3 2 2" xfId="18608"/>
    <cellStyle name="Normal 20 4 3 3 3" xfId="18609"/>
    <cellStyle name="Normal 20 4 3 4" xfId="18610"/>
    <cellStyle name="Normal 20 4 3 4 2" xfId="18611"/>
    <cellStyle name="Normal 20 4 3 5" xfId="18612"/>
    <cellStyle name="Normal 20 4 4" xfId="18613"/>
    <cellStyle name="Normal 20 4 4 2" xfId="18614"/>
    <cellStyle name="Normal 20 4 4 2 2" xfId="18615"/>
    <cellStyle name="Normal 20 4 4 3" xfId="18616"/>
    <cellStyle name="Normal 20 4 5" xfId="18617"/>
    <cellStyle name="Normal 20 4 5 2" xfId="18618"/>
    <cellStyle name="Normal 20 4 5 2 2" xfId="18619"/>
    <cellStyle name="Normal 20 4 5 3" xfId="18620"/>
    <cellStyle name="Normal 20 4 6" xfId="18621"/>
    <cellStyle name="Normal 20 4 6 2" xfId="18622"/>
    <cellStyle name="Normal 20 4 7" xfId="18623"/>
    <cellStyle name="Normal 20 5 2 2" xfId="18624"/>
    <cellStyle name="Normal 20 5 2 2 2" xfId="18625"/>
    <cellStyle name="Normal 20 5 2 2 2 2" xfId="18626"/>
    <cellStyle name="Normal 20 5 2 2 2 2 2" xfId="18627"/>
    <cellStyle name="Normal 20 5 2 2 2 3" xfId="18628"/>
    <cellStyle name="Normal 20 5 2 2 3" xfId="18629"/>
    <cellStyle name="Normal 20 5 2 2 3 2" xfId="18630"/>
    <cellStyle name="Normal 20 5 2 2 3 2 2" xfId="18631"/>
    <cellStyle name="Normal 20 5 2 2 3 3" xfId="18632"/>
    <cellStyle name="Normal 20 5 2 2 4" xfId="18633"/>
    <cellStyle name="Normal 20 5 2 2 4 2" xfId="18634"/>
    <cellStyle name="Normal 20 5 2 2 5" xfId="18635"/>
    <cellStyle name="Normal 20 5 2 3" xfId="18636"/>
    <cellStyle name="Normal 20 5 2 3 2" xfId="18637"/>
    <cellStyle name="Normal 20 5 2 3 2 2" xfId="18638"/>
    <cellStyle name="Normal 20 5 2 3 3" xfId="18639"/>
    <cellStyle name="Normal 20 5 2 4" xfId="18640"/>
    <cellStyle name="Normal 20 5 2 4 2" xfId="18641"/>
    <cellStyle name="Normal 20 5 2 4 2 2" xfId="18642"/>
    <cellStyle name="Normal 20 5 2 4 3" xfId="18643"/>
    <cellStyle name="Normal 20 5 2 5" xfId="18644"/>
    <cellStyle name="Normal 20 5 2 5 2" xfId="18645"/>
    <cellStyle name="Normal 20 5 2 6" xfId="18646"/>
    <cellStyle name="Normal 20 5 3" xfId="18647"/>
    <cellStyle name="Normal 20 5 3 2" xfId="18648"/>
    <cellStyle name="Normal 20 5 3 2 2" xfId="18649"/>
    <cellStyle name="Normal 20 5 3 2 2 2" xfId="18650"/>
    <cellStyle name="Normal 20 5 3 2 3" xfId="18651"/>
    <cellStyle name="Normal 20 5 3 3" xfId="18652"/>
    <cellStyle name="Normal 20 5 3 3 2" xfId="18653"/>
    <cellStyle name="Normal 20 5 3 3 2 2" xfId="18654"/>
    <cellStyle name="Normal 20 5 3 3 3" xfId="18655"/>
    <cellStyle name="Normal 20 5 3 4" xfId="18656"/>
    <cellStyle name="Normal 20 5 3 4 2" xfId="18657"/>
    <cellStyle name="Normal 20 5 3 5" xfId="18658"/>
    <cellStyle name="Normal 20 5 4" xfId="18659"/>
    <cellStyle name="Normal 20 5 4 2" xfId="18660"/>
    <cellStyle name="Normal 20 5 4 2 2" xfId="18661"/>
    <cellStyle name="Normal 20 5 4 3" xfId="18662"/>
    <cellStyle name="Normal 20 5 5" xfId="18663"/>
    <cellStyle name="Normal 20 5 5 2" xfId="18664"/>
    <cellStyle name="Normal 20 5 5 2 2" xfId="18665"/>
    <cellStyle name="Normal 20 5 5 3" xfId="18666"/>
    <cellStyle name="Normal 20 5 6" xfId="18667"/>
    <cellStyle name="Normal 20 5 6 2" xfId="18668"/>
    <cellStyle name="Normal 20 5 7" xfId="18669"/>
    <cellStyle name="Normal 20 6 2 2" xfId="18670"/>
    <cellStyle name="Normal 20 6 2 2 2" xfId="18671"/>
    <cellStyle name="Normal 20 6 2 2 2 2" xfId="18672"/>
    <cellStyle name="Normal 20 6 2 2 2 2 2" xfId="18673"/>
    <cellStyle name="Normal 20 6 2 2 2 3" xfId="18674"/>
    <cellStyle name="Normal 20 6 2 2 3" xfId="18675"/>
    <cellStyle name="Normal 20 6 2 2 3 2" xfId="18676"/>
    <cellStyle name="Normal 20 6 2 2 3 2 2" xfId="18677"/>
    <cellStyle name="Normal 20 6 2 2 3 3" xfId="18678"/>
    <cellStyle name="Normal 20 6 2 2 4" xfId="18679"/>
    <cellStyle name="Normal 20 6 2 2 4 2" xfId="18680"/>
    <cellStyle name="Normal 20 6 2 2 5" xfId="18681"/>
    <cellStyle name="Normal 20 6 2 3" xfId="18682"/>
    <cellStyle name="Normal 20 6 2 3 2" xfId="18683"/>
    <cellStyle name="Normal 20 6 2 3 2 2" xfId="18684"/>
    <cellStyle name="Normal 20 6 2 3 3" xfId="18685"/>
    <cellStyle name="Normal 20 6 2 4" xfId="18686"/>
    <cellStyle name="Normal 20 6 2 4 2" xfId="18687"/>
    <cellStyle name="Normal 20 6 2 4 2 2" xfId="18688"/>
    <cellStyle name="Normal 20 6 2 4 3" xfId="18689"/>
    <cellStyle name="Normal 20 6 2 5" xfId="18690"/>
    <cellStyle name="Normal 20 6 2 5 2" xfId="18691"/>
    <cellStyle name="Normal 20 6 2 6" xfId="18692"/>
    <cellStyle name="Normal 20 6 3" xfId="18693"/>
    <cellStyle name="Normal 20 6 3 2" xfId="18694"/>
    <cellStyle name="Normal 20 6 3 2 2" xfId="18695"/>
    <cellStyle name="Normal 20 6 3 2 2 2" xfId="18696"/>
    <cellStyle name="Normal 20 6 3 2 3" xfId="18697"/>
    <cellStyle name="Normal 20 6 3 3" xfId="18698"/>
    <cellStyle name="Normal 20 6 3 3 2" xfId="18699"/>
    <cellStyle name="Normal 20 6 3 3 2 2" xfId="18700"/>
    <cellStyle name="Normal 20 6 3 3 3" xfId="18701"/>
    <cellStyle name="Normal 20 6 3 4" xfId="18702"/>
    <cellStyle name="Normal 20 6 3 4 2" xfId="18703"/>
    <cellStyle name="Normal 20 6 3 5" xfId="18704"/>
    <cellStyle name="Normal 20 6 4" xfId="18705"/>
    <cellStyle name="Normal 20 6 4 2" xfId="18706"/>
    <cellStyle name="Normal 20 6 4 2 2" xfId="18707"/>
    <cellStyle name="Normal 20 6 4 3" xfId="18708"/>
    <cellStyle name="Normal 20 6 5" xfId="18709"/>
    <cellStyle name="Normal 20 6 5 2" xfId="18710"/>
    <cellStyle name="Normal 20 6 5 2 2" xfId="18711"/>
    <cellStyle name="Normal 20 6 5 3" xfId="18712"/>
    <cellStyle name="Normal 20 6 6" xfId="18713"/>
    <cellStyle name="Normal 20 6 6 2" xfId="18714"/>
    <cellStyle name="Normal 20 6 7" xfId="18715"/>
    <cellStyle name="Normal 20 7 2 2" xfId="18716"/>
    <cellStyle name="Normal 20 7 2 2 2" xfId="18717"/>
    <cellStyle name="Normal 20 7 2 2 2 2" xfId="18718"/>
    <cellStyle name="Normal 20 7 2 2 2 2 2" xfId="18719"/>
    <cellStyle name="Normal 20 7 2 2 2 3" xfId="18720"/>
    <cellStyle name="Normal 20 7 2 2 3" xfId="18721"/>
    <cellStyle name="Normal 20 7 2 2 3 2" xfId="18722"/>
    <cellStyle name="Normal 20 7 2 2 3 2 2" xfId="18723"/>
    <cellStyle name="Normal 20 7 2 2 3 3" xfId="18724"/>
    <cellStyle name="Normal 20 7 2 2 4" xfId="18725"/>
    <cellStyle name="Normal 20 7 2 2 4 2" xfId="18726"/>
    <cellStyle name="Normal 20 7 2 2 5" xfId="18727"/>
    <cellStyle name="Normal 20 7 2 3" xfId="18728"/>
    <cellStyle name="Normal 20 7 2 3 2" xfId="18729"/>
    <cellStyle name="Normal 20 7 2 3 2 2" xfId="18730"/>
    <cellStyle name="Normal 20 7 2 3 3" xfId="18731"/>
    <cellStyle name="Normal 20 7 2 4" xfId="18732"/>
    <cellStyle name="Normal 20 7 2 4 2" xfId="18733"/>
    <cellStyle name="Normal 20 7 2 4 2 2" xfId="18734"/>
    <cellStyle name="Normal 20 7 2 4 3" xfId="18735"/>
    <cellStyle name="Normal 20 7 2 5" xfId="18736"/>
    <cellStyle name="Normal 20 7 2 5 2" xfId="18737"/>
    <cellStyle name="Normal 20 7 2 6" xfId="18738"/>
    <cellStyle name="Normal 20 7 3" xfId="18739"/>
    <cellStyle name="Normal 20 7 3 2" xfId="18740"/>
    <cellStyle name="Normal 20 7 3 2 2" xfId="18741"/>
    <cellStyle name="Normal 20 7 3 2 2 2" xfId="18742"/>
    <cellStyle name="Normal 20 7 3 2 3" xfId="18743"/>
    <cellStyle name="Normal 20 7 3 3" xfId="18744"/>
    <cellStyle name="Normal 20 7 3 3 2" xfId="18745"/>
    <cellStyle name="Normal 20 7 3 3 2 2" xfId="18746"/>
    <cellStyle name="Normal 20 7 3 3 3" xfId="18747"/>
    <cellStyle name="Normal 20 7 3 4" xfId="18748"/>
    <cellStyle name="Normal 20 7 3 4 2" xfId="18749"/>
    <cellStyle name="Normal 20 7 3 5" xfId="18750"/>
    <cellStyle name="Normal 20 7 4" xfId="18751"/>
    <cellStyle name="Normal 20 7 4 2" xfId="18752"/>
    <cellStyle name="Normal 20 7 4 2 2" xfId="18753"/>
    <cellStyle name="Normal 20 7 4 3" xfId="18754"/>
    <cellStyle name="Normal 20 7 5" xfId="18755"/>
    <cellStyle name="Normal 20 7 5 2" xfId="18756"/>
    <cellStyle name="Normal 20 7 5 2 2" xfId="18757"/>
    <cellStyle name="Normal 20 7 5 3" xfId="18758"/>
    <cellStyle name="Normal 20 7 6" xfId="18759"/>
    <cellStyle name="Normal 20 7 6 2" xfId="18760"/>
    <cellStyle name="Normal 20 7 7" xfId="18761"/>
    <cellStyle name="Normal 20 8 2" xfId="18762"/>
    <cellStyle name="Normal 20 8 2 2" xfId="18763"/>
    <cellStyle name="Normal 20 8 2 2 2" xfId="18764"/>
    <cellStyle name="Normal 20 8 2 2 2 2" xfId="18765"/>
    <cellStyle name="Normal 20 8 2 2 3" xfId="18766"/>
    <cellStyle name="Normal 20 8 2 3" xfId="18767"/>
    <cellStyle name="Normal 20 8 2 3 2" xfId="18768"/>
    <cellStyle name="Normal 20 8 2 3 2 2" xfId="18769"/>
    <cellStyle name="Normal 20 8 2 3 3" xfId="18770"/>
    <cellStyle name="Normal 20 8 2 4" xfId="18771"/>
    <cellStyle name="Normal 20 8 2 4 2" xfId="18772"/>
    <cellStyle name="Normal 20 8 2 5" xfId="18773"/>
    <cellStyle name="Normal 20 8 3" xfId="18774"/>
    <cellStyle name="Normal 20 8 3 2" xfId="18775"/>
    <cellStyle name="Normal 20 8 3 2 2" xfId="18776"/>
    <cellStyle name="Normal 20 8 3 3" xfId="18777"/>
    <cellStyle name="Normal 20 8 4" xfId="18778"/>
    <cellStyle name="Normal 20 8 4 2" xfId="18779"/>
    <cellStyle name="Normal 20 8 4 2 2" xfId="18780"/>
    <cellStyle name="Normal 20 8 4 3" xfId="18781"/>
    <cellStyle name="Normal 20 8 5" xfId="18782"/>
    <cellStyle name="Normal 20 8 5 2" xfId="18783"/>
    <cellStyle name="Normal 20 8 6" xfId="18784"/>
    <cellStyle name="Normal 20 9 2" xfId="18785"/>
    <cellStyle name="Normal 20 9 2 2" xfId="18786"/>
    <cellStyle name="Normal 20 9 2 2 2" xfId="18787"/>
    <cellStyle name="Normal 20 9 2 2 2 2" xfId="18788"/>
    <cellStyle name="Normal 20 9 2 2 3" xfId="18789"/>
    <cellStyle name="Normal 20 9 2 3" xfId="18790"/>
    <cellStyle name="Normal 20 9 2 3 2" xfId="18791"/>
    <cellStyle name="Normal 20 9 2 3 2 2" xfId="18792"/>
    <cellStyle name="Normal 20 9 2 3 3" xfId="18793"/>
    <cellStyle name="Normal 20 9 2 4" xfId="18794"/>
    <cellStyle name="Normal 20 9 2 4 2" xfId="18795"/>
    <cellStyle name="Normal 20 9 2 5" xfId="18796"/>
    <cellStyle name="Normal 20 9 3" xfId="18797"/>
    <cellStyle name="Normal 20 9 3 2" xfId="18798"/>
    <cellStyle name="Normal 20 9 3 2 2" xfId="18799"/>
    <cellStyle name="Normal 20 9 3 3" xfId="18800"/>
    <cellStyle name="Normal 20 9 4" xfId="18801"/>
    <cellStyle name="Normal 20 9 4 2" xfId="18802"/>
    <cellStyle name="Normal 20 9 4 2 2" xfId="18803"/>
    <cellStyle name="Normal 20 9 4 3" xfId="18804"/>
    <cellStyle name="Normal 20 9 5" xfId="18805"/>
    <cellStyle name="Normal 20 9 5 2" xfId="18806"/>
    <cellStyle name="Normal 20 9 6" xfId="18807"/>
    <cellStyle name="Normal 21 10 2" xfId="18808"/>
    <cellStyle name="Normal 21 10 2 2" xfId="18809"/>
    <cellStyle name="Normal 21 10 2 2 2" xfId="18810"/>
    <cellStyle name="Normal 21 10 2 3" xfId="18811"/>
    <cellStyle name="Normal 21 10 3" xfId="18812"/>
    <cellStyle name="Normal 21 10 3 2" xfId="18813"/>
    <cellStyle name="Normal 21 10 3 2 2" xfId="18814"/>
    <cellStyle name="Normal 21 10 3 3" xfId="18815"/>
    <cellStyle name="Normal 21 10 4" xfId="18816"/>
    <cellStyle name="Normal 21 10 4 2" xfId="18817"/>
    <cellStyle name="Normal 21 10 5" xfId="18818"/>
    <cellStyle name="Normal 21 11" xfId="18819"/>
    <cellStyle name="Normal 21 11 2" xfId="18820"/>
    <cellStyle name="Normal 21 11 2 2" xfId="18821"/>
    <cellStyle name="Normal 21 11 3" xfId="18822"/>
    <cellStyle name="Normal 21 12" xfId="18823"/>
    <cellStyle name="Normal 21 12 2" xfId="18824"/>
    <cellStyle name="Normal 21 12 2 2" xfId="18825"/>
    <cellStyle name="Normal 21 12 3" xfId="18826"/>
    <cellStyle name="Normal 21 13" xfId="18827"/>
    <cellStyle name="Normal 21 13 2" xfId="18828"/>
    <cellStyle name="Normal 21 14" xfId="18829"/>
    <cellStyle name="Normal 21 2 2 2" xfId="18830"/>
    <cellStyle name="Normal 21 2 2 2 2" xfId="18831"/>
    <cellStyle name="Normal 21 2 2 2 2 2" xfId="18832"/>
    <cellStyle name="Normal 21 2 2 2 2 2 2" xfId="18833"/>
    <cellStyle name="Normal 21 2 2 2 2 3" xfId="18834"/>
    <cellStyle name="Normal 21 2 2 2 3" xfId="18835"/>
    <cellStyle name="Normal 21 2 2 2 3 2" xfId="18836"/>
    <cellStyle name="Normal 21 2 2 2 3 2 2" xfId="18837"/>
    <cellStyle name="Normal 21 2 2 2 3 3" xfId="18838"/>
    <cellStyle name="Normal 21 2 2 2 4" xfId="18839"/>
    <cellStyle name="Normal 21 2 2 2 4 2" xfId="18840"/>
    <cellStyle name="Normal 21 2 2 2 5" xfId="18841"/>
    <cellStyle name="Normal 21 2 2 3" xfId="18842"/>
    <cellStyle name="Normal 21 2 2 3 2" xfId="18843"/>
    <cellStyle name="Normal 21 2 2 3 2 2" xfId="18844"/>
    <cellStyle name="Normal 21 2 2 3 3" xfId="18845"/>
    <cellStyle name="Normal 21 2 2 4" xfId="18846"/>
    <cellStyle name="Normal 21 2 2 4 2" xfId="18847"/>
    <cellStyle name="Normal 21 2 2 4 2 2" xfId="18848"/>
    <cellStyle name="Normal 21 2 2 4 3" xfId="18849"/>
    <cellStyle name="Normal 21 2 2 5" xfId="18850"/>
    <cellStyle name="Normal 21 2 2 5 2" xfId="18851"/>
    <cellStyle name="Normal 21 2 2 6" xfId="18852"/>
    <cellStyle name="Normal 21 2 3 2" xfId="18853"/>
    <cellStyle name="Normal 21 2 3 2 2" xfId="18854"/>
    <cellStyle name="Normal 21 2 3 2 2 2" xfId="18855"/>
    <cellStyle name="Normal 21 2 3 2 3" xfId="18856"/>
    <cellStyle name="Normal 21 2 3 3" xfId="18857"/>
    <cellStyle name="Normal 21 2 3 3 2" xfId="18858"/>
    <cellStyle name="Normal 21 2 3 3 2 2" xfId="18859"/>
    <cellStyle name="Normal 21 2 3 3 3" xfId="18860"/>
    <cellStyle name="Normal 21 2 3 4" xfId="18861"/>
    <cellStyle name="Normal 21 2 3 4 2" xfId="18862"/>
    <cellStyle name="Normal 21 2 3 5" xfId="18863"/>
    <cellStyle name="Normal 21 2 4 2" xfId="18864"/>
    <cellStyle name="Normal 21 2 4 2 2" xfId="18865"/>
    <cellStyle name="Normal 21 2 4 3" xfId="18866"/>
    <cellStyle name="Normal 21 2 5" xfId="18867"/>
    <cellStyle name="Normal 21 2 5 2" xfId="18868"/>
    <cellStyle name="Normal 21 2 5 2 2" xfId="18869"/>
    <cellStyle name="Normal 21 2 5 3" xfId="18870"/>
    <cellStyle name="Normal 21 2 6" xfId="18871"/>
    <cellStyle name="Normal 21 2 6 2" xfId="18872"/>
    <cellStyle name="Normal 21 2 7" xfId="18873"/>
    <cellStyle name="Normal 21 3 2 2" xfId="18874"/>
    <cellStyle name="Normal 21 3 2 2 2" xfId="18875"/>
    <cellStyle name="Normal 21 3 2 2 2 2" xfId="18876"/>
    <cellStyle name="Normal 21 3 2 2 2 2 2" xfId="18877"/>
    <cellStyle name="Normal 21 3 2 2 2 3" xfId="18878"/>
    <cellStyle name="Normal 21 3 2 2 3" xfId="18879"/>
    <cellStyle name="Normal 21 3 2 2 3 2" xfId="18880"/>
    <cellStyle name="Normal 21 3 2 2 3 2 2" xfId="18881"/>
    <cellStyle name="Normal 21 3 2 2 3 3" xfId="18882"/>
    <cellStyle name="Normal 21 3 2 2 4" xfId="18883"/>
    <cellStyle name="Normal 21 3 2 2 4 2" xfId="18884"/>
    <cellStyle name="Normal 21 3 2 2 5" xfId="18885"/>
    <cellStyle name="Normal 21 3 2 3" xfId="18886"/>
    <cellStyle name="Normal 21 3 2 3 2" xfId="18887"/>
    <cellStyle name="Normal 21 3 2 3 2 2" xfId="18888"/>
    <cellStyle name="Normal 21 3 2 3 3" xfId="18889"/>
    <cellStyle name="Normal 21 3 2 4" xfId="18890"/>
    <cellStyle name="Normal 21 3 2 4 2" xfId="18891"/>
    <cellStyle name="Normal 21 3 2 4 2 2" xfId="18892"/>
    <cellStyle name="Normal 21 3 2 4 3" xfId="18893"/>
    <cellStyle name="Normal 21 3 2 5" xfId="18894"/>
    <cellStyle name="Normal 21 3 2 5 2" xfId="18895"/>
    <cellStyle name="Normal 21 3 2 6" xfId="18896"/>
    <cellStyle name="Normal 21 3 3 2" xfId="18897"/>
    <cellStyle name="Normal 21 3 3 2 2" xfId="18898"/>
    <cellStyle name="Normal 21 3 3 2 2 2" xfId="18899"/>
    <cellStyle name="Normal 21 3 3 2 3" xfId="18900"/>
    <cellStyle name="Normal 21 3 3 3" xfId="18901"/>
    <cellStyle name="Normal 21 3 3 3 2" xfId="18902"/>
    <cellStyle name="Normal 21 3 3 3 2 2" xfId="18903"/>
    <cellStyle name="Normal 21 3 3 3 3" xfId="18904"/>
    <cellStyle name="Normal 21 3 3 4" xfId="18905"/>
    <cellStyle name="Normal 21 3 3 4 2" xfId="18906"/>
    <cellStyle name="Normal 21 3 3 5" xfId="18907"/>
    <cellStyle name="Normal 21 3 4 2" xfId="18908"/>
    <cellStyle name="Normal 21 3 4 2 2" xfId="18909"/>
    <cellStyle name="Normal 21 3 4 3" xfId="18910"/>
    <cellStyle name="Normal 21 3 5" xfId="18911"/>
    <cellStyle name="Normal 21 3 5 2" xfId="18912"/>
    <cellStyle name="Normal 21 3 5 2 2" xfId="18913"/>
    <cellStyle name="Normal 21 3 5 3" xfId="18914"/>
    <cellStyle name="Normal 21 3 6" xfId="18915"/>
    <cellStyle name="Normal 21 3 6 2" xfId="18916"/>
    <cellStyle name="Normal 21 3 7" xfId="18917"/>
    <cellStyle name="Normal 21 4 2 2" xfId="18918"/>
    <cellStyle name="Normal 21 4 2 2 2" xfId="18919"/>
    <cellStyle name="Normal 21 4 2 2 2 2" xfId="18920"/>
    <cellStyle name="Normal 21 4 2 2 2 2 2" xfId="18921"/>
    <cellStyle name="Normal 21 4 2 2 2 3" xfId="18922"/>
    <cellStyle name="Normal 21 4 2 2 3" xfId="18923"/>
    <cellStyle name="Normal 21 4 2 2 3 2" xfId="18924"/>
    <cellStyle name="Normal 21 4 2 2 3 2 2" xfId="18925"/>
    <cellStyle name="Normal 21 4 2 2 3 3" xfId="18926"/>
    <cellStyle name="Normal 21 4 2 2 4" xfId="18927"/>
    <cellStyle name="Normal 21 4 2 2 4 2" xfId="18928"/>
    <cellStyle name="Normal 21 4 2 2 5" xfId="18929"/>
    <cellStyle name="Normal 21 4 2 3" xfId="18930"/>
    <cellStyle name="Normal 21 4 2 3 2" xfId="18931"/>
    <cellStyle name="Normal 21 4 2 3 2 2" xfId="18932"/>
    <cellStyle name="Normal 21 4 2 3 3" xfId="18933"/>
    <cellStyle name="Normal 21 4 2 4" xfId="18934"/>
    <cellStyle name="Normal 21 4 2 4 2" xfId="18935"/>
    <cellStyle name="Normal 21 4 2 4 2 2" xfId="18936"/>
    <cellStyle name="Normal 21 4 2 4 3" xfId="18937"/>
    <cellStyle name="Normal 21 4 2 5" xfId="18938"/>
    <cellStyle name="Normal 21 4 2 5 2" xfId="18939"/>
    <cellStyle name="Normal 21 4 2 6" xfId="18940"/>
    <cellStyle name="Normal 21 4 3 2" xfId="18941"/>
    <cellStyle name="Normal 21 4 3 2 2" xfId="18942"/>
    <cellStyle name="Normal 21 4 3 2 2 2" xfId="18943"/>
    <cellStyle name="Normal 21 4 3 2 3" xfId="18944"/>
    <cellStyle name="Normal 21 4 3 3" xfId="18945"/>
    <cellStyle name="Normal 21 4 3 3 2" xfId="18946"/>
    <cellStyle name="Normal 21 4 3 3 2 2" xfId="18947"/>
    <cellStyle name="Normal 21 4 3 3 3" xfId="18948"/>
    <cellStyle name="Normal 21 4 3 4" xfId="18949"/>
    <cellStyle name="Normal 21 4 3 4 2" xfId="18950"/>
    <cellStyle name="Normal 21 4 3 5" xfId="18951"/>
    <cellStyle name="Normal 21 4 4" xfId="18952"/>
    <cellStyle name="Normal 21 4 4 2" xfId="18953"/>
    <cellStyle name="Normal 21 4 4 2 2" xfId="18954"/>
    <cellStyle name="Normal 21 4 4 3" xfId="18955"/>
    <cellStyle name="Normal 21 4 5" xfId="18956"/>
    <cellStyle name="Normal 21 4 5 2" xfId="18957"/>
    <cellStyle name="Normal 21 4 5 2 2" xfId="18958"/>
    <cellStyle name="Normal 21 4 5 3" xfId="18959"/>
    <cellStyle name="Normal 21 4 6" xfId="18960"/>
    <cellStyle name="Normal 21 4 6 2" xfId="18961"/>
    <cellStyle name="Normal 21 4 7" xfId="18962"/>
    <cellStyle name="Normal 21 5 2 2" xfId="18963"/>
    <cellStyle name="Normal 21 5 2 2 2" xfId="18964"/>
    <cellStyle name="Normal 21 5 2 2 2 2" xfId="18965"/>
    <cellStyle name="Normal 21 5 2 2 2 2 2" xfId="18966"/>
    <cellStyle name="Normal 21 5 2 2 2 3" xfId="18967"/>
    <cellStyle name="Normal 21 5 2 2 3" xfId="18968"/>
    <cellStyle name="Normal 21 5 2 2 3 2" xfId="18969"/>
    <cellStyle name="Normal 21 5 2 2 3 2 2" xfId="18970"/>
    <cellStyle name="Normal 21 5 2 2 3 3" xfId="18971"/>
    <cellStyle name="Normal 21 5 2 2 4" xfId="18972"/>
    <cellStyle name="Normal 21 5 2 2 4 2" xfId="18973"/>
    <cellStyle name="Normal 21 5 2 2 5" xfId="18974"/>
    <cellStyle name="Normal 21 5 2 3" xfId="18975"/>
    <cellStyle name="Normal 21 5 2 3 2" xfId="18976"/>
    <cellStyle name="Normal 21 5 2 3 2 2" xfId="18977"/>
    <cellStyle name="Normal 21 5 2 3 3" xfId="18978"/>
    <cellStyle name="Normal 21 5 2 4" xfId="18979"/>
    <cellStyle name="Normal 21 5 2 4 2" xfId="18980"/>
    <cellStyle name="Normal 21 5 2 4 2 2" xfId="18981"/>
    <cellStyle name="Normal 21 5 2 4 3" xfId="18982"/>
    <cellStyle name="Normal 21 5 2 5" xfId="18983"/>
    <cellStyle name="Normal 21 5 2 5 2" xfId="18984"/>
    <cellStyle name="Normal 21 5 2 6" xfId="18985"/>
    <cellStyle name="Normal 21 5 3" xfId="18986"/>
    <cellStyle name="Normal 21 5 3 2" xfId="18987"/>
    <cellStyle name="Normal 21 5 3 2 2" xfId="18988"/>
    <cellStyle name="Normal 21 5 3 2 2 2" xfId="18989"/>
    <cellStyle name="Normal 21 5 3 2 3" xfId="18990"/>
    <cellStyle name="Normal 21 5 3 3" xfId="18991"/>
    <cellStyle name="Normal 21 5 3 3 2" xfId="18992"/>
    <cellStyle name="Normal 21 5 3 3 2 2" xfId="18993"/>
    <cellStyle name="Normal 21 5 3 3 3" xfId="18994"/>
    <cellStyle name="Normal 21 5 3 4" xfId="18995"/>
    <cellStyle name="Normal 21 5 3 4 2" xfId="18996"/>
    <cellStyle name="Normal 21 5 3 5" xfId="18997"/>
    <cellStyle name="Normal 21 5 4" xfId="18998"/>
    <cellStyle name="Normal 21 5 4 2" xfId="18999"/>
    <cellStyle name="Normal 21 5 4 2 2" xfId="19000"/>
    <cellStyle name="Normal 21 5 4 3" xfId="19001"/>
    <cellStyle name="Normal 21 5 5" xfId="19002"/>
    <cellStyle name="Normal 21 5 5 2" xfId="19003"/>
    <cellStyle name="Normal 21 5 5 2 2" xfId="19004"/>
    <cellStyle name="Normal 21 5 5 3" xfId="19005"/>
    <cellStyle name="Normal 21 5 6" xfId="19006"/>
    <cellStyle name="Normal 21 5 6 2" xfId="19007"/>
    <cellStyle name="Normal 21 5 7" xfId="19008"/>
    <cellStyle name="Normal 21 6 2 2" xfId="19009"/>
    <cellStyle name="Normal 21 6 2 2 2" xfId="19010"/>
    <cellStyle name="Normal 21 6 2 2 2 2" xfId="19011"/>
    <cellStyle name="Normal 21 6 2 2 2 2 2" xfId="19012"/>
    <cellStyle name="Normal 21 6 2 2 2 3" xfId="19013"/>
    <cellStyle name="Normal 21 6 2 2 3" xfId="19014"/>
    <cellStyle name="Normal 21 6 2 2 3 2" xfId="19015"/>
    <cellStyle name="Normal 21 6 2 2 3 2 2" xfId="19016"/>
    <cellStyle name="Normal 21 6 2 2 3 3" xfId="19017"/>
    <cellStyle name="Normal 21 6 2 2 4" xfId="19018"/>
    <cellStyle name="Normal 21 6 2 2 4 2" xfId="19019"/>
    <cellStyle name="Normal 21 6 2 2 5" xfId="19020"/>
    <cellStyle name="Normal 21 6 2 3" xfId="19021"/>
    <cellStyle name="Normal 21 6 2 3 2" xfId="19022"/>
    <cellStyle name="Normal 21 6 2 3 2 2" xfId="19023"/>
    <cellStyle name="Normal 21 6 2 3 3" xfId="19024"/>
    <cellStyle name="Normal 21 6 2 4" xfId="19025"/>
    <cellStyle name="Normal 21 6 2 4 2" xfId="19026"/>
    <cellStyle name="Normal 21 6 2 4 2 2" xfId="19027"/>
    <cellStyle name="Normal 21 6 2 4 3" xfId="19028"/>
    <cellStyle name="Normal 21 6 2 5" xfId="19029"/>
    <cellStyle name="Normal 21 6 2 5 2" xfId="19030"/>
    <cellStyle name="Normal 21 6 2 6" xfId="19031"/>
    <cellStyle name="Normal 21 6 3" xfId="19032"/>
    <cellStyle name="Normal 21 6 3 2" xfId="19033"/>
    <cellStyle name="Normal 21 6 3 2 2" xfId="19034"/>
    <cellStyle name="Normal 21 6 3 2 2 2" xfId="19035"/>
    <cellStyle name="Normal 21 6 3 2 3" xfId="19036"/>
    <cellStyle name="Normal 21 6 3 3" xfId="19037"/>
    <cellStyle name="Normal 21 6 3 3 2" xfId="19038"/>
    <cellStyle name="Normal 21 6 3 3 2 2" xfId="19039"/>
    <cellStyle name="Normal 21 6 3 3 3" xfId="19040"/>
    <cellStyle name="Normal 21 6 3 4" xfId="19041"/>
    <cellStyle name="Normal 21 6 3 4 2" xfId="19042"/>
    <cellStyle name="Normal 21 6 3 5" xfId="19043"/>
    <cellStyle name="Normal 21 6 4" xfId="19044"/>
    <cellStyle name="Normal 21 6 4 2" xfId="19045"/>
    <cellStyle name="Normal 21 6 4 2 2" xfId="19046"/>
    <cellStyle name="Normal 21 6 4 3" xfId="19047"/>
    <cellStyle name="Normal 21 6 5" xfId="19048"/>
    <cellStyle name="Normal 21 6 5 2" xfId="19049"/>
    <cellStyle name="Normal 21 6 5 2 2" xfId="19050"/>
    <cellStyle name="Normal 21 6 5 3" xfId="19051"/>
    <cellStyle name="Normal 21 6 6" xfId="19052"/>
    <cellStyle name="Normal 21 6 6 2" xfId="19053"/>
    <cellStyle name="Normal 21 6 7" xfId="19054"/>
    <cellStyle name="Normal 21 7 2 2" xfId="19055"/>
    <cellStyle name="Normal 21 7 2 2 2" xfId="19056"/>
    <cellStyle name="Normal 21 7 2 2 2 2" xfId="19057"/>
    <cellStyle name="Normal 21 7 2 2 2 2 2" xfId="19058"/>
    <cellStyle name="Normal 21 7 2 2 2 3" xfId="19059"/>
    <cellStyle name="Normal 21 7 2 2 3" xfId="19060"/>
    <cellStyle name="Normal 21 7 2 2 3 2" xfId="19061"/>
    <cellStyle name="Normal 21 7 2 2 3 2 2" xfId="19062"/>
    <cellStyle name="Normal 21 7 2 2 3 3" xfId="19063"/>
    <cellStyle name="Normal 21 7 2 2 4" xfId="19064"/>
    <cellStyle name="Normal 21 7 2 2 4 2" xfId="19065"/>
    <cellStyle name="Normal 21 7 2 2 5" xfId="19066"/>
    <cellStyle name="Normal 21 7 2 3" xfId="19067"/>
    <cellStyle name="Normal 21 7 2 3 2" xfId="19068"/>
    <cellStyle name="Normal 21 7 2 3 2 2" xfId="19069"/>
    <cellStyle name="Normal 21 7 2 3 3" xfId="19070"/>
    <cellStyle name="Normal 21 7 2 4" xfId="19071"/>
    <cellStyle name="Normal 21 7 2 4 2" xfId="19072"/>
    <cellStyle name="Normal 21 7 2 4 2 2" xfId="19073"/>
    <cellStyle name="Normal 21 7 2 4 3" xfId="19074"/>
    <cellStyle name="Normal 21 7 2 5" xfId="19075"/>
    <cellStyle name="Normal 21 7 2 5 2" xfId="19076"/>
    <cellStyle name="Normal 21 7 2 6" xfId="19077"/>
    <cellStyle name="Normal 21 7 3" xfId="19078"/>
    <cellStyle name="Normal 21 7 3 2" xfId="19079"/>
    <cellStyle name="Normal 21 7 3 2 2" xfId="19080"/>
    <cellStyle name="Normal 21 7 3 2 2 2" xfId="19081"/>
    <cellStyle name="Normal 21 7 3 2 3" xfId="19082"/>
    <cellStyle name="Normal 21 7 3 3" xfId="19083"/>
    <cellStyle name="Normal 21 7 3 3 2" xfId="19084"/>
    <cellStyle name="Normal 21 7 3 3 2 2" xfId="19085"/>
    <cellStyle name="Normal 21 7 3 3 3" xfId="19086"/>
    <cellStyle name="Normal 21 7 3 4" xfId="19087"/>
    <cellStyle name="Normal 21 7 3 4 2" xfId="19088"/>
    <cellStyle name="Normal 21 7 3 5" xfId="19089"/>
    <cellStyle name="Normal 21 7 4" xfId="19090"/>
    <cellStyle name="Normal 21 7 4 2" xfId="19091"/>
    <cellStyle name="Normal 21 7 4 2 2" xfId="19092"/>
    <cellStyle name="Normal 21 7 4 3" xfId="19093"/>
    <cellStyle name="Normal 21 7 5" xfId="19094"/>
    <cellStyle name="Normal 21 7 5 2" xfId="19095"/>
    <cellStyle name="Normal 21 7 5 2 2" xfId="19096"/>
    <cellStyle name="Normal 21 7 5 3" xfId="19097"/>
    <cellStyle name="Normal 21 7 6" xfId="19098"/>
    <cellStyle name="Normal 21 7 6 2" xfId="19099"/>
    <cellStyle name="Normal 21 7 7" xfId="19100"/>
    <cellStyle name="Normal 21 8 2" xfId="19101"/>
    <cellStyle name="Normal 21 8 2 2" xfId="19102"/>
    <cellStyle name="Normal 21 8 2 2 2" xfId="19103"/>
    <cellStyle name="Normal 21 8 2 2 2 2" xfId="19104"/>
    <cellStyle name="Normal 21 8 2 2 3" xfId="19105"/>
    <cellStyle name="Normal 21 8 2 3" xfId="19106"/>
    <cellStyle name="Normal 21 8 2 3 2" xfId="19107"/>
    <cellStyle name="Normal 21 8 2 3 2 2" xfId="19108"/>
    <cellStyle name="Normal 21 8 2 3 3" xfId="19109"/>
    <cellStyle name="Normal 21 8 2 4" xfId="19110"/>
    <cellStyle name="Normal 21 8 2 4 2" xfId="19111"/>
    <cellStyle name="Normal 21 8 2 5" xfId="19112"/>
    <cellStyle name="Normal 21 8 3" xfId="19113"/>
    <cellStyle name="Normal 21 8 3 2" xfId="19114"/>
    <cellStyle name="Normal 21 8 3 2 2" xfId="19115"/>
    <cellStyle name="Normal 21 8 3 3" xfId="19116"/>
    <cellStyle name="Normal 21 8 4" xfId="19117"/>
    <cellStyle name="Normal 21 8 4 2" xfId="19118"/>
    <cellStyle name="Normal 21 8 4 2 2" xfId="19119"/>
    <cellStyle name="Normal 21 8 4 3" xfId="19120"/>
    <cellStyle name="Normal 21 8 5" xfId="19121"/>
    <cellStyle name="Normal 21 8 5 2" xfId="19122"/>
    <cellStyle name="Normal 21 8 6" xfId="19123"/>
    <cellStyle name="Normal 21 9 2" xfId="19124"/>
    <cellStyle name="Normal 21 9 2 2" xfId="19125"/>
    <cellStyle name="Normal 21 9 2 2 2" xfId="19126"/>
    <cellStyle name="Normal 21 9 2 2 2 2" xfId="19127"/>
    <cellStyle name="Normal 21 9 2 2 3" xfId="19128"/>
    <cellStyle name="Normal 21 9 2 3" xfId="19129"/>
    <cellStyle name="Normal 21 9 2 3 2" xfId="19130"/>
    <cellStyle name="Normal 21 9 2 3 2 2" xfId="19131"/>
    <cellStyle name="Normal 21 9 2 3 3" xfId="19132"/>
    <cellStyle name="Normal 21 9 2 4" xfId="19133"/>
    <cellStyle name="Normal 21 9 2 4 2" xfId="19134"/>
    <cellStyle name="Normal 21 9 2 5" xfId="19135"/>
    <cellStyle name="Normal 21 9 3" xfId="19136"/>
    <cellStyle name="Normal 21 9 3 2" xfId="19137"/>
    <cellStyle name="Normal 21 9 3 2 2" xfId="19138"/>
    <cellStyle name="Normal 21 9 3 3" xfId="19139"/>
    <cellStyle name="Normal 21 9 4" xfId="19140"/>
    <cellStyle name="Normal 21 9 4 2" xfId="19141"/>
    <cellStyle name="Normal 21 9 4 2 2" xfId="19142"/>
    <cellStyle name="Normal 21 9 4 3" xfId="19143"/>
    <cellStyle name="Normal 21 9 5" xfId="19144"/>
    <cellStyle name="Normal 21 9 5 2" xfId="19145"/>
    <cellStyle name="Normal 21 9 6" xfId="19146"/>
    <cellStyle name="Normal 22 10 2" xfId="19147"/>
    <cellStyle name="Normal 22 10 2 2" xfId="19148"/>
    <cellStyle name="Normal 22 10 2 2 2" xfId="19149"/>
    <cellStyle name="Normal 22 10 2 3" xfId="19150"/>
    <cellStyle name="Normal 22 10 3" xfId="19151"/>
    <cellStyle name="Normal 22 10 3 2" xfId="19152"/>
    <cellStyle name="Normal 22 10 3 2 2" xfId="19153"/>
    <cellStyle name="Normal 22 10 3 3" xfId="19154"/>
    <cellStyle name="Normal 22 10 4" xfId="19155"/>
    <cellStyle name="Normal 22 10 4 2" xfId="19156"/>
    <cellStyle name="Normal 22 10 5" xfId="19157"/>
    <cellStyle name="Normal 22 11" xfId="19158"/>
    <cellStyle name="Normal 22 11 2" xfId="19159"/>
    <cellStyle name="Normal 22 11 2 2" xfId="19160"/>
    <cellStyle name="Normal 22 11 3" xfId="19161"/>
    <cellStyle name="Normal 22 12" xfId="19162"/>
    <cellStyle name="Normal 22 12 2" xfId="19163"/>
    <cellStyle name="Normal 22 12 2 2" xfId="19164"/>
    <cellStyle name="Normal 22 12 3" xfId="19165"/>
    <cellStyle name="Normal 22 13" xfId="19166"/>
    <cellStyle name="Normal 22 13 2" xfId="19167"/>
    <cellStyle name="Normal 22 14" xfId="19168"/>
    <cellStyle name="Normal 22 2 2 2" xfId="19169"/>
    <cellStyle name="Normal 22 2 2 2 2" xfId="19170"/>
    <cellStyle name="Normal 22 2 2 2 2 2" xfId="19171"/>
    <cellStyle name="Normal 22 2 2 2 2 2 2" xfId="19172"/>
    <cellStyle name="Normal 22 2 2 2 2 3" xfId="19173"/>
    <cellStyle name="Normal 22 2 2 2 3" xfId="19174"/>
    <cellStyle name="Normal 22 2 2 2 3 2" xfId="19175"/>
    <cellStyle name="Normal 22 2 2 2 3 2 2" xfId="19176"/>
    <cellStyle name="Normal 22 2 2 2 3 3" xfId="19177"/>
    <cellStyle name="Normal 22 2 2 2 4" xfId="19178"/>
    <cellStyle name="Normal 22 2 2 2 4 2" xfId="19179"/>
    <cellStyle name="Normal 22 2 2 2 5" xfId="19180"/>
    <cellStyle name="Normal 22 2 2 3" xfId="19181"/>
    <cellStyle name="Normal 22 2 2 3 2" xfId="19182"/>
    <cellStyle name="Normal 22 2 2 3 2 2" xfId="19183"/>
    <cellStyle name="Normal 22 2 2 3 3" xfId="19184"/>
    <cellStyle name="Normal 22 2 2 4" xfId="19185"/>
    <cellStyle name="Normal 22 2 2 4 2" xfId="19186"/>
    <cellStyle name="Normal 22 2 2 4 2 2" xfId="19187"/>
    <cellStyle name="Normal 22 2 2 4 3" xfId="19188"/>
    <cellStyle name="Normal 22 2 2 5" xfId="19189"/>
    <cellStyle name="Normal 22 2 2 5 2" xfId="19190"/>
    <cellStyle name="Normal 22 2 2 6" xfId="19191"/>
    <cellStyle name="Normal 22 2 3 2" xfId="19192"/>
    <cellStyle name="Normal 22 2 3 2 2" xfId="19193"/>
    <cellStyle name="Normal 22 2 3 2 2 2" xfId="19194"/>
    <cellStyle name="Normal 22 2 3 2 3" xfId="19195"/>
    <cellStyle name="Normal 22 2 3 3" xfId="19196"/>
    <cellStyle name="Normal 22 2 3 3 2" xfId="19197"/>
    <cellStyle name="Normal 22 2 3 3 2 2" xfId="19198"/>
    <cellStyle name="Normal 22 2 3 3 3" xfId="19199"/>
    <cellStyle name="Normal 22 2 3 4" xfId="19200"/>
    <cellStyle name="Normal 22 2 3 4 2" xfId="19201"/>
    <cellStyle name="Normal 22 2 3 5" xfId="19202"/>
    <cellStyle name="Normal 22 2 4 2" xfId="19203"/>
    <cellStyle name="Normal 22 2 4 2 2" xfId="19204"/>
    <cellStyle name="Normal 22 2 4 3" xfId="19205"/>
    <cellStyle name="Normal 22 2 5" xfId="19206"/>
    <cellStyle name="Normal 22 2 5 2" xfId="19207"/>
    <cellStyle name="Normal 22 2 5 2 2" xfId="19208"/>
    <cellStyle name="Normal 22 2 5 3" xfId="19209"/>
    <cellStyle name="Normal 22 2 6" xfId="19210"/>
    <cellStyle name="Normal 22 2 6 2" xfId="19211"/>
    <cellStyle name="Normal 22 2 7" xfId="19212"/>
    <cellStyle name="Normal 22 3 2 2" xfId="19213"/>
    <cellStyle name="Normal 22 3 2 2 2" xfId="19214"/>
    <cellStyle name="Normal 22 3 2 2 2 2" xfId="19215"/>
    <cellStyle name="Normal 22 3 2 2 2 2 2" xfId="19216"/>
    <cellStyle name="Normal 22 3 2 2 2 3" xfId="19217"/>
    <cellStyle name="Normal 22 3 2 2 3" xfId="19218"/>
    <cellStyle name="Normal 22 3 2 2 3 2" xfId="19219"/>
    <cellStyle name="Normal 22 3 2 2 3 2 2" xfId="19220"/>
    <cellStyle name="Normal 22 3 2 2 3 3" xfId="19221"/>
    <cellStyle name="Normal 22 3 2 2 4" xfId="19222"/>
    <cellStyle name="Normal 22 3 2 2 4 2" xfId="19223"/>
    <cellStyle name="Normal 22 3 2 2 5" xfId="19224"/>
    <cellStyle name="Normal 22 3 2 3" xfId="19225"/>
    <cellStyle name="Normal 22 3 2 3 2" xfId="19226"/>
    <cellStyle name="Normal 22 3 2 3 2 2" xfId="19227"/>
    <cellStyle name="Normal 22 3 2 3 3" xfId="19228"/>
    <cellStyle name="Normal 22 3 2 4" xfId="19229"/>
    <cellStyle name="Normal 22 3 2 4 2" xfId="19230"/>
    <cellStyle name="Normal 22 3 2 4 2 2" xfId="19231"/>
    <cellStyle name="Normal 22 3 2 4 3" xfId="19232"/>
    <cellStyle name="Normal 22 3 2 5" xfId="19233"/>
    <cellStyle name="Normal 22 3 2 5 2" xfId="19234"/>
    <cellStyle name="Normal 22 3 2 6" xfId="19235"/>
    <cellStyle name="Normal 22 3 3 2" xfId="19236"/>
    <cellStyle name="Normal 22 3 3 2 2" xfId="19237"/>
    <cellStyle name="Normal 22 3 3 2 2 2" xfId="19238"/>
    <cellStyle name="Normal 22 3 3 2 3" xfId="19239"/>
    <cellStyle name="Normal 22 3 3 3" xfId="19240"/>
    <cellStyle name="Normal 22 3 3 3 2" xfId="19241"/>
    <cellStyle name="Normal 22 3 3 3 2 2" xfId="19242"/>
    <cellStyle name="Normal 22 3 3 3 3" xfId="19243"/>
    <cellStyle name="Normal 22 3 3 4" xfId="19244"/>
    <cellStyle name="Normal 22 3 3 4 2" xfId="19245"/>
    <cellStyle name="Normal 22 3 3 5" xfId="19246"/>
    <cellStyle name="Normal 22 3 4 2" xfId="19247"/>
    <cellStyle name="Normal 22 3 4 2 2" xfId="19248"/>
    <cellStyle name="Normal 22 3 4 3" xfId="19249"/>
    <cellStyle name="Normal 22 3 5" xfId="19250"/>
    <cellStyle name="Normal 22 3 5 2" xfId="19251"/>
    <cellStyle name="Normal 22 3 5 2 2" xfId="19252"/>
    <cellStyle name="Normal 22 3 5 3" xfId="19253"/>
    <cellStyle name="Normal 22 3 6" xfId="19254"/>
    <cellStyle name="Normal 22 3 6 2" xfId="19255"/>
    <cellStyle name="Normal 22 3 7" xfId="19256"/>
    <cellStyle name="Normal 22 4 2 2" xfId="19257"/>
    <cellStyle name="Normal 22 4 2 2 2" xfId="19258"/>
    <cellStyle name="Normal 22 4 2 2 2 2" xfId="19259"/>
    <cellStyle name="Normal 22 4 2 2 2 2 2" xfId="19260"/>
    <cellStyle name="Normal 22 4 2 2 2 3" xfId="19261"/>
    <cellStyle name="Normal 22 4 2 2 3" xfId="19262"/>
    <cellStyle name="Normal 22 4 2 2 3 2" xfId="19263"/>
    <cellStyle name="Normal 22 4 2 2 3 2 2" xfId="19264"/>
    <cellStyle name="Normal 22 4 2 2 3 3" xfId="19265"/>
    <cellStyle name="Normal 22 4 2 2 4" xfId="19266"/>
    <cellStyle name="Normal 22 4 2 2 4 2" xfId="19267"/>
    <cellStyle name="Normal 22 4 2 2 5" xfId="19268"/>
    <cellStyle name="Normal 22 4 2 3" xfId="19269"/>
    <cellStyle name="Normal 22 4 2 3 2" xfId="19270"/>
    <cellStyle name="Normal 22 4 2 3 2 2" xfId="19271"/>
    <cellStyle name="Normal 22 4 2 3 3" xfId="19272"/>
    <cellStyle name="Normal 22 4 2 4" xfId="19273"/>
    <cellStyle name="Normal 22 4 2 4 2" xfId="19274"/>
    <cellStyle name="Normal 22 4 2 4 2 2" xfId="19275"/>
    <cellStyle name="Normal 22 4 2 4 3" xfId="19276"/>
    <cellStyle name="Normal 22 4 2 5" xfId="19277"/>
    <cellStyle name="Normal 22 4 2 5 2" xfId="19278"/>
    <cellStyle name="Normal 22 4 2 6" xfId="19279"/>
    <cellStyle name="Normal 22 4 3 2" xfId="19280"/>
    <cellStyle name="Normal 22 4 3 2 2" xfId="19281"/>
    <cellStyle name="Normal 22 4 3 2 2 2" xfId="19282"/>
    <cellStyle name="Normal 22 4 3 2 3" xfId="19283"/>
    <cellStyle name="Normal 22 4 3 3" xfId="19284"/>
    <cellStyle name="Normal 22 4 3 3 2" xfId="19285"/>
    <cellStyle name="Normal 22 4 3 3 2 2" xfId="19286"/>
    <cellStyle name="Normal 22 4 3 3 3" xfId="19287"/>
    <cellStyle name="Normal 22 4 3 4" xfId="19288"/>
    <cellStyle name="Normal 22 4 3 4 2" xfId="19289"/>
    <cellStyle name="Normal 22 4 3 5" xfId="19290"/>
    <cellStyle name="Normal 22 4 4" xfId="19291"/>
    <cellStyle name="Normal 22 4 4 2" xfId="19292"/>
    <cellStyle name="Normal 22 4 4 2 2" xfId="19293"/>
    <cellStyle name="Normal 22 4 4 3" xfId="19294"/>
    <cellStyle name="Normal 22 4 5" xfId="19295"/>
    <cellStyle name="Normal 22 4 5 2" xfId="19296"/>
    <cellStyle name="Normal 22 4 5 2 2" xfId="19297"/>
    <cellStyle name="Normal 22 4 5 3" xfId="19298"/>
    <cellStyle name="Normal 22 4 6" xfId="19299"/>
    <cellStyle name="Normal 22 4 6 2" xfId="19300"/>
    <cellStyle name="Normal 22 4 7" xfId="19301"/>
    <cellStyle name="Normal 22 5 2 2" xfId="19302"/>
    <cellStyle name="Normal 22 5 2 2 2" xfId="19303"/>
    <cellStyle name="Normal 22 5 2 2 2 2" xfId="19304"/>
    <cellStyle name="Normal 22 5 2 2 2 2 2" xfId="19305"/>
    <cellStyle name="Normal 22 5 2 2 2 3" xfId="19306"/>
    <cellStyle name="Normal 22 5 2 2 3" xfId="19307"/>
    <cellStyle name="Normal 22 5 2 2 3 2" xfId="19308"/>
    <cellStyle name="Normal 22 5 2 2 3 2 2" xfId="19309"/>
    <cellStyle name="Normal 22 5 2 2 3 3" xfId="19310"/>
    <cellStyle name="Normal 22 5 2 2 4" xfId="19311"/>
    <cellStyle name="Normal 22 5 2 2 4 2" xfId="19312"/>
    <cellStyle name="Normal 22 5 2 2 5" xfId="19313"/>
    <cellStyle name="Normal 22 5 2 3" xfId="19314"/>
    <cellStyle name="Normal 22 5 2 3 2" xfId="19315"/>
    <cellStyle name="Normal 22 5 2 3 2 2" xfId="19316"/>
    <cellStyle name="Normal 22 5 2 3 3" xfId="19317"/>
    <cellStyle name="Normal 22 5 2 4" xfId="19318"/>
    <cellStyle name="Normal 22 5 2 4 2" xfId="19319"/>
    <cellStyle name="Normal 22 5 2 4 2 2" xfId="19320"/>
    <cellStyle name="Normal 22 5 2 4 3" xfId="19321"/>
    <cellStyle name="Normal 22 5 2 5" xfId="19322"/>
    <cellStyle name="Normal 22 5 2 5 2" xfId="19323"/>
    <cellStyle name="Normal 22 5 2 6" xfId="19324"/>
    <cellStyle name="Normal 22 5 3" xfId="19325"/>
    <cellStyle name="Normal 22 5 3 2" xfId="19326"/>
    <cellStyle name="Normal 22 5 3 2 2" xfId="19327"/>
    <cellStyle name="Normal 22 5 3 2 2 2" xfId="19328"/>
    <cellStyle name="Normal 22 5 3 2 3" xfId="19329"/>
    <cellStyle name="Normal 22 5 3 3" xfId="19330"/>
    <cellStyle name="Normal 22 5 3 3 2" xfId="19331"/>
    <cellStyle name="Normal 22 5 3 3 2 2" xfId="19332"/>
    <cellStyle name="Normal 22 5 3 3 3" xfId="19333"/>
    <cellStyle name="Normal 22 5 3 4" xfId="19334"/>
    <cellStyle name="Normal 22 5 3 4 2" xfId="19335"/>
    <cellStyle name="Normal 22 5 3 5" xfId="19336"/>
    <cellStyle name="Normal 22 5 4" xfId="19337"/>
    <cellStyle name="Normal 22 5 4 2" xfId="19338"/>
    <cellStyle name="Normal 22 5 4 2 2" xfId="19339"/>
    <cellStyle name="Normal 22 5 4 3" xfId="19340"/>
    <cellStyle name="Normal 22 5 5" xfId="19341"/>
    <cellStyle name="Normal 22 5 5 2" xfId="19342"/>
    <cellStyle name="Normal 22 5 5 2 2" xfId="19343"/>
    <cellStyle name="Normal 22 5 5 3" xfId="19344"/>
    <cellStyle name="Normal 22 5 6" xfId="19345"/>
    <cellStyle name="Normal 22 5 6 2" xfId="19346"/>
    <cellStyle name="Normal 22 5 7" xfId="19347"/>
    <cellStyle name="Normal 22 6 2 2" xfId="19348"/>
    <cellStyle name="Normal 22 6 2 2 2" xfId="19349"/>
    <cellStyle name="Normal 22 6 2 2 2 2" xfId="19350"/>
    <cellStyle name="Normal 22 6 2 2 2 2 2" xfId="19351"/>
    <cellStyle name="Normal 22 6 2 2 2 3" xfId="19352"/>
    <cellStyle name="Normal 22 6 2 2 3" xfId="19353"/>
    <cellStyle name="Normal 22 6 2 2 3 2" xfId="19354"/>
    <cellStyle name="Normal 22 6 2 2 3 2 2" xfId="19355"/>
    <cellStyle name="Normal 22 6 2 2 3 3" xfId="19356"/>
    <cellStyle name="Normal 22 6 2 2 4" xfId="19357"/>
    <cellStyle name="Normal 22 6 2 2 4 2" xfId="19358"/>
    <cellStyle name="Normal 22 6 2 2 5" xfId="19359"/>
    <cellStyle name="Normal 22 6 2 3" xfId="19360"/>
    <cellStyle name="Normal 22 6 2 3 2" xfId="19361"/>
    <cellStyle name="Normal 22 6 2 3 2 2" xfId="19362"/>
    <cellStyle name="Normal 22 6 2 3 3" xfId="19363"/>
    <cellStyle name="Normal 22 6 2 4" xfId="19364"/>
    <cellStyle name="Normal 22 6 2 4 2" xfId="19365"/>
    <cellStyle name="Normal 22 6 2 4 2 2" xfId="19366"/>
    <cellStyle name="Normal 22 6 2 4 3" xfId="19367"/>
    <cellStyle name="Normal 22 6 2 5" xfId="19368"/>
    <cellStyle name="Normal 22 6 2 5 2" xfId="19369"/>
    <cellStyle name="Normal 22 6 2 6" xfId="19370"/>
    <cellStyle name="Normal 22 6 3" xfId="19371"/>
    <cellStyle name="Normal 22 6 3 2" xfId="19372"/>
    <cellStyle name="Normal 22 6 3 2 2" xfId="19373"/>
    <cellStyle name="Normal 22 6 3 2 2 2" xfId="19374"/>
    <cellStyle name="Normal 22 6 3 2 3" xfId="19375"/>
    <cellStyle name="Normal 22 6 3 3" xfId="19376"/>
    <cellStyle name="Normal 22 6 3 3 2" xfId="19377"/>
    <cellStyle name="Normal 22 6 3 3 2 2" xfId="19378"/>
    <cellStyle name="Normal 22 6 3 3 3" xfId="19379"/>
    <cellStyle name="Normal 22 6 3 4" xfId="19380"/>
    <cellStyle name="Normal 22 6 3 4 2" xfId="19381"/>
    <cellStyle name="Normal 22 6 3 5" xfId="19382"/>
    <cellStyle name="Normal 22 6 4" xfId="19383"/>
    <cellStyle name="Normal 22 6 4 2" xfId="19384"/>
    <cellStyle name="Normal 22 6 4 2 2" xfId="19385"/>
    <cellStyle name="Normal 22 6 4 3" xfId="19386"/>
    <cellStyle name="Normal 22 6 5" xfId="19387"/>
    <cellStyle name="Normal 22 6 5 2" xfId="19388"/>
    <cellStyle name="Normal 22 6 5 2 2" xfId="19389"/>
    <cellStyle name="Normal 22 6 5 3" xfId="19390"/>
    <cellStyle name="Normal 22 6 6" xfId="19391"/>
    <cellStyle name="Normal 22 6 6 2" xfId="19392"/>
    <cellStyle name="Normal 22 6 7" xfId="19393"/>
    <cellStyle name="Normal 22 7 2 2" xfId="19394"/>
    <cellStyle name="Normal 22 7 2 2 2" xfId="19395"/>
    <cellStyle name="Normal 22 7 2 2 2 2" xfId="19396"/>
    <cellStyle name="Normal 22 7 2 2 2 2 2" xfId="19397"/>
    <cellStyle name="Normal 22 7 2 2 2 3" xfId="19398"/>
    <cellStyle name="Normal 22 7 2 2 3" xfId="19399"/>
    <cellStyle name="Normal 22 7 2 2 3 2" xfId="19400"/>
    <cellStyle name="Normal 22 7 2 2 3 2 2" xfId="19401"/>
    <cellStyle name="Normal 22 7 2 2 3 3" xfId="19402"/>
    <cellStyle name="Normal 22 7 2 2 4" xfId="19403"/>
    <cellStyle name="Normal 22 7 2 2 4 2" xfId="19404"/>
    <cellStyle name="Normal 22 7 2 2 5" xfId="19405"/>
    <cellStyle name="Normal 22 7 2 3" xfId="19406"/>
    <cellStyle name="Normal 22 7 2 3 2" xfId="19407"/>
    <cellStyle name="Normal 22 7 2 3 2 2" xfId="19408"/>
    <cellStyle name="Normal 22 7 2 3 3" xfId="19409"/>
    <cellStyle name="Normal 22 7 2 4" xfId="19410"/>
    <cellStyle name="Normal 22 7 2 4 2" xfId="19411"/>
    <cellStyle name="Normal 22 7 2 4 2 2" xfId="19412"/>
    <cellStyle name="Normal 22 7 2 4 3" xfId="19413"/>
    <cellStyle name="Normal 22 7 2 5" xfId="19414"/>
    <cellStyle name="Normal 22 7 2 5 2" xfId="19415"/>
    <cellStyle name="Normal 22 7 2 6" xfId="19416"/>
    <cellStyle name="Normal 22 7 3" xfId="19417"/>
    <cellStyle name="Normal 22 7 3 2" xfId="19418"/>
    <cellStyle name="Normal 22 7 3 2 2" xfId="19419"/>
    <cellStyle name="Normal 22 7 3 2 2 2" xfId="19420"/>
    <cellStyle name="Normal 22 7 3 2 3" xfId="19421"/>
    <cellStyle name="Normal 22 7 3 3" xfId="19422"/>
    <cellStyle name="Normal 22 7 3 3 2" xfId="19423"/>
    <cellStyle name="Normal 22 7 3 3 2 2" xfId="19424"/>
    <cellStyle name="Normal 22 7 3 3 3" xfId="19425"/>
    <cellStyle name="Normal 22 7 3 4" xfId="19426"/>
    <cellStyle name="Normal 22 7 3 4 2" xfId="19427"/>
    <cellStyle name="Normal 22 7 3 5" xfId="19428"/>
    <cellStyle name="Normal 22 7 4" xfId="19429"/>
    <cellStyle name="Normal 22 7 4 2" xfId="19430"/>
    <cellStyle name="Normal 22 7 4 2 2" xfId="19431"/>
    <cellStyle name="Normal 22 7 4 3" xfId="19432"/>
    <cellStyle name="Normal 22 7 5" xfId="19433"/>
    <cellStyle name="Normal 22 7 5 2" xfId="19434"/>
    <cellStyle name="Normal 22 7 5 2 2" xfId="19435"/>
    <cellStyle name="Normal 22 7 5 3" xfId="19436"/>
    <cellStyle name="Normal 22 7 6" xfId="19437"/>
    <cellStyle name="Normal 22 7 6 2" xfId="19438"/>
    <cellStyle name="Normal 22 7 7" xfId="19439"/>
    <cellStyle name="Normal 22 8 2" xfId="19440"/>
    <cellStyle name="Normal 22 8 2 2" xfId="19441"/>
    <cellStyle name="Normal 22 8 2 2 2" xfId="19442"/>
    <cellStyle name="Normal 22 8 2 2 2 2" xfId="19443"/>
    <cellStyle name="Normal 22 8 2 2 3" xfId="19444"/>
    <cellStyle name="Normal 22 8 2 3" xfId="19445"/>
    <cellStyle name="Normal 22 8 2 3 2" xfId="19446"/>
    <cellStyle name="Normal 22 8 2 3 2 2" xfId="19447"/>
    <cellStyle name="Normal 22 8 2 3 3" xfId="19448"/>
    <cellStyle name="Normal 22 8 2 4" xfId="19449"/>
    <cellStyle name="Normal 22 8 2 4 2" xfId="19450"/>
    <cellStyle name="Normal 22 8 2 5" xfId="19451"/>
    <cellStyle name="Normal 22 8 3" xfId="19452"/>
    <cellStyle name="Normal 22 8 3 2" xfId="19453"/>
    <cellStyle name="Normal 22 8 3 2 2" xfId="19454"/>
    <cellStyle name="Normal 22 8 3 3" xfId="19455"/>
    <cellStyle name="Normal 22 8 4" xfId="19456"/>
    <cellStyle name="Normal 22 8 4 2" xfId="19457"/>
    <cellStyle name="Normal 22 8 4 2 2" xfId="19458"/>
    <cellStyle name="Normal 22 8 4 3" xfId="19459"/>
    <cellStyle name="Normal 22 8 5" xfId="19460"/>
    <cellStyle name="Normal 22 8 5 2" xfId="19461"/>
    <cellStyle name="Normal 22 8 6" xfId="19462"/>
    <cellStyle name="Normal 22 9 2" xfId="19463"/>
    <cellStyle name="Normal 22 9 2 2" xfId="19464"/>
    <cellStyle name="Normal 22 9 2 2 2" xfId="19465"/>
    <cellStyle name="Normal 22 9 2 2 2 2" xfId="19466"/>
    <cellStyle name="Normal 22 9 2 2 3" xfId="19467"/>
    <cellStyle name="Normal 22 9 2 3" xfId="19468"/>
    <cellStyle name="Normal 22 9 2 3 2" xfId="19469"/>
    <cellStyle name="Normal 22 9 2 3 2 2" xfId="19470"/>
    <cellStyle name="Normal 22 9 2 3 3" xfId="19471"/>
    <cellStyle name="Normal 22 9 2 4" xfId="19472"/>
    <cellStyle name="Normal 22 9 2 4 2" xfId="19473"/>
    <cellStyle name="Normal 22 9 2 5" xfId="19474"/>
    <cellStyle name="Normal 22 9 3" xfId="19475"/>
    <cellStyle name="Normal 22 9 3 2" xfId="19476"/>
    <cellStyle name="Normal 22 9 3 2 2" xfId="19477"/>
    <cellStyle name="Normal 22 9 3 3" xfId="19478"/>
    <cellStyle name="Normal 22 9 4" xfId="19479"/>
    <cellStyle name="Normal 22 9 4 2" xfId="19480"/>
    <cellStyle name="Normal 22 9 4 2 2" xfId="19481"/>
    <cellStyle name="Normal 22 9 4 3" xfId="19482"/>
    <cellStyle name="Normal 22 9 5" xfId="19483"/>
    <cellStyle name="Normal 22 9 5 2" xfId="19484"/>
    <cellStyle name="Normal 22 9 6" xfId="19485"/>
    <cellStyle name="Normal 23 10 2" xfId="19486"/>
    <cellStyle name="Normal 23 10 2 2" xfId="19487"/>
    <cellStyle name="Normal 23 10 2 2 2" xfId="19488"/>
    <cellStyle name="Normal 23 10 2 3" xfId="19489"/>
    <cellStyle name="Normal 23 10 3" xfId="19490"/>
    <cellStyle name="Normal 23 10 3 2" xfId="19491"/>
    <cellStyle name="Normal 23 10 3 2 2" xfId="19492"/>
    <cellStyle name="Normal 23 10 3 3" xfId="19493"/>
    <cellStyle name="Normal 23 10 4" xfId="19494"/>
    <cellStyle name="Normal 23 10 4 2" xfId="19495"/>
    <cellStyle name="Normal 23 10 5" xfId="19496"/>
    <cellStyle name="Normal 23 11" xfId="19497"/>
    <cellStyle name="Normal 23 11 2" xfId="19498"/>
    <cellStyle name="Normal 23 11 2 2" xfId="19499"/>
    <cellStyle name="Normal 23 11 3" xfId="19500"/>
    <cellStyle name="Normal 23 12" xfId="19501"/>
    <cellStyle name="Normal 23 12 2" xfId="19502"/>
    <cellStyle name="Normal 23 12 2 2" xfId="19503"/>
    <cellStyle name="Normal 23 12 3" xfId="19504"/>
    <cellStyle name="Normal 23 13" xfId="19505"/>
    <cellStyle name="Normal 23 13 2" xfId="19506"/>
    <cellStyle name="Normal 23 14" xfId="19507"/>
    <cellStyle name="Normal 23 2 2 2" xfId="19508"/>
    <cellStyle name="Normal 23 2 2 2 2" xfId="19509"/>
    <cellStyle name="Normal 23 2 2 2 2 2" xfId="19510"/>
    <cellStyle name="Normal 23 2 2 2 2 2 2" xfId="19511"/>
    <cellStyle name="Normal 23 2 2 2 2 3" xfId="19512"/>
    <cellStyle name="Normal 23 2 2 2 3" xfId="19513"/>
    <cellStyle name="Normal 23 2 2 2 3 2" xfId="19514"/>
    <cellStyle name="Normal 23 2 2 2 3 2 2" xfId="19515"/>
    <cellStyle name="Normal 23 2 2 2 3 3" xfId="19516"/>
    <cellStyle name="Normal 23 2 2 2 4" xfId="19517"/>
    <cellStyle name="Normal 23 2 2 2 4 2" xfId="19518"/>
    <cellStyle name="Normal 23 2 2 2 5" xfId="19519"/>
    <cellStyle name="Normal 23 2 2 3" xfId="19520"/>
    <cellStyle name="Normal 23 2 2 3 2" xfId="19521"/>
    <cellStyle name="Normal 23 2 2 3 2 2" xfId="19522"/>
    <cellStyle name="Normal 23 2 2 3 3" xfId="19523"/>
    <cellStyle name="Normal 23 2 2 4" xfId="19524"/>
    <cellStyle name="Normal 23 2 2 4 2" xfId="19525"/>
    <cellStyle name="Normal 23 2 2 4 2 2" xfId="19526"/>
    <cellStyle name="Normal 23 2 2 4 3" xfId="19527"/>
    <cellStyle name="Normal 23 2 2 5" xfId="19528"/>
    <cellStyle name="Normal 23 2 2 5 2" xfId="19529"/>
    <cellStyle name="Normal 23 2 2 6" xfId="19530"/>
    <cellStyle name="Normal 23 2 3 2" xfId="19531"/>
    <cellStyle name="Normal 23 2 3 2 2" xfId="19532"/>
    <cellStyle name="Normal 23 2 3 2 2 2" xfId="19533"/>
    <cellStyle name="Normal 23 2 3 2 3" xfId="19534"/>
    <cellStyle name="Normal 23 2 3 3" xfId="19535"/>
    <cellStyle name="Normal 23 2 3 3 2" xfId="19536"/>
    <cellStyle name="Normal 23 2 3 3 2 2" xfId="19537"/>
    <cellStyle name="Normal 23 2 3 3 3" xfId="19538"/>
    <cellStyle name="Normal 23 2 3 4" xfId="19539"/>
    <cellStyle name="Normal 23 2 3 4 2" xfId="19540"/>
    <cellStyle name="Normal 23 2 3 5" xfId="19541"/>
    <cellStyle name="Normal 23 2 4 2" xfId="19542"/>
    <cellStyle name="Normal 23 2 4 2 2" xfId="19543"/>
    <cellStyle name="Normal 23 2 4 3" xfId="19544"/>
    <cellStyle name="Normal 23 2 5" xfId="19545"/>
    <cellStyle name="Normal 23 2 5 2" xfId="19546"/>
    <cellStyle name="Normal 23 2 5 2 2" xfId="19547"/>
    <cellStyle name="Normal 23 2 5 3" xfId="19548"/>
    <cellStyle name="Normal 23 2 6" xfId="19549"/>
    <cellStyle name="Normal 23 2 6 2" xfId="19550"/>
    <cellStyle name="Normal 23 2 7" xfId="19551"/>
    <cellStyle name="Normal 23 3 2 2" xfId="19552"/>
    <cellStyle name="Normal 23 3 2 2 2" xfId="19553"/>
    <cellStyle name="Normal 23 3 2 2 2 2" xfId="19554"/>
    <cellStyle name="Normal 23 3 2 2 2 2 2" xfId="19555"/>
    <cellStyle name="Normal 23 3 2 2 2 3" xfId="19556"/>
    <cellStyle name="Normal 23 3 2 2 3" xfId="19557"/>
    <cellStyle name="Normal 23 3 2 2 3 2" xfId="19558"/>
    <cellStyle name="Normal 23 3 2 2 3 2 2" xfId="19559"/>
    <cellStyle name="Normal 23 3 2 2 3 3" xfId="19560"/>
    <cellStyle name="Normal 23 3 2 2 4" xfId="19561"/>
    <cellStyle name="Normal 23 3 2 2 4 2" xfId="19562"/>
    <cellStyle name="Normal 23 3 2 2 5" xfId="19563"/>
    <cellStyle name="Normal 23 3 2 3" xfId="19564"/>
    <cellStyle name="Normal 23 3 2 3 2" xfId="19565"/>
    <cellStyle name="Normal 23 3 2 3 2 2" xfId="19566"/>
    <cellStyle name="Normal 23 3 2 3 3" xfId="19567"/>
    <cellStyle name="Normal 23 3 2 4" xfId="19568"/>
    <cellStyle name="Normal 23 3 2 4 2" xfId="19569"/>
    <cellStyle name="Normal 23 3 2 4 2 2" xfId="19570"/>
    <cellStyle name="Normal 23 3 2 4 3" xfId="19571"/>
    <cellStyle name="Normal 23 3 2 5" xfId="19572"/>
    <cellStyle name="Normal 23 3 2 5 2" xfId="19573"/>
    <cellStyle name="Normal 23 3 2 6" xfId="19574"/>
    <cellStyle name="Normal 23 3 3 2" xfId="19575"/>
    <cellStyle name="Normal 23 3 3 2 2" xfId="19576"/>
    <cellStyle name="Normal 23 3 3 2 2 2" xfId="19577"/>
    <cellStyle name="Normal 23 3 3 2 3" xfId="19578"/>
    <cellStyle name="Normal 23 3 3 3" xfId="19579"/>
    <cellStyle name="Normal 23 3 3 3 2" xfId="19580"/>
    <cellStyle name="Normal 23 3 3 3 2 2" xfId="19581"/>
    <cellStyle name="Normal 23 3 3 3 3" xfId="19582"/>
    <cellStyle name="Normal 23 3 3 4" xfId="19583"/>
    <cellStyle name="Normal 23 3 3 4 2" xfId="19584"/>
    <cellStyle name="Normal 23 3 3 5" xfId="19585"/>
    <cellStyle name="Normal 23 3 4 2" xfId="19586"/>
    <cellStyle name="Normal 23 3 4 2 2" xfId="19587"/>
    <cellStyle name="Normal 23 3 4 3" xfId="19588"/>
    <cellStyle name="Normal 23 3 5" xfId="19589"/>
    <cellStyle name="Normal 23 3 5 2" xfId="19590"/>
    <cellStyle name="Normal 23 3 5 2 2" xfId="19591"/>
    <cellStyle name="Normal 23 3 5 3" xfId="19592"/>
    <cellStyle name="Normal 23 3 6" xfId="19593"/>
    <cellStyle name="Normal 23 3 6 2" xfId="19594"/>
    <cellStyle name="Normal 23 3 7" xfId="19595"/>
    <cellStyle name="Normal 23 4 2 2" xfId="19596"/>
    <cellStyle name="Normal 23 4 2 2 2" xfId="19597"/>
    <cellStyle name="Normal 23 4 2 2 2 2" xfId="19598"/>
    <cellStyle name="Normal 23 4 2 2 2 2 2" xfId="19599"/>
    <cellStyle name="Normal 23 4 2 2 2 3" xfId="19600"/>
    <cellStyle name="Normal 23 4 2 2 3" xfId="19601"/>
    <cellStyle name="Normal 23 4 2 2 3 2" xfId="19602"/>
    <cellStyle name="Normal 23 4 2 2 3 2 2" xfId="19603"/>
    <cellStyle name="Normal 23 4 2 2 3 3" xfId="19604"/>
    <cellStyle name="Normal 23 4 2 2 4" xfId="19605"/>
    <cellStyle name="Normal 23 4 2 2 4 2" xfId="19606"/>
    <cellStyle name="Normal 23 4 2 2 5" xfId="19607"/>
    <cellStyle name="Normal 23 4 2 3" xfId="19608"/>
    <cellStyle name="Normal 23 4 2 3 2" xfId="19609"/>
    <cellStyle name="Normal 23 4 2 3 2 2" xfId="19610"/>
    <cellStyle name="Normal 23 4 2 3 3" xfId="19611"/>
    <cellStyle name="Normal 23 4 2 4" xfId="19612"/>
    <cellStyle name="Normal 23 4 2 4 2" xfId="19613"/>
    <cellStyle name="Normal 23 4 2 4 2 2" xfId="19614"/>
    <cellStyle name="Normal 23 4 2 4 3" xfId="19615"/>
    <cellStyle name="Normal 23 4 2 5" xfId="19616"/>
    <cellStyle name="Normal 23 4 2 5 2" xfId="19617"/>
    <cellStyle name="Normal 23 4 2 6" xfId="19618"/>
    <cellStyle name="Normal 23 4 3 2" xfId="19619"/>
    <cellStyle name="Normal 23 4 3 2 2" xfId="19620"/>
    <cellStyle name="Normal 23 4 3 2 2 2" xfId="19621"/>
    <cellStyle name="Normal 23 4 3 2 3" xfId="19622"/>
    <cellStyle name="Normal 23 4 3 3" xfId="19623"/>
    <cellStyle name="Normal 23 4 3 3 2" xfId="19624"/>
    <cellStyle name="Normal 23 4 3 3 2 2" xfId="19625"/>
    <cellStyle name="Normal 23 4 3 3 3" xfId="19626"/>
    <cellStyle name="Normal 23 4 3 4" xfId="19627"/>
    <cellStyle name="Normal 23 4 3 4 2" xfId="19628"/>
    <cellStyle name="Normal 23 4 3 5" xfId="19629"/>
    <cellStyle name="Normal 23 4 4" xfId="19630"/>
    <cellStyle name="Normal 23 4 4 2" xfId="19631"/>
    <cellStyle name="Normal 23 4 4 2 2" xfId="19632"/>
    <cellStyle name="Normal 23 4 4 3" xfId="19633"/>
    <cellStyle name="Normal 23 4 5" xfId="19634"/>
    <cellStyle name="Normal 23 4 5 2" xfId="19635"/>
    <cellStyle name="Normal 23 4 5 2 2" xfId="19636"/>
    <cellStyle name="Normal 23 4 5 3" xfId="19637"/>
    <cellStyle name="Normal 23 4 6" xfId="19638"/>
    <cellStyle name="Normal 23 4 6 2" xfId="19639"/>
    <cellStyle name="Normal 23 4 7" xfId="19640"/>
    <cellStyle name="Normal 23 5 2 2" xfId="19641"/>
    <cellStyle name="Normal 23 5 2 2 2" xfId="19642"/>
    <cellStyle name="Normal 23 5 2 2 2 2" xfId="19643"/>
    <cellStyle name="Normal 23 5 2 2 2 2 2" xfId="19644"/>
    <cellStyle name="Normal 23 5 2 2 2 3" xfId="19645"/>
    <cellStyle name="Normal 23 5 2 2 3" xfId="19646"/>
    <cellStyle name="Normal 23 5 2 2 3 2" xfId="19647"/>
    <cellStyle name="Normal 23 5 2 2 3 2 2" xfId="19648"/>
    <cellStyle name="Normal 23 5 2 2 3 3" xfId="19649"/>
    <cellStyle name="Normal 23 5 2 2 4" xfId="19650"/>
    <cellStyle name="Normal 23 5 2 2 4 2" xfId="19651"/>
    <cellStyle name="Normal 23 5 2 2 5" xfId="19652"/>
    <cellStyle name="Normal 23 5 2 3" xfId="19653"/>
    <cellStyle name="Normal 23 5 2 3 2" xfId="19654"/>
    <cellStyle name="Normal 23 5 2 3 2 2" xfId="19655"/>
    <cellStyle name="Normal 23 5 2 3 3" xfId="19656"/>
    <cellStyle name="Normal 23 5 2 4" xfId="19657"/>
    <cellStyle name="Normal 23 5 2 4 2" xfId="19658"/>
    <cellStyle name="Normal 23 5 2 4 2 2" xfId="19659"/>
    <cellStyle name="Normal 23 5 2 4 3" xfId="19660"/>
    <cellStyle name="Normal 23 5 2 5" xfId="19661"/>
    <cellStyle name="Normal 23 5 2 5 2" xfId="19662"/>
    <cellStyle name="Normal 23 5 2 6" xfId="19663"/>
    <cellStyle name="Normal 23 5 3" xfId="19664"/>
    <cellStyle name="Normal 23 5 3 2" xfId="19665"/>
    <cellStyle name="Normal 23 5 3 2 2" xfId="19666"/>
    <cellStyle name="Normal 23 5 3 2 2 2" xfId="19667"/>
    <cellStyle name="Normal 23 5 3 2 3" xfId="19668"/>
    <cellStyle name="Normal 23 5 3 3" xfId="19669"/>
    <cellStyle name="Normal 23 5 3 3 2" xfId="19670"/>
    <cellStyle name="Normal 23 5 3 3 2 2" xfId="19671"/>
    <cellStyle name="Normal 23 5 3 3 3" xfId="19672"/>
    <cellStyle name="Normal 23 5 3 4" xfId="19673"/>
    <cellStyle name="Normal 23 5 3 4 2" xfId="19674"/>
    <cellStyle name="Normal 23 5 3 5" xfId="19675"/>
    <cellStyle name="Normal 23 5 4" xfId="19676"/>
    <cellStyle name="Normal 23 5 4 2" xfId="19677"/>
    <cellStyle name="Normal 23 5 4 2 2" xfId="19678"/>
    <cellStyle name="Normal 23 5 4 3" xfId="19679"/>
    <cellStyle name="Normal 23 5 5" xfId="19680"/>
    <cellStyle name="Normal 23 5 5 2" xfId="19681"/>
    <cellStyle name="Normal 23 5 5 2 2" xfId="19682"/>
    <cellStyle name="Normal 23 5 5 3" xfId="19683"/>
    <cellStyle name="Normal 23 5 6" xfId="19684"/>
    <cellStyle name="Normal 23 5 6 2" xfId="19685"/>
    <cellStyle name="Normal 23 5 7" xfId="19686"/>
    <cellStyle name="Normal 23 6 2 2" xfId="19687"/>
    <cellStyle name="Normal 23 6 2 2 2" xfId="19688"/>
    <cellStyle name="Normal 23 6 2 2 2 2" xfId="19689"/>
    <cellStyle name="Normal 23 6 2 2 2 2 2" xfId="19690"/>
    <cellStyle name="Normal 23 6 2 2 2 3" xfId="19691"/>
    <cellStyle name="Normal 23 6 2 2 3" xfId="19692"/>
    <cellStyle name="Normal 23 6 2 2 3 2" xfId="19693"/>
    <cellStyle name="Normal 23 6 2 2 3 2 2" xfId="19694"/>
    <cellStyle name="Normal 23 6 2 2 3 3" xfId="19695"/>
    <cellStyle name="Normal 23 6 2 2 4" xfId="19696"/>
    <cellStyle name="Normal 23 6 2 2 4 2" xfId="19697"/>
    <cellStyle name="Normal 23 6 2 2 5" xfId="19698"/>
    <cellStyle name="Normal 23 6 2 3" xfId="19699"/>
    <cellStyle name="Normal 23 6 2 3 2" xfId="19700"/>
    <cellStyle name="Normal 23 6 2 3 2 2" xfId="19701"/>
    <cellStyle name="Normal 23 6 2 3 3" xfId="19702"/>
    <cellStyle name="Normal 23 6 2 4" xfId="19703"/>
    <cellStyle name="Normal 23 6 2 4 2" xfId="19704"/>
    <cellStyle name="Normal 23 6 2 4 2 2" xfId="19705"/>
    <cellStyle name="Normal 23 6 2 4 3" xfId="19706"/>
    <cellStyle name="Normal 23 6 2 5" xfId="19707"/>
    <cellStyle name="Normal 23 6 2 5 2" xfId="19708"/>
    <cellStyle name="Normal 23 6 2 6" xfId="19709"/>
    <cellStyle name="Normal 23 6 3" xfId="19710"/>
    <cellStyle name="Normal 23 6 3 2" xfId="19711"/>
    <cellStyle name="Normal 23 6 3 2 2" xfId="19712"/>
    <cellStyle name="Normal 23 6 3 2 2 2" xfId="19713"/>
    <cellStyle name="Normal 23 6 3 2 3" xfId="19714"/>
    <cellStyle name="Normal 23 6 3 3" xfId="19715"/>
    <cellStyle name="Normal 23 6 3 3 2" xfId="19716"/>
    <cellStyle name="Normal 23 6 3 3 2 2" xfId="19717"/>
    <cellStyle name="Normal 23 6 3 3 3" xfId="19718"/>
    <cellStyle name="Normal 23 6 3 4" xfId="19719"/>
    <cellStyle name="Normal 23 6 3 4 2" xfId="19720"/>
    <cellStyle name="Normal 23 6 3 5" xfId="19721"/>
    <cellStyle name="Normal 23 6 4" xfId="19722"/>
    <cellStyle name="Normal 23 6 4 2" xfId="19723"/>
    <cellStyle name="Normal 23 6 4 2 2" xfId="19724"/>
    <cellStyle name="Normal 23 6 4 3" xfId="19725"/>
    <cellStyle name="Normal 23 6 5" xfId="19726"/>
    <cellStyle name="Normal 23 6 5 2" xfId="19727"/>
    <cellStyle name="Normal 23 6 5 2 2" xfId="19728"/>
    <cellStyle name="Normal 23 6 5 3" xfId="19729"/>
    <cellStyle name="Normal 23 6 6" xfId="19730"/>
    <cellStyle name="Normal 23 6 6 2" xfId="19731"/>
    <cellStyle name="Normal 23 6 7" xfId="19732"/>
    <cellStyle name="Normal 23 7 2 2" xfId="19733"/>
    <cellStyle name="Normal 23 7 2 2 2" xfId="19734"/>
    <cellStyle name="Normal 23 7 2 2 2 2" xfId="19735"/>
    <cellStyle name="Normal 23 7 2 2 2 2 2" xfId="19736"/>
    <cellStyle name="Normal 23 7 2 2 2 3" xfId="19737"/>
    <cellStyle name="Normal 23 7 2 2 3" xfId="19738"/>
    <cellStyle name="Normal 23 7 2 2 3 2" xfId="19739"/>
    <cellStyle name="Normal 23 7 2 2 3 2 2" xfId="19740"/>
    <cellStyle name="Normal 23 7 2 2 3 3" xfId="19741"/>
    <cellStyle name="Normal 23 7 2 2 4" xfId="19742"/>
    <cellStyle name="Normal 23 7 2 2 4 2" xfId="19743"/>
    <cellStyle name="Normal 23 7 2 2 5" xfId="19744"/>
    <cellStyle name="Normal 23 7 2 3" xfId="19745"/>
    <cellStyle name="Normal 23 7 2 3 2" xfId="19746"/>
    <cellStyle name="Normal 23 7 2 3 2 2" xfId="19747"/>
    <cellStyle name="Normal 23 7 2 3 3" xfId="19748"/>
    <cellStyle name="Normal 23 7 2 4" xfId="19749"/>
    <cellStyle name="Normal 23 7 2 4 2" xfId="19750"/>
    <cellStyle name="Normal 23 7 2 4 2 2" xfId="19751"/>
    <cellStyle name="Normal 23 7 2 4 3" xfId="19752"/>
    <cellStyle name="Normal 23 7 2 5" xfId="19753"/>
    <cellStyle name="Normal 23 7 2 5 2" xfId="19754"/>
    <cellStyle name="Normal 23 7 2 6" xfId="19755"/>
    <cellStyle name="Normal 23 7 3" xfId="19756"/>
    <cellStyle name="Normal 23 7 3 2" xfId="19757"/>
    <cellStyle name="Normal 23 7 3 2 2" xfId="19758"/>
    <cellStyle name="Normal 23 7 3 2 2 2" xfId="19759"/>
    <cellStyle name="Normal 23 7 3 2 3" xfId="19760"/>
    <cellStyle name="Normal 23 7 3 3" xfId="19761"/>
    <cellStyle name="Normal 23 7 3 3 2" xfId="19762"/>
    <cellStyle name="Normal 23 7 3 3 2 2" xfId="19763"/>
    <cellStyle name="Normal 23 7 3 3 3" xfId="19764"/>
    <cellStyle name="Normal 23 7 3 4" xfId="19765"/>
    <cellStyle name="Normal 23 7 3 4 2" xfId="19766"/>
    <cellStyle name="Normal 23 7 3 5" xfId="19767"/>
    <cellStyle name="Normal 23 7 4" xfId="19768"/>
    <cellStyle name="Normal 23 7 4 2" xfId="19769"/>
    <cellStyle name="Normal 23 7 4 2 2" xfId="19770"/>
    <cellStyle name="Normal 23 7 4 3" xfId="19771"/>
    <cellStyle name="Normal 23 7 5" xfId="19772"/>
    <cellStyle name="Normal 23 7 5 2" xfId="19773"/>
    <cellStyle name="Normal 23 7 5 2 2" xfId="19774"/>
    <cellStyle name="Normal 23 7 5 3" xfId="19775"/>
    <cellStyle name="Normal 23 7 6" xfId="19776"/>
    <cellStyle name="Normal 23 7 6 2" xfId="19777"/>
    <cellStyle name="Normal 23 7 7" xfId="19778"/>
    <cellStyle name="Normal 23 8 2" xfId="19779"/>
    <cellStyle name="Normal 23 8 2 2" xfId="19780"/>
    <cellStyle name="Normal 23 8 2 2 2" xfId="19781"/>
    <cellStyle name="Normal 23 8 2 2 2 2" xfId="19782"/>
    <cellStyle name="Normal 23 8 2 2 3" xfId="19783"/>
    <cellStyle name="Normal 23 8 2 3" xfId="19784"/>
    <cellStyle name="Normal 23 8 2 3 2" xfId="19785"/>
    <cellStyle name="Normal 23 8 2 3 2 2" xfId="19786"/>
    <cellStyle name="Normal 23 8 2 3 3" xfId="19787"/>
    <cellStyle name="Normal 23 8 2 4" xfId="19788"/>
    <cellStyle name="Normal 23 8 2 4 2" xfId="19789"/>
    <cellStyle name="Normal 23 8 2 5" xfId="19790"/>
    <cellStyle name="Normal 23 8 3" xfId="19791"/>
    <cellStyle name="Normal 23 8 3 2" xfId="19792"/>
    <cellStyle name="Normal 23 8 3 2 2" xfId="19793"/>
    <cellStyle name="Normal 23 8 3 3" xfId="19794"/>
    <cellStyle name="Normal 23 8 4" xfId="19795"/>
    <cellStyle name="Normal 23 8 4 2" xfId="19796"/>
    <cellStyle name="Normal 23 8 4 2 2" xfId="19797"/>
    <cellStyle name="Normal 23 8 4 3" xfId="19798"/>
    <cellStyle name="Normal 23 8 5" xfId="19799"/>
    <cellStyle name="Normal 23 8 5 2" xfId="19800"/>
    <cellStyle name="Normal 23 8 6" xfId="19801"/>
    <cellStyle name="Normal 23 9 2" xfId="19802"/>
    <cellStyle name="Normal 23 9 2 2" xfId="19803"/>
    <cellStyle name="Normal 23 9 2 2 2" xfId="19804"/>
    <cellStyle name="Normal 23 9 2 2 2 2" xfId="19805"/>
    <cellStyle name="Normal 23 9 2 2 3" xfId="19806"/>
    <cellStyle name="Normal 23 9 2 3" xfId="19807"/>
    <cellStyle name="Normal 23 9 2 3 2" xfId="19808"/>
    <cellStyle name="Normal 23 9 2 3 2 2" xfId="19809"/>
    <cellStyle name="Normal 23 9 2 3 3" xfId="19810"/>
    <cellStyle name="Normal 23 9 2 4" xfId="19811"/>
    <cellStyle name="Normal 23 9 2 4 2" xfId="19812"/>
    <cellStyle name="Normal 23 9 2 5" xfId="19813"/>
    <cellStyle name="Normal 23 9 3" xfId="19814"/>
    <cellStyle name="Normal 23 9 3 2" xfId="19815"/>
    <cellStyle name="Normal 23 9 3 2 2" xfId="19816"/>
    <cellStyle name="Normal 23 9 3 3" xfId="19817"/>
    <cellStyle name="Normal 23 9 4" xfId="19818"/>
    <cellStyle name="Normal 23 9 4 2" xfId="19819"/>
    <cellStyle name="Normal 23 9 4 2 2" xfId="19820"/>
    <cellStyle name="Normal 23 9 4 3" xfId="19821"/>
    <cellStyle name="Normal 23 9 5" xfId="19822"/>
    <cellStyle name="Normal 23 9 5 2" xfId="19823"/>
    <cellStyle name="Normal 23 9 6" xfId="19824"/>
    <cellStyle name="Normal 24 10 2" xfId="19825"/>
    <cellStyle name="Normal 24 10 2 2" xfId="19826"/>
    <cellStyle name="Normal 24 10 2 2 2" xfId="19827"/>
    <cellStyle name="Normal 24 10 2 3" xfId="19828"/>
    <cellStyle name="Normal 24 10 3" xfId="19829"/>
    <cellStyle name="Normal 24 10 3 2" xfId="19830"/>
    <cellStyle name="Normal 24 10 3 2 2" xfId="19831"/>
    <cellStyle name="Normal 24 10 3 3" xfId="19832"/>
    <cellStyle name="Normal 24 10 4" xfId="19833"/>
    <cellStyle name="Normal 24 10 4 2" xfId="19834"/>
    <cellStyle name="Normal 24 10 5" xfId="19835"/>
    <cellStyle name="Normal 24 11" xfId="19836"/>
    <cellStyle name="Normal 24 11 2" xfId="19837"/>
    <cellStyle name="Normal 24 11 2 2" xfId="19838"/>
    <cellStyle name="Normal 24 11 3" xfId="19839"/>
    <cellStyle name="Normal 24 12" xfId="19840"/>
    <cellStyle name="Normal 24 12 2" xfId="19841"/>
    <cellStyle name="Normal 24 12 2 2" xfId="19842"/>
    <cellStyle name="Normal 24 12 3" xfId="19843"/>
    <cellStyle name="Normal 24 13" xfId="19844"/>
    <cellStyle name="Normal 24 13 2" xfId="19845"/>
    <cellStyle name="Normal 24 14" xfId="19846"/>
    <cellStyle name="Normal 24 2 2 2" xfId="19847"/>
    <cellStyle name="Normal 24 2 2 2 2" xfId="19848"/>
    <cellStyle name="Normal 24 2 2 2 2 2" xfId="19849"/>
    <cellStyle name="Normal 24 2 2 2 2 2 2" xfId="19850"/>
    <cellStyle name="Normal 24 2 2 2 2 3" xfId="19851"/>
    <cellStyle name="Normal 24 2 2 2 3" xfId="19852"/>
    <cellStyle name="Normal 24 2 2 2 3 2" xfId="19853"/>
    <cellStyle name="Normal 24 2 2 2 3 2 2" xfId="19854"/>
    <cellStyle name="Normal 24 2 2 2 3 3" xfId="19855"/>
    <cellStyle name="Normal 24 2 2 2 4" xfId="19856"/>
    <cellStyle name="Normal 24 2 2 2 4 2" xfId="19857"/>
    <cellStyle name="Normal 24 2 2 2 5" xfId="19858"/>
    <cellStyle name="Normal 24 2 2 3" xfId="19859"/>
    <cellStyle name="Normal 24 2 2 3 2" xfId="19860"/>
    <cellStyle name="Normal 24 2 2 3 2 2" xfId="19861"/>
    <cellStyle name="Normal 24 2 2 3 3" xfId="19862"/>
    <cellStyle name="Normal 24 2 2 4" xfId="19863"/>
    <cellStyle name="Normal 24 2 2 4 2" xfId="19864"/>
    <cellStyle name="Normal 24 2 2 4 2 2" xfId="19865"/>
    <cellStyle name="Normal 24 2 2 4 3" xfId="19866"/>
    <cellStyle name="Normal 24 2 2 5" xfId="19867"/>
    <cellStyle name="Normal 24 2 2 5 2" xfId="19868"/>
    <cellStyle name="Normal 24 2 2 6" xfId="19869"/>
    <cellStyle name="Normal 24 2 3 2" xfId="19870"/>
    <cellStyle name="Normal 24 2 3 2 2" xfId="19871"/>
    <cellStyle name="Normal 24 2 3 2 2 2" xfId="19872"/>
    <cellStyle name="Normal 24 2 3 2 3" xfId="19873"/>
    <cellStyle name="Normal 24 2 3 3" xfId="19874"/>
    <cellStyle name="Normal 24 2 3 3 2" xfId="19875"/>
    <cellStyle name="Normal 24 2 3 3 2 2" xfId="19876"/>
    <cellStyle name="Normal 24 2 3 3 3" xfId="19877"/>
    <cellStyle name="Normal 24 2 3 4" xfId="19878"/>
    <cellStyle name="Normal 24 2 3 4 2" xfId="19879"/>
    <cellStyle name="Normal 24 2 3 5" xfId="19880"/>
    <cellStyle name="Normal 24 2 4 2" xfId="19881"/>
    <cellStyle name="Normal 24 2 4 2 2" xfId="19882"/>
    <cellStyle name="Normal 24 2 4 3" xfId="19883"/>
    <cellStyle name="Normal 24 2 5" xfId="19884"/>
    <cellStyle name="Normal 24 2 5 2" xfId="19885"/>
    <cellStyle name="Normal 24 2 5 2 2" xfId="19886"/>
    <cellStyle name="Normal 24 2 5 3" xfId="19887"/>
    <cellStyle name="Normal 24 2 6" xfId="19888"/>
    <cellStyle name="Normal 24 2 6 2" xfId="19889"/>
    <cellStyle name="Normal 24 2 7" xfId="19890"/>
    <cellStyle name="Normal 24 3 2 2" xfId="19891"/>
    <cellStyle name="Normal 24 3 2 2 2" xfId="19892"/>
    <cellStyle name="Normal 24 3 2 2 2 2" xfId="19893"/>
    <cellStyle name="Normal 24 3 2 2 2 2 2" xfId="19894"/>
    <cellStyle name="Normal 24 3 2 2 2 3" xfId="19895"/>
    <cellStyle name="Normal 24 3 2 2 3" xfId="19896"/>
    <cellStyle name="Normal 24 3 2 2 3 2" xfId="19897"/>
    <cellStyle name="Normal 24 3 2 2 3 2 2" xfId="19898"/>
    <cellStyle name="Normal 24 3 2 2 3 3" xfId="19899"/>
    <cellStyle name="Normal 24 3 2 2 4" xfId="19900"/>
    <cellStyle name="Normal 24 3 2 2 4 2" xfId="19901"/>
    <cellStyle name="Normal 24 3 2 2 5" xfId="19902"/>
    <cellStyle name="Normal 24 3 2 3" xfId="19903"/>
    <cellStyle name="Normal 24 3 2 3 2" xfId="19904"/>
    <cellStyle name="Normal 24 3 2 3 2 2" xfId="19905"/>
    <cellStyle name="Normal 24 3 2 3 3" xfId="19906"/>
    <cellStyle name="Normal 24 3 2 4" xfId="19907"/>
    <cellStyle name="Normal 24 3 2 4 2" xfId="19908"/>
    <cellStyle name="Normal 24 3 2 4 2 2" xfId="19909"/>
    <cellStyle name="Normal 24 3 2 4 3" xfId="19910"/>
    <cellStyle name="Normal 24 3 2 5" xfId="19911"/>
    <cellStyle name="Normal 24 3 2 5 2" xfId="19912"/>
    <cellStyle name="Normal 24 3 2 6" xfId="19913"/>
    <cellStyle name="Normal 24 3 3 2" xfId="19914"/>
    <cellStyle name="Normal 24 3 3 2 2" xfId="19915"/>
    <cellStyle name="Normal 24 3 3 2 2 2" xfId="19916"/>
    <cellStyle name="Normal 24 3 3 2 3" xfId="19917"/>
    <cellStyle name="Normal 24 3 3 3" xfId="19918"/>
    <cellStyle name="Normal 24 3 3 3 2" xfId="19919"/>
    <cellStyle name="Normal 24 3 3 3 2 2" xfId="19920"/>
    <cellStyle name="Normal 24 3 3 3 3" xfId="19921"/>
    <cellStyle name="Normal 24 3 3 4" xfId="19922"/>
    <cellStyle name="Normal 24 3 3 4 2" xfId="19923"/>
    <cellStyle name="Normal 24 3 3 5" xfId="19924"/>
    <cellStyle name="Normal 24 3 4 2" xfId="19925"/>
    <cellStyle name="Normal 24 3 4 2 2" xfId="19926"/>
    <cellStyle name="Normal 24 3 4 3" xfId="19927"/>
    <cellStyle name="Normal 24 3 5" xfId="19928"/>
    <cellStyle name="Normal 24 3 5 2" xfId="19929"/>
    <cellStyle name="Normal 24 3 5 2 2" xfId="19930"/>
    <cellStyle name="Normal 24 3 5 3" xfId="19931"/>
    <cellStyle name="Normal 24 3 6" xfId="19932"/>
    <cellStyle name="Normal 24 3 6 2" xfId="19933"/>
    <cellStyle name="Normal 24 3 7" xfId="19934"/>
    <cellStyle name="Normal 24 4 2 2" xfId="19935"/>
    <cellStyle name="Normal 24 4 2 2 2" xfId="19936"/>
    <cellStyle name="Normal 24 4 2 2 2 2" xfId="19937"/>
    <cellStyle name="Normal 24 4 2 2 2 2 2" xfId="19938"/>
    <cellStyle name="Normal 24 4 2 2 2 3" xfId="19939"/>
    <cellStyle name="Normal 24 4 2 2 3" xfId="19940"/>
    <cellStyle name="Normal 24 4 2 2 3 2" xfId="19941"/>
    <cellStyle name="Normal 24 4 2 2 3 2 2" xfId="19942"/>
    <cellStyle name="Normal 24 4 2 2 3 3" xfId="19943"/>
    <cellStyle name="Normal 24 4 2 2 4" xfId="19944"/>
    <cellStyle name="Normal 24 4 2 2 4 2" xfId="19945"/>
    <cellStyle name="Normal 24 4 2 2 5" xfId="19946"/>
    <cellStyle name="Normal 24 4 2 3" xfId="19947"/>
    <cellStyle name="Normal 24 4 2 3 2" xfId="19948"/>
    <cellStyle name="Normal 24 4 2 3 2 2" xfId="19949"/>
    <cellStyle name="Normal 24 4 2 3 3" xfId="19950"/>
    <cellStyle name="Normal 24 4 2 4" xfId="19951"/>
    <cellStyle name="Normal 24 4 2 4 2" xfId="19952"/>
    <cellStyle name="Normal 24 4 2 4 2 2" xfId="19953"/>
    <cellStyle name="Normal 24 4 2 4 3" xfId="19954"/>
    <cellStyle name="Normal 24 4 2 5" xfId="19955"/>
    <cellStyle name="Normal 24 4 2 5 2" xfId="19956"/>
    <cellStyle name="Normal 24 4 2 6" xfId="19957"/>
    <cellStyle name="Normal 24 4 3 2" xfId="19958"/>
    <cellStyle name="Normal 24 4 3 2 2" xfId="19959"/>
    <cellStyle name="Normal 24 4 3 2 2 2" xfId="19960"/>
    <cellStyle name="Normal 24 4 3 2 3" xfId="19961"/>
    <cellStyle name="Normal 24 4 3 3" xfId="19962"/>
    <cellStyle name="Normal 24 4 3 3 2" xfId="19963"/>
    <cellStyle name="Normal 24 4 3 3 2 2" xfId="19964"/>
    <cellStyle name="Normal 24 4 3 3 3" xfId="19965"/>
    <cellStyle name="Normal 24 4 3 4" xfId="19966"/>
    <cellStyle name="Normal 24 4 3 4 2" xfId="19967"/>
    <cellStyle name="Normal 24 4 3 5" xfId="19968"/>
    <cellStyle name="Normal 24 4 4" xfId="19969"/>
    <cellStyle name="Normal 24 4 4 2" xfId="19970"/>
    <cellStyle name="Normal 24 4 4 2 2" xfId="19971"/>
    <cellStyle name="Normal 24 4 4 3" xfId="19972"/>
    <cellStyle name="Normal 24 4 5" xfId="19973"/>
    <cellStyle name="Normal 24 4 5 2" xfId="19974"/>
    <cellStyle name="Normal 24 4 5 2 2" xfId="19975"/>
    <cellStyle name="Normal 24 4 5 3" xfId="19976"/>
    <cellStyle name="Normal 24 4 6" xfId="19977"/>
    <cellStyle name="Normal 24 4 6 2" xfId="19978"/>
    <cellStyle name="Normal 24 4 7" xfId="19979"/>
    <cellStyle name="Normal 24 5 2 2" xfId="19980"/>
    <cellStyle name="Normal 24 5 2 2 2" xfId="19981"/>
    <cellStyle name="Normal 24 5 2 2 2 2" xfId="19982"/>
    <cellStyle name="Normal 24 5 2 2 2 2 2" xfId="19983"/>
    <cellStyle name="Normal 24 5 2 2 2 3" xfId="19984"/>
    <cellStyle name="Normal 24 5 2 2 3" xfId="19985"/>
    <cellStyle name="Normal 24 5 2 2 3 2" xfId="19986"/>
    <cellStyle name="Normal 24 5 2 2 3 2 2" xfId="19987"/>
    <cellStyle name="Normal 24 5 2 2 3 3" xfId="19988"/>
    <cellStyle name="Normal 24 5 2 2 4" xfId="19989"/>
    <cellStyle name="Normal 24 5 2 2 4 2" xfId="19990"/>
    <cellStyle name="Normal 24 5 2 2 5" xfId="19991"/>
    <cellStyle name="Normal 24 5 2 3" xfId="19992"/>
    <cellStyle name="Normal 24 5 2 3 2" xfId="19993"/>
    <cellStyle name="Normal 24 5 2 3 2 2" xfId="19994"/>
    <cellStyle name="Normal 24 5 2 3 3" xfId="19995"/>
    <cellStyle name="Normal 24 5 2 4" xfId="19996"/>
    <cellStyle name="Normal 24 5 2 4 2" xfId="19997"/>
    <cellStyle name="Normal 24 5 2 4 2 2" xfId="19998"/>
    <cellStyle name="Normal 24 5 2 4 3" xfId="19999"/>
    <cellStyle name="Normal 24 5 2 5" xfId="20000"/>
    <cellStyle name="Normal 24 5 2 5 2" xfId="20001"/>
    <cellStyle name="Normal 24 5 2 6" xfId="20002"/>
    <cellStyle name="Normal 24 5 3" xfId="20003"/>
    <cellStyle name="Normal 24 5 3 2" xfId="20004"/>
    <cellStyle name="Normal 24 5 3 2 2" xfId="20005"/>
    <cellStyle name="Normal 24 5 3 2 2 2" xfId="20006"/>
    <cellStyle name="Normal 24 5 3 2 3" xfId="20007"/>
    <cellStyle name="Normal 24 5 3 3" xfId="20008"/>
    <cellStyle name="Normal 24 5 3 3 2" xfId="20009"/>
    <cellStyle name="Normal 24 5 3 3 2 2" xfId="20010"/>
    <cellStyle name="Normal 24 5 3 3 3" xfId="20011"/>
    <cellStyle name="Normal 24 5 3 4" xfId="20012"/>
    <cellStyle name="Normal 24 5 3 4 2" xfId="20013"/>
    <cellStyle name="Normal 24 5 3 5" xfId="20014"/>
    <cellStyle name="Normal 24 5 4" xfId="20015"/>
    <cellStyle name="Normal 24 5 4 2" xfId="20016"/>
    <cellStyle name="Normal 24 5 4 2 2" xfId="20017"/>
    <cellStyle name="Normal 24 5 4 3" xfId="20018"/>
    <cellStyle name="Normal 24 5 5" xfId="20019"/>
    <cellStyle name="Normal 24 5 5 2" xfId="20020"/>
    <cellStyle name="Normal 24 5 5 2 2" xfId="20021"/>
    <cellStyle name="Normal 24 5 5 3" xfId="20022"/>
    <cellStyle name="Normal 24 5 6" xfId="20023"/>
    <cellStyle name="Normal 24 5 6 2" xfId="20024"/>
    <cellStyle name="Normal 24 5 7" xfId="20025"/>
    <cellStyle name="Normal 24 6 2 2" xfId="20026"/>
    <cellStyle name="Normal 24 6 2 2 2" xfId="20027"/>
    <cellStyle name="Normal 24 6 2 2 2 2" xfId="20028"/>
    <cellStyle name="Normal 24 6 2 2 2 2 2" xfId="20029"/>
    <cellStyle name="Normal 24 6 2 2 2 3" xfId="20030"/>
    <cellStyle name="Normal 24 6 2 2 3" xfId="20031"/>
    <cellStyle name="Normal 24 6 2 2 3 2" xfId="20032"/>
    <cellStyle name="Normal 24 6 2 2 3 2 2" xfId="20033"/>
    <cellStyle name="Normal 24 6 2 2 3 3" xfId="20034"/>
    <cellStyle name="Normal 24 6 2 2 4" xfId="20035"/>
    <cellStyle name="Normal 24 6 2 2 4 2" xfId="20036"/>
    <cellStyle name="Normal 24 6 2 2 5" xfId="20037"/>
    <cellStyle name="Normal 24 6 2 3" xfId="20038"/>
    <cellStyle name="Normal 24 6 2 3 2" xfId="20039"/>
    <cellStyle name="Normal 24 6 2 3 2 2" xfId="20040"/>
    <cellStyle name="Normal 24 6 2 3 3" xfId="20041"/>
    <cellStyle name="Normal 24 6 2 4" xfId="20042"/>
    <cellStyle name="Normal 24 6 2 4 2" xfId="20043"/>
    <cellStyle name="Normal 24 6 2 4 2 2" xfId="20044"/>
    <cellStyle name="Normal 24 6 2 4 3" xfId="20045"/>
    <cellStyle name="Normal 24 6 2 5" xfId="20046"/>
    <cellStyle name="Normal 24 6 2 5 2" xfId="20047"/>
    <cellStyle name="Normal 24 6 2 6" xfId="20048"/>
    <cellStyle name="Normal 24 6 3" xfId="20049"/>
    <cellStyle name="Normal 24 6 3 2" xfId="20050"/>
    <cellStyle name="Normal 24 6 3 2 2" xfId="20051"/>
    <cellStyle name="Normal 24 6 3 2 2 2" xfId="20052"/>
    <cellStyle name="Normal 24 6 3 2 3" xfId="20053"/>
    <cellStyle name="Normal 24 6 3 3" xfId="20054"/>
    <cellStyle name="Normal 24 6 3 3 2" xfId="20055"/>
    <cellStyle name="Normal 24 6 3 3 2 2" xfId="20056"/>
    <cellStyle name="Normal 24 6 3 3 3" xfId="20057"/>
    <cellStyle name="Normal 24 6 3 4" xfId="20058"/>
    <cellStyle name="Normal 24 6 3 4 2" xfId="20059"/>
    <cellStyle name="Normal 24 6 3 5" xfId="20060"/>
    <cellStyle name="Normal 24 6 4" xfId="20061"/>
    <cellStyle name="Normal 24 6 4 2" xfId="20062"/>
    <cellStyle name="Normal 24 6 4 2 2" xfId="20063"/>
    <cellStyle name="Normal 24 6 4 3" xfId="20064"/>
    <cellStyle name="Normal 24 6 5" xfId="20065"/>
    <cellStyle name="Normal 24 6 5 2" xfId="20066"/>
    <cellStyle name="Normal 24 6 5 2 2" xfId="20067"/>
    <cellStyle name="Normal 24 6 5 3" xfId="20068"/>
    <cellStyle name="Normal 24 6 6" xfId="20069"/>
    <cellStyle name="Normal 24 6 6 2" xfId="20070"/>
    <cellStyle name="Normal 24 6 7" xfId="20071"/>
    <cellStyle name="Normal 24 7 2 2" xfId="20072"/>
    <cellStyle name="Normal 24 7 2 2 2" xfId="20073"/>
    <cellStyle name="Normal 24 7 2 2 2 2" xfId="20074"/>
    <cellStyle name="Normal 24 7 2 2 2 2 2" xfId="20075"/>
    <cellStyle name="Normal 24 7 2 2 2 3" xfId="20076"/>
    <cellStyle name="Normal 24 7 2 2 3" xfId="20077"/>
    <cellStyle name="Normal 24 7 2 2 3 2" xfId="20078"/>
    <cellStyle name="Normal 24 7 2 2 3 2 2" xfId="20079"/>
    <cellStyle name="Normal 24 7 2 2 3 3" xfId="20080"/>
    <cellStyle name="Normal 24 7 2 2 4" xfId="20081"/>
    <cellStyle name="Normal 24 7 2 2 4 2" xfId="20082"/>
    <cellStyle name="Normal 24 7 2 2 5" xfId="20083"/>
    <cellStyle name="Normal 24 7 2 3" xfId="20084"/>
    <cellStyle name="Normal 24 7 2 3 2" xfId="20085"/>
    <cellStyle name="Normal 24 7 2 3 2 2" xfId="20086"/>
    <cellStyle name="Normal 24 7 2 3 3" xfId="20087"/>
    <cellStyle name="Normal 24 7 2 4" xfId="20088"/>
    <cellStyle name="Normal 24 7 2 4 2" xfId="20089"/>
    <cellStyle name="Normal 24 7 2 4 2 2" xfId="20090"/>
    <cellStyle name="Normal 24 7 2 4 3" xfId="20091"/>
    <cellStyle name="Normal 24 7 2 5" xfId="20092"/>
    <cellStyle name="Normal 24 7 2 5 2" xfId="20093"/>
    <cellStyle name="Normal 24 7 2 6" xfId="20094"/>
    <cellStyle name="Normal 24 7 3" xfId="20095"/>
    <cellStyle name="Normal 24 7 3 2" xfId="20096"/>
    <cellStyle name="Normal 24 7 3 2 2" xfId="20097"/>
    <cellStyle name="Normal 24 7 3 2 2 2" xfId="20098"/>
    <cellStyle name="Normal 24 7 3 2 3" xfId="20099"/>
    <cellStyle name="Normal 24 7 3 3" xfId="20100"/>
    <cellStyle name="Normal 24 7 3 3 2" xfId="20101"/>
    <cellStyle name="Normal 24 7 3 3 2 2" xfId="20102"/>
    <cellStyle name="Normal 24 7 3 3 3" xfId="20103"/>
    <cellStyle name="Normal 24 7 3 4" xfId="20104"/>
    <cellStyle name="Normal 24 7 3 4 2" xfId="20105"/>
    <cellStyle name="Normal 24 7 3 5" xfId="20106"/>
    <cellStyle name="Normal 24 7 4" xfId="20107"/>
    <cellStyle name="Normal 24 7 4 2" xfId="20108"/>
    <cellStyle name="Normal 24 7 4 2 2" xfId="20109"/>
    <cellStyle name="Normal 24 7 4 3" xfId="20110"/>
    <cellStyle name="Normal 24 7 5" xfId="20111"/>
    <cellStyle name="Normal 24 7 5 2" xfId="20112"/>
    <cellStyle name="Normal 24 7 5 2 2" xfId="20113"/>
    <cellStyle name="Normal 24 7 5 3" xfId="20114"/>
    <cellStyle name="Normal 24 7 6" xfId="20115"/>
    <cellStyle name="Normal 24 7 6 2" xfId="20116"/>
    <cellStyle name="Normal 24 7 7" xfId="20117"/>
    <cellStyle name="Normal 24 8 2" xfId="20118"/>
    <cellStyle name="Normal 24 8 2 2" xfId="20119"/>
    <cellStyle name="Normal 24 8 2 2 2" xfId="20120"/>
    <cellStyle name="Normal 24 8 2 2 2 2" xfId="20121"/>
    <cellStyle name="Normal 24 8 2 2 3" xfId="20122"/>
    <cellStyle name="Normal 24 8 2 3" xfId="20123"/>
    <cellStyle name="Normal 24 8 2 3 2" xfId="20124"/>
    <cellStyle name="Normal 24 8 2 3 2 2" xfId="20125"/>
    <cellStyle name="Normal 24 8 2 3 3" xfId="20126"/>
    <cellStyle name="Normal 24 8 2 4" xfId="20127"/>
    <cellStyle name="Normal 24 8 2 4 2" xfId="20128"/>
    <cellStyle name="Normal 24 8 2 5" xfId="20129"/>
    <cellStyle name="Normal 24 8 3" xfId="20130"/>
    <cellStyle name="Normal 24 8 3 2" xfId="20131"/>
    <cellStyle name="Normal 24 8 3 2 2" xfId="20132"/>
    <cellStyle name="Normal 24 8 3 3" xfId="20133"/>
    <cellStyle name="Normal 24 8 4" xfId="20134"/>
    <cellStyle name="Normal 24 8 4 2" xfId="20135"/>
    <cellStyle name="Normal 24 8 4 2 2" xfId="20136"/>
    <cellStyle name="Normal 24 8 4 3" xfId="20137"/>
    <cellStyle name="Normal 24 8 5" xfId="20138"/>
    <cellStyle name="Normal 24 8 5 2" xfId="20139"/>
    <cellStyle name="Normal 24 8 6" xfId="20140"/>
    <cellStyle name="Normal 24 9 2" xfId="20141"/>
    <cellStyle name="Normal 24 9 2 2" xfId="20142"/>
    <cellStyle name="Normal 24 9 2 2 2" xfId="20143"/>
    <cellStyle name="Normal 24 9 2 2 2 2" xfId="20144"/>
    <cellStyle name="Normal 24 9 2 2 3" xfId="20145"/>
    <cellStyle name="Normal 24 9 2 3" xfId="20146"/>
    <cellStyle name="Normal 24 9 2 3 2" xfId="20147"/>
    <cellStyle name="Normal 24 9 2 3 2 2" xfId="20148"/>
    <cellStyle name="Normal 24 9 2 3 3" xfId="20149"/>
    <cellStyle name="Normal 24 9 2 4" xfId="20150"/>
    <cellStyle name="Normal 24 9 2 4 2" xfId="20151"/>
    <cellStyle name="Normal 24 9 2 5" xfId="20152"/>
    <cellStyle name="Normal 24 9 3" xfId="20153"/>
    <cellStyle name="Normal 24 9 3 2" xfId="20154"/>
    <cellStyle name="Normal 24 9 3 2 2" xfId="20155"/>
    <cellStyle name="Normal 24 9 3 3" xfId="20156"/>
    <cellStyle name="Normal 24 9 4" xfId="20157"/>
    <cellStyle name="Normal 24 9 4 2" xfId="20158"/>
    <cellStyle name="Normal 24 9 4 2 2" xfId="20159"/>
    <cellStyle name="Normal 24 9 4 3" xfId="20160"/>
    <cellStyle name="Normal 24 9 5" xfId="20161"/>
    <cellStyle name="Normal 24 9 5 2" xfId="20162"/>
    <cellStyle name="Normal 24 9 6" xfId="20163"/>
    <cellStyle name="Normal 25 10 2" xfId="20164"/>
    <cellStyle name="Normal 25 10 2 2" xfId="20165"/>
    <cellStyle name="Normal 25 10 2 2 2" xfId="20166"/>
    <cellStyle name="Normal 25 10 2 3" xfId="20167"/>
    <cellStyle name="Normal 25 10 3" xfId="20168"/>
    <cellStyle name="Normal 25 10 3 2" xfId="20169"/>
    <cellStyle name="Normal 25 10 3 2 2" xfId="20170"/>
    <cellStyle name="Normal 25 10 3 3" xfId="20171"/>
    <cellStyle name="Normal 25 10 4" xfId="20172"/>
    <cellStyle name="Normal 25 10 4 2" xfId="20173"/>
    <cellStyle name="Normal 25 10 5" xfId="20174"/>
    <cellStyle name="Normal 25 11" xfId="20175"/>
    <cellStyle name="Normal 25 11 2" xfId="20176"/>
    <cellStyle name="Normal 25 11 2 2" xfId="20177"/>
    <cellStyle name="Normal 25 11 3" xfId="20178"/>
    <cellStyle name="Normal 25 12" xfId="20179"/>
    <cellStyle name="Normal 25 12 2" xfId="20180"/>
    <cellStyle name="Normal 25 12 2 2" xfId="20181"/>
    <cellStyle name="Normal 25 12 3" xfId="20182"/>
    <cellStyle name="Normal 25 13" xfId="20183"/>
    <cellStyle name="Normal 25 13 2" xfId="20184"/>
    <cellStyle name="Normal 25 14" xfId="20185"/>
    <cellStyle name="Normal 25 2 2 2" xfId="20186"/>
    <cellStyle name="Normal 25 2 2 2 2" xfId="20187"/>
    <cellStyle name="Normal 25 2 2 2 2 2" xfId="20188"/>
    <cellStyle name="Normal 25 2 2 2 2 2 2" xfId="20189"/>
    <cellStyle name="Normal 25 2 2 2 2 3" xfId="20190"/>
    <cellStyle name="Normal 25 2 2 2 3" xfId="20191"/>
    <cellStyle name="Normal 25 2 2 2 3 2" xfId="20192"/>
    <cellStyle name="Normal 25 2 2 2 3 2 2" xfId="20193"/>
    <cellStyle name="Normal 25 2 2 2 3 3" xfId="20194"/>
    <cellStyle name="Normal 25 2 2 2 4" xfId="20195"/>
    <cellStyle name="Normal 25 2 2 2 4 2" xfId="20196"/>
    <cellStyle name="Normal 25 2 2 2 5" xfId="20197"/>
    <cellStyle name="Normal 25 2 2 3" xfId="20198"/>
    <cellStyle name="Normal 25 2 2 3 2" xfId="20199"/>
    <cellStyle name="Normal 25 2 2 3 2 2" xfId="20200"/>
    <cellStyle name="Normal 25 2 2 3 3" xfId="20201"/>
    <cellStyle name="Normal 25 2 2 4" xfId="20202"/>
    <cellStyle name="Normal 25 2 2 4 2" xfId="20203"/>
    <cellStyle name="Normal 25 2 2 4 2 2" xfId="20204"/>
    <cellStyle name="Normal 25 2 2 4 3" xfId="20205"/>
    <cellStyle name="Normal 25 2 2 5" xfId="20206"/>
    <cellStyle name="Normal 25 2 2 5 2" xfId="20207"/>
    <cellStyle name="Normal 25 2 2 6" xfId="20208"/>
    <cellStyle name="Normal 25 2 3 2" xfId="20209"/>
    <cellStyle name="Normal 25 2 3 2 2" xfId="20210"/>
    <cellStyle name="Normal 25 2 3 2 2 2" xfId="20211"/>
    <cellStyle name="Normal 25 2 3 2 3" xfId="20212"/>
    <cellStyle name="Normal 25 2 3 3" xfId="20213"/>
    <cellStyle name="Normal 25 2 3 3 2" xfId="20214"/>
    <cellStyle name="Normal 25 2 3 3 2 2" xfId="20215"/>
    <cellStyle name="Normal 25 2 3 3 3" xfId="20216"/>
    <cellStyle name="Normal 25 2 3 4" xfId="20217"/>
    <cellStyle name="Normal 25 2 3 4 2" xfId="20218"/>
    <cellStyle name="Normal 25 2 3 5" xfId="20219"/>
    <cellStyle name="Normal 25 2 4 2" xfId="20220"/>
    <cellStyle name="Normal 25 2 4 2 2" xfId="20221"/>
    <cellStyle name="Normal 25 2 4 3" xfId="20222"/>
    <cellStyle name="Normal 25 2 5" xfId="20223"/>
    <cellStyle name="Normal 25 2 5 2" xfId="20224"/>
    <cellStyle name="Normal 25 2 5 2 2" xfId="20225"/>
    <cellStyle name="Normal 25 2 5 3" xfId="20226"/>
    <cellStyle name="Normal 25 2 6" xfId="20227"/>
    <cellStyle name="Normal 25 2 6 2" xfId="20228"/>
    <cellStyle name="Normal 25 2 7" xfId="20229"/>
    <cellStyle name="Normal 25 3 2 2" xfId="20230"/>
    <cellStyle name="Normal 25 3 2 2 2" xfId="20231"/>
    <cellStyle name="Normal 25 3 2 2 2 2" xfId="20232"/>
    <cellStyle name="Normal 25 3 2 2 2 2 2" xfId="20233"/>
    <cellStyle name="Normal 25 3 2 2 2 3" xfId="20234"/>
    <cellStyle name="Normal 25 3 2 2 3" xfId="20235"/>
    <cellStyle name="Normal 25 3 2 2 3 2" xfId="20236"/>
    <cellStyle name="Normal 25 3 2 2 3 2 2" xfId="20237"/>
    <cellStyle name="Normal 25 3 2 2 3 3" xfId="20238"/>
    <cellStyle name="Normal 25 3 2 2 4" xfId="20239"/>
    <cellStyle name="Normal 25 3 2 2 4 2" xfId="20240"/>
    <cellStyle name="Normal 25 3 2 2 5" xfId="20241"/>
    <cellStyle name="Normal 25 3 2 3" xfId="20242"/>
    <cellStyle name="Normal 25 3 2 3 2" xfId="20243"/>
    <cellStyle name="Normal 25 3 2 3 2 2" xfId="20244"/>
    <cellStyle name="Normal 25 3 2 3 3" xfId="20245"/>
    <cellStyle name="Normal 25 3 2 4" xfId="20246"/>
    <cellStyle name="Normal 25 3 2 4 2" xfId="20247"/>
    <cellStyle name="Normal 25 3 2 4 2 2" xfId="20248"/>
    <cellStyle name="Normal 25 3 2 4 3" xfId="20249"/>
    <cellStyle name="Normal 25 3 2 5" xfId="20250"/>
    <cellStyle name="Normal 25 3 2 5 2" xfId="20251"/>
    <cellStyle name="Normal 25 3 2 6" xfId="20252"/>
    <cellStyle name="Normal 25 3 3 2" xfId="20253"/>
    <cellStyle name="Normal 25 3 3 2 2" xfId="20254"/>
    <cellStyle name="Normal 25 3 3 2 2 2" xfId="20255"/>
    <cellStyle name="Normal 25 3 3 2 3" xfId="20256"/>
    <cellStyle name="Normal 25 3 3 3" xfId="20257"/>
    <cellStyle name="Normal 25 3 3 3 2" xfId="20258"/>
    <cellStyle name="Normal 25 3 3 3 2 2" xfId="20259"/>
    <cellStyle name="Normal 25 3 3 3 3" xfId="20260"/>
    <cellStyle name="Normal 25 3 3 4" xfId="20261"/>
    <cellStyle name="Normal 25 3 3 4 2" xfId="20262"/>
    <cellStyle name="Normal 25 3 3 5" xfId="20263"/>
    <cellStyle name="Normal 25 3 4 2" xfId="20264"/>
    <cellStyle name="Normal 25 3 4 2 2" xfId="20265"/>
    <cellStyle name="Normal 25 3 4 3" xfId="20266"/>
    <cellStyle name="Normal 25 3 5" xfId="20267"/>
    <cellStyle name="Normal 25 3 5 2" xfId="20268"/>
    <cellStyle name="Normal 25 3 5 2 2" xfId="20269"/>
    <cellStyle name="Normal 25 3 5 3" xfId="20270"/>
    <cellStyle name="Normal 25 3 6" xfId="20271"/>
    <cellStyle name="Normal 25 3 6 2" xfId="20272"/>
    <cellStyle name="Normal 25 3 7" xfId="20273"/>
    <cellStyle name="Normal 25 4 2 2" xfId="20274"/>
    <cellStyle name="Normal 25 4 2 2 2" xfId="20275"/>
    <cellStyle name="Normal 25 4 2 2 2 2" xfId="20276"/>
    <cellStyle name="Normal 25 4 2 2 2 2 2" xfId="20277"/>
    <cellStyle name="Normal 25 4 2 2 2 3" xfId="20278"/>
    <cellStyle name="Normal 25 4 2 2 3" xfId="20279"/>
    <cellStyle name="Normal 25 4 2 2 3 2" xfId="20280"/>
    <cellStyle name="Normal 25 4 2 2 3 2 2" xfId="20281"/>
    <cellStyle name="Normal 25 4 2 2 3 3" xfId="20282"/>
    <cellStyle name="Normal 25 4 2 2 4" xfId="20283"/>
    <cellStyle name="Normal 25 4 2 2 4 2" xfId="20284"/>
    <cellStyle name="Normal 25 4 2 2 5" xfId="20285"/>
    <cellStyle name="Normal 25 4 2 3" xfId="20286"/>
    <cellStyle name="Normal 25 4 2 3 2" xfId="20287"/>
    <cellStyle name="Normal 25 4 2 3 2 2" xfId="20288"/>
    <cellStyle name="Normal 25 4 2 3 3" xfId="20289"/>
    <cellStyle name="Normal 25 4 2 4" xfId="20290"/>
    <cellStyle name="Normal 25 4 2 4 2" xfId="20291"/>
    <cellStyle name="Normal 25 4 2 4 2 2" xfId="20292"/>
    <cellStyle name="Normal 25 4 2 4 3" xfId="20293"/>
    <cellStyle name="Normal 25 4 2 5" xfId="20294"/>
    <cellStyle name="Normal 25 4 2 5 2" xfId="20295"/>
    <cellStyle name="Normal 25 4 2 6" xfId="20296"/>
    <cellStyle name="Normal 25 4 3 2" xfId="20297"/>
    <cellStyle name="Normal 25 4 3 2 2" xfId="20298"/>
    <cellStyle name="Normal 25 4 3 2 2 2" xfId="20299"/>
    <cellStyle name="Normal 25 4 3 2 3" xfId="20300"/>
    <cellStyle name="Normal 25 4 3 3" xfId="20301"/>
    <cellStyle name="Normal 25 4 3 3 2" xfId="20302"/>
    <cellStyle name="Normal 25 4 3 3 2 2" xfId="20303"/>
    <cellStyle name="Normal 25 4 3 3 3" xfId="20304"/>
    <cellStyle name="Normal 25 4 3 4" xfId="20305"/>
    <cellStyle name="Normal 25 4 3 4 2" xfId="20306"/>
    <cellStyle name="Normal 25 4 3 5" xfId="20307"/>
    <cellStyle name="Normal 25 4 4" xfId="20308"/>
    <cellStyle name="Normal 25 4 4 2" xfId="20309"/>
    <cellStyle name="Normal 25 4 4 2 2" xfId="20310"/>
    <cellStyle name="Normal 25 4 4 3" xfId="20311"/>
    <cellStyle name="Normal 25 4 5" xfId="20312"/>
    <cellStyle name="Normal 25 4 5 2" xfId="20313"/>
    <cellStyle name="Normal 25 4 5 2 2" xfId="20314"/>
    <cellStyle name="Normal 25 4 5 3" xfId="20315"/>
    <cellStyle name="Normal 25 4 6" xfId="20316"/>
    <cellStyle name="Normal 25 4 6 2" xfId="20317"/>
    <cellStyle name="Normal 25 4 7" xfId="20318"/>
    <cellStyle name="Normal 25 5 2 2" xfId="20319"/>
    <cellStyle name="Normal 25 5 2 2 2" xfId="20320"/>
    <cellStyle name="Normal 25 5 2 2 2 2" xfId="20321"/>
    <cellStyle name="Normal 25 5 2 2 2 2 2" xfId="20322"/>
    <cellStyle name="Normal 25 5 2 2 2 3" xfId="20323"/>
    <cellStyle name="Normal 25 5 2 2 3" xfId="20324"/>
    <cellStyle name="Normal 25 5 2 2 3 2" xfId="20325"/>
    <cellStyle name="Normal 25 5 2 2 3 2 2" xfId="20326"/>
    <cellStyle name="Normal 25 5 2 2 3 3" xfId="20327"/>
    <cellStyle name="Normal 25 5 2 2 4" xfId="20328"/>
    <cellStyle name="Normal 25 5 2 2 4 2" xfId="20329"/>
    <cellStyle name="Normal 25 5 2 2 5" xfId="20330"/>
    <cellStyle name="Normal 25 5 2 3" xfId="20331"/>
    <cellStyle name="Normal 25 5 2 3 2" xfId="20332"/>
    <cellStyle name="Normal 25 5 2 3 2 2" xfId="20333"/>
    <cellStyle name="Normal 25 5 2 3 3" xfId="20334"/>
    <cellStyle name="Normal 25 5 2 4" xfId="20335"/>
    <cellStyle name="Normal 25 5 2 4 2" xfId="20336"/>
    <cellStyle name="Normal 25 5 2 4 2 2" xfId="20337"/>
    <cellStyle name="Normal 25 5 2 4 3" xfId="20338"/>
    <cellStyle name="Normal 25 5 2 5" xfId="20339"/>
    <cellStyle name="Normal 25 5 2 5 2" xfId="20340"/>
    <cellStyle name="Normal 25 5 2 6" xfId="20341"/>
    <cellStyle name="Normal 25 5 3" xfId="20342"/>
    <cellStyle name="Normal 25 5 3 2" xfId="20343"/>
    <cellStyle name="Normal 25 5 3 2 2" xfId="20344"/>
    <cellStyle name="Normal 25 5 3 2 2 2" xfId="20345"/>
    <cellStyle name="Normal 25 5 3 2 3" xfId="20346"/>
    <cellStyle name="Normal 25 5 3 3" xfId="20347"/>
    <cellStyle name="Normal 25 5 3 3 2" xfId="20348"/>
    <cellStyle name="Normal 25 5 3 3 2 2" xfId="20349"/>
    <cellStyle name="Normal 25 5 3 3 3" xfId="20350"/>
    <cellStyle name="Normal 25 5 3 4" xfId="20351"/>
    <cellStyle name="Normal 25 5 3 4 2" xfId="20352"/>
    <cellStyle name="Normal 25 5 3 5" xfId="20353"/>
    <cellStyle name="Normal 25 5 4" xfId="20354"/>
    <cellStyle name="Normal 25 5 4 2" xfId="20355"/>
    <cellStyle name="Normal 25 5 4 2 2" xfId="20356"/>
    <cellStyle name="Normal 25 5 4 3" xfId="20357"/>
    <cellStyle name="Normal 25 5 5" xfId="20358"/>
    <cellStyle name="Normal 25 5 5 2" xfId="20359"/>
    <cellStyle name="Normal 25 5 5 2 2" xfId="20360"/>
    <cellStyle name="Normal 25 5 5 3" xfId="20361"/>
    <cellStyle name="Normal 25 5 6" xfId="20362"/>
    <cellStyle name="Normal 25 5 6 2" xfId="20363"/>
    <cellStyle name="Normal 25 5 7" xfId="20364"/>
    <cellStyle name="Normal 25 6 2 2" xfId="20365"/>
    <cellStyle name="Normal 25 6 2 2 2" xfId="20366"/>
    <cellStyle name="Normal 25 6 2 2 2 2" xfId="20367"/>
    <cellStyle name="Normal 25 6 2 2 2 2 2" xfId="20368"/>
    <cellStyle name="Normal 25 6 2 2 2 3" xfId="20369"/>
    <cellStyle name="Normal 25 6 2 2 3" xfId="20370"/>
    <cellStyle name="Normal 25 6 2 2 3 2" xfId="20371"/>
    <cellStyle name="Normal 25 6 2 2 3 2 2" xfId="20372"/>
    <cellStyle name="Normal 25 6 2 2 3 3" xfId="20373"/>
    <cellStyle name="Normal 25 6 2 2 4" xfId="20374"/>
    <cellStyle name="Normal 25 6 2 2 4 2" xfId="20375"/>
    <cellStyle name="Normal 25 6 2 2 5" xfId="20376"/>
    <cellStyle name="Normal 25 6 2 3" xfId="20377"/>
    <cellStyle name="Normal 25 6 2 3 2" xfId="20378"/>
    <cellStyle name="Normal 25 6 2 3 2 2" xfId="20379"/>
    <cellStyle name="Normal 25 6 2 3 3" xfId="20380"/>
    <cellStyle name="Normal 25 6 2 4" xfId="20381"/>
    <cellStyle name="Normal 25 6 2 4 2" xfId="20382"/>
    <cellStyle name="Normal 25 6 2 4 2 2" xfId="20383"/>
    <cellStyle name="Normal 25 6 2 4 3" xfId="20384"/>
    <cellStyle name="Normal 25 6 2 5" xfId="20385"/>
    <cellStyle name="Normal 25 6 2 5 2" xfId="20386"/>
    <cellStyle name="Normal 25 6 2 6" xfId="20387"/>
    <cellStyle name="Normal 25 6 3" xfId="20388"/>
    <cellStyle name="Normal 25 6 3 2" xfId="20389"/>
    <cellStyle name="Normal 25 6 3 2 2" xfId="20390"/>
    <cellStyle name="Normal 25 6 3 2 2 2" xfId="20391"/>
    <cellStyle name="Normal 25 6 3 2 3" xfId="20392"/>
    <cellStyle name="Normal 25 6 3 3" xfId="20393"/>
    <cellStyle name="Normal 25 6 3 3 2" xfId="20394"/>
    <cellStyle name="Normal 25 6 3 3 2 2" xfId="20395"/>
    <cellStyle name="Normal 25 6 3 3 3" xfId="20396"/>
    <cellStyle name="Normal 25 6 3 4" xfId="20397"/>
    <cellStyle name="Normal 25 6 3 4 2" xfId="20398"/>
    <cellStyle name="Normal 25 6 3 5" xfId="20399"/>
    <cellStyle name="Normal 25 6 4" xfId="20400"/>
    <cellStyle name="Normal 25 6 4 2" xfId="20401"/>
    <cellStyle name="Normal 25 6 4 2 2" xfId="20402"/>
    <cellStyle name="Normal 25 6 4 3" xfId="20403"/>
    <cellStyle name="Normal 25 6 5" xfId="20404"/>
    <cellStyle name="Normal 25 6 5 2" xfId="20405"/>
    <cellStyle name="Normal 25 6 5 2 2" xfId="20406"/>
    <cellStyle name="Normal 25 6 5 3" xfId="20407"/>
    <cellStyle name="Normal 25 6 6" xfId="20408"/>
    <cellStyle name="Normal 25 6 6 2" xfId="20409"/>
    <cellStyle name="Normal 25 6 7" xfId="20410"/>
    <cellStyle name="Normal 25 7 2 2" xfId="20411"/>
    <cellStyle name="Normal 25 7 2 2 2" xfId="20412"/>
    <cellStyle name="Normal 25 7 2 2 2 2" xfId="20413"/>
    <cellStyle name="Normal 25 7 2 2 2 2 2" xfId="20414"/>
    <cellStyle name="Normal 25 7 2 2 2 3" xfId="20415"/>
    <cellStyle name="Normal 25 7 2 2 3" xfId="20416"/>
    <cellStyle name="Normal 25 7 2 2 3 2" xfId="20417"/>
    <cellStyle name="Normal 25 7 2 2 3 2 2" xfId="20418"/>
    <cellStyle name="Normal 25 7 2 2 3 3" xfId="20419"/>
    <cellStyle name="Normal 25 7 2 2 4" xfId="20420"/>
    <cellStyle name="Normal 25 7 2 2 4 2" xfId="20421"/>
    <cellStyle name="Normal 25 7 2 2 5" xfId="20422"/>
    <cellStyle name="Normal 25 7 2 3" xfId="20423"/>
    <cellStyle name="Normal 25 7 2 3 2" xfId="20424"/>
    <cellStyle name="Normal 25 7 2 3 2 2" xfId="20425"/>
    <cellStyle name="Normal 25 7 2 3 3" xfId="20426"/>
    <cellStyle name="Normal 25 7 2 4" xfId="20427"/>
    <cellStyle name="Normal 25 7 2 4 2" xfId="20428"/>
    <cellStyle name="Normal 25 7 2 4 2 2" xfId="20429"/>
    <cellStyle name="Normal 25 7 2 4 3" xfId="20430"/>
    <cellStyle name="Normal 25 7 2 5" xfId="20431"/>
    <cellStyle name="Normal 25 7 2 5 2" xfId="20432"/>
    <cellStyle name="Normal 25 7 2 6" xfId="20433"/>
    <cellStyle name="Normal 25 7 3" xfId="20434"/>
    <cellStyle name="Normal 25 7 3 2" xfId="20435"/>
    <cellStyle name="Normal 25 7 3 2 2" xfId="20436"/>
    <cellStyle name="Normal 25 7 3 2 2 2" xfId="20437"/>
    <cellStyle name="Normal 25 7 3 2 3" xfId="20438"/>
    <cellStyle name="Normal 25 7 3 3" xfId="20439"/>
    <cellStyle name="Normal 25 7 3 3 2" xfId="20440"/>
    <cellStyle name="Normal 25 7 3 3 2 2" xfId="20441"/>
    <cellStyle name="Normal 25 7 3 3 3" xfId="20442"/>
    <cellStyle name="Normal 25 7 3 4" xfId="20443"/>
    <cellStyle name="Normal 25 7 3 4 2" xfId="20444"/>
    <cellStyle name="Normal 25 7 3 5" xfId="20445"/>
    <cellStyle name="Normal 25 7 4" xfId="20446"/>
    <cellStyle name="Normal 25 7 4 2" xfId="20447"/>
    <cellStyle name="Normal 25 7 4 2 2" xfId="20448"/>
    <cellStyle name="Normal 25 7 4 3" xfId="20449"/>
    <cellStyle name="Normal 25 7 5" xfId="20450"/>
    <cellStyle name="Normal 25 7 5 2" xfId="20451"/>
    <cellStyle name="Normal 25 7 5 2 2" xfId="20452"/>
    <cellStyle name="Normal 25 7 5 3" xfId="20453"/>
    <cellStyle name="Normal 25 7 6" xfId="20454"/>
    <cellStyle name="Normal 25 7 6 2" xfId="20455"/>
    <cellStyle name="Normal 25 7 7" xfId="20456"/>
    <cellStyle name="Normal 25 8 2" xfId="20457"/>
    <cellStyle name="Normal 25 8 2 2" xfId="20458"/>
    <cellStyle name="Normal 25 8 2 2 2" xfId="20459"/>
    <cellStyle name="Normal 25 8 2 2 2 2" xfId="20460"/>
    <cellStyle name="Normal 25 8 2 2 3" xfId="20461"/>
    <cellStyle name="Normal 25 8 2 3" xfId="20462"/>
    <cellStyle name="Normal 25 8 2 3 2" xfId="20463"/>
    <cellStyle name="Normal 25 8 2 3 2 2" xfId="20464"/>
    <cellStyle name="Normal 25 8 2 3 3" xfId="20465"/>
    <cellStyle name="Normal 25 8 2 4" xfId="20466"/>
    <cellStyle name="Normal 25 8 2 4 2" xfId="20467"/>
    <cellStyle name="Normal 25 8 2 5" xfId="20468"/>
    <cellStyle name="Normal 25 8 3" xfId="20469"/>
    <cellStyle name="Normal 25 8 3 2" xfId="20470"/>
    <cellStyle name="Normal 25 8 3 2 2" xfId="20471"/>
    <cellStyle name="Normal 25 8 3 3" xfId="20472"/>
    <cellStyle name="Normal 25 8 4" xfId="20473"/>
    <cellStyle name="Normal 25 8 4 2" xfId="20474"/>
    <cellStyle name="Normal 25 8 4 2 2" xfId="20475"/>
    <cellStyle name="Normal 25 8 4 3" xfId="20476"/>
    <cellStyle name="Normal 25 8 5" xfId="20477"/>
    <cellStyle name="Normal 25 8 5 2" xfId="20478"/>
    <cellStyle name="Normal 25 8 6" xfId="20479"/>
    <cellStyle name="Normal 25 9 2" xfId="20480"/>
    <cellStyle name="Normal 25 9 2 2" xfId="20481"/>
    <cellStyle name="Normal 25 9 2 2 2" xfId="20482"/>
    <cellStyle name="Normal 25 9 2 2 2 2" xfId="20483"/>
    <cellStyle name="Normal 25 9 2 2 3" xfId="20484"/>
    <cellStyle name="Normal 25 9 2 3" xfId="20485"/>
    <cellStyle name="Normal 25 9 2 3 2" xfId="20486"/>
    <cellStyle name="Normal 25 9 2 3 2 2" xfId="20487"/>
    <cellStyle name="Normal 25 9 2 3 3" xfId="20488"/>
    <cellStyle name="Normal 25 9 2 4" xfId="20489"/>
    <cellStyle name="Normal 25 9 2 4 2" xfId="20490"/>
    <cellStyle name="Normal 25 9 2 5" xfId="20491"/>
    <cellStyle name="Normal 25 9 3" xfId="20492"/>
    <cellStyle name="Normal 25 9 3 2" xfId="20493"/>
    <cellStyle name="Normal 25 9 3 2 2" xfId="20494"/>
    <cellStyle name="Normal 25 9 3 3" xfId="20495"/>
    <cellStyle name="Normal 25 9 4" xfId="20496"/>
    <cellStyle name="Normal 25 9 4 2" xfId="20497"/>
    <cellStyle name="Normal 25 9 4 2 2" xfId="20498"/>
    <cellStyle name="Normal 25 9 4 3" xfId="20499"/>
    <cellStyle name="Normal 25 9 5" xfId="20500"/>
    <cellStyle name="Normal 25 9 5 2" xfId="20501"/>
    <cellStyle name="Normal 25 9 6" xfId="20502"/>
    <cellStyle name="Normal 26 10 2" xfId="20503"/>
    <cellStyle name="Normal 26 10 2 2" xfId="20504"/>
    <cellStyle name="Normal 26 10 2 2 2" xfId="20505"/>
    <cellStyle name="Normal 26 10 2 3" xfId="20506"/>
    <cellStyle name="Normal 26 10 3" xfId="20507"/>
    <cellStyle name="Normal 26 10 3 2" xfId="20508"/>
    <cellStyle name="Normal 26 10 3 2 2" xfId="20509"/>
    <cellStyle name="Normal 26 10 3 3" xfId="20510"/>
    <cellStyle name="Normal 26 10 4" xfId="20511"/>
    <cellStyle name="Normal 26 10 4 2" xfId="20512"/>
    <cellStyle name="Normal 26 10 5" xfId="20513"/>
    <cellStyle name="Normal 26 11" xfId="20514"/>
    <cellStyle name="Normal 26 11 2" xfId="20515"/>
    <cellStyle name="Normal 26 11 2 2" xfId="20516"/>
    <cellStyle name="Normal 26 11 3" xfId="20517"/>
    <cellStyle name="Normal 26 12" xfId="20518"/>
    <cellStyle name="Normal 26 12 2" xfId="20519"/>
    <cellStyle name="Normal 26 12 2 2" xfId="20520"/>
    <cellStyle name="Normal 26 12 3" xfId="20521"/>
    <cellStyle name="Normal 26 13" xfId="20522"/>
    <cellStyle name="Normal 26 13 2" xfId="20523"/>
    <cellStyle name="Normal 26 14" xfId="20524"/>
    <cellStyle name="Normal 26 2 2 2" xfId="20525"/>
    <cellStyle name="Normal 26 2 2 2 2" xfId="20526"/>
    <cellStyle name="Normal 26 2 2 2 2 2" xfId="20527"/>
    <cellStyle name="Normal 26 2 2 2 2 2 2" xfId="20528"/>
    <cellStyle name="Normal 26 2 2 2 2 3" xfId="20529"/>
    <cellStyle name="Normal 26 2 2 2 3" xfId="20530"/>
    <cellStyle name="Normal 26 2 2 2 3 2" xfId="20531"/>
    <cellStyle name="Normal 26 2 2 2 3 2 2" xfId="20532"/>
    <cellStyle name="Normal 26 2 2 2 3 3" xfId="20533"/>
    <cellStyle name="Normal 26 2 2 2 4" xfId="20534"/>
    <cellStyle name="Normal 26 2 2 2 4 2" xfId="20535"/>
    <cellStyle name="Normal 26 2 2 2 5" xfId="20536"/>
    <cellStyle name="Normal 26 2 2 3" xfId="20537"/>
    <cellStyle name="Normal 26 2 2 3 2" xfId="20538"/>
    <cellStyle name="Normal 26 2 2 3 2 2" xfId="20539"/>
    <cellStyle name="Normal 26 2 2 3 3" xfId="20540"/>
    <cellStyle name="Normal 26 2 2 4" xfId="20541"/>
    <cellStyle name="Normal 26 2 2 4 2" xfId="20542"/>
    <cellStyle name="Normal 26 2 2 4 2 2" xfId="20543"/>
    <cellStyle name="Normal 26 2 2 4 3" xfId="20544"/>
    <cellStyle name="Normal 26 2 2 5" xfId="20545"/>
    <cellStyle name="Normal 26 2 2 5 2" xfId="20546"/>
    <cellStyle name="Normal 26 2 2 6" xfId="20547"/>
    <cellStyle name="Normal 26 2 3 2" xfId="20548"/>
    <cellStyle name="Normal 26 2 3 2 2" xfId="20549"/>
    <cellStyle name="Normal 26 2 3 2 2 2" xfId="20550"/>
    <cellStyle name="Normal 26 2 3 2 3" xfId="20551"/>
    <cellStyle name="Normal 26 2 3 3" xfId="20552"/>
    <cellStyle name="Normal 26 2 3 3 2" xfId="20553"/>
    <cellStyle name="Normal 26 2 3 3 2 2" xfId="20554"/>
    <cellStyle name="Normal 26 2 3 3 3" xfId="20555"/>
    <cellStyle name="Normal 26 2 3 4" xfId="20556"/>
    <cellStyle name="Normal 26 2 3 4 2" xfId="20557"/>
    <cellStyle name="Normal 26 2 3 5" xfId="20558"/>
    <cellStyle name="Normal 26 2 4 2" xfId="20559"/>
    <cellStyle name="Normal 26 2 4 2 2" xfId="20560"/>
    <cellStyle name="Normal 26 2 4 3" xfId="20561"/>
    <cellStyle name="Normal 26 2 5" xfId="20562"/>
    <cellStyle name="Normal 26 2 5 2" xfId="20563"/>
    <cellStyle name="Normal 26 2 5 2 2" xfId="20564"/>
    <cellStyle name="Normal 26 2 5 3" xfId="20565"/>
    <cellStyle name="Normal 26 2 6" xfId="20566"/>
    <cellStyle name="Normal 26 2 6 2" xfId="20567"/>
    <cellStyle name="Normal 26 2 7" xfId="20568"/>
    <cellStyle name="Normal 26 3 2 2" xfId="20569"/>
    <cellStyle name="Normal 26 3 2 2 2" xfId="20570"/>
    <cellStyle name="Normal 26 3 2 2 2 2" xfId="20571"/>
    <cellStyle name="Normal 26 3 2 2 2 2 2" xfId="20572"/>
    <cellStyle name="Normal 26 3 2 2 2 3" xfId="20573"/>
    <cellStyle name="Normal 26 3 2 2 3" xfId="20574"/>
    <cellStyle name="Normal 26 3 2 2 3 2" xfId="20575"/>
    <cellStyle name="Normal 26 3 2 2 3 2 2" xfId="20576"/>
    <cellStyle name="Normal 26 3 2 2 3 3" xfId="20577"/>
    <cellStyle name="Normal 26 3 2 2 4" xfId="20578"/>
    <cellStyle name="Normal 26 3 2 2 4 2" xfId="20579"/>
    <cellStyle name="Normal 26 3 2 2 5" xfId="20580"/>
    <cellStyle name="Normal 26 3 2 3" xfId="20581"/>
    <cellStyle name="Normal 26 3 2 3 2" xfId="20582"/>
    <cellStyle name="Normal 26 3 2 3 2 2" xfId="20583"/>
    <cellStyle name="Normal 26 3 2 3 3" xfId="20584"/>
    <cellStyle name="Normal 26 3 2 4" xfId="20585"/>
    <cellStyle name="Normal 26 3 2 4 2" xfId="20586"/>
    <cellStyle name="Normal 26 3 2 4 2 2" xfId="20587"/>
    <cellStyle name="Normal 26 3 2 4 3" xfId="20588"/>
    <cellStyle name="Normal 26 3 2 5" xfId="20589"/>
    <cellStyle name="Normal 26 3 2 5 2" xfId="20590"/>
    <cellStyle name="Normal 26 3 2 6" xfId="20591"/>
    <cellStyle name="Normal 26 3 3 2" xfId="20592"/>
    <cellStyle name="Normal 26 3 3 2 2" xfId="20593"/>
    <cellStyle name="Normal 26 3 3 2 2 2" xfId="20594"/>
    <cellStyle name="Normal 26 3 3 2 3" xfId="20595"/>
    <cellStyle name="Normal 26 3 3 3" xfId="20596"/>
    <cellStyle name="Normal 26 3 3 3 2" xfId="20597"/>
    <cellStyle name="Normal 26 3 3 3 2 2" xfId="20598"/>
    <cellStyle name="Normal 26 3 3 3 3" xfId="20599"/>
    <cellStyle name="Normal 26 3 3 4" xfId="20600"/>
    <cellStyle name="Normal 26 3 3 4 2" xfId="20601"/>
    <cellStyle name="Normal 26 3 3 5" xfId="20602"/>
    <cellStyle name="Normal 26 3 4 2" xfId="20603"/>
    <cellStyle name="Normal 26 3 4 2 2" xfId="20604"/>
    <cellStyle name="Normal 26 3 4 3" xfId="20605"/>
    <cellStyle name="Normal 26 3 5" xfId="20606"/>
    <cellStyle name="Normal 26 3 5 2" xfId="20607"/>
    <cellStyle name="Normal 26 3 5 2 2" xfId="20608"/>
    <cellStyle name="Normal 26 3 5 3" xfId="20609"/>
    <cellStyle name="Normal 26 3 6" xfId="20610"/>
    <cellStyle name="Normal 26 3 6 2" xfId="20611"/>
    <cellStyle name="Normal 26 3 7" xfId="20612"/>
    <cellStyle name="Normal 26 4 2 2" xfId="20613"/>
    <cellStyle name="Normal 26 4 2 2 2" xfId="20614"/>
    <cellStyle name="Normal 26 4 2 2 2 2" xfId="20615"/>
    <cellStyle name="Normal 26 4 2 2 2 2 2" xfId="20616"/>
    <cellStyle name="Normal 26 4 2 2 2 3" xfId="20617"/>
    <cellStyle name="Normal 26 4 2 2 3" xfId="20618"/>
    <cellStyle name="Normal 26 4 2 2 3 2" xfId="20619"/>
    <cellStyle name="Normal 26 4 2 2 3 2 2" xfId="20620"/>
    <cellStyle name="Normal 26 4 2 2 3 3" xfId="20621"/>
    <cellStyle name="Normal 26 4 2 2 4" xfId="20622"/>
    <cellStyle name="Normal 26 4 2 2 4 2" xfId="20623"/>
    <cellStyle name="Normal 26 4 2 2 5" xfId="20624"/>
    <cellStyle name="Normal 26 4 2 3" xfId="20625"/>
    <cellStyle name="Normal 26 4 2 3 2" xfId="20626"/>
    <cellStyle name="Normal 26 4 2 3 2 2" xfId="20627"/>
    <cellStyle name="Normal 26 4 2 3 3" xfId="20628"/>
    <cellStyle name="Normal 26 4 2 4" xfId="20629"/>
    <cellStyle name="Normal 26 4 2 4 2" xfId="20630"/>
    <cellStyle name="Normal 26 4 2 4 2 2" xfId="20631"/>
    <cellStyle name="Normal 26 4 2 4 3" xfId="20632"/>
    <cellStyle name="Normal 26 4 2 5" xfId="20633"/>
    <cellStyle name="Normal 26 4 2 5 2" xfId="20634"/>
    <cellStyle name="Normal 26 4 2 6" xfId="20635"/>
    <cellStyle name="Normal 26 4 3 2" xfId="20636"/>
    <cellStyle name="Normal 26 4 3 2 2" xfId="20637"/>
    <cellStyle name="Normal 26 4 3 2 2 2" xfId="20638"/>
    <cellStyle name="Normal 26 4 3 2 3" xfId="20639"/>
    <cellStyle name="Normal 26 4 3 3" xfId="20640"/>
    <cellStyle name="Normal 26 4 3 3 2" xfId="20641"/>
    <cellStyle name="Normal 26 4 3 3 2 2" xfId="20642"/>
    <cellStyle name="Normal 26 4 3 3 3" xfId="20643"/>
    <cellStyle name="Normal 26 4 3 4" xfId="20644"/>
    <cellStyle name="Normal 26 4 3 4 2" xfId="20645"/>
    <cellStyle name="Normal 26 4 3 5" xfId="20646"/>
    <cellStyle name="Normal 26 4 4" xfId="20647"/>
    <cellStyle name="Normal 26 4 4 2" xfId="20648"/>
    <cellStyle name="Normal 26 4 4 2 2" xfId="20649"/>
    <cellStyle name="Normal 26 4 4 3" xfId="20650"/>
    <cellStyle name="Normal 26 4 5" xfId="20651"/>
    <cellStyle name="Normal 26 4 5 2" xfId="20652"/>
    <cellStyle name="Normal 26 4 5 2 2" xfId="20653"/>
    <cellStyle name="Normal 26 4 5 3" xfId="20654"/>
    <cellStyle name="Normal 26 4 6" xfId="20655"/>
    <cellStyle name="Normal 26 4 6 2" xfId="20656"/>
    <cellStyle name="Normal 26 4 7" xfId="20657"/>
    <cellStyle name="Normal 26 5 2 2" xfId="20658"/>
    <cellStyle name="Normal 26 5 2 2 2" xfId="20659"/>
    <cellStyle name="Normal 26 5 2 2 2 2" xfId="20660"/>
    <cellStyle name="Normal 26 5 2 2 2 2 2" xfId="20661"/>
    <cellStyle name="Normal 26 5 2 2 2 3" xfId="20662"/>
    <cellStyle name="Normal 26 5 2 2 3" xfId="20663"/>
    <cellStyle name="Normal 26 5 2 2 3 2" xfId="20664"/>
    <cellStyle name="Normal 26 5 2 2 3 2 2" xfId="20665"/>
    <cellStyle name="Normal 26 5 2 2 3 3" xfId="20666"/>
    <cellStyle name="Normal 26 5 2 2 4" xfId="20667"/>
    <cellStyle name="Normal 26 5 2 2 4 2" xfId="20668"/>
    <cellStyle name="Normal 26 5 2 2 5" xfId="20669"/>
    <cellStyle name="Normal 26 5 2 3" xfId="20670"/>
    <cellStyle name="Normal 26 5 2 3 2" xfId="20671"/>
    <cellStyle name="Normal 26 5 2 3 2 2" xfId="20672"/>
    <cellStyle name="Normal 26 5 2 3 3" xfId="20673"/>
    <cellStyle name="Normal 26 5 2 4" xfId="20674"/>
    <cellStyle name="Normal 26 5 2 4 2" xfId="20675"/>
    <cellStyle name="Normal 26 5 2 4 2 2" xfId="20676"/>
    <cellStyle name="Normal 26 5 2 4 3" xfId="20677"/>
    <cellStyle name="Normal 26 5 2 5" xfId="20678"/>
    <cellStyle name="Normal 26 5 2 5 2" xfId="20679"/>
    <cellStyle name="Normal 26 5 2 6" xfId="20680"/>
    <cellStyle name="Normal 26 5 3" xfId="20681"/>
    <cellStyle name="Normal 26 5 3 2" xfId="20682"/>
    <cellStyle name="Normal 26 5 3 2 2" xfId="20683"/>
    <cellStyle name="Normal 26 5 3 2 2 2" xfId="20684"/>
    <cellStyle name="Normal 26 5 3 2 3" xfId="20685"/>
    <cellStyle name="Normal 26 5 3 3" xfId="20686"/>
    <cellStyle name="Normal 26 5 3 3 2" xfId="20687"/>
    <cellStyle name="Normal 26 5 3 3 2 2" xfId="20688"/>
    <cellStyle name="Normal 26 5 3 3 3" xfId="20689"/>
    <cellStyle name="Normal 26 5 3 4" xfId="20690"/>
    <cellStyle name="Normal 26 5 3 4 2" xfId="20691"/>
    <cellStyle name="Normal 26 5 3 5" xfId="20692"/>
    <cellStyle name="Normal 26 5 4" xfId="20693"/>
    <cellStyle name="Normal 26 5 4 2" xfId="20694"/>
    <cellStyle name="Normal 26 5 4 2 2" xfId="20695"/>
    <cellStyle name="Normal 26 5 4 3" xfId="20696"/>
    <cellStyle name="Normal 26 5 5" xfId="20697"/>
    <cellStyle name="Normal 26 5 5 2" xfId="20698"/>
    <cellStyle name="Normal 26 5 5 2 2" xfId="20699"/>
    <cellStyle name="Normal 26 5 5 3" xfId="20700"/>
    <cellStyle name="Normal 26 5 6" xfId="20701"/>
    <cellStyle name="Normal 26 5 6 2" xfId="20702"/>
    <cellStyle name="Normal 26 5 7" xfId="20703"/>
    <cellStyle name="Normal 26 6 2 2" xfId="20704"/>
    <cellStyle name="Normal 26 6 2 2 2" xfId="20705"/>
    <cellStyle name="Normal 26 6 2 2 2 2" xfId="20706"/>
    <cellStyle name="Normal 26 6 2 2 2 2 2" xfId="20707"/>
    <cellStyle name="Normal 26 6 2 2 2 3" xfId="20708"/>
    <cellStyle name="Normal 26 6 2 2 3" xfId="20709"/>
    <cellStyle name="Normal 26 6 2 2 3 2" xfId="20710"/>
    <cellStyle name="Normal 26 6 2 2 3 2 2" xfId="20711"/>
    <cellStyle name="Normal 26 6 2 2 3 3" xfId="20712"/>
    <cellStyle name="Normal 26 6 2 2 4" xfId="20713"/>
    <cellStyle name="Normal 26 6 2 2 4 2" xfId="20714"/>
    <cellStyle name="Normal 26 6 2 2 5" xfId="20715"/>
    <cellStyle name="Normal 26 6 2 3" xfId="20716"/>
    <cellStyle name="Normal 26 6 2 3 2" xfId="20717"/>
    <cellStyle name="Normal 26 6 2 3 2 2" xfId="20718"/>
    <cellStyle name="Normal 26 6 2 3 3" xfId="20719"/>
    <cellStyle name="Normal 26 6 2 4" xfId="20720"/>
    <cellStyle name="Normal 26 6 2 4 2" xfId="20721"/>
    <cellStyle name="Normal 26 6 2 4 2 2" xfId="20722"/>
    <cellStyle name="Normal 26 6 2 4 3" xfId="20723"/>
    <cellStyle name="Normal 26 6 2 5" xfId="20724"/>
    <cellStyle name="Normal 26 6 2 5 2" xfId="20725"/>
    <cellStyle name="Normal 26 6 2 6" xfId="20726"/>
    <cellStyle name="Normal 26 6 3" xfId="20727"/>
    <cellStyle name="Normal 26 6 3 2" xfId="20728"/>
    <cellStyle name="Normal 26 6 3 2 2" xfId="20729"/>
    <cellStyle name="Normal 26 6 3 2 2 2" xfId="20730"/>
    <cellStyle name="Normal 26 6 3 2 3" xfId="20731"/>
    <cellStyle name="Normal 26 6 3 3" xfId="20732"/>
    <cellStyle name="Normal 26 6 3 3 2" xfId="20733"/>
    <cellStyle name="Normal 26 6 3 3 2 2" xfId="20734"/>
    <cellStyle name="Normal 26 6 3 3 3" xfId="20735"/>
    <cellStyle name="Normal 26 6 3 4" xfId="20736"/>
    <cellStyle name="Normal 26 6 3 4 2" xfId="20737"/>
    <cellStyle name="Normal 26 6 3 5" xfId="20738"/>
    <cellStyle name="Normal 26 6 4" xfId="20739"/>
    <cellStyle name="Normal 26 6 4 2" xfId="20740"/>
    <cellStyle name="Normal 26 6 4 2 2" xfId="20741"/>
    <cellStyle name="Normal 26 6 4 3" xfId="20742"/>
    <cellStyle name="Normal 26 6 5" xfId="20743"/>
    <cellStyle name="Normal 26 6 5 2" xfId="20744"/>
    <cellStyle name="Normal 26 6 5 2 2" xfId="20745"/>
    <cellStyle name="Normal 26 6 5 3" xfId="20746"/>
    <cellStyle name="Normal 26 6 6" xfId="20747"/>
    <cellStyle name="Normal 26 6 6 2" xfId="20748"/>
    <cellStyle name="Normal 26 6 7" xfId="20749"/>
    <cellStyle name="Normal 26 7 2 2" xfId="20750"/>
    <cellStyle name="Normal 26 7 2 2 2" xfId="20751"/>
    <cellStyle name="Normal 26 7 2 2 2 2" xfId="20752"/>
    <cellStyle name="Normal 26 7 2 2 2 2 2" xfId="20753"/>
    <cellStyle name="Normal 26 7 2 2 2 3" xfId="20754"/>
    <cellStyle name="Normal 26 7 2 2 3" xfId="20755"/>
    <cellStyle name="Normal 26 7 2 2 3 2" xfId="20756"/>
    <cellStyle name="Normal 26 7 2 2 3 2 2" xfId="20757"/>
    <cellStyle name="Normal 26 7 2 2 3 3" xfId="20758"/>
    <cellStyle name="Normal 26 7 2 2 4" xfId="20759"/>
    <cellStyle name="Normal 26 7 2 2 4 2" xfId="20760"/>
    <cellStyle name="Normal 26 7 2 2 5" xfId="20761"/>
    <cellStyle name="Normal 26 7 2 3" xfId="20762"/>
    <cellStyle name="Normal 26 7 2 3 2" xfId="20763"/>
    <cellStyle name="Normal 26 7 2 3 2 2" xfId="20764"/>
    <cellStyle name="Normal 26 7 2 3 3" xfId="20765"/>
    <cellStyle name="Normal 26 7 2 4" xfId="20766"/>
    <cellStyle name="Normal 26 7 2 4 2" xfId="20767"/>
    <cellStyle name="Normal 26 7 2 4 2 2" xfId="20768"/>
    <cellStyle name="Normal 26 7 2 4 3" xfId="20769"/>
    <cellStyle name="Normal 26 7 2 5" xfId="20770"/>
    <cellStyle name="Normal 26 7 2 5 2" xfId="20771"/>
    <cellStyle name="Normal 26 7 2 6" xfId="20772"/>
    <cellStyle name="Normal 26 7 3" xfId="20773"/>
    <cellStyle name="Normal 26 7 3 2" xfId="20774"/>
    <cellStyle name="Normal 26 7 3 2 2" xfId="20775"/>
    <cellStyle name="Normal 26 7 3 2 2 2" xfId="20776"/>
    <cellStyle name="Normal 26 7 3 2 3" xfId="20777"/>
    <cellStyle name="Normal 26 7 3 3" xfId="20778"/>
    <cellStyle name="Normal 26 7 3 3 2" xfId="20779"/>
    <cellStyle name="Normal 26 7 3 3 2 2" xfId="20780"/>
    <cellStyle name="Normal 26 7 3 3 3" xfId="20781"/>
    <cellStyle name="Normal 26 7 3 4" xfId="20782"/>
    <cellStyle name="Normal 26 7 3 4 2" xfId="20783"/>
    <cellStyle name="Normal 26 7 3 5" xfId="20784"/>
    <cellStyle name="Normal 26 7 4" xfId="20785"/>
    <cellStyle name="Normal 26 7 4 2" xfId="20786"/>
    <cellStyle name="Normal 26 7 4 2 2" xfId="20787"/>
    <cellStyle name="Normal 26 7 4 3" xfId="20788"/>
    <cellStyle name="Normal 26 7 5" xfId="20789"/>
    <cellStyle name="Normal 26 7 5 2" xfId="20790"/>
    <cellStyle name="Normal 26 7 5 2 2" xfId="20791"/>
    <cellStyle name="Normal 26 7 5 3" xfId="20792"/>
    <cellStyle name="Normal 26 7 6" xfId="20793"/>
    <cellStyle name="Normal 26 7 6 2" xfId="20794"/>
    <cellStyle name="Normal 26 7 7" xfId="20795"/>
    <cellStyle name="Normal 26 8 2" xfId="20796"/>
    <cellStyle name="Normal 26 8 2 2" xfId="20797"/>
    <cellStyle name="Normal 26 8 2 2 2" xfId="20798"/>
    <cellStyle name="Normal 26 8 2 2 2 2" xfId="20799"/>
    <cellStyle name="Normal 26 8 2 2 3" xfId="20800"/>
    <cellStyle name="Normal 26 8 2 3" xfId="20801"/>
    <cellStyle name="Normal 26 8 2 3 2" xfId="20802"/>
    <cellStyle name="Normal 26 8 2 3 2 2" xfId="20803"/>
    <cellStyle name="Normal 26 8 2 3 3" xfId="20804"/>
    <cellStyle name="Normal 26 8 2 4" xfId="20805"/>
    <cellStyle name="Normal 26 8 2 4 2" xfId="20806"/>
    <cellStyle name="Normal 26 8 2 5" xfId="20807"/>
    <cellStyle name="Normal 26 8 3" xfId="20808"/>
    <cellStyle name="Normal 26 8 3 2" xfId="20809"/>
    <cellStyle name="Normal 26 8 3 2 2" xfId="20810"/>
    <cellStyle name="Normal 26 8 3 3" xfId="20811"/>
    <cellStyle name="Normal 26 8 4" xfId="20812"/>
    <cellStyle name="Normal 26 8 4 2" xfId="20813"/>
    <cellStyle name="Normal 26 8 4 2 2" xfId="20814"/>
    <cellStyle name="Normal 26 8 4 3" xfId="20815"/>
    <cellStyle name="Normal 26 8 5" xfId="20816"/>
    <cellStyle name="Normal 26 8 5 2" xfId="20817"/>
    <cellStyle name="Normal 26 8 6" xfId="20818"/>
    <cellStyle name="Normal 26 9 2" xfId="20819"/>
    <cellStyle name="Normal 26 9 2 2" xfId="20820"/>
    <cellStyle name="Normal 26 9 2 2 2" xfId="20821"/>
    <cellStyle name="Normal 26 9 2 2 2 2" xfId="20822"/>
    <cellStyle name="Normal 26 9 2 2 3" xfId="20823"/>
    <cellStyle name="Normal 26 9 2 3" xfId="20824"/>
    <cellStyle name="Normal 26 9 2 3 2" xfId="20825"/>
    <cellStyle name="Normal 26 9 2 3 2 2" xfId="20826"/>
    <cellStyle name="Normal 26 9 2 3 3" xfId="20827"/>
    <cellStyle name="Normal 26 9 2 4" xfId="20828"/>
    <cellStyle name="Normal 26 9 2 4 2" xfId="20829"/>
    <cellStyle name="Normal 26 9 2 5" xfId="20830"/>
    <cellStyle name="Normal 26 9 3" xfId="20831"/>
    <cellStyle name="Normal 26 9 3 2" xfId="20832"/>
    <cellStyle name="Normal 26 9 3 2 2" xfId="20833"/>
    <cellStyle name="Normal 26 9 3 3" xfId="20834"/>
    <cellStyle name="Normal 26 9 4" xfId="20835"/>
    <cellStyle name="Normal 26 9 4 2" xfId="20836"/>
    <cellStyle name="Normal 26 9 4 2 2" xfId="20837"/>
    <cellStyle name="Normal 26 9 4 3" xfId="20838"/>
    <cellStyle name="Normal 26 9 5" xfId="20839"/>
    <cellStyle name="Normal 26 9 5 2" xfId="20840"/>
    <cellStyle name="Normal 26 9 6" xfId="20841"/>
    <cellStyle name="Normal 27 10 2" xfId="20842"/>
    <cellStyle name="Normal 27 10 2 2" xfId="20843"/>
    <cellStyle name="Normal 27 10 2 2 2" xfId="20844"/>
    <cellStyle name="Normal 27 10 2 3" xfId="20845"/>
    <cellStyle name="Normal 27 10 3" xfId="20846"/>
    <cellStyle name="Normal 27 10 3 2" xfId="20847"/>
    <cellStyle name="Normal 27 10 3 2 2" xfId="20848"/>
    <cellStyle name="Normal 27 10 3 3" xfId="20849"/>
    <cellStyle name="Normal 27 10 4" xfId="20850"/>
    <cellStyle name="Normal 27 10 4 2" xfId="20851"/>
    <cellStyle name="Normal 27 10 5" xfId="20852"/>
    <cellStyle name="Normal 27 11" xfId="20853"/>
    <cellStyle name="Normal 27 11 2" xfId="20854"/>
    <cellStyle name="Normal 27 11 2 2" xfId="20855"/>
    <cellStyle name="Normal 27 11 3" xfId="20856"/>
    <cellStyle name="Normal 27 12" xfId="20857"/>
    <cellStyle name="Normal 27 12 2" xfId="20858"/>
    <cellStyle name="Normal 27 12 2 2" xfId="20859"/>
    <cellStyle name="Normal 27 12 3" xfId="20860"/>
    <cellStyle name="Normal 27 13" xfId="20861"/>
    <cellStyle name="Normal 27 13 2" xfId="20862"/>
    <cellStyle name="Normal 27 14" xfId="20863"/>
    <cellStyle name="Normal 27 2 2 2" xfId="20864"/>
    <cellStyle name="Normal 27 2 2 2 2" xfId="20865"/>
    <cellStyle name="Normal 27 2 2 2 2 2" xfId="20866"/>
    <cellStyle name="Normal 27 2 2 2 2 2 2" xfId="20867"/>
    <cellStyle name="Normal 27 2 2 2 2 3" xfId="20868"/>
    <cellStyle name="Normal 27 2 2 2 3" xfId="20869"/>
    <cellStyle name="Normal 27 2 2 2 3 2" xfId="20870"/>
    <cellStyle name="Normal 27 2 2 2 3 2 2" xfId="20871"/>
    <cellStyle name="Normal 27 2 2 2 3 3" xfId="20872"/>
    <cellStyle name="Normal 27 2 2 2 4" xfId="20873"/>
    <cellStyle name="Normal 27 2 2 2 4 2" xfId="20874"/>
    <cellStyle name="Normal 27 2 2 2 5" xfId="20875"/>
    <cellStyle name="Normal 27 2 2 3" xfId="20876"/>
    <cellStyle name="Normal 27 2 2 3 2" xfId="20877"/>
    <cellStyle name="Normal 27 2 2 3 2 2" xfId="20878"/>
    <cellStyle name="Normal 27 2 2 3 3" xfId="20879"/>
    <cellStyle name="Normal 27 2 2 4" xfId="20880"/>
    <cellStyle name="Normal 27 2 2 4 2" xfId="20881"/>
    <cellStyle name="Normal 27 2 2 4 2 2" xfId="20882"/>
    <cellStyle name="Normal 27 2 2 4 3" xfId="20883"/>
    <cellStyle name="Normal 27 2 2 5" xfId="20884"/>
    <cellStyle name="Normal 27 2 2 5 2" xfId="20885"/>
    <cellStyle name="Normal 27 2 2 6" xfId="20886"/>
    <cellStyle name="Normal 27 2 3 2" xfId="20887"/>
    <cellStyle name="Normal 27 2 3 2 2" xfId="20888"/>
    <cellStyle name="Normal 27 2 3 2 2 2" xfId="20889"/>
    <cellStyle name="Normal 27 2 3 2 3" xfId="20890"/>
    <cellStyle name="Normal 27 2 3 3" xfId="20891"/>
    <cellStyle name="Normal 27 2 3 3 2" xfId="20892"/>
    <cellStyle name="Normal 27 2 3 3 2 2" xfId="20893"/>
    <cellStyle name="Normal 27 2 3 3 3" xfId="20894"/>
    <cellStyle name="Normal 27 2 3 4" xfId="20895"/>
    <cellStyle name="Normal 27 2 3 4 2" xfId="20896"/>
    <cellStyle name="Normal 27 2 3 5" xfId="20897"/>
    <cellStyle name="Normal 27 2 4 2" xfId="20898"/>
    <cellStyle name="Normal 27 2 4 2 2" xfId="20899"/>
    <cellStyle name="Normal 27 2 4 3" xfId="20900"/>
    <cellStyle name="Normal 27 2 5" xfId="20901"/>
    <cellStyle name="Normal 27 2 5 2" xfId="20902"/>
    <cellStyle name="Normal 27 2 5 2 2" xfId="20903"/>
    <cellStyle name="Normal 27 2 5 3" xfId="20904"/>
    <cellStyle name="Normal 27 2 6" xfId="20905"/>
    <cellStyle name="Normal 27 2 6 2" xfId="20906"/>
    <cellStyle name="Normal 27 2 7" xfId="20907"/>
    <cellStyle name="Normal 27 3 2 2" xfId="20908"/>
    <cellStyle name="Normal 27 3 2 2 2" xfId="20909"/>
    <cellStyle name="Normal 27 3 2 2 2 2" xfId="20910"/>
    <cellStyle name="Normal 27 3 2 2 2 2 2" xfId="20911"/>
    <cellStyle name="Normal 27 3 2 2 2 3" xfId="20912"/>
    <cellStyle name="Normal 27 3 2 2 3" xfId="20913"/>
    <cellStyle name="Normal 27 3 2 2 3 2" xfId="20914"/>
    <cellStyle name="Normal 27 3 2 2 3 2 2" xfId="20915"/>
    <cellStyle name="Normal 27 3 2 2 3 3" xfId="20916"/>
    <cellStyle name="Normal 27 3 2 2 4" xfId="20917"/>
    <cellStyle name="Normal 27 3 2 2 4 2" xfId="20918"/>
    <cellStyle name="Normal 27 3 2 2 5" xfId="20919"/>
    <cellStyle name="Normal 27 3 2 3" xfId="20920"/>
    <cellStyle name="Normal 27 3 2 3 2" xfId="20921"/>
    <cellStyle name="Normal 27 3 2 3 2 2" xfId="20922"/>
    <cellStyle name="Normal 27 3 2 3 3" xfId="20923"/>
    <cellStyle name="Normal 27 3 2 4" xfId="20924"/>
    <cellStyle name="Normal 27 3 2 4 2" xfId="20925"/>
    <cellStyle name="Normal 27 3 2 4 2 2" xfId="20926"/>
    <cellStyle name="Normal 27 3 2 4 3" xfId="20927"/>
    <cellStyle name="Normal 27 3 2 5" xfId="20928"/>
    <cellStyle name="Normal 27 3 2 5 2" xfId="20929"/>
    <cellStyle name="Normal 27 3 2 6" xfId="20930"/>
    <cellStyle name="Normal 27 3 3 2" xfId="20931"/>
    <cellStyle name="Normal 27 3 3 2 2" xfId="20932"/>
    <cellStyle name="Normal 27 3 3 2 2 2" xfId="20933"/>
    <cellStyle name="Normal 27 3 3 2 3" xfId="20934"/>
    <cellStyle name="Normal 27 3 3 3" xfId="20935"/>
    <cellStyle name="Normal 27 3 3 3 2" xfId="20936"/>
    <cellStyle name="Normal 27 3 3 3 2 2" xfId="20937"/>
    <cellStyle name="Normal 27 3 3 3 3" xfId="20938"/>
    <cellStyle name="Normal 27 3 3 4" xfId="20939"/>
    <cellStyle name="Normal 27 3 3 4 2" xfId="20940"/>
    <cellStyle name="Normal 27 3 3 5" xfId="20941"/>
    <cellStyle name="Normal 27 3 4 2" xfId="20942"/>
    <cellStyle name="Normal 27 3 4 2 2" xfId="20943"/>
    <cellStyle name="Normal 27 3 4 3" xfId="20944"/>
    <cellStyle name="Normal 27 3 5" xfId="20945"/>
    <cellStyle name="Normal 27 3 5 2" xfId="20946"/>
    <cellStyle name="Normal 27 3 5 2 2" xfId="20947"/>
    <cellStyle name="Normal 27 3 5 3" xfId="20948"/>
    <cellStyle name="Normal 27 3 6" xfId="20949"/>
    <cellStyle name="Normal 27 3 6 2" xfId="20950"/>
    <cellStyle name="Normal 27 3 7" xfId="20951"/>
    <cellStyle name="Normal 27 4 2 2" xfId="20952"/>
    <cellStyle name="Normal 27 4 2 2 2" xfId="20953"/>
    <cellStyle name="Normal 27 4 2 2 2 2" xfId="20954"/>
    <cellStyle name="Normal 27 4 2 2 2 2 2" xfId="20955"/>
    <cellStyle name="Normal 27 4 2 2 2 3" xfId="20956"/>
    <cellStyle name="Normal 27 4 2 2 3" xfId="20957"/>
    <cellStyle name="Normal 27 4 2 2 3 2" xfId="20958"/>
    <cellStyle name="Normal 27 4 2 2 3 2 2" xfId="20959"/>
    <cellStyle name="Normal 27 4 2 2 3 3" xfId="20960"/>
    <cellStyle name="Normal 27 4 2 2 4" xfId="20961"/>
    <cellStyle name="Normal 27 4 2 2 4 2" xfId="20962"/>
    <cellStyle name="Normal 27 4 2 2 5" xfId="20963"/>
    <cellStyle name="Normal 27 4 2 3" xfId="20964"/>
    <cellStyle name="Normal 27 4 2 3 2" xfId="20965"/>
    <cellStyle name="Normal 27 4 2 3 2 2" xfId="20966"/>
    <cellStyle name="Normal 27 4 2 3 3" xfId="20967"/>
    <cellStyle name="Normal 27 4 2 4" xfId="20968"/>
    <cellStyle name="Normal 27 4 2 4 2" xfId="20969"/>
    <cellStyle name="Normal 27 4 2 4 2 2" xfId="20970"/>
    <cellStyle name="Normal 27 4 2 4 3" xfId="20971"/>
    <cellStyle name="Normal 27 4 2 5" xfId="20972"/>
    <cellStyle name="Normal 27 4 2 5 2" xfId="20973"/>
    <cellStyle name="Normal 27 4 2 6" xfId="20974"/>
    <cellStyle name="Normal 27 4 3 2" xfId="20975"/>
    <cellStyle name="Normal 27 4 3 2 2" xfId="20976"/>
    <cellStyle name="Normal 27 4 3 2 2 2" xfId="20977"/>
    <cellStyle name="Normal 27 4 3 2 3" xfId="20978"/>
    <cellStyle name="Normal 27 4 3 3" xfId="20979"/>
    <cellStyle name="Normal 27 4 3 3 2" xfId="20980"/>
    <cellStyle name="Normal 27 4 3 3 2 2" xfId="20981"/>
    <cellStyle name="Normal 27 4 3 3 3" xfId="20982"/>
    <cellStyle name="Normal 27 4 3 4" xfId="20983"/>
    <cellStyle name="Normal 27 4 3 4 2" xfId="20984"/>
    <cellStyle name="Normal 27 4 3 5" xfId="20985"/>
    <cellStyle name="Normal 27 4 4" xfId="20986"/>
    <cellStyle name="Normal 27 4 4 2" xfId="20987"/>
    <cellStyle name="Normal 27 4 4 2 2" xfId="20988"/>
    <cellStyle name="Normal 27 4 4 3" xfId="20989"/>
    <cellStyle name="Normal 27 4 5" xfId="20990"/>
    <cellStyle name="Normal 27 4 5 2" xfId="20991"/>
    <cellStyle name="Normal 27 4 5 2 2" xfId="20992"/>
    <cellStyle name="Normal 27 4 5 3" xfId="20993"/>
    <cellStyle name="Normal 27 4 6" xfId="20994"/>
    <cellStyle name="Normal 27 4 6 2" xfId="20995"/>
    <cellStyle name="Normal 27 4 7" xfId="20996"/>
    <cellStyle name="Normal 27 5 2 2" xfId="20997"/>
    <cellStyle name="Normal 27 5 2 2 2" xfId="20998"/>
    <cellStyle name="Normal 27 5 2 2 2 2" xfId="20999"/>
    <cellStyle name="Normal 27 5 2 2 2 2 2" xfId="21000"/>
    <cellStyle name="Normal 27 5 2 2 2 3" xfId="21001"/>
    <cellStyle name="Normal 27 5 2 2 3" xfId="21002"/>
    <cellStyle name="Normal 27 5 2 2 3 2" xfId="21003"/>
    <cellStyle name="Normal 27 5 2 2 3 2 2" xfId="21004"/>
    <cellStyle name="Normal 27 5 2 2 3 3" xfId="21005"/>
    <cellStyle name="Normal 27 5 2 2 4" xfId="21006"/>
    <cellStyle name="Normal 27 5 2 2 4 2" xfId="21007"/>
    <cellStyle name="Normal 27 5 2 2 5" xfId="21008"/>
    <cellStyle name="Normal 27 5 2 3" xfId="21009"/>
    <cellStyle name="Normal 27 5 2 3 2" xfId="21010"/>
    <cellStyle name="Normal 27 5 2 3 2 2" xfId="21011"/>
    <cellStyle name="Normal 27 5 2 3 3" xfId="21012"/>
    <cellStyle name="Normal 27 5 2 4" xfId="21013"/>
    <cellStyle name="Normal 27 5 2 4 2" xfId="21014"/>
    <cellStyle name="Normal 27 5 2 4 2 2" xfId="21015"/>
    <cellStyle name="Normal 27 5 2 4 3" xfId="21016"/>
    <cellStyle name="Normal 27 5 2 5" xfId="21017"/>
    <cellStyle name="Normal 27 5 2 5 2" xfId="21018"/>
    <cellStyle name="Normal 27 5 2 6" xfId="21019"/>
    <cellStyle name="Normal 27 5 3" xfId="21020"/>
    <cellStyle name="Normal 27 5 3 2" xfId="21021"/>
    <cellStyle name="Normal 27 5 3 2 2" xfId="21022"/>
    <cellStyle name="Normal 27 5 3 2 2 2" xfId="21023"/>
    <cellStyle name="Normal 27 5 3 2 3" xfId="21024"/>
    <cellStyle name="Normal 27 5 3 3" xfId="21025"/>
    <cellStyle name="Normal 27 5 3 3 2" xfId="21026"/>
    <cellStyle name="Normal 27 5 3 3 2 2" xfId="21027"/>
    <cellStyle name="Normal 27 5 3 3 3" xfId="21028"/>
    <cellStyle name="Normal 27 5 3 4" xfId="21029"/>
    <cellStyle name="Normal 27 5 3 4 2" xfId="21030"/>
    <cellStyle name="Normal 27 5 3 5" xfId="21031"/>
    <cellStyle name="Normal 27 5 4" xfId="21032"/>
    <cellStyle name="Normal 27 5 4 2" xfId="21033"/>
    <cellStyle name="Normal 27 5 4 2 2" xfId="21034"/>
    <cellStyle name="Normal 27 5 4 3" xfId="21035"/>
    <cellStyle name="Normal 27 5 5" xfId="21036"/>
    <cellStyle name="Normal 27 5 5 2" xfId="21037"/>
    <cellStyle name="Normal 27 5 5 2 2" xfId="21038"/>
    <cellStyle name="Normal 27 5 5 3" xfId="21039"/>
    <cellStyle name="Normal 27 5 6" xfId="21040"/>
    <cellStyle name="Normal 27 5 6 2" xfId="21041"/>
    <cellStyle name="Normal 27 5 7" xfId="21042"/>
    <cellStyle name="Normal 27 6 2 2" xfId="21043"/>
    <cellStyle name="Normal 27 6 2 2 2" xfId="21044"/>
    <cellStyle name="Normal 27 6 2 2 2 2" xfId="21045"/>
    <cellStyle name="Normal 27 6 2 2 2 2 2" xfId="21046"/>
    <cellStyle name="Normal 27 6 2 2 2 3" xfId="21047"/>
    <cellStyle name="Normal 27 6 2 2 3" xfId="21048"/>
    <cellStyle name="Normal 27 6 2 2 3 2" xfId="21049"/>
    <cellStyle name="Normal 27 6 2 2 3 2 2" xfId="21050"/>
    <cellStyle name="Normal 27 6 2 2 3 3" xfId="21051"/>
    <cellStyle name="Normal 27 6 2 2 4" xfId="21052"/>
    <cellStyle name="Normal 27 6 2 2 4 2" xfId="21053"/>
    <cellStyle name="Normal 27 6 2 2 5" xfId="21054"/>
    <cellStyle name="Normal 27 6 2 3" xfId="21055"/>
    <cellStyle name="Normal 27 6 2 3 2" xfId="21056"/>
    <cellStyle name="Normal 27 6 2 3 2 2" xfId="21057"/>
    <cellStyle name="Normal 27 6 2 3 3" xfId="21058"/>
    <cellStyle name="Normal 27 6 2 4" xfId="21059"/>
    <cellStyle name="Normal 27 6 2 4 2" xfId="21060"/>
    <cellStyle name="Normal 27 6 2 4 2 2" xfId="21061"/>
    <cellStyle name="Normal 27 6 2 4 3" xfId="21062"/>
    <cellStyle name="Normal 27 6 2 5" xfId="21063"/>
    <cellStyle name="Normal 27 6 2 5 2" xfId="21064"/>
    <cellStyle name="Normal 27 6 2 6" xfId="21065"/>
    <cellStyle name="Normal 27 6 3" xfId="21066"/>
    <cellStyle name="Normal 27 6 3 2" xfId="21067"/>
    <cellStyle name="Normal 27 6 3 2 2" xfId="21068"/>
    <cellStyle name="Normal 27 6 3 2 2 2" xfId="21069"/>
    <cellStyle name="Normal 27 6 3 2 3" xfId="21070"/>
    <cellStyle name="Normal 27 6 3 3" xfId="21071"/>
    <cellStyle name="Normal 27 6 3 3 2" xfId="21072"/>
    <cellStyle name="Normal 27 6 3 3 2 2" xfId="21073"/>
    <cellStyle name="Normal 27 6 3 3 3" xfId="21074"/>
    <cellStyle name="Normal 27 6 3 4" xfId="21075"/>
    <cellStyle name="Normal 27 6 3 4 2" xfId="21076"/>
    <cellStyle name="Normal 27 6 3 5" xfId="21077"/>
    <cellStyle name="Normal 27 6 4" xfId="21078"/>
    <cellStyle name="Normal 27 6 4 2" xfId="21079"/>
    <cellStyle name="Normal 27 6 4 2 2" xfId="21080"/>
    <cellStyle name="Normal 27 6 4 3" xfId="21081"/>
    <cellStyle name="Normal 27 6 5" xfId="21082"/>
    <cellStyle name="Normal 27 6 5 2" xfId="21083"/>
    <cellStyle name="Normal 27 6 5 2 2" xfId="21084"/>
    <cellStyle name="Normal 27 6 5 3" xfId="21085"/>
    <cellStyle name="Normal 27 6 6" xfId="21086"/>
    <cellStyle name="Normal 27 6 6 2" xfId="21087"/>
    <cellStyle name="Normal 27 6 7" xfId="21088"/>
    <cellStyle name="Normal 27 7 2 2" xfId="21089"/>
    <cellStyle name="Normal 27 7 2 2 2" xfId="21090"/>
    <cellStyle name="Normal 27 7 2 2 2 2" xfId="21091"/>
    <cellStyle name="Normal 27 7 2 2 2 2 2" xfId="21092"/>
    <cellStyle name="Normal 27 7 2 2 2 3" xfId="21093"/>
    <cellStyle name="Normal 27 7 2 2 3" xfId="21094"/>
    <cellStyle name="Normal 27 7 2 2 3 2" xfId="21095"/>
    <cellStyle name="Normal 27 7 2 2 3 2 2" xfId="21096"/>
    <cellStyle name="Normal 27 7 2 2 3 3" xfId="21097"/>
    <cellStyle name="Normal 27 7 2 2 4" xfId="21098"/>
    <cellStyle name="Normal 27 7 2 2 4 2" xfId="21099"/>
    <cellStyle name="Normal 27 7 2 2 5" xfId="21100"/>
    <cellStyle name="Normal 27 7 2 3" xfId="21101"/>
    <cellStyle name="Normal 27 7 2 3 2" xfId="21102"/>
    <cellStyle name="Normal 27 7 2 3 2 2" xfId="21103"/>
    <cellStyle name="Normal 27 7 2 3 3" xfId="21104"/>
    <cellStyle name="Normal 27 7 2 4" xfId="21105"/>
    <cellStyle name="Normal 27 7 2 4 2" xfId="21106"/>
    <cellStyle name="Normal 27 7 2 4 2 2" xfId="21107"/>
    <cellStyle name="Normal 27 7 2 4 3" xfId="21108"/>
    <cellStyle name="Normal 27 7 2 5" xfId="21109"/>
    <cellStyle name="Normal 27 7 2 5 2" xfId="21110"/>
    <cellStyle name="Normal 27 7 2 6" xfId="21111"/>
    <cellStyle name="Normal 27 7 3" xfId="21112"/>
    <cellStyle name="Normal 27 7 3 2" xfId="21113"/>
    <cellStyle name="Normal 27 7 3 2 2" xfId="21114"/>
    <cellStyle name="Normal 27 7 3 2 2 2" xfId="21115"/>
    <cellStyle name="Normal 27 7 3 2 3" xfId="21116"/>
    <cellStyle name="Normal 27 7 3 3" xfId="21117"/>
    <cellStyle name="Normal 27 7 3 3 2" xfId="21118"/>
    <cellStyle name="Normal 27 7 3 3 2 2" xfId="21119"/>
    <cellStyle name="Normal 27 7 3 3 3" xfId="21120"/>
    <cellStyle name="Normal 27 7 3 4" xfId="21121"/>
    <cellStyle name="Normal 27 7 3 4 2" xfId="21122"/>
    <cellStyle name="Normal 27 7 3 5" xfId="21123"/>
    <cellStyle name="Normal 27 7 4" xfId="21124"/>
    <cellStyle name="Normal 27 7 4 2" xfId="21125"/>
    <cellStyle name="Normal 27 7 4 2 2" xfId="21126"/>
    <cellStyle name="Normal 27 7 4 3" xfId="21127"/>
    <cellStyle name="Normal 27 7 5" xfId="21128"/>
    <cellStyle name="Normal 27 7 5 2" xfId="21129"/>
    <cellStyle name="Normal 27 7 5 2 2" xfId="21130"/>
    <cellStyle name="Normal 27 7 5 3" xfId="21131"/>
    <cellStyle name="Normal 27 7 6" xfId="21132"/>
    <cellStyle name="Normal 27 7 6 2" xfId="21133"/>
    <cellStyle name="Normal 27 7 7" xfId="21134"/>
    <cellStyle name="Normal 27 8 2" xfId="21135"/>
    <cellStyle name="Normal 27 8 2 2" xfId="21136"/>
    <cellStyle name="Normal 27 8 2 2 2" xfId="21137"/>
    <cellStyle name="Normal 27 8 2 2 2 2" xfId="21138"/>
    <cellStyle name="Normal 27 8 2 2 3" xfId="21139"/>
    <cellStyle name="Normal 27 8 2 3" xfId="21140"/>
    <cellStyle name="Normal 27 8 2 3 2" xfId="21141"/>
    <cellStyle name="Normal 27 8 2 3 2 2" xfId="21142"/>
    <cellStyle name="Normal 27 8 2 3 3" xfId="21143"/>
    <cellStyle name="Normal 27 8 2 4" xfId="21144"/>
    <cellStyle name="Normal 27 8 2 4 2" xfId="21145"/>
    <cellStyle name="Normal 27 8 2 5" xfId="21146"/>
    <cellStyle name="Normal 27 8 3" xfId="21147"/>
    <cellStyle name="Normal 27 8 3 2" xfId="21148"/>
    <cellStyle name="Normal 27 8 3 2 2" xfId="21149"/>
    <cellStyle name="Normal 27 8 3 3" xfId="21150"/>
    <cellStyle name="Normal 27 8 4" xfId="21151"/>
    <cellStyle name="Normal 27 8 4 2" xfId="21152"/>
    <cellStyle name="Normal 27 8 4 2 2" xfId="21153"/>
    <cellStyle name="Normal 27 8 4 3" xfId="21154"/>
    <cellStyle name="Normal 27 8 5" xfId="21155"/>
    <cellStyle name="Normal 27 8 5 2" xfId="21156"/>
    <cellStyle name="Normal 27 8 6" xfId="21157"/>
    <cellStyle name="Normal 27 9 2" xfId="21158"/>
    <cellStyle name="Normal 27 9 2 2" xfId="21159"/>
    <cellStyle name="Normal 27 9 2 2 2" xfId="21160"/>
    <cellStyle name="Normal 27 9 2 2 2 2" xfId="21161"/>
    <cellStyle name="Normal 27 9 2 2 3" xfId="21162"/>
    <cellStyle name="Normal 27 9 2 3" xfId="21163"/>
    <cellStyle name="Normal 27 9 2 3 2" xfId="21164"/>
    <cellStyle name="Normal 27 9 2 3 2 2" xfId="21165"/>
    <cellStyle name="Normal 27 9 2 3 3" xfId="21166"/>
    <cellStyle name="Normal 27 9 2 4" xfId="21167"/>
    <cellStyle name="Normal 27 9 2 4 2" xfId="21168"/>
    <cellStyle name="Normal 27 9 2 5" xfId="21169"/>
    <cellStyle name="Normal 27 9 3" xfId="21170"/>
    <cellStyle name="Normal 27 9 3 2" xfId="21171"/>
    <cellStyle name="Normal 27 9 3 2 2" xfId="21172"/>
    <cellStyle name="Normal 27 9 3 3" xfId="21173"/>
    <cellStyle name="Normal 27 9 4" xfId="21174"/>
    <cellStyle name="Normal 27 9 4 2" xfId="21175"/>
    <cellStyle name="Normal 27 9 4 2 2" xfId="21176"/>
    <cellStyle name="Normal 27 9 4 3" xfId="21177"/>
    <cellStyle name="Normal 27 9 5" xfId="21178"/>
    <cellStyle name="Normal 27 9 5 2" xfId="21179"/>
    <cellStyle name="Normal 27 9 6" xfId="21180"/>
    <cellStyle name="Normal 28 10 2" xfId="21181"/>
    <cellStyle name="Normal 28 10 2 2" xfId="21182"/>
    <cellStyle name="Normal 28 10 2 2 2" xfId="21183"/>
    <cellStyle name="Normal 28 10 2 3" xfId="21184"/>
    <cellStyle name="Normal 28 10 3" xfId="21185"/>
    <cellStyle name="Normal 28 10 3 2" xfId="21186"/>
    <cellStyle name="Normal 28 10 3 2 2" xfId="21187"/>
    <cellStyle name="Normal 28 10 3 3" xfId="21188"/>
    <cellStyle name="Normal 28 10 4" xfId="21189"/>
    <cellStyle name="Normal 28 10 4 2" xfId="21190"/>
    <cellStyle name="Normal 28 10 5" xfId="21191"/>
    <cellStyle name="Normal 28 11" xfId="21192"/>
    <cellStyle name="Normal 28 11 2" xfId="21193"/>
    <cellStyle name="Normal 28 11 2 2" xfId="21194"/>
    <cellStyle name="Normal 28 11 3" xfId="21195"/>
    <cellStyle name="Normal 28 12" xfId="21196"/>
    <cellStyle name="Normal 28 12 2" xfId="21197"/>
    <cellStyle name="Normal 28 12 2 2" xfId="21198"/>
    <cellStyle name="Normal 28 12 3" xfId="21199"/>
    <cellStyle name="Normal 28 13" xfId="21200"/>
    <cellStyle name="Normal 28 13 2" xfId="21201"/>
    <cellStyle name="Normal 28 14" xfId="21202"/>
    <cellStyle name="Normal 28 2 2 2" xfId="21203"/>
    <cellStyle name="Normal 28 2 2 2 2" xfId="21204"/>
    <cellStyle name="Normal 28 2 2 2 2 2" xfId="21205"/>
    <cellStyle name="Normal 28 2 2 2 2 2 2" xfId="21206"/>
    <cellStyle name="Normal 28 2 2 2 2 3" xfId="21207"/>
    <cellStyle name="Normal 28 2 2 2 3" xfId="21208"/>
    <cellStyle name="Normal 28 2 2 2 3 2" xfId="21209"/>
    <cellStyle name="Normal 28 2 2 2 3 2 2" xfId="21210"/>
    <cellStyle name="Normal 28 2 2 2 3 3" xfId="21211"/>
    <cellStyle name="Normal 28 2 2 2 4" xfId="21212"/>
    <cellStyle name="Normal 28 2 2 2 4 2" xfId="21213"/>
    <cellStyle name="Normal 28 2 2 2 5" xfId="21214"/>
    <cellStyle name="Normal 28 2 2 3" xfId="21215"/>
    <cellStyle name="Normal 28 2 2 3 2" xfId="21216"/>
    <cellStyle name="Normal 28 2 2 3 2 2" xfId="21217"/>
    <cellStyle name="Normal 28 2 2 3 3" xfId="21218"/>
    <cellStyle name="Normal 28 2 2 4" xfId="21219"/>
    <cellStyle name="Normal 28 2 2 4 2" xfId="21220"/>
    <cellStyle name="Normal 28 2 2 4 2 2" xfId="21221"/>
    <cellStyle name="Normal 28 2 2 4 3" xfId="21222"/>
    <cellStyle name="Normal 28 2 2 5" xfId="21223"/>
    <cellStyle name="Normal 28 2 2 5 2" xfId="21224"/>
    <cellStyle name="Normal 28 2 2 6" xfId="21225"/>
    <cellStyle name="Normal 28 2 3 2" xfId="21226"/>
    <cellStyle name="Normal 28 2 3 2 2" xfId="21227"/>
    <cellStyle name="Normal 28 2 3 2 2 2" xfId="21228"/>
    <cellStyle name="Normal 28 2 3 2 3" xfId="21229"/>
    <cellStyle name="Normal 28 2 3 3" xfId="21230"/>
    <cellStyle name="Normal 28 2 3 3 2" xfId="21231"/>
    <cellStyle name="Normal 28 2 3 3 2 2" xfId="21232"/>
    <cellStyle name="Normal 28 2 3 3 3" xfId="21233"/>
    <cellStyle name="Normal 28 2 3 4" xfId="21234"/>
    <cellStyle name="Normal 28 2 3 4 2" xfId="21235"/>
    <cellStyle name="Normal 28 2 3 5" xfId="21236"/>
    <cellStyle name="Normal 28 2 4 2" xfId="21237"/>
    <cellStyle name="Normal 28 2 4 2 2" xfId="21238"/>
    <cellStyle name="Normal 28 2 4 3" xfId="21239"/>
    <cellStyle name="Normal 28 2 5" xfId="21240"/>
    <cellStyle name="Normal 28 2 5 2" xfId="21241"/>
    <cellStyle name="Normal 28 2 5 2 2" xfId="21242"/>
    <cellStyle name="Normal 28 2 5 3" xfId="21243"/>
    <cellStyle name="Normal 28 2 6" xfId="21244"/>
    <cellStyle name="Normal 28 2 6 2" xfId="21245"/>
    <cellStyle name="Normal 28 2 7" xfId="21246"/>
    <cellStyle name="Normal 28 3 2 2" xfId="21247"/>
    <cellStyle name="Normal 28 3 2 2 2" xfId="21248"/>
    <cellStyle name="Normal 28 3 2 2 2 2" xfId="21249"/>
    <cellStyle name="Normal 28 3 2 2 2 2 2" xfId="21250"/>
    <cellStyle name="Normal 28 3 2 2 2 3" xfId="21251"/>
    <cellStyle name="Normal 28 3 2 2 3" xfId="21252"/>
    <cellStyle name="Normal 28 3 2 2 3 2" xfId="21253"/>
    <cellStyle name="Normal 28 3 2 2 3 2 2" xfId="21254"/>
    <cellStyle name="Normal 28 3 2 2 3 3" xfId="21255"/>
    <cellStyle name="Normal 28 3 2 2 4" xfId="21256"/>
    <cellStyle name="Normal 28 3 2 2 4 2" xfId="21257"/>
    <cellStyle name="Normal 28 3 2 2 5" xfId="21258"/>
    <cellStyle name="Normal 28 3 2 3" xfId="21259"/>
    <cellStyle name="Normal 28 3 2 3 2" xfId="21260"/>
    <cellStyle name="Normal 28 3 2 3 2 2" xfId="21261"/>
    <cellStyle name="Normal 28 3 2 3 3" xfId="21262"/>
    <cellStyle name="Normal 28 3 2 4" xfId="21263"/>
    <cellStyle name="Normal 28 3 2 4 2" xfId="21264"/>
    <cellStyle name="Normal 28 3 2 4 2 2" xfId="21265"/>
    <cellStyle name="Normal 28 3 2 4 3" xfId="21266"/>
    <cellStyle name="Normal 28 3 2 5" xfId="21267"/>
    <cellStyle name="Normal 28 3 2 5 2" xfId="21268"/>
    <cellStyle name="Normal 28 3 2 6" xfId="21269"/>
    <cellStyle name="Normal 28 3 3 2" xfId="21270"/>
    <cellStyle name="Normal 28 3 3 2 2" xfId="21271"/>
    <cellStyle name="Normal 28 3 3 2 2 2" xfId="21272"/>
    <cellStyle name="Normal 28 3 3 2 3" xfId="21273"/>
    <cellStyle name="Normal 28 3 3 3" xfId="21274"/>
    <cellStyle name="Normal 28 3 3 3 2" xfId="21275"/>
    <cellStyle name="Normal 28 3 3 3 2 2" xfId="21276"/>
    <cellStyle name="Normal 28 3 3 3 3" xfId="21277"/>
    <cellStyle name="Normal 28 3 3 4" xfId="21278"/>
    <cellStyle name="Normal 28 3 3 4 2" xfId="21279"/>
    <cellStyle name="Normal 28 3 3 5" xfId="21280"/>
    <cellStyle name="Normal 28 3 4 2" xfId="21281"/>
    <cellStyle name="Normal 28 3 4 2 2" xfId="21282"/>
    <cellStyle name="Normal 28 3 4 3" xfId="21283"/>
    <cellStyle name="Normal 28 3 5" xfId="21284"/>
    <cellStyle name="Normal 28 3 5 2" xfId="21285"/>
    <cellStyle name="Normal 28 3 5 2 2" xfId="21286"/>
    <cellStyle name="Normal 28 3 5 3" xfId="21287"/>
    <cellStyle name="Normal 28 3 6" xfId="21288"/>
    <cellStyle name="Normal 28 3 6 2" xfId="21289"/>
    <cellStyle name="Normal 28 3 7" xfId="21290"/>
    <cellStyle name="Normal 28 4 2 2" xfId="21291"/>
    <cellStyle name="Normal 28 4 2 2 2" xfId="21292"/>
    <cellStyle name="Normal 28 4 2 2 2 2" xfId="21293"/>
    <cellStyle name="Normal 28 4 2 2 2 2 2" xfId="21294"/>
    <cellStyle name="Normal 28 4 2 2 2 3" xfId="21295"/>
    <cellStyle name="Normal 28 4 2 2 3" xfId="21296"/>
    <cellStyle name="Normal 28 4 2 2 3 2" xfId="21297"/>
    <cellStyle name="Normal 28 4 2 2 3 2 2" xfId="21298"/>
    <cellStyle name="Normal 28 4 2 2 3 3" xfId="21299"/>
    <cellStyle name="Normal 28 4 2 2 4" xfId="21300"/>
    <cellStyle name="Normal 28 4 2 2 4 2" xfId="21301"/>
    <cellStyle name="Normal 28 4 2 2 5" xfId="21302"/>
    <cellStyle name="Normal 28 4 2 3" xfId="21303"/>
    <cellStyle name="Normal 28 4 2 3 2" xfId="21304"/>
    <cellStyle name="Normal 28 4 2 3 2 2" xfId="21305"/>
    <cellStyle name="Normal 28 4 2 3 3" xfId="21306"/>
    <cellStyle name="Normal 28 4 2 4" xfId="21307"/>
    <cellStyle name="Normal 28 4 2 4 2" xfId="21308"/>
    <cellStyle name="Normal 28 4 2 4 2 2" xfId="21309"/>
    <cellStyle name="Normal 28 4 2 4 3" xfId="21310"/>
    <cellStyle name="Normal 28 4 2 5" xfId="21311"/>
    <cellStyle name="Normal 28 4 2 5 2" xfId="21312"/>
    <cellStyle name="Normal 28 4 2 6" xfId="21313"/>
    <cellStyle name="Normal 28 4 3 2" xfId="21314"/>
    <cellStyle name="Normal 28 4 3 2 2" xfId="21315"/>
    <cellStyle name="Normal 28 4 3 2 2 2" xfId="21316"/>
    <cellStyle name="Normal 28 4 3 2 3" xfId="21317"/>
    <cellStyle name="Normal 28 4 3 3" xfId="21318"/>
    <cellStyle name="Normal 28 4 3 3 2" xfId="21319"/>
    <cellStyle name="Normal 28 4 3 3 2 2" xfId="21320"/>
    <cellStyle name="Normal 28 4 3 3 3" xfId="21321"/>
    <cellStyle name="Normal 28 4 3 4" xfId="21322"/>
    <cellStyle name="Normal 28 4 3 4 2" xfId="21323"/>
    <cellStyle name="Normal 28 4 3 5" xfId="21324"/>
    <cellStyle name="Normal 28 4 4" xfId="21325"/>
    <cellStyle name="Normal 28 4 4 2" xfId="21326"/>
    <cellStyle name="Normal 28 4 4 2 2" xfId="21327"/>
    <cellStyle name="Normal 28 4 4 3" xfId="21328"/>
    <cellStyle name="Normal 28 4 5" xfId="21329"/>
    <cellStyle name="Normal 28 4 5 2" xfId="21330"/>
    <cellStyle name="Normal 28 4 5 2 2" xfId="21331"/>
    <cellStyle name="Normal 28 4 5 3" xfId="21332"/>
    <cellStyle name="Normal 28 4 6" xfId="21333"/>
    <cellStyle name="Normal 28 4 6 2" xfId="21334"/>
    <cellStyle name="Normal 28 4 7" xfId="21335"/>
    <cellStyle name="Normal 28 5 2 2" xfId="21336"/>
    <cellStyle name="Normal 28 5 2 2 2" xfId="21337"/>
    <cellStyle name="Normal 28 5 2 2 2 2" xfId="21338"/>
    <cellStyle name="Normal 28 5 2 2 2 2 2" xfId="21339"/>
    <cellStyle name="Normal 28 5 2 2 2 3" xfId="21340"/>
    <cellStyle name="Normal 28 5 2 2 3" xfId="21341"/>
    <cellStyle name="Normal 28 5 2 2 3 2" xfId="21342"/>
    <cellStyle name="Normal 28 5 2 2 3 2 2" xfId="21343"/>
    <cellStyle name="Normal 28 5 2 2 3 3" xfId="21344"/>
    <cellStyle name="Normal 28 5 2 2 4" xfId="21345"/>
    <cellStyle name="Normal 28 5 2 2 4 2" xfId="21346"/>
    <cellStyle name="Normal 28 5 2 2 5" xfId="21347"/>
    <cellStyle name="Normal 28 5 2 3" xfId="21348"/>
    <cellStyle name="Normal 28 5 2 3 2" xfId="21349"/>
    <cellStyle name="Normal 28 5 2 3 2 2" xfId="21350"/>
    <cellStyle name="Normal 28 5 2 3 3" xfId="21351"/>
    <cellStyle name="Normal 28 5 2 4" xfId="21352"/>
    <cellStyle name="Normal 28 5 2 4 2" xfId="21353"/>
    <cellStyle name="Normal 28 5 2 4 2 2" xfId="21354"/>
    <cellStyle name="Normal 28 5 2 4 3" xfId="21355"/>
    <cellStyle name="Normal 28 5 2 5" xfId="21356"/>
    <cellStyle name="Normal 28 5 2 5 2" xfId="21357"/>
    <cellStyle name="Normal 28 5 2 6" xfId="21358"/>
    <cellStyle name="Normal 28 5 3" xfId="21359"/>
    <cellStyle name="Normal 28 5 3 2" xfId="21360"/>
    <cellStyle name="Normal 28 5 3 2 2" xfId="21361"/>
    <cellStyle name="Normal 28 5 3 2 2 2" xfId="21362"/>
    <cellStyle name="Normal 28 5 3 2 3" xfId="21363"/>
    <cellStyle name="Normal 28 5 3 3" xfId="21364"/>
    <cellStyle name="Normal 28 5 3 3 2" xfId="21365"/>
    <cellStyle name="Normal 28 5 3 3 2 2" xfId="21366"/>
    <cellStyle name="Normal 28 5 3 3 3" xfId="21367"/>
    <cellStyle name="Normal 28 5 3 4" xfId="21368"/>
    <cellStyle name="Normal 28 5 3 4 2" xfId="21369"/>
    <cellStyle name="Normal 28 5 3 5" xfId="21370"/>
    <cellStyle name="Normal 28 5 4" xfId="21371"/>
    <cellStyle name="Normal 28 5 4 2" xfId="21372"/>
    <cellStyle name="Normal 28 5 4 2 2" xfId="21373"/>
    <cellStyle name="Normal 28 5 4 3" xfId="21374"/>
    <cellStyle name="Normal 28 5 5" xfId="21375"/>
    <cellStyle name="Normal 28 5 5 2" xfId="21376"/>
    <cellStyle name="Normal 28 5 5 2 2" xfId="21377"/>
    <cellStyle name="Normal 28 5 5 3" xfId="21378"/>
    <cellStyle name="Normal 28 5 6" xfId="21379"/>
    <cellStyle name="Normal 28 5 6 2" xfId="21380"/>
    <cellStyle name="Normal 28 5 7" xfId="21381"/>
    <cellStyle name="Normal 28 6 2 2" xfId="21382"/>
    <cellStyle name="Normal 28 6 2 2 2" xfId="21383"/>
    <cellStyle name="Normal 28 6 2 2 2 2" xfId="21384"/>
    <cellStyle name="Normal 28 6 2 2 2 2 2" xfId="21385"/>
    <cellStyle name="Normal 28 6 2 2 2 3" xfId="21386"/>
    <cellStyle name="Normal 28 6 2 2 3" xfId="21387"/>
    <cellStyle name="Normal 28 6 2 2 3 2" xfId="21388"/>
    <cellStyle name="Normal 28 6 2 2 3 2 2" xfId="21389"/>
    <cellStyle name="Normal 28 6 2 2 3 3" xfId="21390"/>
    <cellStyle name="Normal 28 6 2 2 4" xfId="21391"/>
    <cellStyle name="Normal 28 6 2 2 4 2" xfId="21392"/>
    <cellStyle name="Normal 28 6 2 2 5" xfId="21393"/>
    <cellStyle name="Normal 28 6 2 3" xfId="21394"/>
    <cellStyle name="Normal 28 6 2 3 2" xfId="21395"/>
    <cellStyle name="Normal 28 6 2 3 2 2" xfId="21396"/>
    <cellStyle name="Normal 28 6 2 3 3" xfId="21397"/>
    <cellStyle name="Normal 28 6 2 4" xfId="21398"/>
    <cellStyle name="Normal 28 6 2 4 2" xfId="21399"/>
    <cellStyle name="Normal 28 6 2 4 2 2" xfId="21400"/>
    <cellStyle name="Normal 28 6 2 4 3" xfId="21401"/>
    <cellStyle name="Normal 28 6 2 5" xfId="21402"/>
    <cellStyle name="Normal 28 6 2 5 2" xfId="21403"/>
    <cellStyle name="Normal 28 6 2 6" xfId="21404"/>
    <cellStyle name="Normal 28 6 3" xfId="21405"/>
    <cellStyle name="Normal 28 6 3 2" xfId="21406"/>
    <cellStyle name="Normal 28 6 3 2 2" xfId="21407"/>
    <cellStyle name="Normal 28 6 3 2 2 2" xfId="21408"/>
    <cellStyle name="Normal 28 6 3 2 3" xfId="21409"/>
    <cellStyle name="Normal 28 6 3 3" xfId="21410"/>
    <cellStyle name="Normal 28 6 3 3 2" xfId="21411"/>
    <cellStyle name="Normal 28 6 3 3 2 2" xfId="21412"/>
    <cellStyle name="Normal 28 6 3 3 3" xfId="21413"/>
    <cellStyle name="Normal 28 6 3 4" xfId="21414"/>
    <cellStyle name="Normal 28 6 3 4 2" xfId="21415"/>
    <cellStyle name="Normal 28 6 3 5" xfId="21416"/>
    <cellStyle name="Normal 28 6 4" xfId="21417"/>
    <cellStyle name="Normal 28 6 4 2" xfId="21418"/>
    <cellStyle name="Normal 28 6 4 2 2" xfId="21419"/>
    <cellStyle name="Normal 28 6 4 3" xfId="21420"/>
    <cellStyle name="Normal 28 6 5" xfId="21421"/>
    <cellStyle name="Normal 28 6 5 2" xfId="21422"/>
    <cellStyle name="Normal 28 6 5 2 2" xfId="21423"/>
    <cellStyle name="Normal 28 6 5 3" xfId="21424"/>
    <cellStyle name="Normal 28 6 6" xfId="21425"/>
    <cellStyle name="Normal 28 6 6 2" xfId="21426"/>
    <cellStyle name="Normal 28 6 7" xfId="21427"/>
    <cellStyle name="Normal 28 7 2 2" xfId="21428"/>
    <cellStyle name="Normal 28 7 2 2 2" xfId="21429"/>
    <cellStyle name="Normal 28 7 2 2 2 2" xfId="21430"/>
    <cellStyle name="Normal 28 7 2 2 2 2 2" xfId="21431"/>
    <cellStyle name="Normal 28 7 2 2 2 3" xfId="21432"/>
    <cellStyle name="Normal 28 7 2 2 3" xfId="21433"/>
    <cellStyle name="Normal 28 7 2 2 3 2" xfId="21434"/>
    <cellStyle name="Normal 28 7 2 2 3 2 2" xfId="21435"/>
    <cellStyle name="Normal 28 7 2 2 3 3" xfId="21436"/>
    <cellStyle name="Normal 28 7 2 2 4" xfId="21437"/>
    <cellStyle name="Normal 28 7 2 2 4 2" xfId="21438"/>
    <cellStyle name="Normal 28 7 2 2 5" xfId="21439"/>
    <cellStyle name="Normal 28 7 2 3" xfId="21440"/>
    <cellStyle name="Normal 28 7 2 3 2" xfId="21441"/>
    <cellStyle name="Normal 28 7 2 3 2 2" xfId="21442"/>
    <cellStyle name="Normal 28 7 2 3 3" xfId="21443"/>
    <cellStyle name="Normal 28 7 2 4" xfId="21444"/>
    <cellStyle name="Normal 28 7 2 4 2" xfId="21445"/>
    <cellStyle name="Normal 28 7 2 4 2 2" xfId="21446"/>
    <cellStyle name="Normal 28 7 2 4 3" xfId="21447"/>
    <cellStyle name="Normal 28 7 2 5" xfId="21448"/>
    <cellStyle name="Normal 28 7 2 5 2" xfId="21449"/>
    <cellStyle name="Normal 28 7 2 6" xfId="21450"/>
    <cellStyle name="Normal 28 7 3" xfId="21451"/>
    <cellStyle name="Normal 28 7 3 2" xfId="21452"/>
    <cellStyle name="Normal 28 7 3 2 2" xfId="21453"/>
    <cellStyle name="Normal 28 7 3 2 2 2" xfId="21454"/>
    <cellStyle name="Normal 28 7 3 2 3" xfId="21455"/>
    <cellStyle name="Normal 28 7 3 3" xfId="21456"/>
    <cellStyle name="Normal 28 7 3 3 2" xfId="21457"/>
    <cellStyle name="Normal 28 7 3 3 2 2" xfId="21458"/>
    <cellStyle name="Normal 28 7 3 3 3" xfId="21459"/>
    <cellStyle name="Normal 28 7 3 4" xfId="21460"/>
    <cellStyle name="Normal 28 7 3 4 2" xfId="21461"/>
    <cellStyle name="Normal 28 7 3 5" xfId="21462"/>
    <cellStyle name="Normal 28 7 4" xfId="21463"/>
    <cellStyle name="Normal 28 7 4 2" xfId="21464"/>
    <cellStyle name="Normal 28 7 4 2 2" xfId="21465"/>
    <cellStyle name="Normal 28 7 4 3" xfId="21466"/>
    <cellStyle name="Normal 28 7 5" xfId="21467"/>
    <cellStyle name="Normal 28 7 5 2" xfId="21468"/>
    <cellStyle name="Normal 28 7 5 2 2" xfId="21469"/>
    <cellStyle name="Normal 28 7 5 3" xfId="21470"/>
    <cellStyle name="Normal 28 7 6" xfId="21471"/>
    <cellStyle name="Normal 28 7 6 2" xfId="21472"/>
    <cellStyle name="Normal 28 7 7" xfId="21473"/>
    <cellStyle name="Normal 28 8 2" xfId="21474"/>
    <cellStyle name="Normal 28 8 2 2" xfId="21475"/>
    <cellStyle name="Normal 28 8 2 2 2" xfId="21476"/>
    <cellStyle name="Normal 28 8 2 2 2 2" xfId="21477"/>
    <cellStyle name="Normal 28 8 2 2 3" xfId="21478"/>
    <cellStyle name="Normal 28 8 2 3" xfId="21479"/>
    <cellStyle name="Normal 28 8 2 3 2" xfId="21480"/>
    <cellStyle name="Normal 28 8 2 3 2 2" xfId="21481"/>
    <cellStyle name="Normal 28 8 2 3 3" xfId="21482"/>
    <cellStyle name="Normal 28 8 2 4" xfId="21483"/>
    <cellStyle name="Normal 28 8 2 4 2" xfId="21484"/>
    <cellStyle name="Normal 28 8 2 5" xfId="21485"/>
    <cellStyle name="Normal 28 8 3" xfId="21486"/>
    <cellStyle name="Normal 28 8 3 2" xfId="21487"/>
    <cellStyle name="Normal 28 8 3 2 2" xfId="21488"/>
    <cellStyle name="Normal 28 8 3 3" xfId="21489"/>
    <cellStyle name="Normal 28 8 4" xfId="21490"/>
    <cellStyle name="Normal 28 8 4 2" xfId="21491"/>
    <cellStyle name="Normal 28 8 4 2 2" xfId="21492"/>
    <cellStyle name="Normal 28 8 4 3" xfId="21493"/>
    <cellStyle name="Normal 28 8 5" xfId="21494"/>
    <cellStyle name="Normal 28 8 5 2" xfId="21495"/>
    <cellStyle name="Normal 28 8 6" xfId="21496"/>
    <cellStyle name="Normal 28 9 2" xfId="21497"/>
    <cellStyle name="Normal 28 9 2 2" xfId="21498"/>
    <cellStyle name="Normal 28 9 2 2 2" xfId="21499"/>
    <cellStyle name="Normal 28 9 2 2 2 2" xfId="21500"/>
    <cellStyle name="Normal 28 9 2 2 3" xfId="21501"/>
    <cellStyle name="Normal 28 9 2 3" xfId="21502"/>
    <cellStyle name="Normal 28 9 2 3 2" xfId="21503"/>
    <cellStyle name="Normal 28 9 2 3 2 2" xfId="21504"/>
    <cellStyle name="Normal 28 9 2 3 3" xfId="21505"/>
    <cellStyle name="Normal 28 9 2 4" xfId="21506"/>
    <cellStyle name="Normal 28 9 2 4 2" xfId="21507"/>
    <cellStyle name="Normal 28 9 2 5" xfId="21508"/>
    <cellStyle name="Normal 28 9 3" xfId="21509"/>
    <cellStyle name="Normal 28 9 3 2" xfId="21510"/>
    <cellStyle name="Normal 28 9 3 2 2" xfId="21511"/>
    <cellStyle name="Normal 28 9 3 3" xfId="21512"/>
    <cellStyle name="Normal 28 9 4" xfId="21513"/>
    <cellStyle name="Normal 28 9 4 2" xfId="21514"/>
    <cellStyle name="Normal 28 9 4 2 2" xfId="21515"/>
    <cellStyle name="Normal 28 9 4 3" xfId="21516"/>
    <cellStyle name="Normal 28 9 5" xfId="21517"/>
    <cellStyle name="Normal 28 9 5 2" xfId="21518"/>
    <cellStyle name="Normal 28 9 6" xfId="21519"/>
    <cellStyle name="Normal 29 10 2" xfId="21520"/>
    <cellStyle name="Normal 29 10 2 2" xfId="21521"/>
    <cellStyle name="Normal 29 10 2 2 2" xfId="21522"/>
    <cellStyle name="Normal 29 10 2 3" xfId="21523"/>
    <cellStyle name="Normal 29 10 3" xfId="21524"/>
    <cellStyle name="Normal 29 10 3 2" xfId="21525"/>
    <cellStyle name="Normal 29 10 3 2 2" xfId="21526"/>
    <cellStyle name="Normal 29 10 3 3" xfId="21527"/>
    <cellStyle name="Normal 29 10 4" xfId="21528"/>
    <cellStyle name="Normal 29 10 4 2" xfId="21529"/>
    <cellStyle name="Normal 29 10 5" xfId="21530"/>
    <cellStyle name="Normal 29 11" xfId="21531"/>
    <cellStyle name="Normal 29 11 2" xfId="21532"/>
    <cellStyle name="Normal 29 11 2 2" xfId="21533"/>
    <cellStyle name="Normal 29 11 3" xfId="21534"/>
    <cellStyle name="Normal 29 12" xfId="21535"/>
    <cellStyle name="Normal 29 12 2" xfId="21536"/>
    <cellStyle name="Normal 29 12 2 2" xfId="21537"/>
    <cellStyle name="Normal 29 12 3" xfId="21538"/>
    <cellStyle name="Normal 29 13" xfId="21539"/>
    <cellStyle name="Normal 29 13 2" xfId="21540"/>
    <cellStyle name="Normal 29 14" xfId="21541"/>
    <cellStyle name="Normal 29 2 2 2" xfId="21542"/>
    <cellStyle name="Normal 29 2 2 2 2" xfId="21543"/>
    <cellStyle name="Normal 29 2 2 2 2 2" xfId="21544"/>
    <cellStyle name="Normal 29 2 2 2 2 2 2" xfId="21545"/>
    <cellStyle name="Normal 29 2 2 2 2 3" xfId="21546"/>
    <cellStyle name="Normal 29 2 2 2 3" xfId="21547"/>
    <cellStyle name="Normal 29 2 2 2 3 2" xfId="21548"/>
    <cellStyle name="Normal 29 2 2 2 3 2 2" xfId="21549"/>
    <cellStyle name="Normal 29 2 2 2 3 3" xfId="21550"/>
    <cellStyle name="Normal 29 2 2 2 4" xfId="21551"/>
    <cellStyle name="Normal 29 2 2 2 4 2" xfId="21552"/>
    <cellStyle name="Normal 29 2 2 2 5" xfId="21553"/>
    <cellStyle name="Normal 29 2 2 3" xfId="21554"/>
    <cellStyle name="Normal 29 2 2 3 2" xfId="21555"/>
    <cellStyle name="Normal 29 2 2 3 2 2" xfId="21556"/>
    <cellStyle name="Normal 29 2 2 3 3" xfId="21557"/>
    <cellStyle name="Normal 29 2 2 4" xfId="21558"/>
    <cellStyle name="Normal 29 2 2 4 2" xfId="21559"/>
    <cellStyle name="Normal 29 2 2 4 2 2" xfId="21560"/>
    <cellStyle name="Normal 29 2 2 4 3" xfId="21561"/>
    <cellStyle name="Normal 29 2 2 5" xfId="21562"/>
    <cellStyle name="Normal 29 2 2 5 2" xfId="21563"/>
    <cellStyle name="Normal 29 2 2 6" xfId="21564"/>
    <cellStyle name="Normal 29 2 3 2" xfId="21565"/>
    <cellStyle name="Normal 29 2 3 2 2" xfId="21566"/>
    <cellStyle name="Normal 29 2 3 2 2 2" xfId="21567"/>
    <cellStyle name="Normal 29 2 3 2 3" xfId="21568"/>
    <cellStyle name="Normal 29 2 3 3" xfId="21569"/>
    <cellStyle name="Normal 29 2 3 3 2" xfId="21570"/>
    <cellStyle name="Normal 29 2 3 3 2 2" xfId="21571"/>
    <cellStyle name="Normal 29 2 3 3 3" xfId="21572"/>
    <cellStyle name="Normal 29 2 3 4" xfId="21573"/>
    <cellStyle name="Normal 29 2 3 4 2" xfId="21574"/>
    <cellStyle name="Normal 29 2 3 5" xfId="21575"/>
    <cellStyle name="Normal 29 2 4 2" xfId="21576"/>
    <cellStyle name="Normal 29 2 4 2 2" xfId="21577"/>
    <cellStyle name="Normal 29 2 4 3" xfId="21578"/>
    <cellStyle name="Normal 29 2 5" xfId="21579"/>
    <cellStyle name="Normal 29 2 5 2" xfId="21580"/>
    <cellStyle name="Normal 29 2 5 2 2" xfId="21581"/>
    <cellStyle name="Normal 29 2 5 3" xfId="21582"/>
    <cellStyle name="Normal 29 2 6" xfId="21583"/>
    <cellStyle name="Normal 29 2 6 2" xfId="21584"/>
    <cellStyle name="Normal 29 2 7" xfId="21585"/>
    <cellStyle name="Normal 29 3 2 2" xfId="21586"/>
    <cellStyle name="Normal 29 3 2 2 2" xfId="21587"/>
    <cellStyle name="Normal 29 3 2 2 2 2" xfId="21588"/>
    <cellStyle name="Normal 29 3 2 2 2 2 2" xfId="21589"/>
    <cellStyle name="Normal 29 3 2 2 2 3" xfId="21590"/>
    <cellStyle name="Normal 29 3 2 2 3" xfId="21591"/>
    <cellStyle name="Normal 29 3 2 2 3 2" xfId="21592"/>
    <cellStyle name="Normal 29 3 2 2 3 2 2" xfId="21593"/>
    <cellStyle name="Normal 29 3 2 2 3 3" xfId="21594"/>
    <cellStyle name="Normal 29 3 2 2 4" xfId="21595"/>
    <cellStyle name="Normal 29 3 2 2 4 2" xfId="21596"/>
    <cellStyle name="Normal 29 3 2 2 5" xfId="21597"/>
    <cellStyle name="Normal 29 3 2 3" xfId="21598"/>
    <cellStyle name="Normal 29 3 2 3 2" xfId="21599"/>
    <cellStyle name="Normal 29 3 2 3 2 2" xfId="21600"/>
    <cellStyle name="Normal 29 3 2 3 3" xfId="21601"/>
    <cellStyle name="Normal 29 3 2 4" xfId="21602"/>
    <cellStyle name="Normal 29 3 2 4 2" xfId="21603"/>
    <cellStyle name="Normal 29 3 2 4 2 2" xfId="21604"/>
    <cellStyle name="Normal 29 3 2 4 3" xfId="21605"/>
    <cellStyle name="Normal 29 3 2 5" xfId="21606"/>
    <cellStyle name="Normal 29 3 2 5 2" xfId="21607"/>
    <cellStyle name="Normal 29 3 2 6" xfId="21608"/>
    <cellStyle name="Normal 29 3 3 2" xfId="21609"/>
    <cellStyle name="Normal 29 3 3 2 2" xfId="21610"/>
    <cellStyle name="Normal 29 3 3 2 2 2" xfId="21611"/>
    <cellStyle name="Normal 29 3 3 2 3" xfId="21612"/>
    <cellStyle name="Normal 29 3 3 3" xfId="21613"/>
    <cellStyle name="Normal 29 3 3 3 2" xfId="21614"/>
    <cellStyle name="Normal 29 3 3 3 2 2" xfId="21615"/>
    <cellStyle name="Normal 29 3 3 3 3" xfId="21616"/>
    <cellStyle name="Normal 29 3 3 4" xfId="21617"/>
    <cellStyle name="Normal 29 3 3 4 2" xfId="21618"/>
    <cellStyle name="Normal 29 3 3 5" xfId="21619"/>
    <cellStyle name="Normal 29 3 4 2" xfId="21620"/>
    <cellStyle name="Normal 29 3 4 2 2" xfId="21621"/>
    <cellStyle name="Normal 29 3 4 3" xfId="21622"/>
    <cellStyle name="Normal 29 3 5" xfId="21623"/>
    <cellStyle name="Normal 29 3 5 2" xfId="21624"/>
    <cellStyle name="Normal 29 3 5 2 2" xfId="21625"/>
    <cellStyle name="Normal 29 3 5 3" xfId="21626"/>
    <cellStyle name="Normal 29 3 6" xfId="21627"/>
    <cellStyle name="Normal 29 3 6 2" xfId="21628"/>
    <cellStyle name="Normal 29 3 7" xfId="21629"/>
    <cellStyle name="Normal 29 4 2 2" xfId="21630"/>
    <cellStyle name="Normal 29 4 2 2 2" xfId="21631"/>
    <cellStyle name="Normal 29 4 2 2 2 2" xfId="21632"/>
    <cellStyle name="Normal 29 4 2 2 2 2 2" xfId="21633"/>
    <cellStyle name="Normal 29 4 2 2 2 3" xfId="21634"/>
    <cellStyle name="Normal 29 4 2 2 3" xfId="21635"/>
    <cellStyle name="Normal 29 4 2 2 3 2" xfId="21636"/>
    <cellStyle name="Normal 29 4 2 2 3 2 2" xfId="21637"/>
    <cellStyle name="Normal 29 4 2 2 3 3" xfId="21638"/>
    <cellStyle name="Normal 29 4 2 2 4" xfId="21639"/>
    <cellStyle name="Normal 29 4 2 2 4 2" xfId="21640"/>
    <cellStyle name="Normal 29 4 2 2 5" xfId="21641"/>
    <cellStyle name="Normal 29 4 2 3" xfId="21642"/>
    <cellStyle name="Normal 29 4 2 3 2" xfId="21643"/>
    <cellStyle name="Normal 29 4 2 3 2 2" xfId="21644"/>
    <cellStyle name="Normal 29 4 2 3 3" xfId="21645"/>
    <cellStyle name="Normal 29 4 2 4" xfId="21646"/>
    <cellStyle name="Normal 29 4 2 4 2" xfId="21647"/>
    <cellStyle name="Normal 29 4 2 4 2 2" xfId="21648"/>
    <cellStyle name="Normal 29 4 2 4 3" xfId="21649"/>
    <cellStyle name="Normal 29 4 2 5" xfId="21650"/>
    <cellStyle name="Normal 29 4 2 5 2" xfId="21651"/>
    <cellStyle name="Normal 29 4 2 6" xfId="21652"/>
    <cellStyle name="Normal 29 4 3 2" xfId="21653"/>
    <cellStyle name="Normal 29 4 3 2 2" xfId="21654"/>
    <cellStyle name="Normal 29 4 3 2 2 2" xfId="21655"/>
    <cellStyle name="Normal 29 4 3 2 3" xfId="21656"/>
    <cellStyle name="Normal 29 4 3 3" xfId="21657"/>
    <cellStyle name="Normal 29 4 3 3 2" xfId="21658"/>
    <cellStyle name="Normal 29 4 3 3 2 2" xfId="21659"/>
    <cellStyle name="Normal 29 4 3 3 3" xfId="21660"/>
    <cellStyle name="Normal 29 4 3 4" xfId="21661"/>
    <cellStyle name="Normal 29 4 3 4 2" xfId="21662"/>
    <cellStyle name="Normal 29 4 3 5" xfId="21663"/>
    <cellStyle name="Normal 29 4 4" xfId="21664"/>
    <cellStyle name="Normal 29 4 4 2" xfId="21665"/>
    <cellStyle name="Normal 29 4 4 2 2" xfId="21666"/>
    <cellStyle name="Normal 29 4 4 3" xfId="21667"/>
    <cellStyle name="Normal 29 4 5" xfId="21668"/>
    <cellStyle name="Normal 29 4 5 2" xfId="21669"/>
    <cellStyle name="Normal 29 4 5 2 2" xfId="21670"/>
    <cellStyle name="Normal 29 4 5 3" xfId="21671"/>
    <cellStyle name="Normal 29 4 6" xfId="21672"/>
    <cellStyle name="Normal 29 4 6 2" xfId="21673"/>
    <cellStyle name="Normal 29 4 7" xfId="21674"/>
    <cellStyle name="Normal 29 5 2 2" xfId="21675"/>
    <cellStyle name="Normal 29 5 2 2 2" xfId="21676"/>
    <cellStyle name="Normal 29 5 2 2 2 2" xfId="21677"/>
    <cellStyle name="Normal 29 5 2 2 2 2 2" xfId="21678"/>
    <cellStyle name="Normal 29 5 2 2 2 3" xfId="21679"/>
    <cellStyle name="Normal 29 5 2 2 3" xfId="21680"/>
    <cellStyle name="Normal 29 5 2 2 3 2" xfId="21681"/>
    <cellStyle name="Normal 29 5 2 2 3 2 2" xfId="21682"/>
    <cellStyle name="Normal 29 5 2 2 3 3" xfId="21683"/>
    <cellStyle name="Normal 29 5 2 2 4" xfId="21684"/>
    <cellStyle name="Normal 29 5 2 2 4 2" xfId="21685"/>
    <cellStyle name="Normal 29 5 2 2 5" xfId="21686"/>
    <cellStyle name="Normal 29 5 2 3" xfId="21687"/>
    <cellStyle name="Normal 29 5 2 3 2" xfId="21688"/>
    <cellStyle name="Normal 29 5 2 3 2 2" xfId="21689"/>
    <cellStyle name="Normal 29 5 2 3 3" xfId="21690"/>
    <cellStyle name="Normal 29 5 2 4" xfId="21691"/>
    <cellStyle name="Normal 29 5 2 4 2" xfId="21692"/>
    <cellStyle name="Normal 29 5 2 4 2 2" xfId="21693"/>
    <cellStyle name="Normal 29 5 2 4 3" xfId="21694"/>
    <cellStyle name="Normal 29 5 2 5" xfId="21695"/>
    <cellStyle name="Normal 29 5 2 5 2" xfId="21696"/>
    <cellStyle name="Normal 29 5 2 6" xfId="21697"/>
    <cellStyle name="Normal 29 5 3" xfId="21698"/>
    <cellStyle name="Normal 29 5 3 2" xfId="21699"/>
    <cellStyle name="Normal 29 5 3 2 2" xfId="21700"/>
    <cellStyle name="Normal 29 5 3 2 2 2" xfId="21701"/>
    <cellStyle name="Normal 29 5 3 2 3" xfId="21702"/>
    <cellStyle name="Normal 29 5 3 3" xfId="21703"/>
    <cellStyle name="Normal 29 5 3 3 2" xfId="21704"/>
    <cellStyle name="Normal 29 5 3 3 2 2" xfId="21705"/>
    <cellStyle name="Normal 29 5 3 3 3" xfId="21706"/>
    <cellStyle name="Normal 29 5 3 4" xfId="21707"/>
    <cellStyle name="Normal 29 5 3 4 2" xfId="21708"/>
    <cellStyle name="Normal 29 5 3 5" xfId="21709"/>
    <cellStyle name="Normal 29 5 4" xfId="21710"/>
    <cellStyle name="Normal 29 5 4 2" xfId="21711"/>
    <cellStyle name="Normal 29 5 4 2 2" xfId="21712"/>
    <cellStyle name="Normal 29 5 4 3" xfId="21713"/>
    <cellStyle name="Normal 29 5 5" xfId="21714"/>
    <cellStyle name="Normal 29 5 5 2" xfId="21715"/>
    <cellStyle name="Normal 29 5 5 2 2" xfId="21716"/>
    <cellStyle name="Normal 29 5 5 3" xfId="21717"/>
    <cellStyle name="Normal 29 5 6" xfId="21718"/>
    <cellStyle name="Normal 29 5 6 2" xfId="21719"/>
    <cellStyle name="Normal 29 5 7" xfId="21720"/>
    <cellStyle name="Normal 29 6 2 2" xfId="21721"/>
    <cellStyle name="Normal 29 6 2 2 2" xfId="21722"/>
    <cellStyle name="Normal 29 6 2 2 2 2" xfId="21723"/>
    <cellStyle name="Normal 29 6 2 2 2 2 2" xfId="21724"/>
    <cellStyle name="Normal 29 6 2 2 2 3" xfId="21725"/>
    <cellStyle name="Normal 29 6 2 2 3" xfId="21726"/>
    <cellStyle name="Normal 29 6 2 2 3 2" xfId="21727"/>
    <cellStyle name="Normal 29 6 2 2 3 2 2" xfId="21728"/>
    <cellStyle name="Normal 29 6 2 2 3 3" xfId="21729"/>
    <cellStyle name="Normal 29 6 2 2 4" xfId="21730"/>
    <cellStyle name="Normal 29 6 2 2 4 2" xfId="21731"/>
    <cellStyle name="Normal 29 6 2 2 5" xfId="21732"/>
    <cellStyle name="Normal 29 6 2 3" xfId="21733"/>
    <cellStyle name="Normal 29 6 2 3 2" xfId="21734"/>
    <cellStyle name="Normal 29 6 2 3 2 2" xfId="21735"/>
    <cellStyle name="Normal 29 6 2 3 3" xfId="21736"/>
    <cellStyle name="Normal 29 6 2 4" xfId="21737"/>
    <cellStyle name="Normal 29 6 2 4 2" xfId="21738"/>
    <cellStyle name="Normal 29 6 2 4 2 2" xfId="21739"/>
    <cellStyle name="Normal 29 6 2 4 3" xfId="21740"/>
    <cellStyle name="Normal 29 6 2 5" xfId="21741"/>
    <cellStyle name="Normal 29 6 2 5 2" xfId="21742"/>
    <cellStyle name="Normal 29 6 2 6" xfId="21743"/>
    <cellStyle name="Normal 29 6 3" xfId="21744"/>
    <cellStyle name="Normal 29 6 3 2" xfId="21745"/>
    <cellStyle name="Normal 29 6 3 2 2" xfId="21746"/>
    <cellStyle name="Normal 29 6 3 2 2 2" xfId="21747"/>
    <cellStyle name="Normal 29 6 3 2 3" xfId="21748"/>
    <cellStyle name="Normal 29 6 3 3" xfId="21749"/>
    <cellStyle name="Normal 29 6 3 3 2" xfId="21750"/>
    <cellStyle name="Normal 29 6 3 3 2 2" xfId="21751"/>
    <cellStyle name="Normal 29 6 3 3 3" xfId="21752"/>
    <cellStyle name="Normal 29 6 3 4" xfId="21753"/>
    <cellStyle name="Normal 29 6 3 4 2" xfId="21754"/>
    <cellStyle name="Normal 29 6 3 5" xfId="21755"/>
    <cellStyle name="Normal 29 6 4" xfId="21756"/>
    <cellStyle name="Normal 29 6 4 2" xfId="21757"/>
    <cellStyle name="Normal 29 6 4 2 2" xfId="21758"/>
    <cellStyle name="Normal 29 6 4 3" xfId="21759"/>
    <cellStyle name="Normal 29 6 5" xfId="21760"/>
    <cellStyle name="Normal 29 6 5 2" xfId="21761"/>
    <cellStyle name="Normal 29 6 5 2 2" xfId="21762"/>
    <cellStyle name="Normal 29 6 5 3" xfId="21763"/>
    <cellStyle name="Normal 29 6 6" xfId="21764"/>
    <cellStyle name="Normal 29 6 6 2" xfId="21765"/>
    <cellStyle name="Normal 29 6 7" xfId="21766"/>
    <cellStyle name="Normal 29 7 2 2" xfId="21767"/>
    <cellStyle name="Normal 29 7 2 2 2" xfId="21768"/>
    <cellStyle name="Normal 29 7 2 2 2 2" xfId="21769"/>
    <cellStyle name="Normal 29 7 2 2 2 2 2" xfId="21770"/>
    <cellStyle name="Normal 29 7 2 2 2 3" xfId="21771"/>
    <cellStyle name="Normal 29 7 2 2 3" xfId="21772"/>
    <cellStyle name="Normal 29 7 2 2 3 2" xfId="21773"/>
    <cellStyle name="Normal 29 7 2 2 3 2 2" xfId="21774"/>
    <cellStyle name="Normal 29 7 2 2 3 3" xfId="21775"/>
    <cellStyle name="Normal 29 7 2 2 4" xfId="21776"/>
    <cellStyle name="Normal 29 7 2 2 4 2" xfId="21777"/>
    <cellStyle name="Normal 29 7 2 2 5" xfId="21778"/>
    <cellStyle name="Normal 29 7 2 3" xfId="21779"/>
    <cellStyle name="Normal 29 7 2 3 2" xfId="21780"/>
    <cellStyle name="Normal 29 7 2 3 2 2" xfId="21781"/>
    <cellStyle name="Normal 29 7 2 3 3" xfId="21782"/>
    <cellStyle name="Normal 29 7 2 4" xfId="21783"/>
    <cellStyle name="Normal 29 7 2 4 2" xfId="21784"/>
    <cellStyle name="Normal 29 7 2 4 2 2" xfId="21785"/>
    <cellStyle name="Normal 29 7 2 4 3" xfId="21786"/>
    <cellStyle name="Normal 29 7 2 5" xfId="21787"/>
    <cellStyle name="Normal 29 7 2 5 2" xfId="21788"/>
    <cellStyle name="Normal 29 7 2 6" xfId="21789"/>
    <cellStyle name="Normal 29 7 3" xfId="21790"/>
    <cellStyle name="Normal 29 7 3 2" xfId="21791"/>
    <cellStyle name="Normal 29 7 3 2 2" xfId="21792"/>
    <cellStyle name="Normal 29 7 3 2 2 2" xfId="21793"/>
    <cellStyle name="Normal 29 7 3 2 3" xfId="21794"/>
    <cellStyle name="Normal 29 7 3 3" xfId="21795"/>
    <cellStyle name="Normal 29 7 3 3 2" xfId="21796"/>
    <cellStyle name="Normal 29 7 3 3 2 2" xfId="21797"/>
    <cellStyle name="Normal 29 7 3 3 3" xfId="21798"/>
    <cellStyle name="Normal 29 7 3 4" xfId="21799"/>
    <cellStyle name="Normal 29 7 3 4 2" xfId="21800"/>
    <cellStyle name="Normal 29 7 3 5" xfId="21801"/>
    <cellStyle name="Normal 29 7 4" xfId="21802"/>
    <cellStyle name="Normal 29 7 4 2" xfId="21803"/>
    <cellStyle name="Normal 29 7 4 2 2" xfId="21804"/>
    <cellStyle name="Normal 29 7 4 3" xfId="21805"/>
    <cellStyle name="Normal 29 7 5" xfId="21806"/>
    <cellStyle name="Normal 29 7 5 2" xfId="21807"/>
    <cellStyle name="Normal 29 7 5 2 2" xfId="21808"/>
    <cellStyle name="Normal 29 7 5 3" xfId="21809"/>
    <cellStyle name="Normal 29 7 6" xfId="21810"/>
    <cellStyle name="Normal 29 7 6 2" xfId="21811"/>
    <cellStyle name="Normal 29 7 7" xfId="21812"/>
    <cellStyle name="Normal 29 8 2" xfId="21813"/>
    <cellStyle name="Normal 29 8 2 2" xfId="21814"/>
    <cellStyle name="Normal 29 8 2 2 2" xfId="21815"/>
    <cellStyle name="Normal 29 8 2 2 2 2" xfId="21816"/>
    <cellStyle name="Normal 29 8 2 2 3" xfId="21817"/>
    <cellStyle name="Normal 29 8 2 3" xfId="21818"/>
    <cellStyle name="Normal 29 8 2 3 2" xfId="21819"/>
    <cellStyle name="Normal 29 8 2 3 2 2" xfId="21820"/>
    <cellStyle name="Normal 29 8 2 3 3" xfId="21821"/>
    <cellStyle name="Normal 29 8 2 4" xfId="21822"/>
    <cellStyle name="Normal 29 8 2 4 2" xfId="21823"/>
    <cellStyle name="Normal 29 8 2 5" xfId="21824"/>
    <cellStyle name="Normal 29 8 3" xfId="21825"/>
    <cellStyle name="Normal 29 8 3 2" xfId="21826"/>
    <cellStyle name="Normal 29 8 3 2 2" xfId="21827"/>
    <cellStyle name="Normal 29 8 3 3" xfId="21828"/>
    <cellStyle name="Normal 29 8 4" xfId="21829"/>
    <cellStyle name="Normal 29 8 4 2" xfId="21830"/>
    <cellStyle name="Normal 29 8 4 2 2" xfId="21831"/>
    <cellStyle name="Normal 29 8 4 3" xfId="21832"/>
    <cellStyle name="Normal 29 8 5" xfId="21833"/>
    <cellStyle name="Normal 29 8 5 2" xfId="21834"/>
    <cellStyle name="Normal 29 8 6" xfId="21835"/>
    <cellStyle name="Normal 29 9 2" xfId="21836"/>
    <cellStyle name="Normal 29 9 2 2" xfId="21837"/>
    <cellStyle name="Normal 29 9 2 2 2" xfId="21838"/>
    <cellStyle name="Normal 29 9 2 2 2 2" xfId="21839"/>
    <cellStyle name="Normal 29 9 2 2 3" xfId="21840"/>
    <cellStyle name="Normal 29 9 2 3" xfId="21841"/>
    <cellStyle name="Normal 29 9 2 3 2" xfId="21842"/>
    <cellStyle name="Normal 29 9 2 3 2 2" xfId="21843"/>
    <cellStyle name="Normal 29 9 2 3 3" xfId="21844"/>
    <cellStyle name="Normal 29 9 2 4" xfId="21845"/>
    <cellStyle name="Normal 29 9 2 4 2" xfId="21846"/>
    <cellStyle name="Normal 29 9 2 5" xfId="21847"/>
    <cellStyle name="Normal 29 9 3" xfId="21848"/>
    <cellStyle name="Normal 29 9 3 2" xfId="21849"/>
    <cellStyle name="Normal 29 9 3 2 2" xfId="21850"/>
    <cellStyle name="Normal 29 9 3 3" xfId="21851"/>
    <cellStyle name="Normal 29 9 4" xfId="21852"/>
    <cellStyle name="Normal 29 9 4 2" xfId="21853"/>
    <cellStyle name="Normal 29 9 4 2 2" xfId="21854"/>
    <cellStyle name="Normal 29 9 4 3" xfId="21855"/>
    <cellStyle name="Normal 29 9 5" xfId="21856"/>
    <cellStyle name="Normal 29 9 5 2" xfId="21857"/>
    <cellStyle name="Normal 29 9 6" xfId="21858"/>
    <cellStyle name="Normal 3 10 26" xfId="21859"/>
    <cellStyle name="Normal 3 2 10 4" xfId="21860"/>
    <cellStyle name="Normal 3 2 2 10 4" xfId="21861"/>
    <cellStyle name="Normal 3 2 2 11 4" xfId="21862"/>
    <cellStyle name="Normal 3 2 2 2 2 2 6" xfId="21863"/>
    <cellStyle name="Normal 3 2 2 2 2 2 2" xfId="21864"/>
    <cellStyle name="Normal 3 2 2 2 2 2 2 2" xfId="21865"/>
    <cellStyle name="Normal 3 2 2 2 2 2 2 2 2" xfId="21866"/>
    <cellStyle name="Normal 3 2 2 2 2 2 2 3" xfId="21867"/>
    <cellStyle name="Normal 3 2 2 2 2 2 3" xfId="21868"/>
    <cellStyle name="Normal 3 2 2 2 2 2 3 2" xfId="21869"/>
    <cellStyle name="Normal 3 2 2 2 2 2 3 2 2" xfId="21870"/>
    <cellStyle name="Normal 3 2 2 2 2 2 3 3" xfId="21871"/>
    <cellStyle name="Normal 3 2 2 2 2 2 4" xfId="21872"/>
    <cellStyle name="Normal 3 2 2 2 2 2 4 2" xfId="21873"/>
    <cellStyle name="Normal 3 2 2 2 2 2 5" xfId="21874"/>
    <cellStyle name="Normal 3 2 2 2 2 3" xfId="21875"/>
    <cellStyle name="Normal 3 2 2 2 2 3 2" xfId="21876"/>
    <cellStyle name="Normal 3 2 2 2 2 3 2 2" xfId="21877"/>
    <cellStyle name="Normal 3 2 2 2 2 3 3" xfId="21878"/>
    <cellStyle name="Normal 3 2 2 2 2 4" xfId="21879"/>
    <cellStyle name="Normal 3 2 2 2 2 4 2" xfId="21880"/>
    <cellStyle name="Normal 3 2 2 2 2 4 2 2" xfId="21881"/>
    <cellStyle name="Normal 3 2 2 2 2 4 3" xfId="21882"/>
    <cellStyle name="Normal 3 2 2 2 2 5" xfId="21883"/>
    <cellStyle name="Normal 3 2 2 2 2 5 2" xfId="21884"/>
    <cellStyle name="Normal 3 2 2 2 2 6" xfId="21885"/>
    <cellStyle name="Normal 3 2 2 2 3 2 2" xfId="21886"/>
    <cellStyle name="Normal 3 2 2 2 3 2 2 2" xfId="21887"/>
    <cellStyle name="Normal 3 2 2 2 3 2 3" xfId="21888"/>
    <cellStyle name="Normal 3 2 2 2 3 3" xfId="21889"/>
    <cellStyle name="Normal 3 2 2 2 3 3 2" xfId="21890"/>
    <cellStyle name="Normal 3 2 2 2 3 3 2 2" xfId="21891"/>
    <cellStyle name="Normal 3 2 2 2 3 3 3" xfId="21892"/>
    <cellStyle name="Normal 3 2 2 2 3 4" xfId="21893"/>
    <cellStyle name="Normal 3 2 2 2 3 4 2" xfId="21894"/>
    <cellStyle name="Normal 3 2 2 2 3 5" xfId="21895"/>
    <cellStyle name="Normal 3 2 2 2 4 2" xfId="21896"/>
    <cellStyle name="Normal 3 2 2 2 4 2 2" xfId="21897"/>
    <cellStyle name="Normal 3 2 2 2 4 3" xfId="21898"/>
    <cellStyle name="Normal 3 2 2 2 5" xfId="21899"/>
    <cellStyle name="Normal 3 2 2 2 5 2" xfId="21900"/>
    <cellStyle name="Normal 3 2 2 2 5 2 2" xfId="21901"/>
    <cellStyle name="Normal 3 2 2 2 5 3" xfId="21902"/>
    <cellStyle name="Normal 3 2 2 2 6" xfId="21903"/>
    <cellStyle name="Normal 3 2 2 2 6 2" xfId="21904"/>
    <cellStyle name="Normal 3 2 2 2 7" xfId="21905"/>
    <cellStyle name="Normal 3 2 2 3 2 2 6" xfId="21906"/>
    <cellStyle name="Normal 3 2 2 3 2 2 2" xfId="21907"/>
    <cellStyle name="Normal 3 2 2 3 2 2 2 2" xfId="21908"/>
    <cellStyle name="Normal 3 2 2 3 2 2 2 2 2" xfId="21909"/>
    <cellStyle name="Normal 3 2 2 3 2 2 2 3" xfId="21910"/>
    <cellStyle name="Normal 3 2 2 3 2 2 3" xfId="21911"/>
    <cellStyle name="Normal 3 2 2 3 2 2 3 2" xfId="21912"/>
    <cellStyle name="Normal 3 2 2 3 2 2 3 2 2" xfId="21913"/>
    <cellStyle name="Normal 3 2 2 3 2 2 3 3" xfId="21914"/>
    <cellStyle name="Normal 3 2 2 3 2 2 4" xfId="21915"/>
    <cellStyle name="Normal 3 2 2 3 2 2 4 2" xfId="21916"/>
    <cellStyle name="Normal 3 2 2 3 2 2 5" xfId="21917"/>
    <cellStyle name="Normal 3 2 2 3 2 3" xfId="21918"/>
    <cellStyle name="Normal 3 2 2 3 2 3 2" xfId="21919"/>
    <cellStyle name="Normal 3 2 2 3 2 3 2 2" xfId="21920"/>
    <cellStyle name="Normal 3 2 2 3 2 3 3" xfId="21921"/>
    <cellStyle name="Normal 3 2 2 3 2 4" xfId="21922"/>
    <cellStyle name="Normal 3 2 2 3 2 4 2" xfId="21923"/>
    <cellStyle name="Normal 3 2 2 3 2 4 2 2" xfId="21924"/>
    <cellStyle name="Normal 3 2 2 3 2 4 3" xfId="21925"/>
    <cellStyle name="Normal 3 2 2 3 2 5" xfId="21926"/>
    <cellStyle name="Normal 3 2 2 3 2 5 2" xfId="21927"/>
    <cellStyle name="Normal 3 2 2 3 2 6" xfId="21928"/>
    <cellStyle name="Normal 3 2 2 3 3 6" xfId="21929"/>
    <cellStyle name="Normal 3 2 2 3 3 2" xfId="21930"/>
    <cellStyle name="Normal 3 2 2 3 3 2 2" xfId="21931"/>
    <cellStyle name="Normal 3 2 2 3 3 2 2 2" xfId="21932"/>
    <cellStyle name="Normal 3 2 2 3 3 2 3" xfId="21933"/>
    <cellStyle name="Normal 3 2 2 3 3 3" xfId="21934"/>
    <cellStyle name="Normal 3 2 2 3 3 3 2" xfId="21935"/>
    <cellStyle name="Normal 3 2 2 3 3 3 2 2" xfId="21936"/>
    <cellStyle name="Normal 3 2 2 3 3 3 3" xfId="21937"/>
    <cellStyle name="Normal 3 2 2 3 3 4" xfId="21938"/>
    <cellStyle name="Normal 3 2 2 3 3 4 2" xfId="21939"/>
    <cellStyle name="Normal 3 2 2 3 3 5" xfId="21940"/>
    <cellStyle name="Normal 3 2 2 3 4" xfId="21941"/>
    <cellStyle name="Normal 3 2 2 3 4 2" xfId="21942"/>
    <cellStyle name="Normal 3 2 2 3 4 2 2" xfId="21943"/>
    <cellStyle name="Normal 3 2 2 3 4 3" xfId="21944"/>
    <cellStyle name="Normal 3 2 2 3 5" xfId="21945"/>
    <cellStyle name="Normal 3 2 2 3 5 2" xfId="21946"/>
    <cellStyle name="Normal 3 2 2 3 5 2 2" xfId="21947"/>
    <cellStyle name="Normal 3 2 2 3 5 3" xfId="21948"/>
    <cellStyle name="Normal 3 2 2 3 6" xfId="21949"/>
    <cellStyle name="Normal 3 2 2 3 6 2" xfId="21950"/>
    <cellStyle name="Normal 3 2 2 3 7" xfId="21951"/>
    <cellStyle name="Normal 3 2 2 5 2 6" xfId="21952"/>
    <cellStyle name="Normal 3 2 2 5 2 2 4" xfId="21953"/>
    <cellStyle name="Normal 3 2 2 5 2 2 2" xfId="21954"/>
    <cellStyle name="Normal 3 2 2 5 2 2 2 2" xfId="21955"/>
    <cellStyle name="Normal 3 2 2 5 2 2 3" xfId="21956"/>
    <cellStyle name="Normal 3 2 2 5 2 3" xfId="21957"/>
    <cellStyle name="Normal 3 2 2 5 2 3 2" xfId="21958"/>
    <cellStyle name="Normal 3 2 2 5 2 3 2 2" xfId="21959"/>
    <cellStyle name="Normal 3 2 2 5 2 3 3" xfId="21960"/>
    <cellStyle name="Normal 3 2 2 5 2 4" xfId="21961"/>
    <cellStyle name="Normal 3 2 2 5 2 4 2" xfId="21962"/>
    <cellStyle name="Normal 3 2 2 5 2 5" xfId="21963"/>
    <cellStyle name="Normal 3 2 2 5 3 4" xfId="21964"/>
    <cellStyle name="Normal 3 2 2 5 3 2" xfId="21965"/>
    <cellStyle name="Normal 3 2 2 5 3 2 2" xfId="21966"/>
    <cellStyle name="Normal 3 2 2 5 3 3" xfId="21967"/>
    <cellStyle name="Normal 3 2 2 5 4" xfId="21968"/>
    <cellStyle name="Normal 3 2 2 5 4 2" xfId="21969"/>
    <cellStyle name="Normal 3 2 2 5 4 2 2" xfId="21970"/>
    <cellStyle name="Normal 3 2 2 5 4 3" xfId="21971"/>
    <cellStyle name="Normal 3 2 2 5 5" xfId="21972"/>
    <cellStyle name="Normal 3 2 2 5 5 2" xfId="21973"/>
    <cellStyle name="Normal 3 2 2 5 6" xfId="21974"/>
    <cellStyle name="Normal 3 2 2 6 2 4" xfId="21975"/>
    <cellStyle name="Normal 3 2 2 6 2 2 3" xfId="21976"/>
    <cellStyle name="Normal 3 2 2 6 2 2 2" xfId="21977"/>
    <cellStyle name="Normal 3 2 2 6 2 3" xfId="21978"/>
    <cellStyle name="Normal 3 2 2 6 3 4" xfId="21979"/>
    <cellStyle name="Normal 3 2 2 6 3 2" xfId="21980"/>
    <cellStyle name="Normal 3 2 2 6 3 2 2" xfId="21981"/>
    <cellStyle name="Normal 3 2 2 6 3 3" xfId="21982"/>
    <cellStyle name="Normal 3 2 2 6 4" xfId="21983"/>
    <cellStyle name="Normal 3 2 2 6 4 2" xfId="21984"/>
    <cellStyle name="Normal 3 2 2 6 5" xfId="21985"/>
    <cellStyle name="Normal 3 2 2 7 6" xfId="21986"/>
    <cellStyle name="Normal 3 2 2 7 2 4" xfId="21987"/>
    <cellStyle name="Normal 3 2 2 7 2 2 3" xfId="21988"/>
    <cellStyle name="Normal 3 2 2 7 2 2 2" xfId="21989"/>
    <cellStyle name="Normal 3 2 2 7 2 3" xfId="21990"/>
    <cellStyle name="Normal 3 2 2 7 3 4" xfId="21991"/>
    <cellStyle name="Normal 3 2 2 7 3 2" xfId="21992"/>
    <cellStyle name="Normal 3 2 2 7 3 2 2" xfId="21993"/>
    <cellStyle name="Normal 3 2 2 7 3 3" xfId="21994"/>
    <cellStyle name="Normal 3 2 2 7 4" xfId="21995"/>
    <cellStyle name="Normal 3 2 2 7 4 2" xfId="21996"/>
    <cellStyle name="Normal 3 2 2 7 5" xfId="21997"/>
    <cellStyle name="Normal 3 2 2 8 4" xfId="21998"/>
    <cellStyle name="Normal 3 2 2 8 2 3" xfId="21999"/>
    <cellStyle name="Normal 3 2 2 8 2 2 2" xfId="22000"/>
    <cellStyle name="Normal 3 2 2 8 3 2" xfId="22001"/>
    <cellStyle name="Normal 3 2 2 9 4" xfId="22002"/>
    <cellStyle name="Normal 3 2 2 9 2 3" xfId="22003"/>
    <cellStyle name="Normal 3 2 4 2 2 6" xfId="22004"/>
    <cellStyle name="Normal 3 2 4 2 2 2" xfId="22005"/>
    <cellStyle name="Normal 3 2 4 2 2 2 2" xfId="22006"/>
    <cellStyle name="Normal 3 2 4 2 2 2 2 2" xfId="22007"/>
    <cellStyle name="Normal 3 2 4 2 2 2 3" xfId="22008"/>
    <cellStyle name="Normal 3 2 4 2 2 3" xfId="22009"/>
    <cellStyle name="Normal 3 2 4 2 2 3 2" xfId="22010"/>
    <cellStyle name="Normal 3 2 4 2 2 3 2 2" xfId="22011"/>
    <cellStyle name="Normal 3 2 4 2 2 3 3" xfId="22012"/>
    <cellStyle name="Normal 3 2 4 2 2 4" xfId="22013"/>
    <cellStyle name="Normal 3 2 4 2 2 4 2" xfId="22014"/>
    <cellStyle name="Normal 3 2 4 2 2 5" xfId="22015"/>
    <cellStyle name="Normal 3 2 4 2 3" xfId="22016"/>
    <cellStyle name="Normal 3 2 4 2 3 2" xfId="22017"/>
    <cellStyle name="Normal 3 2 4 2 3 2 2" xfId="22018"/>
    <cellStyle name="Normal 3 2 4 2 3 3" xfId="22019"/>
    <cellStyle name="Normal 3 2 4 2 4" xfId="22020"/>
    <cellStyle name="Normal 3 2 4 2 4 2" xfId="22021"/>
    <cellStyle name="Normal 3 2 4 2 4 2 2" xfId="22022"/>
    <cellStyle name="Normal 3 2 4 2 4 3" xfId="22023"/>
    <cellStyle name="Normal 3 2 4 2 5" xfId="22024"/>
    <cellStyle name="Normal 3 2 4 2 5 2" xfId="22025"/>
    <cellStyle name="Normal 3 2 4 2 6" xfId="22026"/>
    <cellStyle name="Normal 3 2 4 3 2" xfId="22027"/>
    <cellStyle name="Normal 3 2 4 3 2 2" xfId="22028"/>
    <cellStyle name="Normal 3 2 4 3 2 2 2" xfId="22029"/>
    <cellStyle name="Normal 3 2 4 3 2 3" xfId="22030"/>
    <cellStyle name="Normal 3 2 4 3 3" xfId="22031"/>
    <cellStyle name="Normal 3 2 4 3 3 2" xfId="22032"/>
    <cellStyle name="Normal 3 2 4 3 3 2 2" xfId="22033"/>
    <cellStyle name="Normal 3 2 4 3 3 3" xfId="22034"/>
    <cellStyle name="Normal 3 2 4 3 4" xfId="22035"/>
    <cellStyle name="Normal 3 2 4 3 4 2" xfId="22036"/>
    <cellStyle name="Normal 3 2 4 3 5" xfId="22037"/>
    <cellStyle name="Normal 3 2 4 4 2" xfId="22038"/>
    <cellStyle name="Normal 3 2 4 4 2 2" xfId="22039"/>
    <cellStyle name="Normal 3 2 4 4 3" xfId="22040"/>
    <cellStyle name="Normal 3 2 4 5" xfId="22041"/>
    <cellStyle name="Normal 3 2 4 5 2" xfId="22042"/>
    <cellStyle name="Normal 3 2 4 5 2 2" xfId="22043"/>
    <cellStyle name="Normal 3 2 4 5 3" xfId="22044"/>
    <cellStyle name="Normal 3 2 4 6" xfId="22045"/>
    <cellStyle name="Normal 3 2 4 6 2" xfId="22046"/>
    <cellStyle name="Normal 3 2 4 7" xfId="22047"/>
    <cellStyle name="Normal 3 2 6 2 2 4" xfId="22048"/>
    <cellStyle name="Normal 3 2 6 2 2 2" xfId="22049"/>
    <cellStyle name="Normal 3 2 6 2 2 2 2" xfId="22050"/>
    <cellStyle name="Normal 3 2 6 2 2 3" xfId="22051"/>
    <cellStyle name="Normal 3 2 6 2 3" xfId="22052"/>
    <cellStyle name="Normal 3 2 6 2 3 2" xfId="22053"/>
    <cellStyle name="Normal 3 2 6 2 3 2 2" xfId="22054"/>
    <cellStyle name="Normal 3 2 6 2 3 3" xfId="22055"/>
    <cellStyle name="Normal 3 2 6 2 4" xfId="22056"/>
    <cellStyle name="Normal 3 2 6 2 4 2" xfId="22057"/>
    <cellStyle name="Normal 3 2 6 2 5" xfId="22058"/>
    <cellStyle name="Normal 3 2 6 3 2" xfId="22059"/>
    <cellStyle name="Normal 3 2 6 3 2 2" xfId="22060"/>
    <cellStyle name="Normal 3 2 6 3 3" xfId="22061"/>
    <cellStyle name="Normal 3 2 6 4" xfId="22062"/>
    <cellStyle name="Normal 3 2 6 4 2" xfId="22063"/>
    <cellStyle name="Normal 3 2 6 4 2 2" xfId="22064"/>
    <cellStyle name="Normal 3 2 6 4 3" xfId="22065"/>
    <cellStyle name="Normal 3 2 6 5" xfId="22066"/>
    <cellStyle name="Normal 3 2 6 5 2" xfId="22067"/>
    <cellStyle name="Normal 3 2 6 6" xfId="22068"/>
    <cellStyle name="Normal 3 2 7 2 2 3" xfId="22069"/>
    <cellStyle name="Normal 3 2 7 2 2 2" xfId="22070"/>
    <cellStyle name="Normal 3 2 7 2 3" xfId="22071"/>
    <cellStyle name="Normal 3 2 7 3 4" xfId="22072"/>
    <cellStyle name="Normal 3 2 7 3 2" xfId="22073"/>
    <cellStyle name="Normal 3 2 7 3 2 2" xfId="22074"/>
    <cellStyle name="Normal 3 2 7 3 3" xfId="22075"/>
    <cellStyle name="Normal 3 2 7 4" xfId="22076"/>
    <cellStyle name="Normal 3 2 7 4 2" xfId="22077"/>
    <cellStyle name="Normal 3 2 7 5" xfId="22078"/>
    <cellStyle name="Normal 3 2 8 2 3" xfId="22079"/>
    <cellStyle name="Normal 3 2 8 2 2 2" xfId="22080"/>
    <cellStyle name="Normal 3 2 8 3 2" xfId="22081"/>
    <cellStyle name="Normal 3 2 9 4" xfId="22082"/>
    <cellStyle name="Normal 3 2 9 2 3" xfId="22083"/>
    <cellStyle name="Normal 3 2 9 3 2" xfId="22084"/>
    <cellStyle name="Normal 3 3 2 2 6" xfId="22085"/>
    <cellStyle name="Normal 3 3 2 2 2 4" xfId="22086"/>
    <cellStyle name="Normal 3 3 2 2 2 2" xfId="22087"/>
    <cellStyle name="Normal 3 3 2 2 2 2 2" xfId="22088"/>
    <cellStyle name="Normal 3 3 2 2 2 3" xfId="22089"/>
    <cellStyle name="Normal 3 3 2 2 3" xfId="22090"/>
    <cellStyle name="Normal 3 3 2 2 3 2" xfId="22091"/>
    <cellStyle name="Normal 3 3 2 2 3 2 2" xfId="22092"/>
    <cellStyle name="Normal 3 3 2 2 3 3" xfId="22093"/>
    <cellStyle name="Normal 3 3 2 2 4" xfId="22094"/>
    <cellStyle name="Normal 3 3 2 2 4 2" xfId="22095"/>
    <cellStyle name="Normal 3 3 2 2 5" xfId="22096"/>
    <cellStyle name="Normal 3 3 2 3 3" xfId="22097"/>
    <cellStyle name="Normal 3 3 2 3 2" xfId="22098"/>
    <cellStyle name="Normal 3 3 2 4" xfId="22099"/>
    <cellStyle name="Normal 3 3 4 2 2 3" xfId="22100"/>
    <cellStyle name="Normal 3 3 4 2 2 2" xfId="22101"/>
    <cellStyle name="Normal 3 3 4 2 3" xfId="22102"/>
    <cellStyle name="Normal 3 3 4 3 2" xfId="22103"/>
    <cellStyle name="Normal 3 3 4 3 2 2" xfId="22104"/>
    <cellStyle name="Normal 3 3 4 3 3" xfId="22105"/>
    <cellStyle name="Normal 3 3 4 4" xfId="22106"/>
    <cellStyle name="Normal 3 3 4 4 2" xfId="22107"/>
    <cellStyle name="Normal 3 3 4 5" xfId="22108"/>
    <cellStyle name="Normal 3 3 5 2 3" xfId="22109"/>
    <cellStyle name="Normal 3 3 5 2 2 2" xfId="22110"/>
    <cellStyle name="Normal 3 3 5 3 2" xfId="22111"/>
    <cellStyle name="Normal 3 3 6 2 3" xfId="22112"/>
    <cellStyle name="Normal 3 3 6 3 2" xfId="22113"/>
    <cellStyle name="Normal 3 3 7 4" xfId="22114"/>
    <cellStyle name="Normal 3 4 10 4" xfId="22115"/>
    <cellStyle name="Normal 3 4 10 2 3" xfId="22116"/>
    <cellStyle name="Normal 3 4 10 2 2 2" xfId="22117"/>
    <cellStyle name="Normal 3 4 10 3 2" xfId="22118"/>
    <cellStyle name="Normal 3 4 11 4" xfId="22119"/>
    <cellStyle name="Normal 3 4 11 3 2" xfId="22120"/>
    <cellStyle name="Normal 3 4 12 4" xfId="22121"/>
    <cellStyle name="Normal 3 4 2 3 2" xfId="22122"/>
    <cellStyle name="Normal 3 4 2 3 2 2" xfId="22123"/>
    <cellStyle name="Normal 3 4 2 3 2 2 2" xfId="22124"/>
    <cellStyle name="Normal 3 4 2 3 2 2 2 2" xfId="22125"/>
    <cellStyle name="Normal 3 4 2 3 2 2 3" xfId="22126"/>
    <cellStyle name="Normal 3 4 2 3 2 3" xfId="22127"/>
    <cellStyle name="Normal 3 4 2 3 2 3 2" xfId="22128"/>
    <cellStyle name="Normal 3 4 2 3 2 3 2 2" xfId="22129"/>
    <cellStyle name="Normal 3 4 2 3 2 3 3" xfId="22130"/>
    <cellStyle name="Normal 3 4 2 3 2 4" xfId="22131"/>
    <cellStyle name="Normal 3 4 2 3 2 4 2" xfId="22132"/>
    <cellStyle name="Normal 3 4 2 3 2 5" xfId="22133"/>
    <cellStyle name="Normal 3 4 2 3 3" xfId="22134"/>
    <cellStyle name="Normal 3 4 2 3 3 2" xfId="22135"/>
    <cellStyle name="Normal 3 4 2 3 3 2 2" xfId="22136"/>
    <cellStyle name="Normal 3 4 2 3 3 3" xfId="22137"/>
    <cellStyle name="Normal 3 4 2 3 4" xfId="22138"/>
    <cellStyle name="Normal 3 4 2 3 4 2" xfId="22139"/>
    <cellStyle name="Normal 3 4 2 3 4 2 2" xfId="22140"/>
    <cellStyle name="Normal 3 4 2 3 4 3" xfId="22141"/>
    <cellStyle name="Normal 3 4 2 3 5" xfId="22142"/>
    <cellStyle name="Normal 3 4 2 3 5 2" xfId="22143"/>
    <cellStyle name="Normal 3 4 2 3 6" xfId="22144"/>
    <cellStyle name="Normal 3 4 2 4" xfId="22145"/>
    <cellStyle name="Normal 3 4 2 4 2" xfId="22146"/>
    <cellStyle name="Normal 3 4 2 4 2 2" xfId="22147"/>
    <cellStyle name="Normal 3 4 2 4 2 2 2" xfId="22148"/>
    <cellStyle name="Normal 3 4 2 4 2 3" xfId="22149"/>
    <cellStyle name="Normal 3 4 2 4 3" xfId="22150"/>
    <cellStyle name="Normal 3 4 2 4 3 2" xfId="22151"/>
    <cellStyle name="Normal 3 4 2 4 3 2 2" xfId="22152"/>
    <cellStyle name="Normal 3 4 2 4 3 3" xfId="22153"/>
    <cellStyle name="Normal 3 4 2 4 4" xfId="22154"/>
    <cellStyle name="Normal 3 4 2 4 4 2" xfId="22155"/>
    <cellStyle name="Normal 3 4 2 4 5" xfId="22156"/>
    <cellStyle name="Normal 3 4 2 5" xfId="22157"/>
    <cellStyle name="Normal 3 4 2 5 2" xfId="22158"/>
    <cellStyle name="Normal 3 4 2 5 2 2" xfId="22159"/>
    <cellStyle name="Normal 3 4 2 5 2 2 2" xfId="22160"/>
    <cellStyle name="Normal 3 4 2 5 2 3" xfId="22161"/>
    <cellStyle name="Normal 3 4 2 5 3" xfId="22162"/>
    <cellStyle name="Normal 3 4 2 5 3 2" xfId="22163"/>
    <cellStyle name="Normal 3 4 2 5 4" xfId="22164"/>
    <cellStyle name="Normal 3 4 2 6" xfId="22165"/>
    <cellStyle name="Normal 3 4 2 6 2" xfId="22166"/>
    <cellStyle name="Normal 3 4 2 7" xfId="22167"/>
    <cellStyle name="Normal 3 4 3 2 2 6" xfId="22168"/>
    <cellStyle name="Normal 3 4 3 2 2 2" xfId="22169"/>
    <cellStyle name="Normal 3 4 3 2 2 2 2" xfId="22170"/>
    <cellStyle name="Normal 3 4 3 2 2 2 2 2" xfId="22171"/>
    <cellStyle name="Normal 3 4 3 2 2 2 3" xfId="22172"/>
    <cellStyle name="Normal 3 4 3 2 2 3" xfId="22173"/>
    <cellStyle name="Normal 3 4 3 2 2 3 2" xfId="22174"/>
    <cellStyle name="Normal 3 4 3 2 2 3 2 2" xfId="22175"/>
    <cellStyle name="Normal 3 4 3 2 2 3 3" xfId="22176"/>
    <cellStyle name="Normal 3 4 3 2 2 4" xfId="22177"/>
    <cellStyle name="Normal 3 4 3 2 2 4 2" xfId="22178"/>
    <cellStyle name="Normal 3 4 3 2 2 5" xfId="22179"/>
    <cellStyle name="Normal 3 4 3 2 3" xfId="22180"/>
    <cellStyle name="Normal 3 4 3 2 3 2" xfId="22181"/>
    <cellStyle name="Normal 3 4 3 2 3 2 2" xfId="22182"/>
    <cellStyle name="Normal 3 4 3 2 3 3" xfId="22183"/>
    <cellStyle name="Normal 3 4 3 2 4" xfId="22184"/>
    <cellStyle name="Normal 3 4 3 2 4 2" xfId="22185"/>
    <cellStyle name="Normal 3 4 3 2 4 2 2" xfId="22186"/>
    <cellStyle name="Normal 3 4 3 2 4 3" xfId="22187"/>
    <cellStyle name="Normal 3 4 3 2 5" xfId="22188"/>
    <cellStyle name="Normal 3 4 3 2 5 2" xfId="22189"/>
    <cellStyle name="Normal 3 4 3 2 6" xfId="22190"/>
    <cellStyle name="Normal 3 4 3 3 6" xfId="22191"/>
    <cellStyle name="Normal 3 4 3 3 2" xfId="22192"/>
    <cellStyle name="Normal 3 4 3 3 2 2" xfId="22193"/>
    <cellStyle name="Normal 3 4 3 3 2 2 2" xfId="22194"/>
    <cellStyle name="Normal 3 4 3 3 2 3" xfId="22195"/>
    <cellStyle name="Normal 3 4 3 3 3" xfId="22196"/>
    <cellStyle name="Normal 3 4 3 3 3 2" xfId="22197"/>
    <cellStyle name="Normal 3 4 3 3 3 2 2" xfId="22198"/>
    <cellStyle name="Normal 3 4 3 3 3 3" xfId="22199"/>
    <cellStyle name="Normal 3 4 3 3 4" xfId="22200"/>
    <cellStyle name="Normal 3 4 3 3 4 2" xfId="22201"/>
    <cellStyle name="Normal 3 4 3 3 5" xfId="22202"/>
    <cellStyle name="Normal 3 4 3 4" xfId="22203"/>
    <cellStyle name="Normal 3 4 3 4 2" xfId="22204"/>
    <cellStyle name="Normal 3 4 3 4 2 2" xfId="22205"/>
    <cellStyle name="Normal 3 4 3 4 3" xfId="22206"/>
    <cellStyle name="Normal 3 4 3 5" xfId="22207"/>
    <cellStyle name="Normal 3 4 3 5 2" xfId="22208"/>
    <cellStyle name="Normal 3 4 3 5 2 2" xfId="22209"/>
    <cellStyle name="Normal 3 4 3 5 3" xfId="22210"/>
    <cellStyle name="Normal 3 4 3 6" xfId="22211"/>
    <cellStyle name="Normal 3 4 3 6 2" xfId="22212"/>
    <cellStyle name="Normal 3 4 3 7" xfId="22213"/>
    <cellStyle name="Normal 3 4 4 2 2 6" xfId="22214"/>
    <cellStyle name="Normal 3 4 4 2 2 2" xfId="22215"/>
    <cellStyle name="Normal 3 4 4 2 2 2 2" xfId="22216"/>
    <cellStyle name="Normal 3 4 4 2 2 2 2 2" xfId="22217"/>
    <cellStyle name="Normal 3 4 4 2 2 2 3" xfId="22218"/>
    <cellStyle name="Normal 3 4 4 2 2 3" xfId="22219"/>
    <cellStyle name="Normal 3 4 4 2 2 3 2" xfId="22220"/>
    <cellStyle name="Normal 3 4 4 2 2 3 2 2" xfId="22221"/>
    <cellStyle name="Normal 3 4 4 2 2 3 3" xfId="22222"/>
    <cellStyle name="Normal 3 4 4 2 2 4" xfId="22223"/>
    <cellStyle name="Normal 3 4 4 2 2 4 2" xfId="22224"/>
    <cellStyle name="Normal 3 4 4 2 2 5" xfId="22225"/>
    <cellStyle name="Normal 3 4 4 2 3" xfId="22226"/>
    <cellStyle name="Normal 3 4 4 2 3 2" xfId="22227"/>
    <cellStyle name="Normal 3 4 4 2 3 2 2" xfId="22228"/>
    <cellStyle name="Normal 3 4 4 2 3 3" xfId="22229"/>
    <cellStyle name="Normal 3 4 4 2 4" xfId="22230"/>
    <cellStyle name="Normal 3 4 4 2 4 2" xfId="22231"/>
    <cellStyle name="Normal 3 4 4 2 4 2 2" xfId="22232"/>
    <cellStyle name="Normal 3 4 4 2 4 3" xfId="22233"/>
    <cellStyle name="Normal 3 4 4 2 5" xfId="22234"/>
    <cellStyle name="Normal 3 4 4 2 5 2" xfId="22235"/>
    <cellStyle name="Normal 3 4 4 2 6" xfId="22236"/>
    <cellStyle name="Normal 3 4 4 3 6" xfId="22237"/>
    <cellStyle name="Normal 3 4 4 3 2" xfId="22238"/>
    <cellStyle name="Normal 3 4 4 3 2 2" xfId="22239"/>
    <cellStyle name="Normal 3 4 4 3 2 2 2" xfId="22240"/>
    <cellStyle name="Normal 3 4 4 3 2 3" xfId="22241"/>
    <cellStyle name="Normal 3 4 4 3 3" xfId="22242"/>
    <cellStyle name="Normal 3 4 4 3 3 2" xfId="22243"/>
    <cellStyle name="Normal 3 4 4 3 3 2 2" xfId="22244"/>
    <cellStyle name="Normal 3 4 4 3 3 3" xfId="22245"/>
    <cellStyle name="Normal 3 4 4 3 4" xfId="22246"/>
    <cellStyle name="Normal 3 4 4 3 4 2" xfId="22247"/>
    <cellStyle name="Normal 3 4 4 3 5" xfId="22248"/>
    <cellStyle name="Normal 3 4 4 4" xfId="22249"/>
    <cellStyle name="Normal 3 4 4 4 2" xfId="22250"/>
    <cellStyle name="Normal 3 4 4 4 2 2" xfId="22251"/>
    <cellStyle name="Normal 3 4 4 4 3" xfId="22252"/>
    <cellStyle name="Normal 3 4 4 5" xfId="22253"/>
    <cellStyle name="Normal 3 4 4 5 2" xfId="22254"/>
    <cellStyle name="Normal 3 4 4 5 2 2" xfId="22255"/>
    <cellStyle name="Normal 3 4 4 5 3" xfId="22256"/>
    <cellStyle name="Normal 3 4 4 6" xfId="22257"/>
    <cellStyle name="Normal 3 4 4 6 2" xfId="22258"/>
    <cellStyle name="Normal 3 4 4 7" xfId="22259"/>
    <cellStyle name="Normal 3 4 5 2 6" xfId="22260"/>
    <cellStyle name="Normal 3 4 5 2 2 4" xfId="22261"/>
    <cellStyle name="Normal 3 4 5 2 2 2" xfId="22262"/>
    <cellStyle name="Normal 3 4 5 2 2 2 2" xfId="22263"/>
    <cellStyle name="Normal 3 4 5 2 2 3" xfId="22264"/>
    <cellStyle name="Normal 3 4 5 2 3" xfId="22265"/>
    <cellStyle name="Normal 3 4 5 2 3 2" xfId="22266"/>
    <cellStyle name="Normal 3 4 5 2 3 2 2" xfId="22267"/>
    <cellStyle name="Normal 3 4 5 2 3 3" xfId="22268"/>
    <cellStyle name="Normal 3 4 5 2 4" xfId="22269"/>
    <cellStyle name="Normal 3 4 5 2 4 2" xfId="22270"/>
    <cellStyle name="Normal 3 4 5 2 5" xfId="22271"/>
    <cellStyle name="Normal 3 4 5 3 4" xfId="22272"/>
    <cellStyle name="Normal 3 4 5 3 2" xfId="22273"/>
    <cellStyle name="Normal 3 4 5 3 2 2" xfId="22274"/>
    <cellStyle name="Normal 3 4 5 3 3" xfId="22275"/>
    <cellStyle name="Normal 3 4 5 4" xfId="22276"/>
    <cellStyle name="Normal 3 4 5 4 2" xfId="22277"/>
    <cellStyle name="Normal 3 4 5 4 2 2" xfId="22278"/>
    <cellStyle name="Normal 3 4 5 4 3" xfId="22279"/>
    <cellStyle name="Normal 3 4 5 5" xfId="22280"/>
    <cellStyle name="Normal 3 4 5 5 2" xfId="22281"/>
    <cellStyle name="Normal 3 4 5 6" xfId="22282"/>
    <cellStyle name="Normal 3 4 6 2 4" xfId="22283"/>
    <cellStyle name="Normal 3 4 6 2 2 3" xfId="22284"/>
    <cellStyle name="Normal 3 4 6 2 2 2" xfId="22285"/>
    <cellStyle name="Normal 3 4 6 2 3" xfId="22286"/>
    <cellStyle name="Normal 3 4 6 3 4" xfId="22287"/>
    <cellStyle name="Normal 3 4 6 3 2" xfId="22288"/>
    <cellStyle name="Normal 3 4 6 3 2 2" xfId="22289"/>
    <cellStyle name="Normal 3 4 6 3 3" xfId="22290"/>
    <cellStyle name="Normal 3 4 6 4" xfId="22291"/>
    <cellStyle name="Normal 3 4 6 4 2" xfId="22292"/>
    <cellStyle name="Normal 3 4 6 5" xfId="22293"/>
    <cellStyle name="Normal 3 4 7 2 4" xfId="22294"/>
    <cellStyle name="Normal 3 4 7 2 2 3" xfId="22295"/>
    <cellStyle name="Normal 3 4 7 2 2 2" xfId="22296"/>
    <cellStyle name="Normal 3 4 7 2 3" xfId="22297"/>
    <cellStyle name="Normal 3 4 7 3 4" xfId="22298"/>
    <cellStyle name="Normal 3 4 7 3 2" xfId="22299"/>
    <cellStyle name="Normal 3 4 7 3 2 2" xfId="22300"/>
    <cellStyle name="Normal 3 4 7 3 3" xfId="22301"/>
    <cellStyle name="Normal 3 4 7 4" xfId="22302"/>
    <cellStyle name="Normal 3 4 7 4 2" xfId="22303"/>
    <cellStyle name="Normal 3 4 7 5" xfId="22304"/>
    <cellStyle name="Normal 3 4 8 4" xfId="22305"/>
    <cellStyle name="Normal 3 4 8 2 3" xfId="22306"/>
    <cellStyle name="Normal 3 4 8 2 2 2" xfId="22307"/>
    <cellStyle name="Normal 3 4 8 3 2" xfId="22308"/>
    <cellStyle name="Normal 3 4 9 4" xfId="22309"/>
    <cellStyle name="Normal 3 4 9 2 3" xfId="22310"/>
    <cellStyle name="Normal 3 4 9 2 2 2" xfId="22311"/>
    <cellStyle name="Normal 3 4 9 3 2" xfId="22312"/>
    <cellStyle name="Normal 3 5 3 2 6" xfId="22313"/>
    <cellStyle name="Normal 3 5 3 2 2 4" xfId="22314"/>
    <cellStyle name="Normal 3 5 3 2 2 2" xfId="22315"/>
    <cellStyle name="Normal 3 5 3 2 2 2 2" xfId="22316"/>
    <cellStyle name="Normal 3 5 3 2 2 3" xfId="22317"/>
    <cellStyle name="Normal 3 5 3 2 3" xfId="22318"/>
    <cellStyle name="Normal 3 5 3 2 3 2" xfId="22319"/>
    <cellStyle name="Normal 3 5 3 2 3 2 2" xfId="22320"/>
    <cellStyle name="Normal 3 5 3 2 3 3" xfId="22321"/>
    <cellStyle name="Normal 3 5 3 2 4" xfId="22322"/>
    <cellStyle name="Normal 3 5 3 2 4 2" xfId="22323"/>
    <cellStyle name="Normal 3 5 3 2 5" xfId="22324"/>
    <cellStyle name="Normal 3 5 3 3 4" xfId="22325"/>
    <cellStyle name="Normal 3 5 3 3 2" xfId="22326"/>
    <cellStyle name="Normal 3 5 3 3 2 2" xfId="22327"/>
    <cellStyle name="Normal 3 5 3 3 3" xfId="22328"/>
    <cellStyle name="Normal 3 5 3 4" xfId="22329"/>
    <cellStyle name="Normal 3 5 3 4 2" xfId="22330"/>
    <cellStyle name="Normal 3 5 3 4 2 2" xfId="22331"/>
    <cellStyle name="Normal 3 5 3 4 3" xfId="22332"/>
    <cellStyle name="Normal 3 5 3 5" xfId="22333"/>
    <cellStyle name="Normal 3 5 3 5 2" xfId="22334"/>
    <cellStyle name="Normal 3 5 3 6" xfId="22335"/>
    <cellStyle name="Normal 3 5 4 2 4" xfId="22336"/>
    <cellStyle name="Normal 3 5 4 2 2 3" xfId="22337"/>
    <cellStyle name="Normal 3 5 4 2 2 2" xfId="22338"/>
    <cellStyle name="Normal 3 5 4 2 3" xfId="22339"/>
    <cellStyle name="Normal 3 5 4 3 4" xfId="22340"/>
    <cellStyle name="Normal 3 5 4 3 2" xfId="22341"/>
    <cellStyle name="Normal 3 5 4 3 2 2" xfId="22342"/>
    <cellStyle name="Normal 3 5 4 3 3" xfId="22343"/>
    <cellStyle name="Normal 3 5 4 4" xfId="22344"/>
    <cellStyle name="Normal 3 5 4 4 2" xfId="22345"/>
    <cellStyle name="Normal 3 5 4 5" xfId="22346"/>
    <cellStyle name="Normal 3 5 5 5" xfId="22347"/>
    <cellStyle name="Normal 3 5 5 2 4" xfId="22348"/>
    <cellStyle name="Normal 3 5 5 2 2 3" xfId="22349"/>
    <cellStyle name="Normal 3 5 5 2 2 2" xfId="22350"/>
    <cellStyle name="Normal 3 5 5 2 3" xfId="22351"/>
    <cellStyle name="Normal 3 5 5 3 3" xfId="22352"/>
    <cellStyle name="Normal 3 5 5 3 2" xfId="22353"/>
    <cellStyle name="Normal 3 5 5 4" xfId="22354"/>
    <cellStyle name="Normal 3 5 6 4" xfId="22355"/>
    <cellStyle name="Normal 3 5 6 2 3" xfId="22356"/>
    <cellStyle name="Normal 3 5 7 4" xfId="22357"/>
    <cellStyle name="Normal 3 6 2 2 4" xfId="22358"/>
    <cellStyle name="Normal 3 6 2 2 2 3" xfId="22359"/>
    <cellStyle name="Normal 3 6 2 2 2 2" xfId="22360"/>
    <cellStyle name="Normal 3 6 2 2 3" xfId="22361"/>
    <cellStyle name="Normal 3 6 2 3 4" xfId="22362"/>
    <cellStyle name="Normal 3 6 2 3 2" xfId="22363"/>
    <cellStyle name="Normal 3 6 2 3 2 2" xfId="22364"/>
    <cellStyle name="Normal 3 6 2 3 3" xfId="22365"/>
    <cellStyle name="Normal 3 6 2 4" xfId="22366"/>
    <cellStyle name="Normal 3 6 2 4 2" xfId="22367"/>
    <cellStyle name="Normal 3 6 2 5" xfId="22368"/>
    <cellStyle name="Normal 3 6 3 2 3" xfId="22369"/>
    <cellStyle name="Normal 3 6 3 2 2 2" xfId="22370"/>
    <cellStyle name="Normal 3 6 3 3 2" xfId="22371"/>
    <cellStyle name="Normal 3 6 4 4" xfId="22372"/>
    <cellStyle name="Normal 3 6 4 2 3" xfId="22373"/>
    <cellStyle name="Normal 3 6 4 2 2 2" xfId="22374"/>
    <cellStyle name="Normal 3 6 4 3 2" xfId="22375"/>
    <cellStyle name="Normal 3 6 5 4" xfId="22376"/>
    <cellStyle name="Normal 3 6 5 2 3" xfId="22377"/>
    <cellStyle name="Normal 3 6 6 4" xfId="22378"/>
    <cellStyle name="Normal 3 7 2 2 3" xfId="22379"/>
    <cellStyle name="Normal 3 7 2 2 2 2" xfId="22380"/>
    <cellStyle name="Normal 3 7 2 3 2" xfId="22381"/>
    <cellStyle name="Normal 3 7 3 4" xfId="22382"/>
    <cellStyle name="Normal 3 7 3 2 3" xfId="22383"/>
    <cellStyle name="Normal 3 7 3 2 2 2" xfId="22384"/>
    <cellStyle name="Normal 3 7 3 3 2" xfId="22385"/>
    <cellStyle name="Normal 3 7 4 4" xfId="22386"/>
    <cellStyle name="Normal 3 7 4 2 3" xfId="22387"/>
    <cellStyle name="Normal 3 7 5 4" xfId="22388"/>
    <cellStyle name="Normal 3 8 2 4" xfId="22389"/>
    <cellStyle name="Normal 3 8 2 2 3" xfId="22390"/>
    <cellStyle name="Normal 3 8 3 4" xfId="22391"/>
    <cellStyle name="Normal 3 9 26" xfId="22392"/>
    <cellStyle name="Normal 3 9 3 4" xfId="22393"/>
    <cellStyle name="Normal 30 10 2" xfId="22394"/>
    <cellStyle name="Normal 30 10 2 2" xfId="22395"/>
    <cellStyle name="Normal 30 10 2 2 2" xfId="22396"/>
    <cellStyle name="Normal 30 10 2 3" xfId="22397"/>
    <cellStyle name="Normal 30 10 3" xfId="22398"/>
    <cellStyle name="Normal 30 10 3 2" xfId="22399"/>
    <cellStyle name="Normal 30 10 3 2 2" xfId="22400"/>
    <cellStyle name="Normal 30 10 3 3" xfId="22401"/>
    <cellStyle name="Normal 30 10 4" xfId="22402"/>
    <cellStyle name="Normal 30 10 4 2" xfId="22403"/>
    <cellStyle name="Normal 30 10 5" xfId="22404"/>
    <cellStyle name="Normal 30 11" xfId="22405"/>
    <cellStyle name="Normal 30 11 2" xfId="22406"/>
    <cellStyle name="Normal 30 11 2 2" xfId="22407"/>
    <cellStyle name="Normal 30 11 3" xfId="22408"/>
    <cellStyle name="Normal 30 12" xfId="22409"/>
    <cellStyle name="Normal 30 12 2" xfId="22410"/>
    <cellStyle name="Normal 30 12 2 2" xfId="22411"/>
    <cellStyle name="Normal 30 12 3" xfId="22412"/>
    <cellStyle name="Normal 30 13" xfId="22413"/>
    <cellStyle name="Normal 30 13 2" xfId="22414"/>
    <cellStyle name="Normal 30 14" xfId="22415"/>
    <cellStyle name="Normal 30 2 2 2" xfId="22416"/>
    <cellStyle name="Normal 30 2 2 2 2" xfId="22417"/>
    <cellStyle name="Normal 30 2 2 2 2 2" xfId="22418"/>
    <cellStyle name="Normal 30 2 2 2 2 2 2" xfId="22419"/>
    <cellStyle name="Normal 30 2 2 2 2 3" xfId="22420"/>
    <cellStyle name="Normal 30 2 2 2 3" xfId="22421"/>
    <cellStyle name="Normal 30 2 2 2 3 2" xfId="22422"/>
    <cellStyle name="Normal 30 2 2 2 3 2 2" xfId="22423"/>
    <cellStyle name="Normal 30 2 2 2 3 3" xfId="22424"/>
    <cellStyle name="Normal 30 2 2 2 4" xfId="22425"/>
    <cellStyle name="Normal 30 2 2 2 4 2" xfId="22426"/>
    <cellStyle name="Normal 30 2 2 2 5" xfId="22427"/>
    <cellStyle name="Normal 30 2 2 3" xfId="22428"/>
    <cellStyle name="Normal 30 2 2 3 2" xfId="22429"/>
    <cellStyle name="Normal 30 2 2 3 2 2" xfId="22430"/>
    <cellStyle name="Normal 30 2 2 3 3" xfId="22431"/>
    <cellStyle name="Normal 30 2 2 4" xfId="22432"/>
    <cellStyle name="Normal 30 2 2 4 2" xfId="22433"/>
    <cellStyle name="Normal 30 2 2 4 2 2" xfId="22434"/>
    <cellStyle name="Normal 30 2 2 4 3" xfId="22435"/>
    <cellStyle name="Normal 30 2 2 5" xfId="22436"/>
    <cellStyle name="Normal 30 2 2 5 2" xfId="22437"/>
    <cellStyle name="Normal 30 2 2 6" xfId="22438"/>
    <cellStyle name="Normal 30 2 3 2" xfId="22439"/>
    <cellStyle name="Normal 30 2 3 2 2" xfId="22440"/>
    <cellStyle name="Normal 30 2 3 2 2 2" xfId="22441"/>
    <cellStyle name="Normal 30 2 3 2 3" xfId="22442"/>
    <cellStyle name="Normal 30 2 3 3" xfId="22443"/>
    <cellStyle name="Normal 30 2 3 3 2" xfId="22444"/>
    <cellStyle name="Normal 30 2 3 3 2 2" xfId="22445"/>
    <cellStyle name="Normal 30 2 3 3 3" xfId="22446"/>
    <cellStyle name="Normal 30 2 3 4" xfId="22447"/>
    <cellStyle name="Normal 30 2 3 4 2" xfId="22448"/>
    <cellStyle name="Normal 30 2 3 5" xfId="22449"/>
    <cellStyle name="Normal 30 2 4 2" xfId="22450"/>
    <cellStyle name="Normal 30 2 4 2 2" xfId="22451"/>
    <cellStyle name="Normal 30 2 4 3" xfId="22452"/>
    <cellStyle name="Normal 30 2 5" xfId="22453"/>
    <cellStyle name="Normal 30 2 5 2" xfId="22454"/>
    <cellStyle name="Normal 30 2 5 2 2" xfId="22455"/>
    <cellStyle name="Normal 30 2 5 3" xfId="22456"/>
    <cellStyle name="Normal 30 2 6" xfId="22457"/>
    <cellStyle name="Normal 30 2 6 2" xfId="22458"/>
    <cellStyle name="Normal 30 2 7" xfId="22459"/>
    <cellStyle name="Normal 30 3 2 2" xfId="22460"/>
    <cellStyle name="Normal 30 3 2 2 2" xfId="22461"/>
    <cellStyle name="Normal 30 3 2 2 2 2" xfId="22462"/>
    <cellStyle name="Normal 30 3 2 2 2 2 2" xfId="22463"/>
    <cellStyle name="Normal 30 3 2 2 2 3" xfId="22464"/>
    <cellStyle name="Normal 30 3 2 2 3" xfId="22465"/>
    <cellStyle name="Normal 30 3 2 2 3 2" xfId="22466"/>
    <cellStyle name="Normal 30 3 2 2 3 2 2" xfId="22467"/>
    <cellStyle name="Normal 30 3 2 2 3 3" xfId="22468"/>
    <cellStyle name="Normal 30 3 2 2 4" xfId="22469"/>
    <cellStyle name="Normal 30 3 2 2 4 2" xfId="22470"/>
    <cellStyle name="Normal 30 3 2 2 5" xfId="22471"/>
    <cellStyle name="Normal 30 3 2 3" xfId="22472"/>
    <cellStyle name="Normal 30 3 2 3 2" xfId="22473"/>
    <cellStyle name="Normal 30 3 2 3 2 2" xfId="22474"/>
    <cellStyle name="Normal 30 3 2 3 3" xfId="22475"/>
    <cellStyle name="Normal 30 3 2 4" xfId="22476"/>
    <cellStyle name="Normal 30 3 2 4 2" xfId="22477"/>
    <cellStyle name="Normal 30 3 2 4 2 2" xfId="22478"/>
    <cellStyle name="Normal 30 3 2 4 3" xfId="22479"/>
    <cellStyle name="Normal 30 3 2 5" xfId="22480"/>
    <cellStyle name="Normal 30 3 2 5 2" xfId="22481"/>
    <cellStyle name="Normal 30 3 2 6" xfId="22482"/>
    <cellStyle name="Normal 30 3 3 2" xfId="22483"/>
    <cellStyle name="Normal 30 3 3 2 2" xfId="22484"/>
    <cellStyle name="Normal 30 3 3 2 2 2" xfId="22485"/>
    <cellStyle name="Normal 30 3 3 2 3" xfId="22486"/>
    <cellStyle name="Normal 30 3 3 3" xfId="22487"/>
    <cellStyle name="Normal 30 3 3 3 2" xfId="22488"/>
    <cellStyle name="Normal 30 3 3 3 2 2" xfId="22489"/>
    <cellStyle name="Normal 30 3 3 3 3" xfId="22490"/>
    <cellStyle name="Normal 30 3 3 4" xfId="22491"/>
    <cellStyle name="Normal 30 3 3 4 2" xfId="22492"/>
    <cellStyle name="Normal 30 3 3 5" xfId="22493"/>
    <cellStyle name="Normal 30 3 4 2" xfId="22494"/>
    <cellStyle name="Normal 30 3 4 2 2" xfId="22495"/>
    <cellStyle name="Normal 30 3 4 3" xfId="22496"/>
    <cellStyle name="Normal 30 3 5" xfId="22497"/>
    <cellStyle name="Normal 30 3 5 2" xfId="22498"/>
    <cellStyle name="Normal 30 3 5 2 2" xfId="22499"/>
    <cellStyle name="Normal 30 3 5 3" xfId="22500"/>
    <cellStyle name="Normal 30 3 6" xfId="22501"/>
    <cellStyle name="Normal 30 3 6 2" xfId="22502"/>
    <cellStyle name="Normal 30 3 7" xfId="22503"/>
    <cellStyle name="Normal 30 4 2 2" xfId="22504"/>
    <cellStyle name="Normal 30 4 2 2 2" xfId="22505"/>
    <cellStyle name="Normal 30 4 2 2 2 2" xfId="22506"/>
    <cellStyle name="Normal 30 4 2 2 2 2 2" xfId="22507"/>
    <cellStyle name="Normal 30 4 2 2 2 3" xfId="22508"/>
    <cellStyle name="Normal 30 4 2 2 3" xfId="22509"/>
    <cellStyle name="Normal 30 4 2 2 3 2" xfId="22510"/>
    <cellStyle name="Normal 30 4 2 2 3 2 2" xfId="22511"/>
    <cellStyle name="Normal 30 4 2 2 3 3" xfId="22512"/>
    <cellStyle name="Normal 30 4 2 2 4" xfId="22513"/>
    <cellStyle name="Normal 30 4 2 2 4 2" xfId="22514"/>
    <cellStyle name="Normal 30 4 2 2 5" xfId="22515"/>
    <cellStyle name="Normal 30 4 2 3" xfId="22516"/>
    <cellStyle name="Normal 30 4 2 3 2" xfId="22517"/>
    <cellStyle name="Normal 30 4 2 3 2 2" xfId="22518"/>
    <cellStyle name="Normal 30 4 2 3 3" xfId="22519"/>
    <cellStyle name="Normal 30 4 2 4" xfId="22520"/>
    <cellStyle name="Normal 30 4 2 4 2" xfId="22521"/>
    <cellStyle name="Normal 30 4 2 4 2 2" xfId="22522"/>
    <cellStyle name="Normal 30 4 2 4 3" xfId="22523"/>
    <cellStyle name="Normal 30 4 2 5" xfId="22524"/>
    <cellStyle name="Normal 30 4 2 5 2" xfId="22525"/>
    <cellStyle name="Normal 30 4 2 6" xfId="22526"/>
    <cellStyle name="Normal 30 4 3 2" xfId="22527"/>
    <cellStyle name="Normal 30 4 3 2 2" xfId="22528"/>
    <cellStyle name="Normal 30 4 3 2 2 2" xfId="22529"/>
    <cellStyle name="Normal 30 4 3 2 3" xfId="22530"/>
    <cellStyle name="Normal 30 4 3 3" xfId="22531"/>
    <cellStyle name="Normal 30 4 3 3 2" xfId="22532"/>
    <cellStyle name="Normal 30 4 3 3 2 2" xfId="22533"/>
    <cellStyle name="Normal 30 4 3 3 3" xfId="22534"/>
    <cellStyle name="Normal 30 4 3 4" xfId="22535"/>
    <cellStyle name="Normal 30 4 3 4 2" xfId="22536"/>
    <cellStyle name="Normal 30 4 3 5" xfId="22537"/>
    <cellStyle name="Normal 30 4 4" xfId="22538"/>
    <cellStyle name="Normal 30 4 4 2" xfId="22539"/>
    <cellStyle name="Normal 30 4 4 2 2" xfId="22540"/>
    <cellStyle name="Normal 30 4 4 3" xfId="22541"/>
    <cellStyle name="Normal 30 4 5" xfId="22542"/>
    <cellStyle name="Normal 30 4 5 2" xfId="22543"/>
    <cellStyle name="Normal 30 4 5 2 2" xfId="22544"/>
    <cellStyle name="Normal 30 4 5 3" xfId="22545"/>
    <cellStyle name="Normal 30 4 6" xfId="22546"/>
    <cellStyle name="Normal 30 4 6 2" xfId="22547"/>
    <cellStyle name="Normal 30 4 7" xfId="22548"/>
    <cellStyle name="Normal 30 5 2 2" xfId="22549"/>
    <cellStyle name="Normal 30 5 2 2 2" xfId="22550"/>
    <cellStyle name="Normal 30 5 2 2 2 2" xfId="22551"/>
    <cellStyle name="Normal 30 5 2 2 2 2 2" xfId="22552"/>
    <cellStyle name="Normal 30 5 2 2 2 3" xfId="22553"/>
    <cellStyle name="Normal 30 5 2 2 3" xfId="22554"/>
    <cellStyle name="Normal 30 5 2 2 3 2" xfId="22555"/>
    <cellStyle name="Normal 30 5 2 2 3 2 2" xfId="22556"/>
    <cellStyle name="Normal 30 5 2 2 3 3" xfId="22557"/>
    <cellStyle name="Normal 30 5 2 2 4" xfId="22558"/>
    <cellStyle name="Normal 30 5 2 2 4 2" xfId="22559"/>
    <cellStyle name="Normal 30 5 2 2 5" xfId="22560"/>
    <cellStyle name="Normal 30 5 2 3" xfId="22561"/>
    <cellStyle name="Normal 30 5 2 3 2" xfId="22562"/>
    <cellStyle name="Normal 30 5 2 3 2 2" xfId="22563"/>
    <cellStyle name="Normal 30 5 2 3 3" xfId="22564"/>
    <cellStyle name="Normal 30 5 2 4" xfId="22565"/>
    <cellStyle name="Normal 30 5 2 4 2" xfId="22566"/>
    <cellStyle name="Normal 30 5 2 4 2 2" xfId="22567"/>
    <cellStyle name="Normal 30 5 2 4 3" xfId="22568"/>
    <cellStyle name="Normal 30 5 2 5" xfId="22569"/>
    <cellStyle name="Normal 30 5 2 5 2" xfId="22570"/>
    <cellStyle name="Normal 30 5 2 6" xfId="22571"/>
    <cellStyle name="Normal 30 5 3" xfId="22572"/>
    <cellStyle name="Normal 30 5 3 2" xfId="22573"/>
    <cellStyle name="Normal 30 5 3 2 2" xfId="22574"/>
    <cellStyle name="Normal 30 5 3 2 2 2" xfId="22575"/>
    <cellStyle name="Normal 30 5 3 2 3" xfId="22576"/>
    <cellStyle name="Normal 30 5 3 3" xfId="22577"/>
    <cellStyle name="Normal 30 5 3 3 2" xfId="22578"/>
    <cellStyle name="Normal 30 5 3 3 2 2" xfId="22579"/>
    <cellStyle name="Normal 30 5 3 3 3" xfId="22580"/>
    <cellStyle name="Normal 30 5 3 4" xfId="22581"/>
    <cellStyle name="Normal 30 5 3 4 2" xfId="22582"/>
    <cellStyle name="Normal 30 5 3 5" xfId="22583"/>
    <cellStyle name="Normal 30 5 4" xfId="22584"/>
    <cellStyle name="Normal 30 5 4 2" xfId="22585"/>
    <cellStyle name="Normal 30 5 4 2 2" xfId="22586"/>
    <cellStyle name="Normal 30 5 4 3" xfId="22587"/>
    <cellStyle name="Normal 30 5 5" xfId="22588"/>
    <cellStyle name="Normal 30 5 5 2" xfId="22589"/>
    <cellStyle name="Normal 30 5 5 2 2" xfId="22590"/>
    <cellStyle name="Normal 30 5 5 3" xfId="22591"/>
    <cellStyle name="Normal 30 5 6" xfId="22592"/>
    <cellStyle name="Normal 30 5 6 2" xfId="22593"/>
    <cellStyle name="Normal 30 5 7" xfId="22594"/>
    <cellStyle name="Normal 30 6 2 2" xfId="22595"/>
    <cellStyle name="Normal 30 6 2 2 2" xfId="22596"/>
    <cellStyle name="Normal 30 6 2 2 2 2" xfId="22597"/>
    <cellStyle name="Normal 30 6 2 2 2 2 2" xfId="22598"/>
    <cellStyle name="Normal 30 6 2 2 2 3" xfId="22599"/>
    <cellStyle name="Normal 30 6 2 2 3" xfId="22600"/>
    <cellStyle name="Normal 30 6 2 2 3 2" xfId="22601"/>
    <cellStyle name="Normal 30 6 2 2 3 2 2" xfId="22602"/>
    <cellStyle name="Normal 30 6 2 2 3 3" xfId="22603"/>
    <cellStyle name="Normal 30 6 2 2 4" xfId="22604"/>
    <cellStyle name="Normal 30 6 2 2 4 2" xfId="22605"/>
    <cellStyle name="Normal 30 6 2 2 5" xfId="22606"/>
    <cellStyle name="Normal 30 6 2 3" xfId="22607"/>
    <cellStyle name="Normal 30 6 2 3 2" xfId="22608"/>
    <cellStyle name="Normal 30 6 2 3 2 2" xfId="22609"/>
    <cellStyle name="Normal 30 6 2 3 3" xfId="22610"/>
    <cellStyle name="Normal 30 6 2 4" xfId="22611"/>
    <cellStyle name="Normal 30 6 2 4 2" xfId="22612"/>
    <cellStyle name="Normal 30 6 2 4 2 2" xfId="22613"/>
    <cellStyle name="Normal 30 6 2 4 3" xfId="22614"/>
    <cellStyle name="Normal 30 6 2 5" xfId="22615"/>
    <cellStyle name="Normal 30 6 2 5 2" xfId="22616"/>
    <cellStyle name="Normal 30 6 2 6" xfId="22617"/>
    <cellStyle name="Normal 30 6 3" xfId="22618"/>
    <cellStyle name="Normal 30 6 3 2" xfId="22619"/>
    <cellStyle name="Normal 30 6 3 2 2" xfId="22620"/>
    <cellStyle name="Normal 30 6 3 2 2 2" xfId="22621"/>
    <cellStyle name="Normal 30 6 3 2 3" xfId="22622"/>
    <cellStyle name="Normal 30 6 3 3" xfId="22623"/>
    <cellStyle name="Normal 30 6 3 3 2" xfId="22624"/>
    <cellStyle name="Normal 30 6 3 3 2 2" xfId="22625"/>
    <cellStyle name="Normal 30 6 3 3 3" xfId="22626"/>
    <cellStyle name="Normal 30 6 3 4" xfId="22627"/>
    <cellStyle name="Normal 30 6 3 4 2" xfId="22628"/>
    <cellStyle name="Normal 30 6 3 5" xfId="22629"/>
    <cellStyle name="Normal 30 6 4" xfId="22630"/>
    <cellStyle name="Normal 30 6 4 2" xfId="22631"/>
    <cellStyle name="Normal 30 6 4 2 2" xfId="22632"/>
    <cellStyle name="Normal 30 6 4 3" xfId="22633"/>
    <cellStyle name="Normal 30 6 5" xfId="22634"/>
    <cellStyle name="Normal 30 6 5 2" xfId="22635"/>
    <cellStyle name="Normal 30 6 5 2 2" xfId="22636"/>
    <cellStyle name="Normal 30 6 5 3" xfId="22637"/>
    <cellStyle name="Normal 30 6 6" xfId="22638"/>
    <cellStyle name="Normal 30 6 6 2" xfId="22639"/>
    <cellStyle name="Normal 30 6 7" xfId="22640"/>
    <cellStyle name="Normal 30 7 2 2" xfId="22641"/>
    <cellStyle name="Normal 30 7 2 2 2" xfId="22642"/>
    <cellStyle name="Normal 30 7 2 2 2 2" xfId="22643"/>
    <cellStyle name="Normal 30 7 2 2 2 2 2" xfId="22644"/>
    <cellStyle name="Normal 30 7 2 2 2 3" xfId="22645"/>
    <cellStyle name="Normal 30 7 2 2 3" xfId="22646"/>
    <cellStyle name="Normal 30 7 2 2 3 2" xfId="22647"/>
    <cellStyle name="Normal 30 7 2 2 3 2 2" xfId="22648"/>
    <cellStyle name="Normal 30 7 2 2 3 3" xfId="22649"/>
    <cellStyle name="Normal 30 7 2 2 4" xfId="22650"/>
    <cellStyle name="Normal 30 7 2 2 4 2" xfId="22651"/>
    <cellStyle name="Normal 30 7 2 2 5" xfId="22652"/>
    <cellStyle name="Normal 30 7 2 3" xfId="22653"/>
    <cellStyle name="Normal 30 7 2 3 2" xfId="22654"/>
    <cellStyle name="Normal 30 7 2 3 2 2" xfId="22655"/>
    <cellStyle name="Normal 30 7 2 3 3" xfId="22656"/>
    <cellStyle name="Normal 30 7 2 4" xfId="22657"/>
    <cellStyle name="Normal 30 7 2 4 2" xfId="22658"/>
    <cellStyle name="Normal 30 7 2 4 2 2" xfId="22659"/>
    <cellStyle name="Normal 30 7 2 4 3" xfId="22660"/>
    <cellStyle name="Normal 30 7 2 5" xfId="22661"/>
    <cellStyle name="Normal 30 7 2 5 2" xfId="22662"/>
    <cellStyle name="Normal 30 7 2 6" xfId="22663"/>
    <cellStyle name="Normal 30 7 3" xfId="22664"/>
    <cellStyle name="Normal 30 7 3 2" xfId="22665"/>
    <cellStyle name="Normal 30 7 3 2 2" xfId="22666"/>
    <cellStyle name="Normal 30 7 3 2 2 2" xfId="22667"/>
    <cellStyle name="Normal 30 7 3 2 3" xfId="22668"/>
    <cellStyle name="Normal 30 7 3 3" xfId="22669"/>
    <cellStyle name="Normal 30 7 3 3 2" xfId="22670"/>
    <cellStyle name="Normal 30 7 3 3 2 2" xfId="22671"/>
    <cellStyle name="Normal 30 7 3 3 3" xfId="22672"/>
    <cellStyle name="Normal 30 7 3 4" xfId="22673"/>
    <cellStyle name="Normal 30 7 3 4 2" xfId="22674"/>
    <cellStyle name="Normal 30 7 3 5" xfId="22675"/>
    <cellStyle name="Normal 30 7 4" xfId="22676"/>
    <cellStyle name="Normal 30 7 4 2" xfId="22677"/>
    <cellStyle name="Normal 30 7 4 2 2" xfId="22678"/>
    <cellStyle name="Normal 30 7 4 3" xfId="22679"/>
    <cellStyle name="Normal 30 7 5" xfId="22680"/>
    <cellStyle name="Normal 30 7 5 2" xfId="22681"/>
    <cellStyle name="Normal 30 7 5 2 2" xfId="22682"/>
    <cellStyle name="Normal 30 7 5 3" xfId="22683"/>
    <cellStyle name="Normal 30 7 6" xfId="22684"/>
    <cellStyle name="Normal 30 7 6 2" xfId="22685"/>
    <cellStyle name="Normal 30 7 7" xfId="22686"/>
    <cellStyle name="Normal 30 8 2" xfId="22687"/>
    <cellStyle name="Normal 30 8 2 2" xfId="22688"/>
    <cellStyle name="Normal 30 8 2 2 2" xfId="22689"/>
    <cellStyle name="Normal 30 8 2 2 2 2" xfId="22690"/>
    <cellStyle name="Normal 30 8 2 2 3" xfId="22691"/>
    <cellStyle name="Normal 30 8 2 3" xfId="22692"/>
    <cellStyle name="Normal 30 8 2 3 2" xfId="22693"/>
    <cellStyle name="Normal 30 8 2 3 2 2" xfId="22694"/>
    <cellStyle name="Normal 30 8 2 3 3" xfId="22695"/>
    <cellStyle name="Normal 30 8 2 4" xfId="22696"/>
    <cellStyle name="Normal 30 8 2 4 2" xfId="22697"/>
    <cellStyle name="Normal 30 8 2 5" xfId="22698"/>
    <cellStyle name="Normal 30 8 3" xfId="22699"/>
    <cellStyle name="Normal 30 8 3 2" xfId="22700"/>
    <cellStyle name="Normal 30 8 3 2 2" xfId="22701"/>
    <cellStyle name="Normal 30 8 3 3" xfId="22702"/>
    <cellStyle name="Normal 30 8 4" xfId="22703"/>
    <cellStyle name="Normal 30 8 4 2" xfId="22704"/>
    <cellStyle name="Normal 30 8 4 2 2" xfId="22705"/>
    <cellStyle name="Normal 30 8 4 3" xfId="22706"/>
    <cellStyle name="Normal 30 8 5" xfId="22707"/>
    <cellStyle name="Normal 30 8 5 2" xfId="22708"/>
    <cellStyle name="Normal 30 8 6" xfId="22709"/>
    <cellStyle name="Normal 30 9 2" xfId="22710"/>
    <cellStyle name="Normal 30 9 2 2" xfId="22711"/>
    <cellStyle name="Normal 30 9 2 2 2" xfId="22712"/>
    <cellStyle name="Normal 30 9 2 2 2 2" xfId="22713"/>
    <cellStyle name="Normal 30 9 2 2 3" xfId="22714"/>
    <cellStyle name="Normal 30 9 2 3" xfId="22715"/>
    <cellStyle name="Normal 30 9 2 3 2" xfId="22716"/>
    <cellStyle name="Normal 30 9 2 3 2 2" xfId="22717"/>
    <cellStyle name="Normal 30 9 2 3 3" xfId="22718"/>
    <cellStyle name="Normal 30 9 2 4" xfId="22719"/>
    <cellStyle name="Normal 30 9 2 4 2" xfId="22720"/>
    <cellStyle name="Normal 30 9 2 5" xfId="22721"/>
    <cellStyle name="Normal 30 9 3" xfId="22722"/>
    <cellStyle name="Normal 30 9 3 2" xfId="22723"/>
    <cellStyle name="Normal 30 9 3 2 2" xfId="22724"/>
    <cellStyle name="Normal 30 9 3 3" xfId="22725"/>
    <cellStyle name="Normal 30 9 4" xfId="22726"/>
    <cellStyle name="Normal 30 9 4 2" xfId="22727"/>
    <cellStyle name="Normal 30 9 4 2 2" xfId="22728"/>
    <cellStyle name="Normal 30 9 4 3" xfId="22729"/>
    <cellStyle name="Normal 30 9 5" xfId="22730"/>
    <cellStyle name="Normal 30 9 5 2" xfId="22731"/>
    <cellStyle name="Normal 30 9 6" xfId="22732"/>
    <cellStyle name="Normal 31 10 2" xfId="22733"/>
    <cellStyle name="Normal 31 10 2 2" xfId="22734"/>
    <cellStyle name="Normal 31 10 2 2 2" xfId="22735"/>
    <cellStyle name="Normal 31 10 2 3" xfId="22736"/>
    <cellStyle name="Normal 31 10 3" xfId="22737"/>
    <cellStyle name="Normal 31 10 3 2" xfId="22738"/>
    <cellStyle name="Normal 31 10 3 2 2" xfId="22739"/>
    <cellStyle name="Normal 31 10 3 3" xfId="22740"/>
    <cellStyle name="Normal 31 10 4" xfId="22741"/>
    <cellStyle name="Normal 31 10 4 2" xfId="22742"/>
    <cellStyle name="Normal 31 10 5" xfId="22743"/>
    <cellStyle name="Normal 31 11" xfId="22744"/>
    <cellStyle name="Normal 31 11 2" xfId="22745"/>
    <cellStyle name="Normal 31 11 2 2" xfId="22746"/>
    <cellStyle name="Normal 31 11 3" xfId="22747"/>
    <cellStyle name="Normal 31 12" xfId="22748"/>
    <cellStyle name="Normal 31 12 2" xfId="22749"/>
    <cellStyle name="Normal 31 12 2 2" xfId="22750"/>
    <cellStyle name="Normal 31 12 3" xfId="22751"/>
    <cellStyle name="Normal 31 13" xfId="22752"/>
    <cellStyle name="Normal 31 13 2" xfId="22753"/>
    <cellStyle name="Normal 31 14" xfId="22754"/>
    <cellStyle name="Normal 31 2 2 2" xfId="22755"/>
    <cellStyle name="Normal 31 2 2 2 2" xfId="22756"/>
    <cellStyle name="Normal 31 2 2 2 2 2" xfId="22757"/>
    <cellStyle name="Normal 31 2 2 2 2 2 2" xfId="22758"/>
    <cellStyle name="Normal 31 2 2 2 2 3" xfId="22759"/>
    <cellStyle name="Normal 31 2 2 2 3" xfId="22760"/>
    <cellStyle name="Normal 31 2 2 2 3 2" xfId="22761"/>
    <cellStyle name="Normal 31 2 2 2 3 2 2" xfId="22762"/>
    <cellStyle name="Normal 31 2 2 2 3 3" xfId="22763"/>
    <cellStyle name="Normal 31 2 2 2 4" xfId="22764"/>
    <cellStyle name="Normal 31 2 2 2 4 2" xfId="22765"/>
    <cellStyle name="Normal 31 2 2 2 5" xfId="22766"/>
    <cellStyle name="Normal 31 2 2 3" xfId="22767"/>
    <cellStyle name="Normal 31 2 2 3 2" xfId="22768"/>
    <cellStyle name="Normal 31 2 2 3 2 2" xfId="22769"/>
    <cellStyle name="Normal 31 2 2 3 3" xfId="22770"/>
    <cellStyle name="Normal 31 2 2 4" xfId="22771"/>
    <cellStyle name="Normal 31 2 2 4 2" xfId="22772"/>
    <cellStyle name="Normal 31 2 2 4 2 2" xfId="22773"/>
    <cellStyle name="Normal 31 2 2 4 3" xfId="22774"/>
    <cellStyle name="Normal 31 2 2 5" xfId="22775"/>
    <cellStyle name="Normal 31 2 2 5 2" xfId="22776"/>
    <cellStyle name="Normal 31 2 2 6" xfId="22777"/>
    <cellStyle name="Normal 31 2 3 2" xfId="22778"/>
    <cellStyle name="Normal 31 2 3 2 2" xfId="22779"/>
    <cellStyle name="Normal 31 2 3 2 2 2" xfId="22780"/>
    <cellStyle name="Normal 31 2 3 2 3" xfId="22781"/>
    <cellStyle name="Normal 31 2 3 3" xfId="22782"/>
    <cellStyle name="Normal 31 2 3 3 2" xfId="22783"/>
    <cellStyle name="Normal 31 2 3 3 2 2" xfId="22784"/>
    <cellStyle name="Normal 31 2 3 3 3" xfId="22785"/>
    <cellStyle name="Normal 31 2 3 4" xfId="22786"/>
    <cellStyle name="Normal 31 2 3 4 2" xfId="22787"/>
    <cellStyle name="Normal 31 2 3 5" xfId="22788"/>
    <cellStyle name="Normal 31 2 4 2" xfId="22789"/>
    <cellStyle name="Normal 31 2 4 2 2" xfId="22790"/>
    <cellStyle name="Normal 31 2 4 3" xfId="22791"/>
    <cellStyle name="Normal 31 2 5" xfId="22792"/>
    <cellStyle name="Normal 31 2 5 2" xfId="22793"/>
    <cellStyle name="Normal 31 2 5 2 2" xfId="22794"/>
    <cellStyle name="Normal 31 2 5 3" xfId="22795"/>
    <cellStyle name="Normal 31 2 6" xfId="22796"/>
    <cellStyle name="Normal 31 2 6 2" xfId="22797"/>
    <cellStyle name="Normal 31 2 7" xfId="22798"/>
    <cellStyle name="Normal 31 3 2 2" xfId="22799"/>
    <cellStyle name="Normal 31 3 2 2 2" xfId="22800"/>
    <cellStyle name="Normal 31 3 2 2 2 2" xfId="22801"/>
    <cellStyle name="Normal 31 3 2 2 2 2 2" xfId="22802"/>
    <cellStyle name="Normal 31 3 2 2 2 3" xfId="22803"/>
    <cellStyle name="Normal 31 3 2 2 3" xfId="22804"/>
    <cellStyle name="Normal 31 3 2 2 3 2" xfId="22805"/>
    <cellStyle name="Normal 31 3 2 2 3 2 2" xfId="22806"/>
    <cellStyle name="Normal 31 3 2 2 3 3" xfId="22807"/>
    <cellStyle name="Normal 31 3 2 2 4" xfId="22808"/>
    <cellStyle name="Normal 31 3 2 2 4 2" xfId="22809"/>
    <cellStyle name="Normal 31 3 2 2 5" xfId="22810"/>
    <cellStyle name="Normal 31 3 2 3" xfId="22811"/>
    <cellStyle name="Normal 31 3 2 3 2" xfId="22812"/>
    <cellStyle name="Normal 31 3 2 3 2 2" xfId="22813"/>
    <cellStyle name="Normal 31 3 2 3 3" xfId="22814"/>
    <cellStyle name="Normal 31 3 2 4" xfId="22815"/>
    <cellStyle name="Normal 31 3 2 4 2" xfId="22816"/>
    <cellStyle name="Normal 31 3 2 4 2 2" xfId="22817"/>
    <cellStyle name="Normal 31 3 2 4 3" xfId="22818"/>
    <cellStyle name="Normal 31 3 2 5" xfId="22819"/>
    <cellStyle name="Normal 31 3 2 5 2" xfId="22820"/>
    <cellStyle name="Normal 31 3 2 6" xfId="22821"/>
    <cellStyle name="Normal 31 3 3 2" xfId="22822"/>
    <cellStyle name="Normal 31 3 3 2 2" xfId="22823"/>
    <cellStyle name="Normal 31 3 3 2 2 2" xfId="22824"/>
    <cellStyle name="Normal 31 3 3 2 3" xfId="22825"/>
    <cellStyle name="Normal 31 3 3 3" xfId="22826"/>
    <cellStyle name="Normal 31 3 3 3 2" xfId="22827"/>
    <cellStyle name="Normal 31 3 3 3 2 2" xfId="22828"/>
    <cellStyle name="Normal 31 3 3 3 3" xfId="22829"/>
    <cellStyle name="Normal 31 3 3 4" xfId="22830"/>
    <cellStyle name="Normal 31 3 3 4 2" xfId="22831"/>
    <cellStyle name="Normal 31 3 3 5" xfId="22832"/>
    <cellStyle name="Normal 31 3 4 2" xfId="22833"/>
    <cellStyle name="Normal 31 3 4 2 2" xfId="22834"/>
    <cellStyle name="Normal 31 3 4 3" xfId="22835"/>
    <cellStyle name="Normal 31 3 5" xfId="22836"/>
    <cellStyle name="Normal 31 3 5 2" xfId="22837"/>
    <cellStyle name="Normal 31 3 5 2 2" xfId="22838"/>
    <cellStyle name="Normal 31 3 5 3" xfId="22839"/>
    <cellStyle name="Normal 31 3 6" xfId="22840"/>
    <cellStyle name="Normal 31 3 6 2" xfId="22841"/>
    <cellStyle name="Normal 31 3 7" xfId="22842"/>
    <cellStyle name="Normal 31 4 2 2" xfId="22843"/>
    <cellStyle name="Normal 31 4 2 2 2" xfId="22844"/>
    <cellStyle name="Normal 31 4 2 2 2 2" xfId="22845"/>
    <cellStyle name="Normal 31 4 2 2 2 2 2" xfId="22846"/>
    <cellStyle name="Normal 31 4 2 2 2 3" xfId="22847"/>
    <cellStyle name="Normal 31 4 2 2 3" xfId="22848"/>
    <cellStyle name="Normal 31 4 2 2 3 2" xfId="22849"/>
    <cellStyle name="Normal 31 4 2 2 3 2 2" xfId="22850"/>
    <cellStyle name="Normal 31 4 2 2 3 3" xfId="22851"/>
    <cellStyle name="Normal 31 4 2 2 4" xfId="22852"/>
    <cellStyle name="Normal 31 4 2 2 4 2" xfId="22853"/>
    <cellStyle name="Normal 31 4 2 2 5" xfId="22854"/>
    <cellStyle name="Normal 31 4 2 3" xfId="22855"/>
    <cellStyle name="Normal 31 4 2 3 2" xfId="22856"/>
    <cellStyle name="Normal 31 4 2 3 2 2" xfId="22857"/>
    <cellStyle name="Normal 31 4 2 3 3" xfId="22858"/>
    <cellStyle name="Normal 31 4 2 4" xfId="22859"/>
    <cellStyle name="Normal 31 4 2 4 2" xfId="22860"/>
    <cellStyle name="Normal 31 4 2 4 2 2" xfId="22861"/>
    <cellStyle name="Normal 31 4 2 4 3" xfId="22862"/>
    <cellStyle name="Normal 31 4 2 5" xfId="22863"/>
    <cellStyle name="Normal 31 4 2 5 2" xfId="22864"/>
    <cellStyle name="Normal 31 4 2 6" xfId="22865"/>
    <cellStyle name="Normal 31 4 3 2" xfId="22866"/>
    <cellStyle name="Normal 31 4 3 2 2" xfId="22867"/>
    <cellStyle name="Normal 31 4 3 2 2 2" xfId="22868"/>
    <cellStyle name="Normal 31 4 3 2 3" xfId="22869"/>
    <cellStyle name="Normal 31 4 3 3" xfId="22870"/>
    <cellStyle name="Normal 31 4 3 3 2" xfId="22871"/>
    <cellStyle name="Normal 31 4 3 3 2 2" xfId="22872"/>
    <cellStyle name="Normal 31 4 3 3 3" xfId="22873"/>
    <cellStyle name="Normal 31 4 3 4" xfId="22874"/>
    <cellStyle name="Normal 31 4 3 4 2" xfId="22875"/>
    <cellStyle name="Normal 31 4 3 5" xfId="22876"/>
    <cellStyle name="Normal 31 4 4" xfId="22877"/>
    <cellStyle name="Normal 31 4 4 2" xfId="22878"/>
    <cellStyle name="Normal 31 4 4 2 2" xfId="22879"/>
    <cellStyle name="Normal 31 4 4 3" xfId="22880"/>
    <cellStyle name="Normal 31 4 5" xfId="22881"/>
    <cellStyle name="Normal 31 4 5 2" xfId="22882"/>
    <cellStyle name="Normal 31 4 5 2 2" xfId="22883"/>
    <cellStyle name="Normal 31 4 5 3" xfId="22884"/>
    <cellStyle name="Normal 31 4 6" xfId="22885"/>
    <cellStyle name="Normal 31 4 6 2" xfId="22886"/>
    <cellStyle name="Normal 31 4 7" xfId="22887"/>
    <cellStyle name="Normal 31 5 2 2" xfId="22888"/>
    <cellStyle name="Normal 31 5 2 2 2" xfId="22889"/>
    <cellStyle name="Normal 31 5 2 2 2 2" xfId="22890"/>
    <cellStyle name="Normal 31 5 2 2 2 2 2" xfId="22891"/>
    <cellStyle name="Normal 31 5 2 2 2 3" xfId="22892"/>
    <cellStyle name="Normal 31 5 2 2 3" xfId="22893"/>
    <cellStyle name="Normal 31 5 2 2 3 2" xfId="22894"/>
    <cellStyle name="Normal 31 5 2 2 3 2 2" xfId="22895"/>
    <cellStyle name="Normal 31 5 2 2 3 3" xfId="22896"/>
    <cellStyle name="Normal 31 5 2 2 4" xfId="22897"/>
    <cellStyle name="Normal 31 5 2 2 4 2" xfId="22898"/>
    <cellStyle name="Normal 31 5 2 2 5" xfId="22899"/>
    <cellStyle name="Normal 31 5 2 3" xfId="22900"/>
    <cellStyle name="Normal 31 5 2 3 2" xfId="22901"/>
    <cellStyle name="Normal 31 5 2 3 2 2" xfId="22902"/>
    <cellStyle name="Normal 31 5 2 3 3" xfId="22903"/>
    <cellStyle name="Normal 31 5 2 4" xfId="22904"/>
    <cellStyle name="Normal 31 5 2 4 2" xfId="22905"/>
    <cellStyle name="Normal 31 5 2 4 2 2" xfId="22906"/>
    <cellStyle name="Normal 31 5 2 4 3" xfId="22907"/>
    <cellStyle name="Normal 31 5 2 5" xfId="22908"/>
    <cellStyle name="Normal 31 5 2 5 2" xfId="22909"/>
    <cellStyle name="Normal 31 5 2 6" xfId="22910"/>
    <cellStyle name="Normal 31 5 3" xfId="22911"/>
    <cellStyle name="Normal 31 5 3 2" xfId="22912"/>
    <cellStyle name="Normal 31 5 3 2 2" xfId="22913"/>
    <cellStyle name="Normal 31 5 3 2 2 2" xfId="22914"/>
    <cellStyle name="Normal 31 5 3 2 3" xfId="22915"/>
    <cellStyle name="Normal 31 5 3 3" xfId="22916"/>
    <cellStyle name="Normal 31 5 3 3 2" xfId="22917"/>
    <cellStyle name="Normal 31 5 3 3 2 2" xfId="22918"/>
    <cellStyle name="Normal 31 5 3 3 3" xfId="22919"/>
    <cellStyle name="Normal 31 5 3 4" xfId="22920"/>
    <cellStyle name="Normal 31 5 3 4 2" xfId="22921"/>
    <cellStyle name="Normal 31 5 3 5" xfId="22922"/>
    <cellStyle name="Normal 31 5 4" xfId="22923"/>
    <cellStyle name="Normal 31 5 4 2" xfId="22924"/>
    <cellStyle name="Normal 31 5 4 2 2" xfId="22925"/>
    <cellStyle name="Normal 31 5 4 3" xfId="22926"/>
    <cellStyle name="Normal 31 5 5" xfId="22927"/>
    <cellStyle name="Normal 31 5 5 2" xfId="22928"/>
    <cellStyle name="Normal 31 5 5 2 2" xfId="22929"/>
    <cellStyle name="Normal 31 5 5 3" xfId="22930"/>
    <cellStyle name="Normal 31 5 6" xfId="22931"/>
    <cellStyle name="Normal 31 5 6 2" xfId="22932"/>
    <cellStyle name="Normal 31 5 7" xfId="22933"/>
    <cellStyle name="Normal 31 6 2 2" xfId="22934"/>
    <cellStyle name="Normal 31 6 2 2 2" xfId="22935"/>
    <cellStyle name="Normal 31 6 2 2 2 2" xfId="22936"/>
    <cellStyle name="Normal 31 6 2 2 2 2 2" xfId="22937"/>
    <cellStyle name="Normal 31 6 2 2 2 3" xfId="22938"/>
    <cellStyle name="Normal 31 6 2 2 3" xfId="22939"/>
    <cellStyle name="Normal 31 6 2 2 3 2" xfId="22940"/>
    <cellStyle name="Normal 31 6 2 2 3 2 2" xfId="22941"/>
    <cellStyle name="Normal 31 6 2 2 3 3" xfId="22942"/>
    <cellStyle name="Normal 31 6 2 2 4" xfId="22943"/>
    <cellStyle name="Normal 31 6 2 2 4 2" xfId="22944"/>
    <cellStyle name="Normal 31 6 2 2 5" xfId="22945"/>
    <cellStyle name="Normal 31 6 2 3" xfId="22946"/>
    <cellStyle name="Normal 31 6 2 3 2" xfId="22947"/>
    <cellStyle name="Normal 31 6 2 3 2 2" xfId="22948"/>
    <cellStyle name="Normal 31 6 2 3 3" xfId="22949"/>
    <cellStyle name="Normal 31 6 2 4" xfId="22950"/>
    <cellStyle name="Normal 31 6 2 4 2" xfId="22951"/>
    <cellStyle name="Normal 31 6 2 4 2 2" xfId="22952"/>
    <cellStyle name="Normal 31 6 2 4 3" xfId="22953"/>
    <cellStyle name="Normal 31 6 2 5" xfId="22954"/>
    <cellStyle name="Normal 31 6 2 5 2" xfId="22955"/>
    <cellStyle name="Normal 31 6 2 6" xfId="22956"/>
    <cellStyle name="Normal 31 6 3" xfId="22957"/>
    <cellStyle name="Normal 31 6 3 2" xfId="22958"/>
    <cellStyle name="Normal 31 6 3 2 2" xfId="22959"/>
    <cellStyle name="Normal 31 6 3 2 2 2" xfId="22960"/>
    <cellStyle name="Normal 31 6 3 2 3" xfId="22961"/>
    <cellStyle name="Normal 31 6 3 3" xfId="22962"/>
    <cellStyle name="Normal 31 6 3 3 2" xfId="22963"/>
    <cellStyle name="Normal 31 6 3 3 2 2" xfId="22964"/>
    <cellStyle name="Normal 31 6 3 3 3" xfId="22965"/>
    <cellStyle name="Normal 31 6 3 4" xfId="22966"/>
    <cellStyle name="Normal 31 6 3 4 2" xfId="22967"/>
    <cellStyle name="Normal 31 6 3 5" xfId="22968"/>
    <cellStyle name="Normal 31 6 4" xfId="22969"/>
    <cellStyle name="Normal 31 6 4 2" xfId="22970"/>
    <cellStyle name="Normal 31 6 4 2 2" xfId="22971"/>
    <cellStyle name="Normal 31 6 4 3" xfId="22972"/>
    <cellStyle name="Normal 31 6 5" xfId="22973"/>
    <cellStyle name="Normal 31 6 5 2" xfId="22974"/>
    <cellStyle name="Normal 31 6 5 2 2" xfId="22975"/>
    <cellStyle name="Normal 31 6 5 3" xfId="22976"/>
    <cellStyle name="Normal 31 6 6" xfId="22977"/>
    <cellStyle name="Normal 31 6 6 2" xfId="22978"/>
    <cellStyle name="Normal 31 6 7" xfId="22979"/>
    <cellStyle name="Normal 31 7 2 2" xfId="22980"/>
    <cellStyle name="Normal 31 7 2 2 2" xfId="22981"/>
    <cellStyle name="Normal 31 7 2 2 2 2" xfId="22982"/>
    <cellStyle name="Normal 31 7 2 2 2 2 2" xfId="22983"/>
    <cellStyle name="Normal 31 7 2 2 2 3" xfId="22984"/>
    <cellStyle name="Normal 31 7 2 2 3" xfId="22985"/>
    <cellStyle name="Normal 31 7 2 2 3 2" xfId="22986"/>
    <cellStyle name="Normal 31 7 2 2 3 2 2" xfId="22987"/>
    <cellStyle name="Normal 31 7 2 2 3 3" xfId="22988"/>
    <cellStyle name="Normal 31 7 2 2 4" xfId="22989"/>
    <cellStyle name="Normal 31 7 2 2 4 2" xfId="22990"/>
    <cellStyle name="Normal 31 7 2 2 5" xfId="22991"/>
    <cellStyle name="Normal 31 7 2 3" xfId="22992"/>
    <cellStyle name="Normal 31 7 2 3 2" xfId="22993"/>
    <cellStyle name="Normal 31 7 2 3 2 2" xfId="22994"/>
    <cellStyle name="Normal 31 7 2 3 3" xfId="22995"/>
    <cellStyle name="Normal 31 7 2 4" xfId="22996"/>
    <cellStyle name="Normal 31 7 2 4 2" xfId="22997"/>
    <cellStyle name="Normal 31 7 2 4 2 2" xfId="22998"/>
    <cellStyle name="Normal 31 7 2 4 3" xfId="22999"/>
    <cellStyle name="Normal 31 7 2 5" xfId="23000"/>
    <cellStyle name="Normal 31 7 2 5 2" xfId="23001"/>
    <cellStyle name="Normal 31 7 2 6" xfId="23002"/>
    <cellStyle name="Normal 31 7 3" xfId="23003"/>
    <cellStyle name="Normal 31 7 3 2" xfId="23004"/>
    <cellStyle name="Normal 31 7 3 2 2" xfId="23005"/>
    <cellStyle name="Normal 31 7 3 2 2 2" xfId="23006"/>
    <cellStyle name="Normal 31 7 3 2 3" xfId="23007"/>
    <cellStyle name="Normal 31 7 3 3" xfId="23008"/>
    <cellStyle name="Normal 31 7 3 3 2" xfId="23009"/>
    <cellStyle name="Normal 31 7 3 3 2 2" xfId="23010"/>
    <cellStyle name="Normal 31 7 3 3 3" xfId="23011"/>
    <cellStyle name="Normal 31 7 3 4" xfId="23012"/>
    <cellStyle name="Normal 31 7 3 4 2" xfId="23013"/>
    <cellStyle name="Normal 31 7 3 5" xfId="23014"/>
    <cellStyle name="Normal 31 7 4" xfId="23015"/>
    <cellStyle name="Normal 31 7 4 2" xfId="23016"/>
    <cellStyle name="Normal 31 7 4 2 2" xfId="23017"/>
    <cellStyle name="Normal 31 7 4 3" xfId="23018"/>
    <cellStyle name="Normal 31 7 5" xfId="23019"/>
    <cellStyle name="Normal 31 7 5 2" xfId="23020"/>
    <cellStyle name="Normal 31 7 5 2 2" xfId="23021"/>
    <cellStyle name="Normal 31 7 5 3" xfId="23022"/>
    <cellStyle name="Normal 31 7 6" xfId="23023"/>
    <cellStyle name="Normal 31 7 6 2" xfId="23024"/>
    <cellStyle name="Normal 31 7 7" xfId="23025"/>
    <cellStyle name="Normal 31 8 2" xfId="23026"/>
    <cellStyle name="Normal 31 8 2 2" xfId="23027"/>
    <cellStyle name="Normal 31 8 2 2 2" xfId="23028"/>
    <cellStyle name="Normal 31 8 2 2 2 2" xfId="23029"/>
    <cellStyle name="Normal 31 8 2 2 3" xfId="23030"/>
    <cellStyle name="Normal 31 8 2 3" xfId="23031"/>
    <cellStyle name="Normal 31 8 2 3 2" xfId="23032"/>
    <cellStyle name="Normal 31 8 2 3 2 2" xfId="23033"/>
    <cellStyle name="Normal 31 8 2 3 3" xfId="23034"/>
    <cellStyle name="Normal 31 8 2 4" xfId="23035"/>
    <cellStyle name="Normal 31 8 2 4 2" xfId="23036"/>
    <cellStyle name="Normal 31 8 2 5" xfId="23037"/>
    <cellStyle name="Normal 31 8 3" xfId="23038"/>
    <cellStyle name="Normal 31 8 3 2" xfId="23039"/>
    <cellStyle name="Normal 31 8 3 2 2" xfId="23040"/>
    <cellStyle name="Normal 31 8 3 3" xfId="23041"/>
    <cellStyle name="Normal 31 8 4" xfId="23042"/>
    <cellStyle name="Normal 31 8 4 2" xfId="23043"/>
    <cellStyle name="Normal 31 8 4 2 2" xfId="23044"/>
    <cellStyle name="Normal 31 8 4 3" xfId="23045"/>
    <cellStyle name="Normal 31 8 5" xfId="23046"/>
    <cellStyle name="Normal 31 8 5 2" xfId="23047"/>
    <cellStyle name="Normal 31 8 6" xfId="23048"/>
    <cellStyle name="Normal 31 9 2" xfId="23049"/>
    <cellStyle name="Normal 31 9 2 2" xfId="23050"/>
    <cellStyle name="Normal 31 9 2 2 2" xfId="23051"/>
    <cellStyle name="Normal 31 9 2 2 2 2" xfId="23052"/>
    <cellStyle name="Normal 31 9 2 2 3" xfId="23053"/>
    <cellStyle name="Normal 31 9 2 3" xfId="23054"/>
    <cellStyle name="Normal 31 9 2 3 2" xfId="23055"/>
    <cellStyle name="Normal 31 9 2 3 2 2" xfId="23056"/>
    <cellStyle name="Normal 31 9 2 3 3" xfId="23057"/>
    <cellStyle name="Normal 31 9 2 4" xfId="23058"/>
    <cellStyle name="Normal 31 9 2 4 2" xfId="23059"/>
    <cellStyle name="Normal 31 9 2 5" xfId="23060"/>
    <cellStyle name="Normal 31 9 3" xfId="23061"/>
    <cellStyle name="Normal 31 9 3 2" xfId="23062"/>
    <cellStyle name="Normal 31 9 3 2 2" xfId="23063"/>
    <cellStyle name="Normal 31 9 3 3" xfId="23064"/>
    <cellStyle name="Normal 31 9 4" xfId="23065"/>
    <cellStyle name="Normal 31 9 4 2" xfId="23066"/>
    <cellStyle name="Normal 31 9 4 2 2" xfId="23067"/>
    <cellStyle name="Normal 31 9 4 3" xfId="23068"/>
    <cellStyle name="Normal 31 9 5" xfId="23069"/>
    <cellStyle name="Normal 31 9 5 2" xfId="23070"/>
    <cellStyle name="Normal 31 9 6" xfId="23071"/>
    <cellStyle name="Normal 32 10 2" xfId="23072"/>
    <cellStyle name="Normal 32 10 2 2" xfId="23073"/>
    <cellStyle name="Normal 32 10 2 2 2" xfId="23074"/>
    <cellStyle name="Normal 32 10 2 3" xfId="23075"/>
    <cellStyle name="Normal 32 10 3" xfId="23076"/>
    <cellStyle name="Normal 32 10 3 2" xfId="23077"/>
    <cellStyle name="Normal 32 10 3 2 2" xfId="23078"/>
    <cellStyle name="Normal 32 10 3 3" xfId="23079"/>
    <cellStyle name="Normal 32 10 4" xfId="23080"/>
    <cellStyle name="Normal 32 10 4 2" xfId="23081"/>
    <cellStyle name="Normal 32 10 5" xfId="23082"/>
    <cellStyle name="Normal 32 11" xfId="23083"/>
    <cellStyle name="Normal 32 11 2" xfId="23084"/>
    <cellStyle name="Normal 32 11 2 2" xfId="23085"/>
    <cellStyle name="Normal 32 11 3" xfId="23086"/>
    <cellStyle name="Normal 32 12" xfId="23087"/>
    <cellStyle name="Normal 32 12 2" xfId="23088"/>
    <cellStyle name="Normal 32 12 2 2" xfId="23089"/>
    <cellStyle name="Normal 32 12 3" xfId="23090"/>
    <cellStyle name="Normal 32 13" xfId="23091"/>
    <cellStyle name="Normal 32 13 2" xfId="23092"/>
    <cellStyle name="Normal 32 14" xfId="23093"/>
    <cellStyle name="Normal 32 2 2 2" xfId="23094"/>
    <cellStyle name="Normal 32 2 2 2 2" xfId="23095"/>
    <cellStyle name="Normal 32 2 2 2 2 2" xfId="23096"/>
    <cellStyle name="Normal 32 2 2 2 2 2 2" xfId="23097"/>
    <cellStyle name="Normal 32 2 2 2 2 3" xfId="23098"/>
    <cellStyle name="Normal 32 2 2 2 3" xfId="23099"/>
    <cellStyle name="Normal 32 2 2 2 3 2" xfId="23100"/>
    <cellStyle name="Normal 32 2 2 2 3 2 2" xfId="23101"/>
    <cellStyle name="Normal 32 2 2 2 3 3" xfId="23102"/>
    <cellStyle name="Normal 32 2 2 2 4" xfId="23103"/>
    <cellStyle name="Normal 32 2 2 2 4 2" xfId="23104"/>
    <cellStyle name="Normal 32 2 2 2 5" xfId="23105"/>
    <cellStyle name="Normal 32 2 2 3" xfId="23106"/>
    <cellStyle name="Normal 32 2 2 3 2" xfId="23107"/>
    <cellStyle name="Normal 32 2 2 3 2 2" xfId="23108"/>
    <cellStyle name="Normal 32 2 2 3 3" xfId="23109"/>
    <cellStyle name="Normal 32 2 2 4" xfId="23110"/>
    <cellStyle name="Normal 32 2 2 4 2" xfId="23111"/>
    <cellStyle name="Normal 32 2 2 4 2 2" xfId="23112"/>
    <cellStyle name="Normal 32 2 2 4 3" xfId="23113"/>
    <cellStyle name="Normal 32 2 2 5" xfId="23114"/>
    <cellStyle name="Normal 32 2 2 5 2" xfId="23115"/>
    <cellStyle name="Normal 32 2 2 6" xfId="23116"/>
    <cellStyle name="Normal 32 2 3 2" xfId="23117"/>
    <cellStyle name="Normal 32 2 3 2 2" xfId="23118"/>
    <cellStyle name="Normal 32 2 3 2 2 2" xfId="23119"/>
    <cellStyle name="Normal 32 2 3 2 3" xfId="23120"/>
    <cellStyle name="Normal 32 2 3 3" xfId="23121"/>
    <cellStyle name="Normal 32 2 3 3 2" xfId="23122"/>
    <cellStyle name="Normal 32 2 3 3 2 2" xfId="23123"/>
    <cellStyle name="Normal 32 2 3 3 3" xfId="23124"/>
    <cellStyle name="Normal 32 2 3 4" xfId="23125"/>
    <cellStyle name="Normal 32 2 3 4 2" xfId="23126"/>
    <cellStyle name="Normal 32 2 3 5" xfId="23127"/>
    <cellStyle name="Normal 32 2 4 2" xfId="23128"/>
    <cellStyle name="Normal 32 2 4 2 2" xfId="23129"/>
    <cellStyle name="Normal 32 2 4 3" xfId="23130"/>
    <cellStyle name="Normal 32 2 5" xfId="23131"/>
    <cellStyle name="Normal 32 2 5 2" xfId="23132"/>
    <cellStyle name="Normal 32 2 5 2 2" xfId="23133"/>
    <cellStyle name="Normal 32 2 5 3" xfId="23134"/>
    <cellStyle name="Normal 32 2 6" xfId="23135"/>
    <cellStyle name="Normal 32 2 6 2" xfId="23136"/>
    <cellStyle name="Normal 32 2 7" xfId="23137"/>
    <cellStyle name="Normal 32 3 2 2" xfId="23138"/>
    <cellStyle name="Normal 32 3 2 2 2" xfId="23139"/>
    <cellStyle name="Normal 32 3 2 2 2 2" xfId="23140"/>
    <cellStyle name="Normal 32 3 2 2 2 2 2" xfId="23141"/>
    <cellStyle name="Normal 32 3 2 2 2 3" xfId="23142"/>
    <cellStyle name="Normal 32 3 2 2 3" xfId="23143"/>
    <cellStyle name="Normal 32 3 2 2 3 2" xfId="23144"/>
    <cellStyle name="Normal 32 3 2 2 3 2 2" xfId="23145"/>
    <cellStyle name="Normal 32 3 2 2 3 3" xfId="23146"/>
    <cellStyle name="Normal 32 3 2 2 4" xfId="23147"/>
    <cellStyle name="Normal 32 3 2 2 4 2" xfId="23148"/>
    <cellStyle name="Normal 32 3 2 2 5" xfId="23149"/>
    <cellStyle name="Normal 32 3 2 3" xfId="23150"/>
    <cellStyle name="Normal 32 3 2 3 2" xfId="23151"/>
    <cellStyle name="Normal 32 3 2 3 2 2" xfId="23152"/>
    <cellStyle name="Normal 32 3 2 3 3" xfId="23153"/>
    <cellStyle name="Normal 32 3 2 4" xfId="23154"/>
    <cellStyle name="Normal 32 3 2 4 2" xfId="23155"/>
    <cellStyle name="Normal 32 3 2 4 2 2" xfId="23156"/>
    <cellStyle name="Normal 32 3 2 4 3" xfId="23157"/>
    <cellStyle name="Normal 32 3 2 5" xfId="23158"/>
    <cellStyle name="Normal 32 3 2 5 2" xfId="23159"/>
    <cellStyle name="Normal 32 3 2 6" xfId="23160"/>
    <cellStyle name="Normal 32 3 3 2" xfId="23161"/>
    <cellStyle name="Normal 32 3 3 2 2" xfId="23162"/>
    <cellStyle name="Normal 32 3 3 2 2 2" xfId="23163"/>
    <cellStyle name="Normal 32 3 3 2 3" xfId="23164"/>
    <cellStyle name="Normal 32 3 3 3" xfId="23165"/>
    <cellStyle name="Normal 32 3 3 3 2" xfId="23166"/>
    <cellStyle name="Normal 32 3 3 3 2 2" xfId="23167"/>
    <cellStyle name="Normal 32 3 3 3 3" xfId="23168"/>
    <cellStyle name="Normal 32 3 3 4" xfId="23169"/>
    <cellStyle name="Normal 32 3 3 4 2" xfId="23170"/>
    <cellStyle name="Normal 32 3 3 5" xfId="23171"/>
    <cellStyle name="Normal 32 3 4 2" xfId="23172"/>
    <cellStyle name="Normal 32 3 4 2 2" xfId="23173"/>
    <cellStyle name="Normal 32 3 4 3" xfId="23174"/>
    <cellStyle name="Normal 32 3 5" xfId="23175"/>
    <cellStyle name="Normal 32 3 5 2" xfId="23176"/>
    <cellStyle name="Normal 32 3 5 2 2" xfId="23177"/>
    <cellStyle name="Normal 32 3 5 3" xfId="23178"/>
    <cellStyle name="Normal 32 3 6" xfId="23179"/>
    <cellStyle name="Normal 32 3 6 2" xfId="23180"/>
    <cellStyle name="Normal 32 3 7" xfId="23181"/>
    <cellStyle name="Normal 32 4 2 2" xfId="23182"/>
    <cellStyle name="Normal 32 4 2 2 2" xfId="23183"/>
    <cellStyle name="Normal 32 4 2 2 2 2" xfId="23184"/>
    <cellStyle name="Normal 32 4 2 2 2 2 2" xfId="23185"/>
    <cellStyle name="Normal 32 4 2 2 2 3" xfId="23186"/>
    <cellStyle name="Normal 32 4 2 2 3" xfId="23187"/>
    <cellStyle name="Normal 32 4 2 2 3 2" xfId="23188"/>
    <cellStyle name="Normal 32 4 2 2 3 2 2" xfId="23189"/>
    <cellStyle name="Normal 32 4 2 2 3 3" xfId="23190"/>
    <cellStyle name="Normal 32 4 2 2 4" xfId="23191"/>
    <cellStyle name="Normal 32 4 2 2 4 2" xfId="23192"/>
    <cellStyle name="Normal 32 4 2 2 5" xfId="23193"/>
    <cellStyle name="Normal 32 4 2 3" xfId="23194"/>
    <cellStyle name="Normal 32 4 2 3 2" xfId="23195"/>
    <cellStyle name="Normal 32 4 2 3 2 2" xfId="23196"/>
    <cellStyle name="Normal 32 4 2 3 3" xfId="23197"/>
    <cellStyle name="Normal 32 4 2 4" xfId="23198"/>
    <cellStyle name="Normal 32 4 2 4 2" xfId="23199"/>
    <cellStyle name="Normal 32 4 2 4 2 2" xfId="23200"/>
    <cellStyle name="Normal 32 4 2 4 3" xfId="23201"/>
    <cellStyle name="Normal 32 4 2 5" xfId="23202"/>
    <cellStyle name="Normal 32 4 2 5 2" xfId="23203"/>
    <cellStyle name="Normal 32 4 2 6" xfId="23204"/>
    <cellStyle name="Normal 32 4 3 2" xfId="23205"/>
    <cellStyle name="Normal 32 4 3 2 2" xfId="23206"/>
    <cellStyle name="Normal 32 4 3 2 2 2" xfId="23207"/>
    <cellStyle name="Normal 32 4 3 2 3" xfId="23208"/>
    <cellStyle name="Normal 32 4 3 3" xfId="23209"/>
    <cellStyle name="Normal 32 4 3 3 2" xfId="23210"/>
    <cellStyle name="Normal 32 4 3 3 2 2" xfId="23211"/>
    <cellStyle name="Normal 32 4 3 3 3" xfId="23212"/>
    <cellStyle name="Normal 32 4 3 4" xfId="23213"/>
    <cellStyle name="Normal 32 4 3 4 2" xfId="23214"/>
    <cellStyle name="Normal 32 4 3 5" xfId="23215"/>
    <cellStyle name="Normal 32 4 4" xfId="23216"/>
    <cellStyle name="Normal 32 4 4 2" xfId="23217"/>
    <cellStyle name="Normal 32 4 4 2 2" xfId="23218"/>
    <cellStyle name="Normal 32 4 4 3" xfId="23219"/>
    <cellStyle name="Normal 32 4 5" xfId="23220"/>
    <cellStyle name="Normal 32 4 5 2" xfId="23221"/>
    <cellStyle name="Normal 32 4 5 2 2" xfId="23222"/>
    <cellStyle name="Normal 32 4 5 3" xfId="23223"/>
    <cellStyle name="Normal 32 4 6" xfId="23224"/>
    <cellStyle name="Normal 32 4 6 2" xfId="23225"/>
    <cellStyle name="Normal 32 4 7" xfId="23226"/>
    <cellStyle name="Normal 32 5 2 2" xfId="23227"/>
    <cellStyle name="Normal 32 5 2 2 2" xfId="23228"/>
    <cellStyle name="Normal 32 5 2 2 2 2" xfId="23229"/>
    <cellStyle name="Normal 32 5 2 2 2 2 2" xfId="23230"/>
    <cellStyle name="Normal 32 5 2 2 2 3" xfId="23231"/>
    <cellStyle name="Normal 32 5 2 2 3" xfId="23232"/>
    <cellStyle name="Normal 32 5 2 2 3 2" xfId="23233"/>
    <cellStyle name="Normal 32 5 2 2 3 2 2" xfId="23234"/>
    <cellStyle name="Normal 32 5 2 2 3 3" xfId="23235"/>
    <cellStyle name="Normal 32 5 2 2 4" xfId="23236"/>
    <cellStyle name="Normal 32 5 2 2 4 2" xfId="23237"/>
    <cellStyle name="Normal 32 5 2 2 5" xfId="23238"/>
    <cellStyle name="Normal 32 5 2 3" xfId="23239"/>
    <cellStyle name="Normal 32 5 2 3 2" xfId="23240"/>
    <cellStyle name="Normal 32 5 2 3 2 2" xfId="23241"/>
    <cellStyle name="Normal 32 5 2 3 3" xfId="23242"/>
    <cellStyle name="Normal 32 5 2 4" xfId="23243"/>
    <cellStyle name="Normal 32 5 2 4 2" xfId="23244"/>
    <cellStyle name="Normal 32 5 2 4 2 2" xfId="23245"/>
    <cellStyle name="Normal 32 5 2 4 3" xfId="23246"/>
    <cellStyle name="Normal 32 5 2 5" xfId="23247"/>
    <cellStyle name="Normal 32 5 2 5 2" xfId="23248"/>
    <cellStyle name="Normal 32 5 2 6" xfId="23249"/>
    <cellStyle name="Normal 32 5 3" xfId="23250"/>
    <cellStyle name="Normal 32 5 3 2" xfId="23251"/>
    <cellStyle name="Normal 32 5 3 2 2" xfId="23252"/>
    <cellStyle name="Normal 32 5 3 2 2 2" xfId="23253"/>
    <cellStyle name="Normal 32 5 3 2 3" xfId="23254"/>
    <cellStyle name="Normal 32 5 3 3" xfId="23255"/>
    <cellStyle name="Normal 32 5 3 3 2" xfId="23256"/>
    <cellStyle name="Normal 32 5 3 3 2 2" xfId="23257"/>
    <cellStyle name="Normal 32 5 3 3 3" xfId="23258"/>
    <cellStyle name="Normal 32 5 3 4" xfId="23259"/>
    <cellStyle name="Normal 32 5 3 4 2" xfId="23260"/>
    <cellStyle name="Normal 32 5 3 5" xfId="23261"/>
    <cellStyle name="Normal 32 5 4" xfId="23262"/>
    <cellStyle name="Normal 32 5 4 2" xfId="23263"/>
    <cellStyle name="Normal 32 5 4 2 2" xfId="23264"/>
    <cellStyle name="Normal 32 5 4 3" xfId="23265"/>
    <cellStyle name="Normal 32 5 5" xfId="23266"/>
    <cellStyle name="Normal 32 5 5 2" xfId="23267"/>
    <cellStyle name="Normal 32 5 5 2 2" xfId="23268"/>
    <cellStyle name="Normal 32 5 5 3" xfId="23269"/>
    <cellStyle name="Normal 32 5 6" xfId="23270"/>
    <cellStyle name="Normal 32 5 6 2" xfId="23271"/>
    <cellStyle name="Normal 32 5 7" xfId="23272"/>
    <cellStyle name="Normal 32 6 2 2" xfId="23273"/>
    <cellStyle name="Normal 32 6 2 2 2" xfId="23274"/>
    <cellStyle name="Normal 32 6 2 2 2 2" xfId="23275"/>
    <cellStyle name="Normal 32 6 2 2 2 2 2" xfId="23276"/>
    <cellStyle name="Normal 32 6 2 2 2 3" xfId="23277"/>
    <cellStyle name="Normal 32 6 2 2 3" xfId="23278"/>
    <cellStyle name="Normal 32 6 2 2 3 2" xfId="23279"/>
    <cellStyle name="Normal 32 6 2 2 3 2 2" xfId="23280"/>
    <cellStyle name="Normal 32 6 2 2 3 3" xfId="23281"/>
    <cellStyle name="Normal 32 6 2 2 4" xfId="23282"/>
    <cellStyle name="Normal 32 6 2 2 4 2" xfId="23283"/>
    <cellStyle name="Normal 32 6 2 2 5" xfId="23284"/>
    <cellStyle name="Normal 32 6 2 3" xfId="23285"/>
    <cellStyle name="Normal 32 6 2 3 2" xfId="23286"/>
    <cellStyle name="Normal 32 6 2 3 2 2" xfId="23287"/>
    <cellStyle name="Normal 32 6 2 3 3" xfId="23288"/>
    <cellStyle name="Normal 32 6 2 4" xfId="23289"/>
    <cellStyle name="Normal 32 6 2 4 2" xfId="23290"/>
    <cellStyle name="Normal 32 6 2 4 2 2" xfId="23291"/>
    <cellStyle name="Normal 32 6 2 4 3" xfId="23292"/>
    <cellStyle name="Normal 32 6 2 5" xfId="23293"/>
    <cellStyle name="Normal 32 6 2 5 2" xfId="23294"/>
    <cellStyle name="Normal 32 6 2 6" xfId="23295"/>
    <cellStyle name="Normal 32 6 3" xfId="23296"/>
    <cellStyle name="Normal 32 6 3 2" xfId="23297"/>
    <cellStyle name="Normal 32 6 3 2 2" xfId="23298"/>
    <cellStyle name="Normal 32 6 3 2 2 2" xfId="23299"/>
    <cellStyle name="Normal 32 6 3 2 3" xfId="23300"/>
    <cellStyle name="Normal 32 6 3 3" xfId="23301"/>
    <cellStyle name="Normal 32 6 3 3 2" xfId="23302"/>
    <cellStyle name="Normal 32 6 3 3 2 2" xfId="23303"/>
    <cellStyle name="Normal 32 6 3 3 3" xfId="23304"/>
    <cellStyle name="Normal 32 6 3 4" xfId="23305"/>
    <cellStyle name="Normal 32 6 3 4 2" xfId="23306"/>
    <cellStyle name="Normal 32 6 3 5" xfId="23307"/>
    <cellStyle name="Normal 32 6 4" xfId="23308"/>
    <cellStyle name="Normal 32 6 4 2" xfId="23309"/>
    <cellStyle name="Normal 32 6 4 2 2" xfId="23310"/>
    <cellStyle name="Normal 32 6 4 3" xfId="23311"/>
    <cellStyle name="Normal 32 6 5" xfId="23312"/>
    <cellStyle name="Normal 32 6 5 2" xfId="23313"/>
    <cellStyle name="Normal 32 6 5 2 2" xfId="23314"/>
    <cellStyle name="Normal 32 6 5 3" xfId="23315"/>
    <cellStyle name="Normal 32 6 6" xfId="23316"/>
    <cellStyle name="Normal 32 6 6 2" xfId="23317"/>
    <cellStyle name="Normal 32 6 7" xfId="23318"/>
    <cellStyle name="Normal 32 7 2 2" xfId="23319"/>
    <cellStyle name="Normal 32 7 2 2 2" xfId="23320"/>
    <cellStyle name="Normal 32 7 2 2 2 2" xfId="23321"/>
    <cellStyle name="Normal 32 7 2 2 2 2 2" xfId="23322"/>
    <cellStyle name="Normal 32 7 2 2 2 3" xfId="23323"/>
    <cellStyle name="Normal 32 7 2 2 3" xfId="23324"/>
    <cellStyle name="Normal 32 7 2 2 3 2" xfId="23325"/>
    <cellStyle name="Normal 32 7 2 2 3 2 2" xfId="23326"/>
    <cellStyle name="Normal 32 7 2 2 3 3" xfId="23327"/>
    <cellStyle name="Normal 32 7 2 2 4" xfId="23328"/>
    <cellStyle name="Normal 32 7 2 2 4 2" xfId="23329"/>
    <cellStyle name="Normal 32 7 2 2 5" xfId="23330"/>
    <cellStyle name="Normal 32 7 2 3" xfId="23331"/>
    <cellStyle name="Normal 32 7 2 3 2" xfId="23332"/>
    <cellStyle name="Normal 32 7 2 3 2 2" xfId="23333"/>
    <cellStyle name="Normal 32 7 2 3 3" xfId="23334"/>
    <cellStyle name="Normal 32 7 2 4" xfId="23335"/>
    <cellStyle name="Normal 32 7 2 4 2" xfId="23336"/>
    <cellStyle name="Normal 32 7 2 4 2 2" xfId="23337"/>
    <cellStyle name="Normal 32 7 2 4 3" xfId="23338"/>
    <cellStyle name="Normal 32 7 2 5" xfId="23339"/>
    <cellStyle name="Normal 32 7 2 5 2" xfId="23340"/>
    <cellStyle name="Normal 32 7 2 6" xfId="23341"/>
    <cellStyle name="Normal 32 7 3" xfId="23342"/>
    <cellStyle name="Normal 32 7 3 2" xfId="23343"/>
    <cellStyle name="Normal 32 7 3 2 2" xfId="23344"/>
    <cellStyle name="Normal 32 7 3 2 2 2" xfId="23345"/>
    <cellStyle name="Normal 32 7 3 2 3" xfId="23346"/>
    <cellStyle name="Normal 32 7 3 3" xfId="23347"/>
    <cellStyle name="Normal 32 7 3 3 2" xfId="23348"/>
    <cellStyle name="Normal 32 7 3 3 2 2" xfId="23349"/>
    <cellStyle name="Normal 32 7 3 3 3" xfId="23350"/>
    <cellStyle name="Normal 32 7 3 4" xfId="23351"/>
    <cellStyle name="Normal 32 7 3 4 2" xfId="23352"/>
    <cellStyle name="Normal 32 7 3 5" xfId="23353"/>
    <cellStyle name="Normal 32 7 4" xfId="23354"/>
    <cellStyle name="Normal 32 7 4 2" xfId="23355"/>
    <cellStyle name="Normal 32 7 4 2 2" xfId="23356"/>
    <cellStyle name="Normal 32 7 4 3" xfId="23357"/>
    <cellStyle name="Normal 32 7 5" xfId="23358"/>
    <cellStyle name="Normal 32 7 5 2" xfId="23359"/>
    <cellStyle name="Normal 32 7 5 2 2" xfId="23360"/>
    <cellStyle name="Normal 32 7 5 3" xfId="23361"/>
    <cellStyle name="Normal 32 7 6" xfId="23362"/>
    <cellStyle name="Normal 32 7 6 2" xfId="23363"/>
    <cellStyle name="Normal 32 7 7" xfId="23364"/>
    <cellStyle name="Normal 32 8 2" xfId="23365"/>
    <cellStyle name="Normal 32 8 2 2" xfId="23366"/>
    <cellStyle name="Normal 32 8 2 2 2" xfId="23367"/>
    <cellStyle name="Normal 32 8 2 2 2 2" xfId="23368"/>
    <cellStyle name="Normal 32 8 2 2 3" xfId="23369"/>
    <cellStyle name="Normal 32 8 2 3" xfId="23370"/>
    <cellStyle name="Normal 32 8 2 3 2" xfId="23371"/>
    <cellStyle name="Normal 32 8 2 3 2 2" xfId="23372"/>
    <cellStyle name="Normal 32 8 2 3 3" xfId="23373"/>
    <cellStyle name="Normal 32 8 2 4" xfId="23374"/>
    <cellStyle name="Normal 32 8 2 4 2" xfId="23375"/>
    <cellStyle name="Normal 32 8 2 5" xfId="23376"/>
    <cellStyle name="Normal 32 8 3" xfId="23377"/>
    <cellStyle name="Normal 32 8 3 2" xfId="23378"/>
    <cellStyle name="Normal 32 8 3 2 2" xfId="23379"/>
    <cellStyle name="Normal 32 8 3 3" xfId="23380"/>
    <cellStyle name="Normal 32 8 4" xfId="23381"/>
    <cellStyle name="Normal 32 8 4 2" xfId="23382"/>
    <cellStyle name="Normal 32 8 4 2 2" xfId="23383"/>
    <cellStyle name="Normal 32 8 4 3" xfId="23384"/>
    <cellStyle name="Normal 32 8 5" xfId="23385"/>
    <cellStyle name="Normal 32 8 5 2" xfId="23386"/>
    <cellStyle name="Normal 32 8 6" xfId="23387"/>
    <cellStyle name="Normal 32 9 2" xfId="23388"/>
    <cellStyle name="Normal 32 9 2 2" xfId="23389"/>
    <cellStyle name="Normal 32 9 2 2 2" xfId="23390"/>
    <cellStyle name="Normal 32 9 2 2 2 2" xfId="23391"/>
    <cellStyle name="Normal 32 9 2 2 3" xfId="23392"/>
    <cellStyle name="Normal 32 9 2 3" xfId="23393"/>
    <cellStyle name="Normal 32 9 2 3 2" xfId="23394"/>
    <cellStyle name="Normal 32 9 2 3 2 2" xfId="23395"/>
    <cellStyle name="Normal 32 9 2 3 3" xfId="23396"/>
    <cellStyle name="Normal 32 9 2 4" xfId="23397"/>
    <cellStyle name="Normal 32 9 2 4 2" xfId="23398"/>
    <cellStyle name="Normal 32 9 2 5" xfId="23399"/>
    <cellStyle name="Normal 32 9 3" xfId="23400"/>
    <cellStyle name="Normal 32 9 3 2" xfId="23401"/>
    <cellStyle name="Normal 32 9 3 2 2" xfId="23402"/>
    <cellStyle name="Normal 32 9 3 3" xfId="23403"/>
    <cellStyle name="Normal 32 9 4" xfId="23404"/>
    <cellStyle name="Normal 32 9 4 2" xfId="23405"/>
    <cellStyle name="Normal 32 9 4 2 2" xfId="23406"/>
    <cellStyle name="Normal 32 9 4 3" xfId="23407"/>
    <cellStyle name="Normal 32 9 5" xfId="23408"/>
    <cellStyle name="Normal 32 9 5 2" xfId="23409"/>
    <cellStyle name="Normal 32 9 6" xfId="23410"/>
    <cellStyle name="Normal 33 10 2" xfId="23411"/>
    <cellStyle name="Normal 33 10 2 2" xfId="23412"/>
    <cellStyle name="Normal 33 10 2 2 2" xfId="23413"/>
    <cellStyle name="Normal 33 10 2 3" xfId="23414"/>
    <cellStyle name="Normal 33 10 3" xfId="23415"/>
    <cellStyle name="Normal 33 10 3 2" xfId="23416"/>
    <cellStyle name="Normal 33 10 3 2 2" xfId="23417"/>
    <cellStyle name="Normal 33 10 3 3" xfId="23418"/>
    <cellStyle name="Normal 33 10 4" xfId="23419"/>
    <cellStyle name="Normal 33 10 4 2" xfId="23420"/>
    <cellStyle name="Normal 33 10 5" xfId="23421"/>
    <cellStyle name="Normal 33 11" xfId="23422"/>
    <cellStyle name="Normal 33 11 2" xfId="23423"/>
    <cellStyle name="Normal 33 11 2 2" xfId="23424"/>
    <cellStyle name="Normal 33 11 3" xfId="23425"/>
    <cellStyle name="Normal 33 12" xfId="23426"/>
    <cellStyle name="Normal 33 12 2" xfId="23427"/>
    <cellStyle name="Normal 33 12 2 2" xfId="23428"/>
    <cellStyle name="Normal 33 12 3" xfId="23429"/>
    <cellStyle name="Normal 33 13" xfId="23430"/>
    <cellStyle name="Normal 33 13 2" xfId="23431"/>
    <cellStyle name="Normal 33 14" xfId="23432"/>
    <cellStyle name="Normal 33 2 2 2" xfId="23433"/>
    <cellStyle name="Normal 33 2 2 2 2" xfId="23434"/>
    <cellStyle name="Normal 33 2 2 2 2 2" xfId="23435"/>
    <cellStyle name="Normal 33 2 2 2 2 2 2" xfId="23436"/>
    <cellStyle name="Normal 33 2 2 2 2 3" xfId="23437"/>
    <cellStyle name="Normal 33 2 2 2 3" xfId="23438"/>
    <cellStyle name="Normal 33 2 2 2 3 2" xfId="23439"/>
    <cellStyle name="Normal 33 2 2 2 3 2 2" xfId="23440"/>
    <cellStyle name="Normal 33 2 2 2 3 3" xfId="23441"/>
    <cellStyle name="Normal 33 2 2 2 4" xfId="23442"/>
    <cellStyle name="Normal 33 2 2 2 4 2" xfId="23443"/>
    <cellStyle name="Normal 33 2 2 2 5" xfId="23444"/>
    <cellStyle name="Normal 33 2 2 3" xfId="23445"/>
    <cellStyle name="Normal 33 2 2 3 2" xfId="23446"/>
    <cellStyle name="Normal 33 2 2 3 2 2" xfId="23447"/>
    <cellStyle name="Normal 33 2 2 3 3" xfId="23448"/>
    <cellStyle name="Normal 33 2 2 4" xfId="23449"/>
    <cellStyle name="Normal 33 2 2 4 2" xfId="23450"/>
    <cellStyle name="Normal 33 2 2 4 2 2" xfId="23451"/>
    <cellStyle name="Normal 33 2 2 4 3" xfId="23452"/>
    <cellStyle name="Normal 33 2 2 5" xfId="23453"/>
    <cellStyle name="Normal 33 2 2 5 2" xfId="23454"/>
    <cellStyle name="Normal 33 2 2 6" xfId="23455"/>
    <cellStyle name="Normal 33 2 3 2" xfId="23456"/>
    <cellStyle name="Normal 33 2 3 2 2" xfId="23457"/>
    <cellStyle name="Normal 33 2 3 2 2 2" xfId="23458"/>
    <cellStyle name="Normal 33 2 3 2 3" xfId="23459"/>
    <cellStyle name="Normal 33 2 3 3" xfId="23460"/>
    <cellStyle name="Normal 33 2 3 3 2" xfId="23461"/>
    <cellStyle name="Normal 33 2 3 3 2 2" xfId="23462"/>
    <cellStyle name="Normal 33 2 3 3 3" xfId="23463"/>
    <cellStyle name="Normal 33 2 3 4" xfId="23464"/>
    <cellStyle name="Normal 33 2 3 4 2" xfId="23465"/>
    <cellStyle name="Normal 33 2 3 5" xfId="23466"/>
    <cellStyle name="Normal 33 2 4 2" xfId="23467"/>
    <cellStyle name="Normal 33 2 4 2 2" xfId="23468"/>
    <cellStyle name="Normal 33 2 4 3" xfId="23469"/>
    <cellStyle name="Normal 33 2 5" xfId="23470"/>
    <cellStyle name="Normal 33 2 5 2" xfId="23471"/>
    <cellStyle name="Normal 33 2 5 2 2" xfId="23472"/>
    <cellStyle name="Normal 33 2 5 3" xfId="23473"/>
    <cellStyle name="Normal 33 2 6" xfId="23474"/>
    <cellStyle name="Normal 33 2 6 2" xfId="23475"/>
    <cellStyle name="Normal 33 2 7" xfId="23476"/>
    <cellStyle name="Normal 33 3 2 2" xfId="23477"/>
    <cellStyle name="Normal 33 3 2 2 2" xfId="23478"/>
    <cellStyle name="Normal 33 3 2 2 2 2" xfId="23479"/>
    <cellStyle name="Normal 33 3 2 2 2 2 2" xfId="23480"/>
    <cellStyle name="Normal 33 3 2 2 2 3" xfId="23481"/>
    <cellStyle name="Normal 33 3 2 2 3" xfId="23482"/>
    <cellStyle name="Normal 33 3 2 2 3 2" xfId="23483"/>
    <cellStyle name="Normal 33 3 2 2 3 2 2" xfId="23484"/>
    <cellStyle name="Normal 33 3 2 2 3 3" xfId="23485"/>
    <cellStyle name="Normal 33 3 2 2 4" xfId="23486"/>
    <cellStyle name="Normal 33 3 2 2 4 2" xfId="23487"/>
    <cellStyle name="Normal 33 3 2 2 5" xfId="23488"/>
    <cellStyle name="Normal 33 3 2 3" xfId="23489"/>
    <cellStyle name="Normal 33 3 2 3 2" xfId="23490"/>
    <cellStyle name="Normal 33 3 2 3 2 2" xfId="23491"/>
    <cellStyle name="Normal 33 3 2 3 3" xfId="23492"/>
    <cellStyle name="Normal 33 3 2 4" xfId="23493"/>
    <cellStyle name="Normal 33 3 2 4 2" xfId="23494"/>
    <cellStyle name="Normal 33 3 2 4 2 2" xfId="23495"/>
    <cellStyle name="Normal 33 3 2 4 3" xfId="23496"/>
    <cellStyle name="Normal 33 3 2 5" xfId="23497"/>
    <cellStyle name="Normal 33 3 2 5 2" xfId="23498"/>
    <cellStyle name="Normal 33 3 2 6" xfId="23499"/>
    <cellStyle name="Normal 33 3 3 2" xfId="23500"/>
    <cellStyle name="Normal 33 3 3 2 2" xfId="23501"/>
    <cellStyle name="Normal 33 3 3 2 2 2" xfId="23502"/>
    <cellStyle name="Normal 33 3 3 2 3" xfId="23503"/>
    <cellStyle name="Normal 33 3 3 3" xfId="23504"/>
    <cellStyle name="Normal 33 3 3 3 2" xfId="23505"/>
    <cellStyle name="Normal 33 3 3 3 2 2" xfId="23506"/>
    <cellStyle name="Normal 33 3 3 3 3" xfId="23507"/>
    <cellStyle name="Normal 33 3 3 4" xfId="23508"/>
    <cellStyle name="Normal 33 3 3 4 2" xfId="23509"/>
    <cellStyle name="Normal 33 3 3 5" xfId="23510"/>
    <cellStyle name="Normal 33 3 4 2" xfId="23511"/>
    <cellStyle name="Normal 33 3 4 2 2" xfId="23512"/>
    <cellStyle name="Normal 33 3 4 3" xfId="23513"/>
    <cellStyle name="Normal 33 3 5" xfId="23514"/>
    <cellStyle name="Normal 33 3 5 2" xfId="23515"/>
    <cellStyle name="Normal 33 3 5 2 2" xfId="23516"/>
    <cellStyle name="Normal 33 3 5 3" xfId="23517"/>
    <cellStyle name="Normal 33 3 6" xfId="23518"/>
    <cellStyle name="Normal 33 3 6 2" xfId="23519"/>
    <cellStyle name="Normal 33 3 7" xfId="23520"/>
    <cellStyle name="Normal 33 4 2 2" xfId="23521"/>
    <cellStyle name="Normal 33 4 2 2 2" xfId="23522"/>
    <cellStyle name="Normal 33 4 2 2 2 2" xfId="23523"/>
    <cellStyle name="Normal 33 4 2 2 2 2 2" xfId="23524"/>
    <cellStyle name="Normal 33 4 2 2 2 3" xfId="23525"/>
    <cellStyle name="Normal 33 4 2 2 3" xfId="23526"/>
    <cellStyle name="Normal 33 4 2 2 3 2" xfId="23527"/>
    <cellStyle name="Normal 33 4 2 2 3 2 2" xfId="23528"/>
    <cellStyle name="Normal 33 4 2 2 3 3" xfId="23529"/>
    <cellStyle name="Normal 33 4 2 2 4" xfId="23530"/>
    <cellStyle name="Normal 33 4 2 2 4 2" xfId="23531"/>
    <cellStyle name="Normal 33 4 2 2 5" xfId="23532"/>
    <cellStyle name="Normal 33 4 2 3" xfId="23533"/>
    <cellStyle name="Normal 33 4 2 3 2" xfId="23534"/>
    <cellStyle name="Normal 33 4 2 3 2 2" xfId="23535"/>
    <cellStyle name="Normal 33 4 2 3 3" xfId="23536"/>
    <cellStyle name="Normal 33 4 2 4" xfId="23537"/>
    <cellStyle name="Normal 33 4 2 4 2" xfId="23538"/>
    <cellStyle name="Normal 33 4 2 4 2 2" xfId="23539"/>
    <cellStyle name="Normal 33 4 2 4 3" xfId="23540"/>
    <cellStyle name="Normal 33 4 2 5" xfId="23541"/>
    <cellStyle name="Normal 33 4 2 5 2" xfId="23542"/>
    <cellStyle name="Normal 33 4 2 6" xfId="23543"/>
    <cellStyle name="Normal 33 4 3" xfId="23544"/>
    <cellStyle name="Normal 33 4 3 2" xfId="23545"/>
    <cellStyle name="Normal 33 4 3 2 2" xfId="23546"/>
    <cellStyle name="Normal 33 4 3 2 2 2" xfId="23547"/>
    <cellStyle name="Normal 33 4 3 2 3" xfId="23548"/>
    <cellStyle name="Normal 33 4 3 3" xfId="23549"/>
    <cellStyle name="Normal 33 4 3 3 2" xfId="23550"/>
    <cellStyle name="Normal 33 4 3 3 2 2" xfId="23551"/>
    <cellStyle name="Normal 33 4 3 3 3" xfId="23552"/>
    <cellStyle name="Normal 33 4 3 4" xfId="23553"/>
    <cellStyle name="Normal 33 4 3 4 2" xfId="23554"/>
    <cellStyle name="Normal 33 4 3 5" xfId="23555"/>
    <cellStyle name="Normal 33 4 4" xfId="23556"/>
    <cellStyle name="Normal 33 4 4 2" xfId="23557"/>
    <cellStyle name="Normal 33 4 4 2 2" xfId="23558"/>
    <cellStyle name="Normal 33 4 4 3" xfId="23559"/>
    <cellStyle name="Normal 33 4 5" xfId="23560"/>
    <cellStyle name="Normal 33 4 5 2" xfId="23561"/>
    <cellStyle name="Normal 33 4 5 2 2" xfId="23562"/>
    <cellStyle name="Normal 33 4 5 3" xfId="23563"/>
    <cellStyle name="Normal 33 4 6" xfId="23564"/>
    <cellStyle name="Normal 33 4 6 2" xfId="23565"/>
    <cellStyle name="Normal 33 4 7" xfId="23566"/>
    <cellStyle name="Normal 33 5 2 2" xfId="23567"/>
    <cellStyle name="Normal 33 5 2 2 2" xfId="23568"/>
    <cellStyle name="Normal 33 5 2 2 2 2" xfId="23569"/>
    <cellStyle name="Normal 33 5 2 2 2 2 2" xfId="23570"/>
    <cellStyle name="Normal 33 5 2 2 2 3" xfId="23571"/>
    <cellStyle name="Normal 33 5 2 2 3" xfId="23572"/>
    <cellStyle name="Normal 33 5 2 2 3 2" xfId="23573"/>
    <cellStyle name="Normal 33 5 2 2 3 2 2" xfId="23574"/>
    <cellStyle name="Normal 33 5 2 2 3 3" xfId="23575"/>
    <cellStyle name="Normal 33 5 2 2 4" xfId="23576"/>
    <cellStyle name="Normal 33 5 2 2 4 2" xfId="23577"/>
    <cellStyle name="Normal 33 5 2 2 5" xfId="23578"/>
    <cellStyle name="Normal 33 5 2 3" xfId="23579"/>
    <cellStyle name="Normal 33 5 2 3 2" xfId="23580"/>
    <cellStyle name="Normal 33 5 2 3 2 2" xfId="23581"/>
    <cellStyle name="Normal 33 5 2 3 3" xfId="23582"/>
    <cellStyle name="Normal 33 5 2 4" xfId="23583"/>
    <cellStyle name="Normal 33 5 2 4 2" xfId="23584"/>
    <cellStyle name="Normal 33 5 2 4 2 2" xfId="23585"/>
    <cellStyle name="Normal 33 5 2 4 3" xfId="23586"/>
    <cellStyle name="Normal 33 5 2 5" xfId="23587"/>
    <cellStyle name="Normal 33 5 2 5 2" xfId="23588"/>
    <cellStyle name="Normal 33 5 2 6" xfId="23589"/>
    <cellStyle name="Normal 33 5 3" xfId="23590"/>
    <cellStyle name="Normal 33 5 3 2" xfId="23591"/>
    <cellStyle name="Normal 33 5 3 2 2" xfId="23592"/>
    <cellStyle name="Normal 33 5 3 2 2 2" xfId="23593"/>
    <cellStyle name="Normal 33 5 3 2 3" xfId="23594"/>
    <cellStyle name="Normal 33 5 3 3" xfId="23595"/>
    <cellStyle name="Normal 33 5 3 3 2" xfId="23596"/>
    <cellStyle name="Normal 33 5 3 3 2 2" xfId="23597"/>
    <cellStyle name="Normal 33 5 3 3 3" xfId="23598"/>
    <cellStyle name="Normal 33 5 3 4" xfId="23599"/>
    <cellStyle name="Normal 33 5 3 4 2" xfId="23600"/>
    <cellStyle name="Normal 33 5 3 5" xfId="23601"/>
    <cellStyle name="Normal 33 5 4" xfId="23602"/>
    <cellStyle name="Normal 33 5 4 2" xfId="23603"/>
    <cellStyle name="Normal 33 5 4 2 2" xfId="23604"/>
    <cellStyle name="Normal 33 5 4 3" xfId="23605"/>
    <cellStyle name="Normal 33 5 5" xfId="23606"/>
    <cellStyle name="Normal 33 5 5 2" xfId="23607"/>
    <cellStyle name="Normal 33 5 5 2 2" xfId="23608"/>
    <cellStyle name="Normal 33 5 5 3" xfId="23609"/>
    <cellStyle name="Normal 33 5 6" xfId="23610"/>
    <cellStyle name="Normal 33 5 6 2" xfId="23611"/>
    <cellStyle name="Normal 33 5 7" xfId="23612"/>
    <cellStyle name="Normal 33 6 2 2" xfId="23613"/>
    <cellStyle name="Normal 33 6 2 2 2" xfId="23614"/>
    <cellStyle name="Normal 33 6 2 2 2 2" xfId="23615"/>
    <cellStyle name="Normal 33 6 2 2 2 2 2" xfId="23616"/>
    <cellStyle name="Normal 33 6 2 2 2 3" xfId="23617"/>
    <cellStyle name="Normal 33 6 2 2 3" xfId="23618"/>
    <cellStyle name="Normal 33 6 2 2 3 2" xfId="23619"/>
    <cellStyle name="Normal 33 6 2 2 3 2 2" xfId="23620"/>
    <cellStyle name="Normal 33 6 2 2 3 3" xfId="23621"/>
    <cellStyle name="Normal 33 6 2 2 4" xfId="23622"/>
    <cellStyle name="Normal 33 6 2 2 4 2" xfId="23623"/>
    <cellStyle name="Normal 33 6 2 2 5" xfId="23624"/>
    <cellStyle name="Normal 33 6 2 3" xfId="23625"/>
    <cellStyle name="Normal 33 6 2 3 2" xfId="23626"/>
    <cellStyle name="Normal 33 6 2 3 2 2" xfId="23627"/>
    <cellStyle name="Normal 33 6 2 3 3" xfId="23628"/>
    <cellStyle name="Normal 33 6 2 4" xfId="23629"/>
    <cellStyle name="Normal 33 6 2 4 2" xfId="23630"/>
    <cellStyle name="Normal 33 6 2 4 2 2" xfId="23631"/>
    <cellStyle name="Normal 33 6 2 4 3" xfId="23632"/>
    <cellStyle name="Normal 33 6 2 5" xfId="23633"/>
    <cellStyle name="Normal 33 6 2 5 2" xfId="23634"/>
    <cellStyle name="Normal 33 6 2 6" xfId="23635"/>
    <cellStyle name="Normal 33 6 3" xfId="23636"/>
    <cellStyle name="Normal 33 6 3 2" xfId="23637"/>
    <cellStyle name="Normal 33 6 3 2 2" xfId="23638"/>
    <cellStyle name="Normal 33 6 3 2 2 2" xfId="23639"/>
    <cellStyle name="Normal 33 6 3 2 3" xfId="23640"/>
    <cellStyle name="Normal 33 6 3 3" xfId="23641"/>
    <cellStyle name="Normal 33 6 3 3 2" xfId="23642"/>
    <cellStyle name="Normal 33 6 3 3 2 2" xfId="23643"/>
    <cellStyle name="Normal 33 6 3 3 3" xfId="23644"/>
    <cellStyle name="Normal 33 6 3 4" xfId="23645"/>
    <cellStyle name="Normal 33 6 3 4 2" xfId="23646"/>
    <cellStyle name="Normal 33 6 3 5" xfId="23647"/>
    <cellStyle name="Normal 33 6 4" xfId="23648"/>
    <cellStyle name="Normal 33 6 4 2" xfId="23649"/>
    <cellStyle name="Normal 33 6 4 2 2" xfId="23650"/>
    <cellStyle name="Normal 33 6 4 3" xfId="23651"/>
    <cellStyle name="Normal 33 6 5" xfId="23652"/>
    <cellStyle name="Normal 33 6 5 2" xfId="23653"/>
    <cellStyle name="Normal 33 6 5 2 2" xfId="23654"/>
    <cellStyle name="Normal 33 6 5 3" xfId="23655"/>
    <cellStyle name="Normal 33 6 6" xfId="23656"/>
    <cellStyle name="Normal 33 6 6 2" xfId="23657"/>
    <cellStyle name="Normal 33 6 7" xfId="23658"/>
    <cellStyle name="Normal 33 7 2 2" xfId="23659"/>
    <cellStyle name="Normal 33 7 2 2 2" xfId="23660"/>
    <cellStyle name="Normal 33 7 2 2 2 2" xfId="23661"/>
    <cellStyle name="Normal 33 7 2 2 2 2 2" xfId="23662"/>
    <cellStyle name="Normal 33 7 2 2 2 3" xfId="23663"/>
    <cellStyle name="Normal 33 7 2 2 3" xfId="23664"/>
    <cellStyle name="Normal 33 7 2 2 3 2" xfId="23665"/>
    <cellStyle name="Normal 33 7 2 2 3 2 2" xfId="23666"/>
    <cellStyle name="Normal 33 7 2 2 3 3" xfId="23667"/>
    <cellStyle name="Normal 33 7 2 2 4" xfId="23668"/>
    <cellStyle name="Normal 33 7 2 2 4 2" xfId="23669"/>
    <cellStyle name="Normal 33 7 2 2 5" xfId="23670"/>
    <cellStyle name="Normal 33 7 2 3" xfId="23671"/>
    <cellStyle name="Normal 33 7 2 3 2" xfId="23672"/>
    <cellStyle name="Normal 33 7 2 3 2 2" xfId="23673"/>
    <cellStyle name="Normal 33 7 2 3 3" xfId="23674"/>
    <cellStyle name="Normal 33 7 2 4" xfId="23675"/>
    <cellStyle name="Normal 33 7 2 4 2" xfId="23676"/>
    <cellStyle name="Normal 33 7 2 4 2 2" xfId="23677"/>
    <cellStyle name="Normal 33 7 2 4 3" xfId="23678"/>
    <cellStyle name="Normal 33 7 2 5" xfId="23679"/>
    <cellStyle name="Normal 33 7 2 5 2" xfId="23680"/>
    <cellStyle name="Normal 33 7 2 6" xfId="23681"/>
    <cellStyle name="Normal 33 7 3" xfId="23682"/>
    <cellStyle name="Normal 33 7 3 2" xfId="23683"/>
    <cellStyle name="Normal 33 7 3 2 2" xfId="23684"/>
    <cellStyle name="Normal 33 7 3 2 2 2" xfId="23685"/>
    <cellStyle name="Normal 33 7 3 2 3" xfId="23686"/>
    <cellStyle name="Normal 33 7 3 3" xfId="23687"/>
    <cellStyle name="Normal 33 7 3 3 2" xfId="23688"/>
    <cellStyle name="Normal 33 7 3 3 2 2" xfId="23689"/>
    <cellStyle name="Normal 33 7 3 3 3" xfId="23690"/>
    <cellStyle name="Normal 33 7 3 4" xfId="23691"/>
    <cellStyle name="Normal 33 7 3 4 2" xfId="23692"/>
    <cellStyle name="Normal 33 7 3 5" xfId="23693"/>
    <cellStyle name="Normal 33 7 4" xfId="23694"/>
    <cellStyle name="Normal 33 7 4 2" xfId="23695"/>
    <cellStyle name="Normal 33 7 4 2 2" xfId="23696"/>
    <cellStyle name="Normal 33 7 4 3" xfId="23697"/>
    <cellStyle name="Normal 33 7 5" xfId="23698"/>
    <cellStyle name="Normal 33 7 5 2" xfId="23699"/>
    <cellStyle name="Normal 33 7 5 2 2" xfId="23700"/>
    <cellStyle name="Normal 33 7 5 3" xfId="23701"/>
    <cellStyle name="Normal 33 7 6" xfId="23702"/>
    <cellStyle name="Normal 33 7 6 2" xfId="23703"/>
    <cellStyle name="Normal 33 7 7" xfId="23704"/>
    <cellStyle name="Normal 33 8 2" xfId="23705"/>
    <cellStyle name="Normal 33 8 2 2" xfId="23706"/>
    <cellStyle name="Normal 33 8 2 2 2" xfId="23707"/>
    <cellStyle name="Normal 33 8 2 2 2 2" xfId="23708"/>
    <cellStyle name="Normal 33 8 2 2 3" xfId="23709"/>
    <cellStyle name="Normal 33 8 2 3" xfId="23710"/>
    <cellStyle name="Normal 33 8 2 3 2" xfId="23711"/>
    <cellStyle name="Normal 33 8 2 3 2 2" xfId="23712"/>
    <cellStyle name="Normal 33 8 2 3 3" xfId="23713"/>
    <cellStyle name="Normal 33 8 2 4" xfId="23714"/>
    <cellStyle name="Normal 33 8 2 4 2" xfId="23715"/>
    <cellStyle name="Normal 33 8 2 5" xfId="23716"/>
    <cellStyle name="Normal 33 8 3" xfId="23717"/>
    <cellStyle name="Normal 33 8 3 2" xfId="23718"/>
    <cellStyle name="Normal 33 8 3 2 2" xfId="23719"/>
    <cellStyle name="Normal 33 8 3 3" xfId="23720"/>
    <cellStyle name="Normal 33 8 4" xfId="23721"/>
    <cellStyle name="Normal 33 8 4 2" xfId="23722"/>
    <cellStyle name="Normal 33 8 4 2 2" xfId="23723"/>
    <cellStyle name="Normal 33 8 4 3" xfId="23724"/>
    <cellStyle name="Normal 33 8 5" xfId="23725"/>
    <cellStyle name="Normal 33 8 5 2" xfId="23726"/>
    <cellStyle name="Normal 33 8 6" xfId="23727"/>
    <cellStyle name="Normal 33 9 2" xfId="23728"/>
    <cellStyle name="Normal 33 9 2 2" xfId="23729"/>
    <cellStyle name="Normal 33 9 2 2 2" xfId="23730"/>
    <cellStyle name="Normal 33 9 2 2 2 2" xfId="23731"/>
    <cellStyle name="Normal 33 9 2 2 3" xfId="23732"/>
    <cellStyle name="Normal 33 9 2 3" xfId="23733"/>
    <cellStyle name="Normal 33 9 2 3 2" xfId="23734"/>
    <cellStyle name="Normal 33 9 2 3 2 2" xfId="23735"/>
    <cellStyle name="Normal 33 9 2 3 3" xfId="23736"/>
    <cellStyle name="Normal 33 9 2 4" xfId="23737"/>
    <cellStyle name="Normal 33 9 2 4 2" xfId="23738"/>
    <cellStyle name="Normal 33 9 2 5" xfId="23739"/>
    <cellStyle name="Normal 33 9 3" xfId="23740"/>
    <cellStyle name="Normal 33 9 3 2" xfId="23741"/>
    <cellStyle name="Normal 33 9 3 2 2" xfId="23742"/>
    <cellStyle name="Normal 33 9 3 3" xfId="23743"/>
    <cellStyle name="Normal 33 9 4" xfId="23744"/>
    <cellStyle name="Normal 33 9 4 2" xfId="23745"/>
    <cellStyle name="Normal 33 9 4 2 2" xfId="23746"/>
    <cellStyle name="Normal 33 9 4 3" xfId="23747"/>
    <cellStyle name="Normal 33 9 5" xfId="23748"/>
    <cellStyle name="Normal 33 9 5 2" xfId="23749"/>
    <cellStyle name="Normal 33 9 6" xfId="23750"/>
    <cellStyle name="Normal 34 10 2" xfId="23751"/>
    <cellStyle name="Normal 34 10 2 2" xfId="23752"/>
    <cellStyle name="Normal 34 10 2 2 2" xfId="23753"/>
    <cellStyle name="Normal 34 10 2 3" xfId="23754"/>
    <cellStyle name="Normal 34 10 3" xfId="23755"/>
    <cellStyle name="Normal 34 10 3 2" xfId="23756"/>
    <cellStyle name="Normal 34 10 3 2 2" xfId="23757"/>
    <cellStyle name="Normal 34 10 3 3" xfId="23758"/>
    <cellStyle name="Normal 34 10 4" xfId="23759"/>
    <cellStyle name="Normal 34 10 4 2" xfId="23760"/>
    <cellStyle name="Normal 34 10 5" xfId="23761"/>
    <cellStyle name="Normal 34 11" xfId="23762"/>
    <cellStyle name="Normal 34 11 2" xfId="23763"/>
    <cellStyle name="Normal 34 11 2 2" xfId="23764"/>
    <cellStyle name="Normal 34 11 3" xfId="23765"/>
    <cellStyle name="Normal 34 12" xfId="23766"/>
    <cellStyle name="Normal 34 12 2" xfId="23767"/>
    <cellStyle name="Normal 34 12 2 2" xfId="23768"/>
    <cellStyle name="Normal 34 12 3" xfId="23769"/>
    <cellStyle name="Normal 34 13" xfId="23770"/>
    <cellStyle name="Normal 34 13 2" xfId="23771"/>
    <cellStyle name="Normal 34 14" xfId="23772"/>
    <cellStyle name="Normal 34 2 2 2" xfId="23773"/>
    <cellStyle name="Normal 34 2 2 2 2" xfId="23774"/>
    <cellStyle name="Normal 34 2 2 2 2 2" xfId="23775"/>
    <cellStyle name="Normal 34 2 2 2 2 2 2" xfId="23776"/>
    <cellStyle name="Normal 34 2 2 2 2 3" xfId="23777"/>
    <cellStyle name="Normal 34 2 2 2 3" xfId="23778"/>
    <cellStyle name="Normal 34 2 2 2 3 2" xfId="23779"/>
    <cellStyle name="Normal 34 2 2 2 3 2 2" xfId="23780"/>
    <cellStyle name="Normal 34 2 2 2 3 3" xfId="23781"/>
    <cellStyle name="Normal 34 2 2 2 4" xfId="23782"/>
    <cellStyle name="Normal 34 2 2 2 4 2" xfId="23783"/>
    <cellStyle name="Normal 34 2 2 2 5" xfId="23784"/>
    <cellStyle name="Normal 34 2 2 3" xfId="23785"/>
    <cellStyle name="Normal 34 2 2 3 2" xfId="23786"/>
    <cellStyle name="Normal 34 2 2 3 2 2" xfId="23787"/>
    <cellStyle name="Normal 34 2 2 3 3" xfId="23788"/>
    <cellStyle name="Normal 34 2 2 4" xfId="23789"/>
    <cellStyle name="Normal 34 2 2 4 2" xfId="23790"/>
    <cellStyle name="Normal 34 2 2 4 2 2" xfId="23791"/>
    <cellStyle name="Normal 34 2 2 4 3" xfId="23792"/>
    <cellStyle name="Normal 34 2 2 5" xfId="23793"/>
    <cellStyle name="Normal 34 2 2 5 2" xfId="23794"/>
    <cellStyle name="Normal 34 2 2 6" xfId="23795"/>
    <cellStyle name="Normal 34 2 3 2" xfId="23796"/>
    <cellStyle name="Normal 34 2 3 2 2" xfId="23797"/>
    <cellStyle name="Normal 34 2 3 2 2 2" xfId="23798"/>
    <cellStyle name="Normal 34 2 3 2 3" xfId="23799"/>
    <cellStyle name="Normal 34 2 3 3" xfId="23800"/>
    <cellStyle name="Normal 34 2 3 3 2" xfId="23801"/>
    <cellStyle name="Normal 34 2 3 3 2 2" xfId="23802"/>
    <cellStyle name="Normal 34 2 3 3 3" xfId="23803"/>
    <cellStyle name="Normal 34 2 3 4" xfId="23804"/>
    <cellStyle name="Normal 34 2 3 4 2" xfId="23805"/>
    <cellStyle name="Normal 34 2 3 5" xfId="23806"/>
    <cellStyle name="Normal 34 2 4 2" xfId="23807"/>
    <cellStyle name="Normal 34 2 4 2 2" xfId="23808"/>
    <cellStyle name="Normal 34 2 4 3" xfId="23809"/>
    <cellStyle name="Normal 34 2 5" xfId="23810"/>
    <cellStyle name="Normal 34 2 5 2" xfId="23811"/>
    <cellStyle name="Normal 34 2 5 2 2" xfId="23812"/>
    <cellStyle name="Normal 34 2 5 3" xfId="23813"/>
    <cellStyle name="Normal 34 2 6" xfId="23814"/>
    <cellStyle name="Normal 34 2 6 2" xfId="23815"/>
    <cellStyle name="Normal 34 2 7" xfId="23816"/>
    <cellStyle name="Normal 34 3 2 2" xfId="23817"/>
    <cellStyle name="Normal 34 3 2 2 2" xfId="23818"/>
    <cellStyle name="Normal 34 3 2 2 2 2" xfId="23819"/>
    <cellStyle name="Normal 34 3 2 2 2 2 2" xfId="23820"/>
    <cellStyle name="Normal 34 3 2 2 2 3" xfId="23821"/>
    <cellStyle name="Normal 34 3 2 2 3" xfId="23822"/>
    <cellStyle name="Normal 34 3 2 2 3 2" xfId="23823"/>
    <cellStyle name="Normal 34 3 2 2 3 2 2" xfId="23824"/>
    <cellStyle name="Normal 34 3 2 2 3 3" xfId="23825"/>
    <cellStyle name="Normal 34 3 2 2 4" xfId="23826"/>
    <cellStyle name="Normal 34 3 2 2 4 2" xfId="23827"/>
    <cellStyle name="Normal 34 3 2 2 5" xfId="23828"/>
    <cellStyle name="Normal 34 3 2 3" xfId="23829"/>
    <cellStyle name="Normal 34 3 2 3 2" xfId="23830"/>
    <cellStyle name="Normal 34 3 2 3 2 2" xfId="23831"/>
    <cellStyle name="Normal 34 3 2 3 3" xfId="23832"/>
    <cellStyle name="Normal 34 3 2 4" xfId="23833"/>
    <cellStyle name="Normal 34 3 2 4 2" xfId="23834"/>
    <cellStyle name="Normal 34 3 2 4 2 2" xfId="23835"/>
    <cellStyle name="Normal 34 3 2 4 3" xfId="23836"/>
    <cellStyle name="Normal 34 3 2 5" xfId="23837"/>
    <cellStyle name="Normal 34 3 2 5 2" xfId="23838"/>
    <cellStyle name="Normal 34 3 2 6" xfId="23839"/>
    <cellStyle name="Normal 34 3 3 2" xfId="23840"/>
    <cellStyle name="Normal 34 3 3 2 2" xfId="23841"/>
    <cellStyle name="Normal 34 3 3 2 2 2" xfId="23842"/>
    <cellStyle name="Normal 34 3 3 2 3" xfId="23843"/>
    <cellStyle name="Normal 34 3 3 3" xfId="23844"/>
    <cellStyle name="Normal 34 3 3 3 2" xfId="23845"/>
    <cellStyle name="Normal 34 3 3 3 2 2" xfId="23846"/>
    <cellStyle name="Normal 34 3 3 3 3" xfId="23847"/>
    <cellStyle name="Normal 34 3 3 4" xfId="23848"/>
    <cellStyle name="Normal 34 3 3 4 2" xfId="23849"/>
    <cellStyle name="Normal 34 3 3 5" xfId="23850"/>
    <cellStyle name="Normal 34 3 4 2" xfId="23851"/>
    <cellStyle name="Normal 34 3 4 2 2" xfId="23852"/>
    <cellStyle name="Normal 34 3 4 3" xfId="23853"/>
    <cellStyle name="Normal 34 3 5" xfId="23854"/>
    <cellStyle name="Normal 34 3 5 2" xfId="23855"/>
    <cellStyle name="Normal 34 3 5 2 2" xfId="23856"/>
    <cellStyle name="Normal 34 3 5 3" xfId="23857"/>
    <cellStyle name="Normal 34 3 6" xfId="23858"/>
    <cellStyle name="Normal 34 3 6 2" xfId="23859"/>
    <cellStyle name="Normal 34 3 7" xfId="23860"/>
    <cellStyle name="Normal 34 4 2 2" xfId="23861"/>
    <cellStyle name="Normal 34 4 2 2 2" xfId="23862"/>
    <cellStyle name="Normal 34 4 2 2 2 2" xfId="23863"/>
    <cellStyle name="Normal 34 4 2 2 2 2 2" xfId="23864"/>
    <cellStyle name="Normal 34 4 2 2 2 3" xfId="23865"/>
    <cellStyle name="Normal 34 4 2 2 3" xfId="23866"/>
    <cellStyle name="Normal 34 4 2 2 3 2" xfId="23867"/>
    <cellStyle name="Normal 34 4 2 2 3 2 2" xfId="23868"/>
    <cellStyle name="Normal 34 4 2 2 3 3" xfId="23869"/>
    <cellStyle name="Normal 34 4 2 2 4" xfId="23870"/>
    <cellStyle name="Normal 34 4 2 2 4 2" xfId="23871"/>
    <cellStyle name="Normal 34 4 2 2 5" xfId="23872"/>
    <cellStyle name="Normal 34 4 2 3" xfId="23873"/>
    <cellStyle name="Normal 34 4 2 3 2" xfId="23874"/>
    <cellStyle name="Normal 34 4 2 3 2 2" xfId="23875"/>
    <cellStyle name="Normal 34 4 2 3 3" xfId="23876"/>
    <cellStyle name="Normal 34 4 2 4" xfId="23877"/>
    <cellStyle name="Normal 34 4 2 4 2" xfId="23878"/>
    <cellStyle name="Normal 34 4 2 4 2 2" xfId="23879"/>
    <cellStyle name="Normal 34 4 2 4 3" xfId="23880"/>
    <cellStyle name="Normal 34 4 2 5" xfId="23881"/>
    <cellStyle name="Normal 34 4 2 5 2" xfId="23882"/>
    <cellStyle name="Normal 34 4 2 6" xfId="23883"/>
    <cellStyle name="Normal 34 4 3" xfId="23884"/>
    <cellStyle name="Normal 34 4 3 2" xfId="23885"/>
    <cellStyle name="Normal 34 4 3 2 2" xfId="23886"/>
    <cellStyle name="Normal 34 4 3 2 2 2" xfId="23887"/>
    <cellStyle name="Normal 34 4 3 2 3" xfId="23888"/>
    <cellStyle name="Normal 34 4 3 3" xfId="23889"/>
    <cellStyle name="Normal 34 4 3 3 2" xfId="23890"/>
    <cellStyle name="Normal 34 4 3 3 2 2" xfId="23891"/>
    <cellStyle name="Normal 34 4 3 3 3" xfId="23892"/>
    <cellStyle name="Normal 34 4 3 4" xfId="23893"/>
    <cellStyle name="Normal 34 4 3 4 2" xfId="23894"/>
    <cellStyle name="Normal 34 4 3 5" xfId="23895"/>
    <cellStyle name="Normal 34 4 4" xfId="23896"/>
    <cellStyle name="Normal 34 4 4 2" xfId="23897"/>
    <cellStyle name="Normal 34 4 4 2 2" xfId="23898"/>
    <cellStyle name="Normal 34 4 4 3" xfId="23899"/>
    <cellStyle name="Normal 34 4 5" xfId="23900"/>
    <cellStyle name="Normal 34 4 5 2" xfId="23901"/>
    <cellStyle name="Normal 34 4 5 2 2" xfId="23902"/>
    <cellStyle name="Normal 34 4 5 3" xfId="23903"/>
    <cellStyle name="Normal 34 4 6" xfId="23904"/>
    <cellStyle name="Normal 34 4 6 2" xfId="23905"/>
    <cellStyle name="Normal 34 4 7" xfId="23906"/>
    <cellStyle name="Normal 34 5 2 2" xfId="23907"/>
    <cellStyle name="Normal 34 5 2 2 2" xfId="23908"/>
    <cellStyle name="Normal 34 5 2 2 2 2" xfId="23909"/>
    <cellStyle name="Normal 34 5 2 2 2 2 2" xfId="23910"/>
    <cellStyle name="Normal 34 5 2 2 2 3" xfId="23911"/>
    <cellStyle name="Normal 34 5 2 2 3" xfId="23912"/>
    <cellStyle name="Normal 34 5 2 2 3 2" xfId="23913"/>
    <cellStyle name="Normal 34 5 2 2 3 2 2" xfId="23914"/>
    <cellStyle name="Normal 34 5 2 2 3 3" xfId="23915"/>
    <cellStyle name="Normal 34 5 2 2 4" xfId="23916"/>
    <cellStyle name="Normal 34 5 2 2 4 2" xfId="23917"/>
    <cellStyle name="Normal 34 5 2 2 5" xfId="23918"/>
    <cellStyle name="Normal 34 5 2 3" xfId="23919"/>
    <cellStyle name="Normal 34 5 2 3 2" xfId="23920"/>
    <cellStyle name="Normal 34 5 2 3 2 2" xfId="23921"/>
    <cellStyle name="Normal 34 5 2 3 3" xfId="23922"/>
    <cellStyle name="Normal 34 5 2 4" xfId="23923"/>
    <cellStyle name="Normal 34 5 2 4 2" xfId="23924"/>
    <cellStyle name="Normal 34 5 2 4 2 2" xfId="23925"/>
    <cellStyle name="Normal 34 5 2 4 3" xfId="23926"/>
    <cellStyle name="Normal 34 5 2 5" xfId="23927"/>
    <cellStyle name="Normal 34 5 2 5 2" xfId="23928"/>
    <cellStyle name="Normal 34 5 2 6" xfId="23929"/>
    <cellStyle name="Normal 34 5 3" xfId="23930"/>
    <cellStyle name="Normal 34 5 3 2" xfId="23931"/>
    <cellStyle name="Normal 34 5 3 2 2" xfId="23932"/>
    <cellStyle name="Normal 34 5 3 2 2 2" xfId="23933"/>
    <cellStyle name="Normal 34 5 3 2 3" xfId="23934"/>
    <cellStyle name="Normal 34 5 3 3" xfId="23935"/>
    <cellStyle name="Normal 34 5 3 3 2" xfId="23936"/>
    <cellStyle name="Normal 34 5 3 3 2 2" xfId="23937"/>
    <cellStyle name="Normal 34 5 3 3 3" xfId="23938"/>
    <cellStyle name="Normal 34 5 3 4" xfId="23939"/>
    <cellStyle name="Normal 34 5 3 4 2" xfId="23940"/>
    <cellStyle name="Normal 34 5 3 5" xfId="23941"/>
    <cellStyle name="Normal 34 5 4" xfId="23942"/>
    <cellStyle name="Normal 34 5 4 2" xfId="23943"/>
    <cellStyle name="Normal 34 5 4 2 2" xfId="23944"/>
    <cellStyle name="Normal 34 5 4 3" xfId="23945"/>
    <cellStyle name="Normal 34 5 5" xfId="23946"/>
    <cellStyle name="Normal 34 5 5 2" xfId="23947"/>
    <cellStyle name="Normal 34 5 5 2 2" xfId="23948"/>
    <cellStyle name="Normal 34 5 5 3" xfId="23949"/>
    <cellStyle name="Normal 34 5 6" xfId="23950"/>
    <cellStyle name="Normal 34 5 6 2" xfId="23951"/>
    <cellStyle name="Normal 34 5 7" xfId="23952"/>
    <cellStyle name="Normal 34 6 2 2" xfId="23953"/>
    <cellStyle name="Normal 34 6 2 2 2" xfId="23954"/>
    <cellStyle name="Normal 34 6 2 2 2 2" xfId="23955"/>
    <cellStyle name="Normal 34 6 2 2 2 2 2" xfId="23956"/>
    <cellStyle name="Normal 34 6 2 2 2 3" xfId="23957"/>
    <cellStyle name="Normal 34 6 2 2 3" xfId="23958"/>
    <cellStyle name="Normal 34 6 2 2 3 2" xfId="23959"/>
    <cellStyle name="Normal 34 6 2 2 3 2 2" xfId="23960"/>
    <cellStyle name="Normal 34 6 2 2 3 3" xfId="23961"/>
    <cellStyle name="Normal 34 6 2 2 4" xfId="23962"/>
    <cellStyle name="Normal 34 6 2 2 4 2" xfId="23963"/>
    <cellStyle name="Normal 34 6 2 2 5" xfId="23964"/>
    <cellStyle name="Normal 34 6 2 3" xfId="23965"/>
    <cellStyle name="Normal 34 6 2 3 2" xfId="23966"/>
    <cellStyle name="Normal 34 6 2 3 2 2" xfId="23967"/>
    <cellStyle name="Normal 34 6 2 3 3" xfId="23968"/>
    <cellStyle name="Normal 34 6 2 4" xfId="23969"/>
    <cellStyle name="Normal 34 6 2 4 2" xfId="23970"/>
    <cellStyle name="Normal 34 6 2 4 2 2" xfId="23971"/>
    <cellStyle name="Normal 34 6 2 4 3" xfId="23972"/>
    <cellStyle name="Normal 34 6 2 5" xfId="23973"/>
    <cellStyle name="Normal 34 6 2 5 2" xfId="23974"/>
    <cellStyle name="Normal 34 6 2 6" xfId="23975"/>
    <cellStyle name="Normal 34 6 3" xfId="23976"/>
    <cellStyle name="Normal 34 6 3 2" xfId="23977"/>
    <cellStyle name="Normal 34 6 3 2 2" xfId="23978"/>
    <cellStyle name="Normal 34 6 3 2 2 2" xfId="23979"/>
    <cellStyle name="Normal 34 6 3 2 3" xfId="23980"/>
    <cellStyle name="Normal 34 6 3 3" xfId="23981"/>
    <cellStyle name="Normal 34 6 3 3 2" xfId="23982"/>
    <cellStyle name="Normal 34 6 3 3 2 2" xfId="23983"/>
    <cellStyle name="Normal 34 6 3 3 3" xfId="23984"/>
    <cellStyle name="Normal 34 6 3 4" xfId="23985"/>
    <cellStyle name="Normal 34 6 3 4 2" xfId="23986"/>
    <cellStyle name="Normal 34 6 3 5" xfId="23987"/>
    <cellStyle name="Normal 34 6 4" xfId="23988"/>
    <cellStyle name="Normal 34 6 4 2" xfId="23989"/>
    <cellStyle name="Normal 34 6 4 2 2" xfId="23990"/>
    <cellStyle name="Normal 34 6 4 3" xfId="23991"/>
    <cellStyle name="Normal 34 6 5" xfId="23992"/>
    <cellStyle name="Normal 34 6 5 2" xfId="23993"/>
    <cellStyle name="Normal 34 6 5 2 2" xfId="23994"/>
    <cellStyle name="Normal 34 6 5 3" xfId="23995"/>
    <cellStyle name="Normal 34 6 6" xfId="23996"/>
    <cellStyle name="Normal 34 6 6 2" xfId="23997"/>
    <cellStyle name="Normal 34 6 7" xfId="23998"/>
    <cellStyle name="Normal 34 7 2 2" xfId="23999"/>
    <cellStyle name="Normal 34 7 2 2 2" xfId="24000"/>
    <cellStyle name="Normal 34 7 2 2 2 2" xfId="24001"/>
    <cellStyle name="Normal 34 7 2 2 2 2 2" xfId="24002"/>
    <cellStyle name="Normal 34 7 2 2 2 3" xfId="24003"/>
    <cellStyle name="Normal 34 7 2 2 3" xfId="24004"/>
    <cellStyle name="Normal 34 7 2 2 3 2" xfId="24005"/>
    <cellStyle name="Normal 34 7 2 2 3 2 2" xfId="24006"/>
    <cellStyle name="Normal 34 7 2 2 3 3" xfId="24007"/>
    <cellStyle name="Normal 34 7 2 2 4" xfId="24008"/>
    <cellStyle name="Normal 34 7 2 2 4 2" xfId="24009"/>
    <cellStyle name="Normal 34 7 2 2 5" xfId="24010"/>
    <cellStyle name="Normal 34 7 2 3" xfId="24011"/>
    <cellStyle name="Normal 34 7 2 3 2" xfId="24012"/>
    <cellStyle name="Normal 34 7 2 3 2 2" xfId="24013"/>
    <cellStyle name="Normal 34 7 2 3 3" xfId="24014"/>
    <cellStyle name="Normal 34 7 2 4" xfId="24015"/>
    <cellStyle name="Normal 34 7 2 4 2" xfId="24016"/>
    <cellStyle name="Normal 34 7 2 4 2 2" xfId="24017"/>
    <cellStyle name="Normal 34 7 2 4 3" xfId="24018"/>
    <cellStyle name="Normal 34 7 2 5" xfId="24019"/>
    <cellStyle name="Normal 34 7 2 5 2" xfId="24020"/>
    <cellStyle name="Normal 34 7 2 6" xfId="24021"/>
    <cellStyle name="Normal 34 7 3" xfId="24022"/>
    <cellStyle name="Normal 34 7 3 2" xfId="24023"/>
    <cellStyle name="Normal 34 7 3 2 2" xfId="24024"/>
    <cellStyle name="Normal 34 7 3 2 2 2" xfId="24025"/>
    <cellStyle name="Normal 34 7 3 2 3" xfId="24026"/>
    <cellStyle name="Normal 34 7 3 3" xfId="24027"/>
    <cellStyle name="Normal 34 7 3 3 2" xfId="24028"/>
    <cellStyle name="Normal 34 7 3 3 2 2" xfId="24029"/>
    <cellStyle name="Normal 34 7 3 3 3" xfId="24030"/>
    <cellStyle name="Normal 34 7 3 4" xfId="24031"/>
    <cellStyle name="Normal 34 7 3 4 2" xfId="24032"/>
    <cellStyle name="Normal 34 7 3 5" xfId="24033"/>
    <cellStyle name="Normal 34 7 4" xfId="24034"/>
    <cellStyle name="Normal 34 7 4 2" xfId="24035"/>
    <cellStyle name="Normal 34 7 4 2 2" xfId="24036"/>
    <cellStyle name="Normal 34 7 4 3" xfId="24037"/>
    <cellStyle name="Normal 34 7 5" xfId="24038"/>
    <cellStyle name="Normal 34 7 5 2" xfId="24039"/>
    <cellStyle name="Normal 34 7 5 2 2" xfId="24040"/>
    <cellStyle name="Normal 34 7 5 3" xfId="24041"/>
    <cellStyle name="Normal 34 7 6" xfId="24042"/>
    <cellStyle name="Normal 34 7 6 2" xfId="24043"/>
    <cellStyle name="Normal 34 7 7" xfId="24044"/>
    <cellStyle name="Normal 34 8 2" xfId="24045"/>
    <cellStyle name="Normal 34 8 2 2" xfId="24046"/>
    <cellStyle name="Normal 34 8 2 2 2" xfId="24047"/>
    <cellStyle name="Normal 34 8 2 2 2 2" xfId="24048"/>
    <cellStyle name="Normal 34 8 2 2 3" xfId="24049"/>
    <cellStyle name="Normal 34 8 2 3" xfId="24050"/>
    <cellStyle name="Normal 34 8 2 3 2" xfId="24051"/>
    <cellStyle name="Normal 34 8 2 3 2 2" xfId="24052"/>
    <cellStyle name="Normal 34 8 2 3 3" xfId="24053"/>
    <cellStyle name="Normal 34 8 2 4" xfId="24054"/>
    <cellStyle name="Normal 34 8 2 4 2" xfId="24055"/>
    <cellStyle name="Normal 34 8 2 5" xfId="24056"/>
    <cellStyle name="Normal 34 8 3" xfId="24057"/>
    <cellStyle name="Normal 34 8 3 2" xfId="24058"/>
    <cellStyle name="Normal 34 8 3 2 2" xfId="24059"/>
    <cellStyle name="Normal 34 8 3 3" xfId="24060"/>
    <cellStyle name="Normal 34 8 4" xfId="24061"/>
    <cellStyle name="Normal 34 8 4 2" xfId="24062"/>
    <cellStyle name="Normal 34 8 4 2 2" xfId="24063"/>
    <cellStyle name="Normal 34 8 4 3" xfId="24064"/>
    <cellStyle name="Normal 34 8 5" xfId="24065"/>
    <cellStyle name="Normal 34 8 5 2" xfId="24066"/>
    <cellStyle name="Normal 34 8 6" xfId="24067"/>
    <cellStyle name="Normal 34 9 2" xfId="24068"/>
    <cellStyle name="Normal 34 9 2 2" xfId="24069"/>
    <cellStyle name="Normal 34 9 2 2 2" xfId="24070"/>
    <cellStyle name="Normal 34 9 2 2 2 2" xfId="24071"/>
    <cellStyle name="Normal 34 9 2 2 3" xfId="24072"/>
    <cellStyle name="Normal 34 9 2 3" xfId="24073"/>
    <cellStyle name="Normal 34 9 2 3 2" xfId="24074"/>
    <cellStyle name="Normal 34 9 2 3 2 2" xfId="24075"/>
    <cellStyle name="Normal 34 9 2 3 3" xfId="24076"/>
    <cellStyle name="Normal 34 9 2 4" xfId="24077"/>
    <cellStyle name="Normal 34 9 2 4 2" xfId="24078"/>
    <cellStyle name="Normal 34 9 2 5" xfId="24079"/>
    <cellStyle name="Normal 34 9 3" xfId="24080"/>
    <cellStyle name="Normal 34 9 3 2" xfId="24081"/>
    <cellStyle name="Normal 34 9 3 2 2" xfId="24082"/>
    <cellStyle name="Normal 34 9 3 3" xfId="24083"/>
    <cellStyle name="Normal 34 9 4" xfId="24084"/>
    <cellStyle name="Normal 34 9 4 2" xfId="24085"/>
    <cellStyle name="Normal 34 9 4 2 2" xfId="24086"/>
    <cellStyle name="Normal 34 9 4 3" xfId="24087"/>
    <cellStyle name="Normal 34 9 5" xfId="24088"/>
    <cellStyle name="Normal 34 9 5 2" xfId="24089"/>
    <cellStyle name="Normal 34 9 6" xfId="24090"/>
    <cellStyle name="Normal 35 2 2 2 2" xfId="24091"/>
    <cellStyle name="Normal 35 2 2 2 2 2" xfId="24092"/>
    <cellStyle name="Normal 35 2 2 2 2 2 2" xfId="24093"/>
    <cellStyle name="Normal 35 2 2 2 2 2 2 2" xfId="24094"/>
    <cellStyle name="Normal 35 2 2 2 2 2 3" xfId="24095"/>
    <cellStyle name="Normal 35 2 2 2 2 3" xfId="24096"/>
    <cellStyle name="Normal 35 2 2 2 2 3 2" xfId="24097"/>
    <cellStyle name="Normal 35 2 2 2 2 3 2 2" xfId="24098"/>
    <cellStyle name="Normal 35 2 2 2 2 3 3" xfId="24099"/>
    <cellStyle name="Normal 35 2 2 2 2 4" xfId="24100"/>
    <cellStyle name="Normal 35 2 2 2 2 4 2" xfId="24101"/>
    <cellStyle name="Normal 35 2 2 2 2 5" xfId="24102"/>
    <cellStyle name="Normal 35 2 2 2 3" xfId="24103"/>
    <cellStyle name="Normal 35 2 2 2 3 2" xfId="24104"/>
    <cellStyle name="Normal 35 2 2 2 3 2 2" xfId="24105"/>
    <cellStyle name="Normal 35 2 2 2 3 3" xfId="24106"/>
    <cellStyle name="Normal 35 2 2 2 4" xfId="24107"/>
    <cellStyle name="Normal 35 2 2 2 4 2" xfId="24108"/>
    <cellStyle name="Normal 35 2 2 2 4 2 2" xfId="24109"/>
    <cellStyle name="Normal 35 2 2 2 4 3" xfId="24110"/>
    <cellStyle name="Normal 35 2 2 2 5" xfId="24111"/>
    <cellStyle name="Normal 35 2 2 2 5 2" xfId="24112"/>
    <cellStyle name="Normal 35 2 2 2 6" xfId="24113"/>
    <cellStyle name="Normal 35 2 2 3 2" xfId="24114"/>
    <cellStyle name="Normal 35 2 2 3 2 2" xfId="24115"/>
    <cellStyle name="Normal 35 2 2 3 2 2 2" xfId="24116"/>
    <cellStyle name="Normal 35 2 2 3 2 3" xfId="24117"/>
    <cellStyle name="Normal 35 2 2 3 3" xfId="24118"/>
    <cellStyle name="Normal 35 2 2 3 3 2" xfId="24119"/>
    <cellStyle name="Normal 35 2 2 3 3 2 2" xfId="24120"/>
    <cellStyle name="Normal 35 2 2 3 3 3" xfId="24121"/>
    <cellStyle name="Normal 35 2 2 3 4" xfId="24122"/>
    <cellStyle name="Normal 35 2 2 3 4 2" xfId="24123"/>
    <cellStyle name="Normal 35 2 2 3 5" xfId="24124"/>
    <cellStyle name="Normal 35 2 2 4 2" xfId="24125"/>
    <cellStyle name="Normal 35 2 2 4 2 2" xfId="24126"/>
    <cellStyle name="Normal 35 2 2 4 3" xfId="24127"/>
    <cellStyle name="Normal 35 2 2 5" xfId="24128"/>
    <cellStyle name="Normal 35 2 2 5 2" xfId="24129"/>
    <cellStyle name="Normal 35 2 2 5 2 2" xfId="24130"/>
    <cellStyle name="Normal 35 2 2 5 3" xfId="24131"/>
    <cellStyle name="Normal 35 2 2 6" xfId="24132"/>
    <cellStyle name="Normal 35 2 2 6 2" xfId="24133"/>
    <cellStyle name="Normal 35 2 2 7" xfId="24134"/>
    <cellStyle name="Normal 35 2 3 2 2" xfId="24135"/>
    <cellStyle name="Normal 35 2 3 2 2 2" xfId="24136"/>
    <cellStyle name="Normal 35 2 3 2 2 2 2" xfId="24137"/>
    <cellStyle name="Normal 35 2 3 2 2 2 2 2" xfId="24138"/>
    <cellStyle name="Normal 35 2 3 2 2 2 3" xfId="24139"/>
    <cellStyle name="Normal 35 2 3 2 2 3" xfId="24140"/>
    <cellStyle name="Normal 35 2 3 2 2 3 2" xfId="24141"/>
    <cellStyle name="Normal 35 2 3 2 2 3 2 2" xfId="24142"/>
    <cellStyle name="Normal 35 2 3 2 2 3 3" xfId="24143"/>
    <cellStyle name="Normal 35 2 3 2 2 4" xfId="24144"/>
    <cellStyle name="Normal 35 2 3 2 2 4 2" xfId="24145"/>
    <cellStyle name="Normal 35 2 3 2 2 5" xfId="24146"/>
    <cellStyle name="Normal 35 2 3 2 3" xfId="24147"/>
    <cellStyle name="Normal 35 2 3 2 3 2" xfId="24148"/>
    <cellStyle name="Normal 35 2 3 2 3 2 2" xfId="24149"/>
    <cellStyle name="Normal 35 2 3 2 3 3" xfId="24150"/>
    <cellStyle name="Normal 35 2 3 2 4" xfId="24151"/>
    <cellStyle name="Normal 35 2 3 2 4 2" xfId="24152"/>
    <cellStyle name="Normal 35 2 3 2 4 2 2" xfId="24153"/>
    <cellStyle name="Normal 35 2 3 2 4 3" xfId="24154"/>
    <cellStyle name="Normal 35 2 3 2 5" xfId="24155"/>
    <cellStyle name="Normal 35 2 3 2 5 2" xfId="24156"/>
    <cellStyle name="Normal 35 2 3 2 6" xfId="24157"/>
    <cellStyle name="Normal 35 2 3 3 2" xfId="24158"/>
    <cellStyle name="Normal 35 2 3 3 2 2" xfId="24159"/>
    <cellStyle name="Normal 35 2 3 3 2 2 2" xfId="24160"/>
    <cellStyle name="Normal 35 2 3 3 2 3" xfId="24161"/>
    <cellStyle name="Normal 35 2 3 3 3" xfId="24162"/>
    <cellStyle name="Normal 35 2 3 3 3 2" xfId="24163"/>
    <cellStyle name="Normal 35 2 3 3 3 2 2" xfId="24164"/>
    <cellStyle name="Normal 35 2 3 3 3 3" xfId="24165"/>
    <cellStyle name="Normal 35 2 3 3 4" xfId="24166"/>
    <cellStyle name="Normal 35 2 3 3 4 2" xfId="24167"/>
    <cellStyle name="Normal 35 2 3 3 5" xfId="24168"/>
    <cellStyle name="Normal 35 2 3 4" xfId="24169"/>
    <cellStyle name="Normal 35 2 3 4 2" xfId="24170"/>
    <cellStyle name="Normal 35 2 3 4 2 2" xfId="24171"/>
    <cellStyle name="Normal 35 2 3 4 3" xfId="24172"/>
    <cellStyle name="Normal 35 2 3 5" xfId="24173"/>
    <cellStyle name="Normal 35 2 3 5 2" xfId="24174"/>
    <cellStyle name="Normal 35 2 3 5 2 2" xfId="24175"/>
    <cellStyle name="Normal 35 2 3 5 3" xfId="24176"/>
    <cellStyle name="Normal 35 2 3 6" xfId="24177"/>
    <cellStyle name="Normal 35 2 3 6 2" xfId="24178"/>
    <cellStyle name="Normal 35 2 3 7" xfId="24179"/>
    <cellStyle name="Normal 35 2 4 2 2" xfId="24180"/>
    <cellStyle name="Normal 35 2 4 2 2 2" xfId="24181"/>
    <cellStyle name="Normal 35 2 4 2 2 2 2" xfId="24182"/>
    <cellStyle name="Normal 35 2 4 2 2 2 2 2" xfId="24183"/>
    <cellStyle name="Normal 35 2 4 2 2 2 3" xfId="24184"/>
    <cellStyle name="Normal 35 2 4 2 2 3" xfId="24185"/>
    <cellStyle name="Normal 35 2 4 2 2 3 2" xfId="24186"/>
    <cellStyle name="Normal 35 2 4 2 2 3 2 2" xfId="24187"/>
    <cellStyle name="Normal 35 2 4 2 2 3 3" xfId="24188"/>
    <cellStyle name="Normal 35 2 4 2 2 4" xfId="24189"/>
    <cellStyle name="Normal 35 2 4 2 2 4 2" xfId="24190"/>
    <cellStyle name="Normal 35 2 4 2 2 5" xfId="24191"/>
    <cellStyle name="Normal 35 2 4 2 3" xfId="24192"/>
    <cellStyle name="Normal 35 2 4 2 3 2" xfId="24193"/>
    <cellStyle name="Normal 35 2 4 2 3 2 2" xfId="24194"/>
    <cellStyle name="Normal 35 2 4 2 3 3" xfId="24195"/>
    <cellStyle name="Normal 35 2 4 2 4" xfId="24196"/>
    <cellStyle name="Normal 35 2 4 2 4 2" xfId="24197"/>
    <cellStyle name="Normal 35 2 4 2 4 2 2" xfId="24198"/>
    <cellStyle name="Normal 35 2 4 2 4 3" xfId="24199"/>
    <cellStyle name="Normal 35 2 4 2 5" xfId="24200"/>
    <cellStyle name="Normal 35 2 4 2 5 2" xfId="24201"/>
    <cellStyle name="Normal 35 2 4 2 6" xfId="24202"/>
    <cellStyle name="Normal 35 2 4 3" xfId="24203"/>
    <cellStyle name="Normal 35 2 4 3 2" xfId="24204"/>
    <cellStyle name="Normal 35 2 4 3 2 2" xfId="24205"/>
    <cellStyle name="Normal 35 2 4 3 2 2 2" xfId="24206"/>
    <cellStyle name="Normal 35 2 4 3 2 3" xfId="24207"/>
    <cellStyle name="Normal 35 2 4 3 3" xfId="24208"/>
    <cellStyle name="Normal 35 2 4 3 3 2" xfId="24209"/>
    <cellStyle name="Normal 35 2 4 3 3 2 2" xfId="24210"/>
    <cellStyle name="Normal 35 2 4 3 3 3" xfId="24211"/>
    <cellStyle name="Normal 35 2 4 3 4" xfId="24212"/>
    <cellStyle name="Normal 35 2 4 3 4 2" xfId="24213"/>
    <cellStyle name="Normal 35 2 4 3 5" xfId="24214"/>
    <cellStyle name="Normal 35 2 4 4" xfId="24215"/>
    <cellStyle name="Normal 35 2 4 4 2" xfId="24216"/>
    <cellStyle name="Normal 35 2 4 4 2 2" xfId="24217"/>
    <cellStyle name="Normal 35 2 4 4 3" xfId="24218"/>
    <cellStyle name="Normal 35 2 4 5" xfId="24219"/>
    <cellStyle name="Normal 35 2 4 5 2" xfId="24220"/>
    <cellStyle name="Normal 35 2 4 5 2 2" xfId="24221"/>
    <cellStyle name="Normal 35 2 4 5 3" xfId="24222"/>
    <cellStyle name="Normal 35 2 4 6" xfId="24223"/>
    <cellStyle name="Normal 35 2 4 6 2" xfId="24224"/>
    <cellStyle name="Normal 35 2 4 7" xfId="24225"/>
    <cellStyle name="Normal 35 3 2 2" xfId="24226"/>
    <cellStyle name="Normal 35 3 2 2 2" xfId="24227"/>
    <cellStyle name="Normal 35 3 2 2 2 2" xfId="24228"/>
    <cellStyle name="Normal 35 3 2 2 2 2 2" xfId="24229"/>
    <cellStyle name="Normal 35 3 2 2 2 3" xfId="24230"/>
    <cellStyle name="Normal 35 3 2 2 3" xfId="24231"/>
    <cellStyle name="Normal 35 3 2 2 3 2" xfId="24232"/>
    <cellStyle name="Normal 35 3 2 2 3 2 2" xfId="24233"/>
    <cellStyle name="Normal 35 3 2 2 3 3" xfId="24234"/>
    <cellStyle name="Normal 35 3 2 2 4" xfId="24235"/>
    <cellStyle name="Normal 35 3 2 2 4 2" xfId="24236"/>
    <cellStyle name="Normal 35 3 2 2 5" xfId="24237"/>
    <cellStyle name="Normal 35 3 2 3" xfId="24238"/>
    <cellStyle name="Normal 35 3 2 3 2" xfId="24239"/>
    <cellStyle name="Normal 35 3 2 3 2 2" xfId="24240"/>
    <cellStyle name="Normal 35 3 2 3 3" xfId="24241"/>
    <cellStyle name="Normal 35 3 2 4" xfId="24242"/>
    <cellStyle name="Normal 35 3 2 4 2" xfId="24243"/>
    <cellStyle name="Normal 35 3 2 4 2 2" xfId="24244"/>
    <cellStyle name="Normal 35 3 2 4 3" xfId="24245"/>
    <cellStyle name="Normal 35 3 2 5" xfId="24246"/>
    <cellStyle name="Normal 35 3 2 5 2" xfId="24247"/>
    <cellStyle name="Normal 35 3 2 6" xfId="24248"/>
    <cellStyle name="Normal 35 3 3 2" xfId="24249"/>
    <cellStyle name="Normal 35 3 3 2 2" xfId="24250"/>
    <cellStyle name="Normal 35 3 3 2 2 2" xfId="24251"/>
    <cellStyle name="Normal 35 3 3 2 3" xfId="24252"/>
    <cellStyle name="Normal 35 3 3 3" xfId="24253"/>
    <cellStyle name="Normal 35 3 3 3 2" xfId="24254"/>
    <cellStyle name="Normal 35 3 3 3 2 2" xfId="24255"/>
    <cellStyle name="Normal 35 3 3 3 3" xfId="24256"/>
    <cellStyle name="Normal 35 3 3 4" xfId="24257"/>
    <cellStyle name="Normal 35 3 3 4 2" xfId="24258"/>
    <cellStyle name="Normal 35 3 3 5" xfId="24259"/>
    <cellStyle name="Normal 35 3 4 2" xfId="24260"/>
    <cellStyle name="Normal 35 3 4 2 2" xfId="24261"/>
    <cellStyle name="Normal 35 3 4 3" xfId="24262"/>
    <cellStyle name="Normal 35 3 5" xfId="24263"/>
    <cellStyle name="Normal 35 3 5 2" xfId="24264"/>
    <cellStyle name="Normal 35 3 5 2 2" xfId="24265"/>
    <cellStyle name="Normal 35 3 5 3" xfId="24266"/>
    <cellStyle name="Normal 35 3 6" xfId="24267"/>
    <cellStyle name="Normal 35 3 6 2" xfId="24268"/>
    <cellStyle name="Normal 35 3 7" xfId="24269"/>
    <cellStyle name="Normal 35 5 2 2" xfId="24270"/>
    <cellStyle name="Normal 35 5 2 2 2" xfId="24271"/>
    <cellStyle name="Normal 35 5 2 2 2 2" xfId="24272"/>
    <cellStyle name="Normal 35 5 2 2 3" xfId="24273"/>
    <cellStyle name="Normal 35 5 2 3" xfId="24274"/>
    <cellStyle name="Normal 35 5 2 3 2" xfId="24275"/>
    <cellStyle name="Normal 35 5 2 3 2 2" xfId="24276"/>
    <cellStyle name="Normal 35 5 2 3 3" xfId="24277"/>
    <cellStyle name="Normal 35 5 2 4" xfId="24278"/>
    <cellStyle name="Normal 35 5 2 4 2" xfId="24279"/>
    <cellStyle name="Normal 35 5 2 5" xfId="24280"/>
    <cellStyle name="Normal 35 5 3 2" xfId="24281"/>
    <cellStyle name="Normal 35 5 3 2 2" xfId="24282"/>
    <cellStyle name="Normal 35 5 3 3" xfId="24283"/>
    <cellStyle name="Normal 35 5 4" xfId="24284"/>
    <cellStyle name="Normal 35 5 4 2" xfId="24285"/>
    <cellStyle name="Normal 35 5 4 2 2" xfId="24286"/>
    <cellStyle name="Normal 35 5 4 3" xfId="24287"/>
    <cellStyle name="Normal 35 5 5" xfId="24288"/>
    <cellStyle name="Normal 35 5 5 2" xfId="24289"/>
    <cellStyle name="Normal 35 5 6" xfId="24290"/>
    <cellStyle name="Normal 36 2 2 2" xfId="24291"/>
    <cellStyle name="Normal 36 2 2 2 2" xfId="24292"/>
    <cellStyle name="Normal 36 2 2 2 2 2" xfId="24293"/>
    <cellStyle name="Normal 36 2 2 2 3" xfId="24294"/>
    <cellStyle name="Normal 36 2 2 3" xfId="24295"/>
    <cellStyle name="Normal 36 2 2 3 2" xfId="24296"/>
    <cellStyle name="Normal 36 2 2 4" xfId="24297"/>
    <cellStyle name="Normal 36 3 3" xfId="24298"/>
    <cellStyle name="Normal 36 3 3 2" xfId="24299"/>
    <cellStyle name="Normal 36 3 3 2 2" xfId="24300"/>
    <cellStyle name="Normal 36 3 3 2 2 2" xfId="24301"/>
    <cellStyle name="Normal 36 3 3 2 3" xfId="24302"/>
    <cellStyle name="Normal 36 3 3 3" xfId="24303"/>
    <cellStyle name="Normal 36 3 3 3 2" xfId="24304"/>
    <cellStyle name="Normal 36 3 3 3 2 2" xfId="24305"/>
    <cellStyle name="Normal 36 3 3 3 3" xfId="24306"/>
    <cellStyle name="Normal 36 3 3 4" xfId="24307"/>
    <cellStyle name="Normal 36 3 3 4 2" xfId="24308"/>
    <cellStyle name="Normal 36 3 3 5" xfId="24309"/>
    <cellStyle name="Normal 36 3 4" xfId="24310"/>
    <cellStyle name="Normal 36 3 4 2" xfId="24311"/>
    <cellStyle name="Normal 36 3 4 2 2" xfId="24312"/>
    <cellStyle name="Normal 36 3 4 2 2 2" xfId="24313"/>
    <cellStyle name="Normal 36 3 4 2 3" xfId="24314"/>
    <cellStyle name="Normal 36 3 4 3" xfId="24315"/>
    <cellStyle name="Normal 36 3 4 3 2" xfId="24316"/>
    <cellStyle name="Normal 36 3 4 4" xfId="24317"/>
    <cellStyle name="Normal 36 3 5" xfId="24318"/>
    <cellStyle name="Normal 36 3 5 2" xfId="24319"/>
    <cellStyle name="Normal 36 3 6" xfId="24320"/>
    <cellStyle name="Normal 36 4 2 2" xfId="24321"/>
    <cellStyle name="Normal 36 4 2 2 2" xfId="24322"/>
    <cellStyle name="Normal 36 4 2 2 2 2" xfId="24323"/>
    <cellStyle name="Normal 36 4 2 2 2 2 2" xfId="24324"/>
    <cellStyle name="Normal 36 4 2 2 2 3" xfId="24325"/>
    <cellStyle name="Normal 36 4 2 2 3" xfId="24326"/>
    <cellStyle name="Normal 36 4 2 2 3 2" xfId="24327"/>
    <cellStyle name="Normal 36 4 2 2 3 2 2" xfId="24328"/>
    <cellStyle name="Normal 36 4 2 2 3 3" xfId="24329"/>
    <cellStyle name="Normal 36 4 2 2 4" xfId="24330"/>
    <cellStyle name="Normal 36 4 2 2 4 2" xfId="24331"/>
    <cellStyle name="Normal 36 4 2 2 5" xfId="24332"/>
    <cellStyle name="Normal 36 4 2 3" xfId="24333"/>
    <cellStyle name="Normal 36 4 2 3 2" xfId="24334"/>
    <cellStyle name="Normal 36 4 2 3 2 2" xfId="24335"/>
    <cellStyle name="Normal 36 4 2 3 3" xfId="24336"/>
    <cellStyle name="Normal 36 4 2 4" xfId="24337"/>
    <cellStyle name="Normal 36 4 2 4 2" xfId="24338"/>
    <cellStyle name="Normal 36 4 2 4 2 2" xfId="24339"/>
    <cellStyle name="Normal 36 4 2 4 3" xfId="24340"/>
    <cellStyle name="Normal 36 4 2 5" xfId="24341"/>
    <cellStyle name="Normal 36 4 2 5 2" xfId="24342"/>
    <cellStyle name="Normal 36 4 2 6" xfId="24343"/>
    <cellStyle name="Normal 36 4 3 2" xfId="24344"/>
    <cellStyle name="Normal 36 4 3 2 2" xfId="24345"/>
    <cellStyle name="Normal 36 4 3 2 2 2" xfId="24346"/>
    <cellStyle name="Normal 36 4 3 2 3" xfId="24347"/>
    <cellStyle name="Normal 36 4 3 3" xfId="24348"/>
    <cellStyle name="Normal 36 4 3 3 2" xfId="24349"/>
    <cellStyle name="Normal 36 4 3 3 2 2" xfId="24350"/>
    <cellStyle name="Normal 36 4 3 3 3" xfId="24351"/>
    <cellStyle name="Normal 36 4 3 4" xfId="24352"/>
    <cellStyle name="Normal 36 4 3 4 2" xfId="24353"/>
    <cellStyle name="Normal 36 4 3 5" xfId="24354"/>
    <cellStyle name="Normal 36 4 4 2" xfId="24355"/>
    <cellStyle name="Normal 36 4 4 2 2" xfId="24356"/>
    <cellStyle name="Normal 36 4 4 3" xfId="24357"/>
    <cellStyle name="Normal 36 4 5" xfId="24358"/>
    <cellStyle name="Normal 36 4 5 2" xfId="24359"/>
    <cellStyle name="Normal 36 4 5 2 2" xfId="24360"/>
    <cellStyle name="Normal 36 4 5 3" xfId="24361"/>
    <cellStyle name="Normal 36 4 6" xfId="24362"/>
    <cellStyle name="Normal 36 4 6 2" xfId="24363"/>
    <cellStyle name="Normal 36 4 7" xfId="24364"/>
    <cellStyle name="Normal 36 5 2" xfId="24365"/>
    <cellStyle name="Normal 36 5 2 2" xfId="24366"/>
    <cellStyle name="Normal 36 5 2 2 2" xfId="24367"/>
    <cellStyle name="Normal 36 5 2 2 2 2" xfId="24368"/>
    <cellStyle name="Normal 36 5 2 2 3" xfId="24369"/>
    <cellStyle name="Normal 36 5 2 3" xfId="24370"/>
    <cellStyle name="Normal 36 5 2 3 2" xfId="24371"/>
    <cellStyle name="Normal 36 5 2 3 2 2" xfId="24372"/>
    <cellStyle name="Normal 36 5 2 3 3" xfId="24373"/>
    <cellStyle name="Normal 36 5 2 4" xfId="24374"/>
    <cellStyle name="Normal 36 5 2 4 2" xfId="24375"/>
    <cellStyle name="Normal 36 5 2 5" xfId="24376"/>
    <cellStyle name="Normal 36 5 3" xfId="24377"/>
    <cellStyle name="Normal 36 5 3 2" xfId="24378"/>
    <cellStyle name="Normal 36 5 3 2 2" xfId="24379"/>
    <cellStyle name="Normal 36 5 3 3" xfId="24380"/>
    <cellStyle name="Normal 36 5 4" xfId="24381"/>
    <cellStyle name="Normal 36 5 4 2" xfId="24382"/>
    <cellStyle name="Normal 36 5 4 2 2" xfId="24383"/>
    <cellStyle name="Normal 36 5 4 3" xfId="24384"/>
    <cellStyle name="Normal 36 5 5" xfId="24385"/>
    <cellStyle name="Normal 36 5 5 2" xfId="24386"/>
    <cellStyle name="Normal 36 5 6" xfId="24387"/>
    <cellStyle name="Normal 36 6 2" xfId="24388"/>
    <cellStyle name="Normal 36 7" xfId="24389"/>
    <cellStyle name="Normal 37 10 2" xfId="24390"/>
    <cellStyle name="Normal 37 10 2 2" xfId="24391"/>
    <cellStyle name="Normal 37 10 2 2 2" xfId="24392"/>
    <cellStyle name="Normal 37 10 2 3" xfId="24393"/>
    <cellStyle name="Normal 37 10 3" xfId="24394"/>
    <cellStyle name="Normal 37 10 3 2" xfId="24395"/>
    <cellStyle name="Normal 37 10 3 2 2" xfId="24396"/>
    <cellStyle name="Normal 37 10 3 3" xfId="24397"/>
    <cellStyle name="Normal 37 10 4" xfId="24398"/>
    <cellStyle name="Normal 37 10 4 2" xfId="24399"/>
    <cellStyle name="Normal 37 10 5" xfId="24400"/>
    <cellStyle name="Normal 37 11" xfId="24401"/>
    <cellStyle name="Normal 37 11 2" xfId="24402"/>
    <cellStyle name="Normal 37 11 2 2" xfId="24403"/>
    <cellStyle name="Normal 37 11 3" xfId="24404"/>
    <cellStyle name="Normal 37 12" xfId="24405"/>
    <cellStyle name="Normal 37 12 2" xfId="24406"/>
    <cellStyle name="Normal 37 12 2 2" xfId="24407"/>
    <cellStyle name="Normal 37 12 3" xfId="24408"/>
    <cellStyle name="Normal 37 13" xfId="24409"/>
    <cellStyle name="Normal 37 13 2" xfId="24410"/>
    <cellStyle name="Normal 37 14" xfId="24411"/>
    <cellStyle name="Normal 37 2 2 2" xfId="24412"/>
    <cellStyle name="Normal 37 2 2 2 2" xfId="24413"/>
    <cellStyle name="Normal 37 2 2 2 2 2" xfId="24414"/>
    <cellStyle name="Normal 37 2 2 2 2 2 2" xfId="24415"/>
    <cellStyle name="Normal 37 2 2 2 2 3" xfId="24416"/>
    <cellStyle name="Normal 37 2 2 2 3" xfId="24417"/>
    <cellStyle name="Normal 37 2 2 2 3 2" xfId="24418"/>
    <cellStyle name="Normal 37 2 2 2 3 2 2" xfId="24419"/>
    <cellStyle name="Normal 37 2 2 2 3 3" xfId="24420"/>
    <cellStyle name="Normal 37 2 2 2 4" xfId="24421"/>
    <cellStyle name="Normal 37 2 2 2 4 2" xfId="24422"/>
    <cellStyle name="Normal 37 2 2 2 5" xfId="24423"/>
    <cellStyle name="Normal 37 2 2 3" xfId="24424"/>
    <cellStyle name="Normal 37 2 2 3 2" xfId="24425"/>
    <cellStyle name="Normal 37 2 2 3 2 2" xfId="24426"/>
    <cellStyle name="Normal 37 2 2 3 3" xfId="24427"/>
    <cellStyle name="Normal 37 2 2 4" xfId="24428"/>
    <cellStyle name="Normal 37 2 2 4 2" xfId="24429"/>
    <cellStyle name="Normal 37 2 2 4 2 2" xfId="24430"/>
    <cellStyle name="Normal 37 2 2 4 3" xfId="24431"/>
    <cellStyle name="Normal 37 2 2 5" xfId="24432"/>
    <cellStyle name="Normal 37 2 2 5 2" xfId="24433"/>
    <cellStyle name="Normal 37 2 2 6" xfId="24434"/>
    <cellStyle name="Normal 37 2 3 2" xfId="24435"/>
    <cellStyle name="Normal 37 2 3 2 2" xfId="24436"/>
    <cellStyle name="Normal 37 2 3 2 2 2" xfId="24437"/>
    <cellStyle name="Normal 37 2 3 2 3" xfId="24438"/>
    <cellStyle name="Normal 37 2 3 3" xfId="24439"/>
    <cellStyle name="Normal 37 2 3 3 2" xfId="24440"/>
    <cellStyle name="Normal 37 2 3 3 2 2" xfId="24441"/>
    <cellStyle name="Normal 37 2 3 3 3" xfId="24442"/>
    <cellStyle name="Normal 37 2 3 4" xfId="24443"/>
    <cellStyle name="Normal 37 2 3 4 2" xfId="24444"/>
    <cellStyle name="Normal 37 2 3 5" xfId="24445"/>
    <cellStyle name="Normal 37 2 4 2" xfId="24446"/>
    <cellStyle name="Normal 37 2 4 2 2" xfId="24447"/>
    <cellStyle name="Normal 37 2 4 3" xfId="24448"/>
    <cellStyle name="Normal 37 2 5" xfId="24449"/>
    <cellStyle name="Normal 37 2 5 2" xfId="24450"/>
    <cellStyle name="Normal 37 2 5 2 2" xfId="24451"/>
    <cellStyle name="Normal 37 2 5 3" xfId="24452"/>
    <cellStyle name="Normal 37 2 6" xfId="24453"/>
    <cellStyle name="Normal 37 2 6 2" xfId="24454"/>
    <cellStyle name="Normal 37 2 7" xfId="24455"/>
    <cellStyle name="Normal 37 3 2 2" xfId="24456"/>
    <cellStyle name="Normal 37 3 2 2 2" xfId="24457"/>
    <cellStyle name="Normal 37 3 2 2 2 2" xfId="24458"/>
    <cellStyle name="Normal 37 3 2 2 2 2 2" xfId="24459"/>
    <cellStyle name="Normal 37 3 2 2 2 3" xfId="24460"/>
    <cellStyle name="Normal 37 3 2 2 3" xfId="24461"/>
    <cellStyle name="Normal 37 3 2 2 3 2" xfId="24462"/>
    <cellStyle name="Normal 37 3 2 2 3 2 2" xfId="24463"/>
    <cellStyle name="Normal 37 3 2 2 3 3" xfId="24464"/>
    <cellStyle name="Normal 37 3 2 2 4" xfId="24465"/>
    <cellStyle name="Normal 37 3 2 2 4 2" xfId="24466"/>
    <cellStyle name="Normal 37 3 2 2 5" xfId="24467"/>
    <cellStyle name="Normal 37 3 2 3" xfId="24468"/>
    <cellStyle name="Normal 37 3 2 3 2" xfId="24469"/>
    <cellStyle name="Normal 37 3 2 3 2 2" xfId="24470"/>
    <cellStyle name="Normal 37 3 2 3 3" xfId="24471"/>
    <cellStyle name="Normal 37 3 2 4" xfId="24472"/>
    <cellStyle name="Normal 37 3 2 4 2" xfId="24473"/>
    <cellStyle name="Normal 37 3 2 4 2 2" xfId="24474"/>
    <cellStyle name="Normal 37 3 2 4 3" xfId="24475"/>
    <cellStyle name="Normal 37 3 2 5" xfId="24476"/>
    <cellStyle name="Normal 37 3 2 5 2" xfId="24477"/>
    <cellStyle name="Normal 37 3 2 6" xfId="24478"/>
    <cellStyle name="Normal 37 3 3 2" xfId="24479"/>
    <cellStyle name="Normal 37 3 3 2 2" xfId="24480"/>
    <cellStyle name="Normal 37 3 3 2 2 2" xfId="24481"/>
    <cellStyle name="Normal 37 3 3 2 3" xfId="24482"/>
    <cellStyle name="Normal 37 3 3 3" xfId="24483"/>
    <cellStyle name="Normal 37 3 3 3 2" xfId="24484"/>
    <cellStyle name="Normal 37 3 3 3 2 2" xfId="24485"/>
    <cellStyle name="Normal 37 3 3 3 3" xfId="24486"/>
    <cellStyle name="Normal 37 3 3 4" xfId="24487"/>
    <cellStyle name="Normal 37 3 3 4 2" xfId="24488"/>
    <cellStyle name="Normal 37 3 3 5" xfId="24489"/>
    <cellStyle name="Normal 37 3 4 2" xfId="24490"/>
    <cellStyle name="Normal 37 3 4 2 2" xfId="24491"/>
    <cellStyle name="Normal 37 3 4 3" xfId="24492"/>
    <cellStyle name="Normal 37 3 5" xfId="24493"/>
    <cellStyle name="Normal 37 3 5 2" xfId="24494"/>
    <cellStyle name="Normal 37 3 5 2 2" xfId="24495"/>
    <cellStyle name="Normal 37 3 5 3" xfId="24496"/>
    <cellStyle name="Normal 37 3 6" xfId="24497"/>
    <cellStyle name="Normal 37 3 6 2" xfId="24498"/>
    <cellStyle name="Normal 37 3 7" xfId="24499"/>
    <cellStyle name="Normal 37 4 2 2" xfId="24500"/>
    <cellStyle name="Normal 37 4 2 2 2" xfId="24501"/>
    <cellStyle name="Normal 37 4 2 2 2 2" xfId="24502"/>
    <cellStyle name="Normal 37 4 2 2 2 2 2" xfId="24503"/>
    <cellStyle name="Normal 37 4 2 2 2 3" xfId="24504"/>
    <cellStyle name="Normal 37 4 2 2 3" xfId="24505"/>
    <cellStyle name="Normal 37 4 2 2 3 2" xfId="24506"/>
    <cellStyle name="Normal 37 4 2 2 3 2 2" xfId="24507"/>
    <cellStyle name="Normal 37 4 2 2 3 3" xfId="24508"/>
    <cellStyle name="Normal 37 4 2 2 4" xfId="24509"/>
    <cellStyle name="Normal 37 4 2 2 4 2" xfId="24510"/>
    <cellStyle name="Normal 37 4 2 2 5" xfId="24511"/>
    <cellStyle name="Normal 37 4 2 3" xfId="24512"/>
    <cellStyle name="Normal 37 4 2 3 2" xfId="24513"/>
    <cellStyle name="Normal 37 4 2 3 2 2" xfId="24514"/>
    <cellStyle name="Normal 37 4 2 3 3" xfId="24515"/>
    <cellStyle name="Normal 37 4 2 4" xfId="24516"/>
    <cellStyle name="Normal 37 4 2 4 2" xfId="24517"/>
    <cellStyle name="Normal 37 4 2 4 2 2" xfId="24518"/>
    <cellStyle name="Normal 37 4 2 4 3" xfId="24519"/>
    <cellStyle name="Normal 37 4 2 5" xfId="24520"/>
    <cellStyle name="Normal 37 4 2 5 2" xfId="24521"/>
    <cellStyle name="Normal 37 4 2 6" xfId="24522"/>
    <cellStyle name="Normal 37 4 3" xfId="24523"/>
    <cellStyle name="Normal 37 4 3 2" xfId="24524"/>
    <cellStyle name="Normal 37 4 3 2 2" xfId="24525"/>
    <cellStyle name="Normal 37 4 3 2 2 2" xfId="24526"/>
    <cellStyle name="Normal 37 4 3 2 3" xfId="24527"/>
    <cellStyle name="Normal 37 4 3 3" xfId="24528"/>
    <cellStyle name="Normal 37 4 3 3 2" xfId="24529"/>
    <cellStyle name="Normal 37 4 3 3 2 2" xfId="24530"/>
    <cellStyle name="Normal 37 4 3 3 3" xfId="24531"/>
    <cellStyle name="Normal 37 4 3 4" xfId="24532"/>
    <cellStyle name="Normal 37 4 3 4 2" xfId="24533"/>
    <cellStyle name="Normal 37 4 3 5" xfId="24534"/>
    <cellStyle name="Normal 37 4 4" xfId="24535"/>
    <cellStyle name="Normal 37 4 4 2" xfId="24536"/>
    <cellStyle name="Normal 37 4 4 2 2" xfId="24537"/>
    <cellStyle name="Normal 37 4 4 3" xfId="24538"/>
    <cellStyle name="Normal 37 4 5" xfId="24539"/>
    <cellStyle name="Normal 37 4 5 2" xfId="24540"/>
    <cellStyle name="Normal 37 4 5 2 2" xfId="24541"/>
    <cellStyle name="Normal 37 4 5 3" xfId="24542"/>
    <cellStyle name="Normal 37 4 6" xfId="24543"/>
    <cellStyle name="Normal 37 4 6 2" xfId="24544"/>
    <cellStyle name="Normal 37 4 7" xfId="24545"/>
    <cellStyle name="Normal 37 5 2 2" xfId="24546"/>
    <cellStyle name="Normal 37 5 2 2 2" xfId="24547"/>
    <cellStyle name="Normal 37 5 2 2 2 2" xfId="24548"/>
    <cellStyle name="Normal 37 5 2 2 2 2 2" xfId="24549"/>
    <cellStyle name="Normal 37 5 2 2 2 3" xfId="24550"/>
    <cellStyle name="Normal 37 5 2 2 3" xfId="24551"/>
    <cellStyle name="Normal 37 5 2 2 3 2" xfId="24552"/>
    <cellStyle name="Normal 37 5 2 2 3 2 2" xfId="24553"/>
    <cellStyle name="Normal 37 5 2 2 3 3" xfId="24554"/>
    <cellStyle name="Normal 37 5 2 2 4" xfId="24555"/>
    <cellStyle name="Normal 37 5 2 2 4 2" xfId="24556"/>
    <cellStyle name="Normal 37 5 2 2 5" xfId="24557"/>
    <cellStyle name="Normal 37 5 2 3" xfId="24558"/>
    <cellStyle name="Normal 37 5 2 3 2" xfId="24559"/>
    <cellStyle name="Normal 37 5 2 3 2 2" xfId="24560"/>
    <cellStyle name="Normal 37 5 2 3 3" xfId="24561"/>
    <cellStyle name="Normal 37 5 2 4" xfId="24562"/>
    <cellStyle name="Normal 37 5 2 4 2" xfId="24563"/>
    <cellStyle name="Normal 37 5 2 4 2 2" xfId="24564"/>
    <cellStyle name="Normal 37 5 2 4 3" xfId="24565"/>
    <cellStyle name="Normal 37 5 2 5" xfId="24566"/>
    <cellStyle name="Normal 37 5 2 5 2" xfId="24567"/>
    <cellStyle name="Normal 37 5 2 6" xfId="24568"/>
    <cellStyle name="Normal 37 5 3" xfId="24569"/>
    <cellStyle name="Normal 37 5 3 2" xfId="24570"/>
    <cellStyle name="Normal 37 5 3 2 2" xfId="24571"/>
    <cellStyle name="Normal 37 5 3 2 2 2" xfId="24572"/>
    <cellStyle name="Normal 37 5 3 2 3" xfId="24573"/>
    <cellStyle name="Normal 37 5 3 3" xfId="24574"/>
    <cellStyle name="Normal 37 5 3 3 2" xfId="24575"/>
    <cellStyle name="Normal 37 5 3 3 2 2" xfId="24576"/>
    <cellStyle name="Normal 37 5 3 3 3" xfId="24577"/>
    <cellStyle name="Normal 37 5 3 4" xfId="24578"/>
    <cellStyle name="Normal 37 5 3 4 2" xfId="24579"/>
    <cellStyle name="Normal 37 5 3 5" xfId="24580"/>
    <cellStyle name="Normal 37 5 4" xfId="24581"/>
    <cellStyle name="Normal 37 5 4 2" xfId="24582"/>
    <cellStyle name="Normal 37 5 4 2 2" xfId="24583"/>
    <cellStyle name="Normal 37 5 4 3" xfId="24584"/>
    <cellStyle name="Normal 37 5 5" xfId="24585"/>
    <cellStyle name="Normal 37 5 5 2" xfId="24586"/>
    <cellStyle name="Normal 37 5 5 2 2" xfId="24587"/>
    <cellStyle name="Normal 37 5 5 3" xfId="24588"/>
    <cellStyle name="Normal 37 5 6" xfId="24589"/>
    <cellStyle name="Normal 37 5 6 2" xfId="24590"/>
    <cellStyle name="Normal 37 5 7" xfId="24591"/>
    <cellStyle name="Normal 37 6 2 2" xfId="24592"/>
    <cellStyle name="Normal 37 6 2 2 2" xfId="24593"/>
    <cellStyle name="Normal 37 6 2 2 2 2" xfId="24594"/>
    <cellStyle name="Normal 37 6 2 2 2 2 2" xfId="24595"/>
    <cellStyle name="Normal 37 6 2 2 2 3" xfId="24596"/>
    <cellStyle name="Normal 37 6 2 2 3" xfId="24597"/>
    <cellStyle name="Normal 37 6 2 2 3 2" xfId="24598"/>
    <cellStyle name="Normal 37 6 2 2 3 2 2" xfId="24599"/>
    <cellStyle name="Normal 37 6 2 2 3 3" xfId="24600"/>
    <cellStyle name="Normal 37 6 2 2 4" xfId="24601"/>
    <cellStyle name="Normal 37 6 2 2 4 2" xfId="24602"/>
    <cellStyle name="Normal 37 6 2 2 5" xfId="24603"/>
    <cellStyle name="Normal 37 6 2 3" xfId="24604"/>
    <cellStyle name="Normal 37 6 2 3 2" xfId="24605"/>
    <cellStyle name="Normal 37 6 2 3 2 2" xfId="24606"/>
    <cellStyle name="Normal 37 6 2 3 3" xfId="24607"/>
    <cellStyle name="Normal 37 6 2 4" xfId="24608"/>
    <cellStyle name="Normal 37 6 2 4 2" xfId="24609"/>
    <cellStyle name="Normal 37 6 2 4 2 2" xfId="24610"/>
    <cellStyle name="Normal 37 6 2 4 3" xfId="24611"/>
    <cellStyle name="Normal 37 6 2 5" xfId="24612"/>
    <cellStyle name="Normal 37 6 2 5 2" xfId="24613"/>
    <cellStyle name="Normal 37 6 2 6" xfId="24614"/>
    <cellStyle name="Normal 37 6 3" xfId="24615"/>
    <cellStyle name="Normal 37 6 3 2" xfId="24616"/>
    <cellStyle name="Normal 37 6 3 2 2" xfId="24617"/>
    <cellStyle name="Normal 37 6 3 2 2 2" xfId="24618"/>
    <cellStyle name="Normal 37 6 3 2 3" xfId="24619"/>
    <cellStyle name="Normal 37 6 3 3" xfId="24620"/>
    <cellStyle name="Normal 37 6 3 3 2" xfId="24621"/>
    <cellStyle name="Normal 37 6 3 3 2 2" xfId="24622"/>
    <cellStyle name="Normal 37 6 3 3 3" xfId="24623"/>
    <cellStyle name="Normal 37 6 3 4" xfId="24624"/>
    <cellStyle name="Normal 37 6 3 4 2" xfId="24625"/>
    <cellStyle name="Normal 37 6 3 5" xfId="24626"/>
    <cellStyle name="Normal 37 6 4" xfId="24627"/>
    <cellStyle name="Normal 37 6 4 2" xfId="24628"/>
    <cellStyle name="Normal 37 6 4 2 2" xfId="24629"/>
    <cellStyle name="Normal 37 6 4 3" xfId="24630"/>
    <cellStyle name="Normal 37 6 5" xfId="24631"/>
    <cellStyle name="Normal 37 6 5 2" xfId="24632"/>
    <cellStyle name="Normal 37 6 5 2 2" xfId="24633"/>
    <cellStyle name="Normal 37 6 5 3" xfId="24634"/>
    <cellStyle name="Normal 37 6 6" xfId="24635"/>
    <cellStyle name="Normal 37 6 6 2" xfId="24636"/>
    <cellStyle name="Normal 37 6 7" xfId="24637"/>
    <cellStyle name="Normal 37 7 2 2" xfId="24638"/>
    <cellStyle name="Normal 37 7 2 2 2" xfId="24639"/>
    <cellStyle name="Normal 37 7 2 2 2 2" xfId="24640"/>
    <cellStyle name="Normal 37 7 2 2 2 2 2" xfId="24641"/>
    <cellStyle name="Normal 37 7 2 2 2 3" xfId="24642"/>
    <cellStyle name="Normal 37 7 2 2 3" xfId="24643"/>
    <cellStyle name="Normal 37 7 2 2 3 2" xfId="24644"/>
    <cellStyle name="Normal 37 7 2 2 3 2 2" xfId="24645"/>
    <cellStyle name="Normal 37 7 2 2 3 3" xfId="24646"/>
    <cellStyle name="Normal 37 7 2 2 4" xfId="24647"/>
    <cellStyle name="Normal 37 7 2 2 4 2" xfId="24648"/>
    <cellStyle name="Normal 37 7 2 2 5" xfId="24649"/>
    <cellStyle name="Normal 37 7 2 3" xfId="24650"/>
    <cellStyle name="Normal 37 7 2 3 2" xfId="24651"/>
    <cellStyle name="Normal 37 7 2 3 2 2" xfId="24652"/>
    <cellStyle name="Normal 37 7 2 3 3" xfId="24653"/>
    <cellStyle name="Normal 37 7 2 4" xfId="24654"/>
    <cellStyle name="Normal 37 7 2 4 2" xfId="24655"/>
    <cellStyle name="Normal 37 7 2 4 2 2" xfId="24656"/>
    <cellStyle name="Normal 37 7 2 4 3" xfId="24657"/>
    <cellStyle name="Normal 37 7 2 5" xfId="24658"/>
    <cellStyle name="Normal 37 7 2 5 2" xfId="24659"/>
    <cellStyle name="Normal 37 7 2 6" xfId="24660"/>
    <cellStyle name="Normal 37 7 3" xfId="24661"/>
    <cellStyle name="Normal 37 7 3 2" xfId="24662"/>
    <cellStyle name="Normal 37 7 3 2 2" xfId="24663"/>
    <cellStyle name="Normal 37 7 3 2 2 2" xfId="24664"/>
    <cellStyle name="Normal 37 7 3 2 3" xfId="24665"/>
    <cellStyle name="Normal 37 7 3 3" xfId="24666"/>
    <cellStyle name="Normal 37 7 3 3 2" xfId="24667"/>
    <cellStyle name="Normal 37 7 3 3 2 2" xfId="24668"/>
    <cellStyle name="Normal 37 7 3 3 3" xfId="24669"/>
    <cellStyle name="Normal 37 7 3 4" xfId="24670"/>
    <cellStyle name="Normal 37 7 3 4 2" xfId="24671"/>
    <cellStyle name="Normal 37 7 3 5" xfId="24672"/>
    <cellStyle name="Normal 37 7 4" xfId="24673"/>
    <cellStyle name="Normal 37 7 4 2" xfId="24674"/>
    <cellStyle name="Normal 37 7 4 2 2" xfId="24675"/>
    <cellStyle name="Normal 37 7 4 3" xfId="24676"/>
    <cellStyle name="Normal 37 7 5" xfId="24677"/>
    <cellStyle name="Normal 37 7 5 2" xfId="24678"/>
    <cellStyle name="Normal 37 7 5 2 2" xfId="24679"/>
    <cellStyle name="Normal 37 7 5 3" xfId="24680"/>
    <cellStyle name="Normal 37 7 6" xfId="24681"/>
    <cellStyle name="Normal 37 7 6 2" xfId="24682"/>
    <cellStyle name="Normal 37 7 7" xfId="24683"/>
    <cellStyle name="Normal 37 8 2" xfId="24684"/>
    <cellStyle name="Normal 37 8 2 2" xfId="24685"/>
    <cellStyle name="Normal 37 8 2 2 2" xfId="24686"/>
    <cellStyle name="Normal 37 8 2 2 2 2" xfId="24687"/>
    <cellStyle name="Normal 37 8 2 2 3" xfId="24688"/>
    <cellStyle name="Normal 37 8 2 3" xfId="24689"/>
    <cellStyle name="Normal 37 8 2 3 2" xfId="24690"/>
    <cellStyle name="Normal 37 8 2 3 2 2" xfId="24691"/>
    <cellStyle name="Normal 37 8 2 3 3" xfId="24692"/>
    <cellStyle name="Normal 37 8 2 4" xfId="24693"/>
    <cellStyle name="Normal 37 8 2 4 2" xfId="24694"/>
    <cellStyle name="Normal 37 8 2 5" xfId="24695"/>
    <cellStyle name="Normal 37 8 3" xfId="24696"/>
    <cellStyle name="Normal 37 8 3 2" xfId="24697"/>
    <cellStyle name="Normal 37 8 3 2 2" xfId="24698"/>
    <cellStyle name="Normal 37 8 3 3" xfId="24699"/>
    <cellStyle name="Normal 37 8 4" xfId="24700"/>
    <cellStyle name="Normal 37 8 4 2" xfId="24701"/>
    <cellStyle name="Normal 37 8 4 2 2" xfId="24702"/>
    <cellStyle name="Normal 37 8 4 3" xfId="24703"/>
    <cellStyle name="Normal 37 8 5" xfId="24704"/>
    <cellStyle name="Normal 37 8 5 2" xfId="24705"/>
    <cellStyle name="Normal 37 8 6" xfId="24706"/>
    <cellStyle name="Normal 37 9 2" xfId="24707"/>
    <cellStyle name="Normal 37 9 2 2" xfId="24708"/>
    <cellStyle name="Normal 37 9 2 2 2" xfId="24709"/>
    <cellStyle name="Normal 37 9 2 2 2 2" xfId="24710"/>
    <cellStyle name="Normal 37 9 2 2 3" xfId="24711"/>
    <cellStyle name="Normal 37 9 2 3" xfId="24712"/>
    <cellStyle name="Normal 37 9 2 3 2" xfId="24713"/>
    <cellStyle name="Normal 37 9 2 3 2 2" xfId="24714"/>
    <cellStyle name="Normal 37 9 2 3 3" xfId="24715"/>
    <cellStyle name="Normal 37 9 2 4" xfId="24716"/>
    <cellStyle name="Normal 37 9 2 4 2" xfId="24717"/>
    <cellStyle name="Normal 37 9 2 5" xfId="24718"/>
    <cellStyle name="Normal 37 9 3" xfId="24719"/>
    <cellStyle name="Normal 37 9 3 2" xfId="24720"/>
    <cellStyle name="Normal 37 9 3 2 2" xfId="24721"/>
    <cellStyle name="Normal 37 9 3 3" xfId="24722"/>
    <cellStyle name="Normal 37 9 4" xfId="24723"/>
    <cellStyle name="Normal 37 9 4 2" xfId="24724"/>
    <cellStyle name="Normal 37 9 4 2 2" xfId="24725"/>
    <cellStyle name="Normal 37 9 4 3" xfId="24726"/>
    <cellStyle name="Normal 37 9 5" xfId="24727"/>
    <cellStyle name="Normal 37 9 5 2" xfId="24728"/>
    <cellStyle name="Normal 37 9 6" xfId="24729"/>
    <cellStyle name="Normal 38 10 2" xfId="24730"/>
    <cellStyle name="Normal 38 10 2 2" xfId="24731"/>
    <cellStyle name="Normal 38 10 2 2 2" xfId="24732"/>
    <cellStyle name="Normal 38 10 2 3" xfId="24733"/>
    <cellStyle name="Normal 38 10 3" xfId="24734"/>
    <cellStyle name="Normal 38 10 3 2" xfId="24735"/>
    <cellStyle name="Normal 38 10 3 2 2" xfId="24736"/>
    <cellStyle name="Normal 38 10 3 3" xfId="24737"/>
    <cellStyle name="Normal 38 10 4" xfId="24738"/>
    <cellStyle name="Normal 38 10 4 2" xfId="24739"/>
    <cellStyle name="Normal 38 10 5" xfId="24740"/>
    <cellStyle name="Normal 38 11" xfId="24741"/>
    <cellStyle name="Normal 38 11 2" xfId="24742"/>
    <cellStyle name="Normal 38 11 2 2" xfId="24743"/>
    <cellStyle name="Normal 38 11 3" xfId="24744"/>
    <cellStyle name="Normal 38 12" xfId="24745"/>
    <cellStyle name="Normal 38 12 2" xfId="24746"/>
    <cellStyle name="Normal 38 12 2 2" xfId="24747"/>
    <cellStyle name="Normal 38 12 3" xfId="24748"/>
    <cellStyle name="Normal 38 13" xfId="24749"/>
    <cellStyle name="Normal 38 13 2" xfId="24750"/>
    <cellStyle name="Normal 38 14" xfId="24751"/>
    <cellStyle name="Normal 38 2 2 2" xfId="24752"/>
    <cellStyle name="Normal 38 2 2 2 2" xfId="24753"/>
    <cellStyle name="Normal 38 2 2 2 2 2" xfId="24754"/>
    <cellStyle name="Normal 38 2 2 2 2 2 2" xfId="24755"/>
    <cellStyle name="Normal 38 2 2 2 2 3" xfId="24756"/>
    <cellStyle name="Normal 38 2 2 2 3" xfId="24757"/>
    <cellStyle name="Normal 38 2 2 2 3 2" xfId="24758"/>
    <cellStyle name="Normal 38 2 2 2 3 2 2" xfId="24759"/>
    <cellStyle name="Normal 38 2 2 2 3 3" xfId="24760"/>
    <cellStyle name="Normal 38 2 2 2 4" xfId="24761"/>
    <cellStyle name="Normal 38 2 2 2 4 2" xfId="24762"/>
    <cellStyle name="Normal 38 2 2 2 5" xfId="24763"/>
    <cellStyle name="Normal 38 2 2 3" xfId="24764"/>
    <cellStyle name="Normal 38 2 2 3 2" xfId="24765"/>
    <cellStyle name="Normal 38 2 2 3 2 2" xfId="24766"/>
    <cellStyle name="Normal 38 2 2 3 3" xfId="24767"/>
    <cellStyle name="Normal 38 2 2 4" xfId="24768"/>
    <cellStyle name="Normal 38 2 2 4 2" xfId="24769"/>
    <cellStyle name="Normal 38 2 2 4 2 2" xfId="24770"/>
    <cellStyle name="Normal 38 2 2 4 3" xfId="24771"/>
    <cellStyle name="Normal 38 2 2 5" xfId="24772"/>
    <cellStyle name="Normal 38 2 2 5 2" xfId="24773"/>
    <cellStyle name="Normal 38 2 2 6" xfId="24774"/>
    <cellStyle name="Normal 38 2 3 2" xfId="24775"/>
    <cellStyle name="Normal 38 2 3 2 2" xfId="24776"/>
    <cellStyle name="Normal 38 2 3 2 2 2" xfId="24777"/>
    <cellStyle name="Normal 38 2 3 2 3" xfId="24778"/>
    <cellStyle name="Normal 38 2 3 3" xfId="24779"/>
    <cellStyle name="Normal 38 2 3 3 2" xfId="24780"/>
    <cellStyle name="Normal 38 2 3 3 2 2" xfId="24781"/>
    <cellStyle name="Normal 38 2 3 3 3" xfId="24782"/>
    <cellStyle name="Normal 38 2 3 4" xfId="24783"/>
    <cellStyle name="Normal 38 2 3 4 2" xfId="24784"/>
    <cellStyle name="Normal 38 2 3 5" xfId="24785"/>
    <cellStyle name="Normal 38 2 4 2" xfId="24786"/>
    <cellStyle name="Normal 38 2 4 2 2" xfId="24787"/>
    <cellStyle name="Normal 38 2 4 3" xfId="24788"/>
    <cellStyle name="Normal 38 2 5" xfId="24789"/>
    <cellStyle name="Normal 38 2 5 2" xfId="24790"/>
    <cellStyle name="Normal 38 2 5 2 2" xfId="24791"/>
    <cellStyle name="Normal 38 2 5 3" xfId="24792"/>
    <cellStyle name="Normal 38 2 6" xfId="24793"/>
    <cellStyle name="Normal 38 2 6 2" xfId="24794"/>
    <cellStyle name="Normal 38 2 7" xfId="24795"/>
    <cellStyle name="Normal 38 3 2 2" xfId="24796"/>
    <cellStyle name="Normal 38 3 2 2 2" xfId="24797"/>
    <cellStyle name="Normal 38 3 2 2 2 2" xfId="24798"/>
    <cellStyle name="Normal 38 3 2 2 2 2 2" xfId="24799"/>
    <cellStyle name="Normal 38 3 2 2 2 3" xfId="24800"/>
    <cellStyle name="Normal 38 3 2 2 3" xfId="24801"/>
    <cellStyle name="Normal 38 3 2 2 3 2" xfId="24802"/>
    <cellStyle name="Normal 38 3 2 2 3 2 2" xfId="24803"/>
    <cellStyle name="Normal 38 3 2 2 3 3" xfId="24804"/>
    <cellStyle name="Normal 38 3 2 2 4" xfId="24805"/>
    <cellStyle name="Normal 38 3 2 2 4 2" xfId="24806"/>
    <cellStyle name="Normal 38 3 2 2 5" xfId="24807"/>
    <cellStyle name="Normal 38 3 2 3" xfId="24808"/>
    <cellStyle name="Normal 38 3 2 3 2" xfId="24809"/>
    <cellStyle name="Normal 38 3 2 3 2 2" xfId="24810"/>
    <cellStyle name="Normal 38 3 2 3 3" xfId="24811"/>
    <cellStyle name="Normal 38 3 2 4" xfId="24812"/>
    <cellStyle name="Normal 38 3 2 4 2" xfId="24813"/>
    <cellStyle name="Normal 38 3 2 4 2 2" xfId="24814"/>
    <cellStyle name="Normal 38 3 2 4 3" xfId="24815"/>
    <cellStyle name="Normal 38 3 2 5" xfId="24816"/>
    <cellStyle name="Normal 38 3 2 5 2" xfId="24817"/>
    <cellStyle name="Normal 38 3 2 6" xfId="24818"/>
    <cellStyle name="Normal 38 3 3 2" xfId="24819"/>
    <cellStyle name="Normal 38 3 3 2 2" xfId="24820"/>
    <cellStyle name="Normal 38 3 3 2 2 2" xfId="24821"/>
    <cellStyle name="Normal 38 3 3 2 3" xfId="24822"/>
    <cellStyle name="Normal 38 3 3 3" xfId="24823"/>
    <cellStyle name="Normal 38 3 3 3 2" xfId="24824"/>
    <cellStyle name="Normal 38 3 3 3 2 2" xfId="24825"/>
    <cellStyle name="Normal 38 3 3 3 3" xfId="24826"/>
    <cellStyle name="Normal 38 3 3 4" xfId="24827"/>
    <cellStyle name="Normal 38 3 3 4 2" xfId="24828"/>
    <cellStyle name="Normal 38 3 3 5" xfId="24829"/>
    <cellStyle name="Normal 38 3 4 2" xfId="24830"/>
    <cellStyle name="Normal 38 3 4 2 2" xfId="24831"/>
    <cellStyle name="Normal 38 3 4 3" xfId="24832"/>
    <cellStyle name="Normal 38 3 5" xfId="24833"/>
    <cellStyle name="Normal 38 3 5 2" xfId="24834"/>
    <cellStyle name="Normal 38 3 5 2 2" xfId="24835"/>
    <cellStyle name="Normal 38 3 5 3" xfId="24836"/>
    <cellStyle name="Normal 38 3 6" xfId="24837"/>
    <cellStyle name="Normal 38 3 6 2" xfId="24838"/>
    <cellStyle name="Normal 38 3 7" xfId="24839"/>
    <cellStyle name="Normal 38 4 2 2" xfId="24840"/>
    <cellStyle name="Normal 38 4 2 2 2" xfId="24841"/>
    <cellStyle name="Normal 38 4 2 2 2 2" xfId="24842"/>
    <cellStyle name="Normal 38 4 2 2 2 2 2" xfId="24843"/>
    <cellStyle name="Normal 38 4 2 2 2 3" xfId="24844"/>
    <cellStyle name="Normal 38 4 2 2 3" xfId="24845"/>
    <cellStyle name="Normal 38 4 2 2 3 2" xfId="24846"/>
    <cellStyle name="Normal 38 4 2 2 3 2 2" xfId="24847"/>
    <cellStyle name="Normal 38 4 2 2 3 3" xfId="24848"/>
    <cellStyle name="Normal 38 4 2 2 4" xfId="24849"/>
    <cellStyle name="Normal 38 4 2 2 4 2" xfId="24850"/>
    <cellStyle name="Normal 38 4 2 2 5" xfId="24851"/>
    <cellStyle name="Normal 38 4 2 3" xfId="24852"/>
    <cellStyle name="Normal 38 4 2 3 2" xfId="24853"/>
    <cellStyle name="Normal 38 4 2 3 2 2" xfId="24854"/>
    <cellStyle name="Normal 38 4 2 3 3" xfId="24855"/>
    <cellStyle name="Normal 38 4 2 4" xfId="24856"/>
    <cellStyle name="Normal 38 4 2 4 2" xfId="24857"/>
    <cellStyle name="Normal 38 4 2 4 2 2" xfId="24858"/>
    <cellStyle name="Normal 38 4 2 4 3" xfId="24859"/>
    <cellStyle name="Normal 38 4 2 5" xfId="24860"/>
    <cellStyle name="Normal 38 4 2 5 2" xfId="24861"/>
    <cellStyle name="Normal 38 4 2 6" xfId="24862"/>
    <cellStyle name="Normal 38 4 3" xfId="24863"/>
    <cellStyle name="Normal 38 4 3 2" xfId="24864"/>
    <cellStyle name="Normal 38 4 3 2 2" xfId="24865"/>
    <cellStyle name="Normal 38 4 3 2 2 2" xfId="24866"/>
    <cellStyle name="Normal 38 4 3 2 3" xfId="24867"/>
    <cellStyle name="Normal 38 4 3 3" xfId="24868"/>
    <cellStyle name="Normal 38 4 3 3 2" xfId="24869"/>
    <cellStyle name="Normal 38 4 3 3 2 2" xfId="24870"/>
    <cellStyle name="Normal 38 4 3 3 3" xfId="24871"/>
    <cellStyle name="Normal 38 4 3 4" xfId="24872"/>
    <cellStyle name="Normal 38 4 3 4 2" xfId="24873"/>
    <cellStyle name="Normal 38 4 3 5" xfId="24874"/>
    <cellStyle name="Normal 38 4 4" xfId="24875"/>
    <cellStyle name="Normal 38 4 4 2" xfId="24876"/>
    <cellStyle name="Normal 38 4 4 2 2" xfId="24877"/>
    <cellStyle name="Normal 38 4 4 3" xfId="24878"/>
    <cellStyle name="Normal 38 4 5" xfId="24879"/>
    <cellStyle name="Normal 38 4 5 2" xfId="24880"/>
    <cellStyle name="Normal 38 4 5 2 2" xfId="24881"/>
    <cellStyle name="Normal 38 4 5 3" xfId="24882"/>
    <cellStyle name="Normal 38 4 6" xfId="24883"/>
    <cellStyle name="Normal 38 4 6 2" xfId="24884"/>
    <cellStyle name="Normal 38 4 7" xfId="24885"/>
    <cellStyle name="Normal 38 5 2 2" xfId="24886"/>
    <cellStyle name="Normal 38 5 2 2 2" xfId="24887"/>
    <cellStyle name="Normal 38 5 2 2 2 2" xfId="24888"/>
    <cellStyle name="Normal 38 5 2 2 2 2 2" xfId="24889"/>
    <cellStyle name="Normal 38 5 2 2 2 3" xfId="24890"/>
    <cellStyle name="Normal 38 5 2 2 3" xfId="24891"/>
    <cellStyle name="Normal 38 5 2 2 3 2" xfId="24892"/>
    <cellStyle name="Normal 38 5 2 2 3 2 2" xfId="24893"/>
    <cellStyle name="Normal 38 5 2 2 3 3" xfId="24894"/>
    <cellStyle name="Normal 38 5 2 2 4" xfId="24895"/>
    <cellStyle name="Normal 38 5 2 2 4 2" xfId="24896"/>
    <cellStyle name="Normal 38 5 2 2 5" xfId="24897"/>
    <cellStyle name="Normal 38 5 2 3" xfId="24898"/>
    <cellStyle name="Normal 38 5 2 3 2" xfId="24899"/>
    <cellStyle name="Normal 38 5 2 3 2 2" xfId="24900"/>
    <cellStyle name="Normal 38 5 2 3 3" xfId="24901"/>
    <cellStyle name="Normal 38 5 2 4" xfId="24902"/>
    <cellStyle name="Normal 38 5 2 4 2" xfId="24903"/>
    <cellStyle name="Normal 38 5 2 4 2 2" xfId="24904"/>
    <cellStyle name="Normal 38 5 2 4 3" xfId="24905"/>
    <cellStyle name="Normal 38 5 2 5" xfId="24906"/>
    <cellStyle name="Normal 38 5 2 5 2" xfId="24907"/>
    <cellStyle name="Normal 38 5 2 6" xfId="24908"/>
    <cellStyle name="Normal 38 5 3" xfId="24909"/>
    <cellStyle name="Normal 38 5 3 2" xfId="24910"/>
    <cellStyle name="Normal 38 5 3 2 2" xfId="24911"/>
    <cellStyle name="Normal 38 5 3 2 2 2" xfId="24912"/>
    <cellStyle name="Normal 38 5 3 2 3" xfId="24913"/>
    <cellStyle name="Normal 38 5 3 3" xfId="24914"/>
    <cellStyle name="Normal 38 5 3 3 2" xfId="24915"/>
    <cellStyle name="Normal 38 5 3 3 2 2" xfId="24916"/>
    <cellStyle name="Normal 38 5 3 3 3" xfId="24917"/>
    <cellStyle name="Normal 38 5 3 4" xfId="24918"/>
    <cellStyle name="Normal 38 5 3 4 2" xfId="24919"/>
    <cellStyle name="Normal 38 5 3 5" xfId="24920"/>
    <cellStyle name="Normal 38 5 4" xfId="24921"/>
    <cellStyle name="Normal 38 5 4 2" xfId="24922"/>
    <cellStyle name="Normal 38 5 4 2 2" xfId="24923"/>
    <cellStyle name="Normal 38 5 4 3" xfId="24924"/>
    <cellStyle name="Normal 38 5 5" xfId="24925"/>
    <cellStyle name="Normal 38 5 5 2" xfId="24926"/>
    <cellStyle name="Normal 38 5 5 2 2" xfId="24927"/>
    <cellStyle name="Normal 38 5 5 3" xfId="24928"/>
    <cellStyle name="Normal 38 5 6" xfId="24929"/>
    <cellStyle name="Normal 38 5 6 2" xfId="24930"/>
    <cellStyle name="Normal 38 5 7" xfId="24931"/>
    <cellStyle name="Normal 38 6 2 2" xfId="24932"/>
    <cellStyle name="Normal 38 6 2 2 2" xfId="24933"/>
    <cellStyle name="Normal 38 6 2 2 2 2" xfId="24934"/>
    <cellStyle name="Normal 38 6 2 2 2 2 2" xfId="24935"/>
    <cellStyle name="Normal 38 6 2 2 2 3" xfId="24936"/>
    <cellStyle name="Normal 38 6 2 2 3" xfId="24937"/>
    <cellStyle name="Normal 38 6 2 2 3 2" xfId="24938"/>
    <cellStyle name="Normal 38 6 2 2 3 2 2" xfId="24939"/>
    <cellStyle name="Normal 38 6 2 2 3 3" xfId="24940"/>
    <cellStyle name="Normal 38 6 2 2 4" xfId="24941"/>
    <cellStyle name="Normal 38 6 2 2 4 2" xfId="24942"/>
    <cellStyle name="Normal 38 6 2 2 5" xfId="24943"/>
    <cellStyle name="Normal 38 6 2 3" xfId="24944"/>
    <cellStyle name="Normal 38 6 2 3 2" xfId="24945"/>
    <cellStyle name="Normal 38 6 2 3 2 2" xfId="24946"/>
    <cellStyle name="Normal 38 6 2 3 3" xfId="24947"/>
    <cellStyle name="Normal 38 6 2 4" xfId="24948"/>
    <cellStyle name="Normal 38 6 2 4 2" xfId="24949"/>
    <cellStyle name="Normal 38 6 2 4 2 2" xfId="24950"/>
    <cellStyle name="Normal 38 6 2 4 3" xfId="24951"/>
    <cellStyle name="Normal 38 6 2 5" xfId="24952"/>
    <cellStyle name="Normal 38 6 2 5 2" xfId="24953"/>
    <cellStyle name="Normal 38 6 2 6" xfId="24954"/>
    <cellStyle name="Normal 38 6 3" xfId="24955"/>
    <cellStyle name="Normal 38 6 3 2" xfId="24956"/>
    <cellStyle name="Normal 38 6 3 2 2" xfId="24957"/>
    <cellStyle name="Normal 38 6 3 2 2 2" xfId="24958"/>
    <cellStyle name="Normal 38 6 3 2 3" xfId="24959"/>
    <cellStyle name="Normal 38 6 3 3" xfId="24960"/>
    <cellStyle name="Normal 38 6 3 3 2" xfId="24961"/>
    <cellStyle name="Normal 38 6 3 3 2 2" xfId="24962"/>
    <cellStyle name="Normal 38 6 3 3 3" xfId="24963"/>
    <cellStyle name="Normal 38 6 3 4" xfId="24964"/>
    <cellStyle name="Normal 38 6 3 4 2" xfId="24965"/>
    <cellStyle name="Normal 38 6 3 5" xfId="24966"/>
    <cellStyle name="Normal 38 6 4" xfId="24967"/>
    <cellStyle name="Normal 38 6 4 2" xfId="24968"/>
    <cellStyle name="Normal 38 6 4 2 2" xfId="24969"/>
    <cellStyle name="Normal 38 6 4 3" xfId="24970"/>
    <cellStyle name="Normal 38 6 5" xfId="24971"/>
    <cellStyle name="Normal 38 6 5 2" xfId="24972"/>
    <cellStyle name="Normal 38 6 5 2 2" xfId="24973"/>
    <cellStyle name="Normal 38 6 5 3" xfId="24974"/>
    <cellStyle name="Normal 38 6 6" xfId="24975"/>
    <cellStyle name="Normal 38 6 6 2" xfId="24976"/>
    <cellStyle name="Normal 38 6 7" xfId="24977"/>
    <cellStyle name="Normal 38 7 2 2" xfId="24978"/>
    <cellStyle name="Normal 38 7 2 2 2" xfId="24979"/>
    <cellStyle name="Normal 38 7 2 2 2 2" xfId="24980"/>
    <cellStyle name="Normal 38 7 2 2 2 2 2" xfId="24981"/>
    <cellStyle name="Normal 38 7 2 2 2 3" xfId="24982"/>
    <cellStyle name="Normal 38 7 2 2 3" xfId="24983"/>
    <cellStyle name="Normal 38 7 2 2 3 2" xfId="24984"/>
    <cellStyle name="Normal 38 7 2 2 3 2 2" xfId="24985"/>
    <cellStyle name="Normal 38 7 2 2 3 3" xfId="24986"/>
    <cellStyle name="Normal 38 7 2 2 4" xfId="24987"/>
    <cellStyle name="Normal 38 7 2 2 4 2" xfId="24988"/>
    <cellStyle name="Normal 38 7 2 2 5" xfId="24989"/>
    <cellStyle name="Normal 38 7 2 3" xfId="24990"/>
    <cellStyle name="Normal 38 7 2 3 2" xfId="24991"/>
    <cellStyle name="Normal 38 7 2 3 2 2" xfId="24992"/>
    <cellStyle name="Normal 38 7 2 3 3" xfId="24993"/>
    <cellStyle name="Normal 38 7 2 4" xfId="24994"/>
    <cellStyle name="Normal 38 7 2 4 2" xfId="24995"/>
    <cellStyle name="Normal 38 7 2 4 2 2" xfId="24996"/>
    <cellStyle name="Normal 38 7 2 4 3" xfId="24997"/>
    <cellStyle name="Normal 38 7 2 5" xfId="24998"/>
    <cellStyle name="Normal 38 7 2 5 2" xfId="24999"/>
    <cellStyle name="Normal 38 7 2 6" xfId="25000"/>
    <cellStyle name="Normal 38 7 3" xfId="25001"/>
    <cellStyle name="Normal 38 7 3 2" xfId="25002"/>
    <cellStyle name="Normal 38 7 3 2 2" xfId="25003"/>
    <cellStyle name="Normal 38 7 3 2 2 2" xfId="25004"/>
    <cellStyle name="Normal 38 7 3 2 3" xfId="25005"/>
    <cellStyle name="Normal 38 7 3 3" xfId="25006"/>
    <cellStyle name="Normal 38 7 3 3 2" xfId="25007"/>
    <cellStyle name="Normal 38 7 3 3 2 2" xfId="25008"/>
    <cellStyle name="Normal 38 7 3 3 3" xfId="25009"/>
    <cellStyle name="Normal 38 7 3 4" xfId="25010"/>
    <cellStyle name="Normal 38 7 3 4 2" xfId="25011"/>
    <cellStyle name="Normal 38 7 3 5" xfId="25012"/>
    <cellStyle name="Normal 38 7 4" xfId="25013"/>
    <cellStyle name="Normal 38 7 4 2" xfId="25014"/>
    <cellStyle name="Normal 38 7 4 2 2" xfId="25015"/>
    <cellStyle name="Normal 38 7 4 3" xfId="25016"/>
    <cellStyle name="Normal 38 7 5" xfId="25017"/>
    <cellStyle name="Normal 38 7 5 2" xfId="25018"/>
    <cellStyle name="Normal 38 7 5 2 2" xfId="25019"/>
    <cellStyle name="Normal 38 7 5 3" xfId="25020"/>
    <cellStyle name="Normal 38 7 6" xfId="25021"/>
    <cellStyle name="Normal 38 7 6 2" xfId="25022"/>
    <cellStyle name="Normal 38 7 7" xfId="25023"/>
    <cellStyle name="Normal 38 8 2" xfId="25024"/>
    <cellStyle name="Normal 38 8 2 2" xfId="25025"/>
    <cellStyle name="Normal 38 8 2 2 2" xfId="25026"/>
    <cellStyle name="Normal 38 8 2 2 2 2" xfId="25027"/>
    <cellStyle name="Normal 38 8 2 2 3" xfId="25028"/>
    <cellStyle name="Normal 38 8 2 3" xfId="25029"/>
    <cellStyle name="Normal 38 8 2 3 2" xfId="25030"/>
    <cellStyle name="Normal 38 8 2 3 2 2" xfId="25031"/>
    <cellStyle name="Normal 38 8 2 3 3" xfId="25032"/>
    <cellStyle name="Normal 38 8 2 4" xfId="25033"/>
    <cellStyle name="Normal 38 8 2 4 2" xfId="25034"/>
    <cellStyle name="Normal 38 8 2 5" xfId="25035"/>
    <cellStyle name="Normal 38 8 3" xfId="25036"/>
    <cellStyle name="Normal 38 8 3 2" xfId="25037"/>
    <cellStyle name="Normal 38 8 3 2 2" xfId="25038"/>
    <cellStyle name="Normal 38 8 3 3" xfId="25039"/>
    <cellStyle name="Normal 38 8 4" xfId="25040"/>
    <cellStyle name="Normal 38 8 4 2" xfId="25041"/>
    <cellStyle name="Normal 38 8 4 2 2" xfId="25042"/>
    <cellStyle name="Normal 38 8 4 3" xfId="25043"/>
    <cellStyle name="Normal 38 8 5" xfId="25044"/>
    <cellStyle name="Normal 38 8 5 2" xfId="25045"/>
    <cellStyle name="Normal 38 8 6" xfId="25046"/>
    <cellStyle name="Normal 38 9 2" xfId="25047"/>
    <cellStyle name="Normal 38 9 2 2" xfId="25048"/>
    <cellStyle name="Normal 38 9 2 2 2" xfId="25049"/>
    <cellStyle name="Normal 38 9 2 2 2 2" xfId="25050"/>
    <cellStyle name="Normal 38 9 2 2 3" xfId="25051"/>
    <cellStyle name="Normal 38 9 2 3" xfId="25052"/>
    <cellStyle name="Normal 38 9 2 3 2" xfId="25053"/>
    <cellStyle name="Normal 38 9 2 3 2 2" xfId="25054"/>
    <cellStyle name="Normal 38 9 2 3 3" xfId="25055"/>
    <cellStyle name="Normal 38 9 2 4" xfId="25056"/>
    <cellStyle name="Normal 38 9 2 4 2" xfId="25057"/>
    <cellStyle name="Normal 38 9 2 5" xfId="25058"/>
    <cellStyle name="Normal 38 9 3" xfId="25059"/>
    <cellStyle name="Normal 38 9 3 2" xfId="25060"/>
    <cellStyle name="Normal 38 9 3 2 2" xfId="25061"/>
    <cellStyle name="Normal 38 9 3 3" xfId="25062"/>
    <cellStyle name="Normal 38 9 4" xfId="25063"/>
    <cellStyle name="Normal 38 9 4 2" xfId="25064"/>
    <cellStyle name="Normal 38 9 4 2 2" xfId="25065"/>
    <cellStyle name="Normal 38 9 4 3" xfId="25066"/>
    <cellStyle name="Normal 38 9 5" xfId="25067"/>
    <cellStyle name="Normal 38 9 5 2" xfId="25068"/>
    <cellStyle name="Normal 38 9 6" xfId="25069"/>
    <cellStyle name="Normal 39 10 2" xfId="25070"/>
    <cellStyle name="Normal 39 10 2 2" xfId="25071"/>
    <cellStyle name="Normal 39 10 2 2 2" xfId="25072"/>
    <cellStyle name="Normal 39 10 2 3" xfId="25073"/>
    <cellStyle name="Normal 39 10 3" xfId="25074"/>
    <cellStyle name="Normal 39 10 3 2" xfId="25075"/>
    <cellStyle name="Normal 39 10 3 2 2" xfId="25076"/>
    <cellStyle name="Normal 39 10 3 3" xfId="25077"/>
    <cellStyle name="Normal 39 10 4" xfId="25078"/>
    <cellStyle name="Normal 39 10 4 2" xfId="25079"/>
    <cellStyle name="Normal 39 10 5" xfId="25080"/>
    <cellStyle name="Normal 39 11" xfId="25081"/>
    <cellStyle name="Normal 39 11 2" xfId="25082"/>
    <cellStyle name="Normal 39 11 2 2" xfId="25083"/>
    <cellStyle name="Normal 39 11 3" xfId="25084"/>
    <cellStyle name="Normal 39 12" xfId="25085"/>
    <cellStyle name="Normal 39 12 2" xfId="25086"/>
    <cellStyle name="Normal 39 12 2 2" xfId="25087"/>
    <cellStyle name="Normal 39 12 3" xfId="25088"/>
    <cellStyle name="Normal 39 13" xfId="25089"/>
    <cellStyle name="Normal 39 13 2" xfId="25090"/>
    <cellStyle name="Normal 39 14" xfId="25091"/>
    <cellStyle name="Normal 39 2 2 2" xfId="25092"/>
    <cellStyle name="Normal 39 2 2 2 2" xfId="25093"/>
    <cellStyle name="Normal 39 2 2 2 2 2" xfId="25094"/>
    <cellStyle name="Normal 39 2 2 2 2 2 2" xfId="25095"/>
    <cellStyle name="Normal 39 2 2 2 2 3" xfId="25096"/>
    <cellStyle name="Normal 39 2 2 2 3" xfId="25097"/>
    <cellStyle name="Normal 39 2 2 2 3 2" xfId="25098"/>
    <cellStyle name="Normal 39 2 2 2 3 2 2" xfId="25099"/>
    <cellStyle name="Normal 39 2 2 2 3 3" xfId="25100"/>
    <cellStyle name="Normal 39 2 2 2 4" xfId="25101"/>
    <cellStyle name="Normal 39 2 2 2 4 2" xfId="25102"/>
    <cellStyle name="Normal 39 2 2 2 5" xfId="25103"/>
    <cellStyle name="Normal 39 2 2 3" xfId="25104"/>
    <cellStyle name="Normal 39 2 2 3 2" xfId="25105"/>
    <cellStyle name="Normal 39 2 2 3 2 2" xfId="25106"/>
    <cellStyle name="Normal 39 2 2 3 3" xfId="25107"/>
    <cellStyle name="Normal 39 2 2 4" xfId="25108"/>
    <cellStyle name="Normal 39 2 2 4 2" xfId="25109"/>
    <cellStyle name="Normal 39 2 2 4 2 2" xfId="25110"/>
    <cellStyle name="Normal 39 2 2 4 3" xfId="25111"/>
    <cellStyle name="Normal 39 2 2 5" xfId="25112"/>
    <cellStyle name="Normal 39 2 2 5 2" xfId="25113"/>
    <cellStyle name="Normal 39 2 2 6" xfId="25114"/>
    <cellStyle name="Normal 39 2 3 2" xfId="25115"/>
    <cellStyle name="Normal 39 2 3 2 2" xfId="25116"/>
    <cellStyle name="Normal 39 2 3 2 2 2" xfId="25117"/>
    <cellStyle name="Normal 39 2 3 2 3" xfId="25118"/>
    <cellStyle name="Normal 39 2 3 3" xfId="25119"/>
    <cellStyle name="Normal 39 2 3 3 2" xfId="25120"/>
    <cellStyle name="Normal 39 2 3 3 2 2" xfId="25121"/>
    <cellStyle name="Normal 39 2 3 3 3" xfId="25122"/>
    <cellStyle name="Normal 39 2 3 4" xfId="25123"/>
    <cellStyle name="Normal 39 2 3 4 2" xfId="25124"/>
    <cellStyle name="Normal 39 2 3 5" xfId="25125"/>
    <cellStyle name="Normal 39 2 4 2" xfId="25126"/>
    <cellStyle name="Normal 39 2 4 2 2" xfId="25127"/>
    <cellStyle name="Normal 39 2 4 3" xfId="25128"/>
    <cellStyle name="Normal 39 2 5" xfId="25129"/>
    <cellStyle name="Normal 39 2 5 2" xfId="25130"/>
    <cellStyle name="Normal 39 2 5 2 2" xfId="25131"/>
    <cellStyle name="Normal 39 2 5 3" xfId="25132"/>
    <cellStyle name="Normal 39 2 6" xfId="25133"/>
    <cellStyle name="Normal 39 2 6 2" xfId="25134"/>
    <cellStyle name="Normal 39 2 7" xfId="25135"/>
    <cellStyle name="Normal 39 3 2 2" xfId="25136"/>
    <cellStyle name="Normal 39 3 2 2 2" xfId="25137"/>
    <cellStyle name="Normal 39 3 2 2 2 2" xfId="25138"/>
    <cellStyle name="Normal 39 3 2 2 2 2 2" xfId="25139"/>
    <cellStyle name="Normal 39 3 2 2 2 3" xfId="25140"/>
    <cellStyle name="Normal 39 3 2 2 3" xfId="25141"/>
    <cellStyle name="Normal 39 3 2 2 3 2" xfId="25142"/>
    <cellStyle name="Normal 39 3 2 2 3 2 2" xfId="25143"/>
    <cellStyle name="Normal 39 3 2 2 3 3" xfId="25144"/>
    <cellStyle name="Normal 39 3 2 2 4" xfId="25145"/>
    <cellStyle name="Normal 39 3 2 2 4 2" xfId="25146"/>
    <cellStyle name="Normal 39 3 2 2 5" xfId="25147"/>
    <cellStyle name="Normal 39 3 2 3" xfId="25148"/>
    <cellStyle name="Normal 39 3 2 3 2" xfId="25149"/>
    <cellStyle name="Normal 39 3 2 3 2 2" xfId="25150"/>
    <cellStyle name="Normal 39 3 2 3 3" xfId="25151"/>
    <cellStyle name="Normal 39 3 2 4" xfId="25152"/>
    <cellStyle name="Normal 39 3 2 4 2" xfId="25153"/>
    <cellStyle name="Normal 39 3 2 4 2 2" xfId="25154"/>
    <cellStyle name="Normal 39 3 2 4 3" xfId="25155"/>
    <cellStyle name="Normal 39 3 2 5" xfId="25156"/>
    <cellStyle name="Normal 39 3 2 5 2" xfId="25157"/>
    <cellStyle name="Normal 39 3 2 6" xfId="25158"/>
    <cellStyle name="Normal 39 3 3 2" xfId="25159"/>
    <cellStyle name="Normal 39 3 3 2 2" xfId="25160"/>
    <cellStyle name="Normal 39 3 3 2 2 2" xfId="25161"/>
    <cellStyle name="Normal 39 3 3 2 3" xfId="25162"/>
    <cellStyle name="Normal 39 3 3 3" xfId="25163"/>
    <cellStyle name="Normal 39 3 3 3 2" xfId="25164"/>
    <cellStyle name="Normal 39 3 3 3 2 2" xfId="25165"/>
    <cellStyle name="Normal 39 3 3 3 3" xfId="25166"/>
    <cellStyle name="Normal 39 3 3 4" xfId="25167"/>
    <cellStyle name="Normal 39 3 3 4 2" xfId="25168"/>
    <cellStyle name="Normal 39 3 3 5" xfId="25169"/>
    <cellStyle name="Normal 39 3 4 2" xfId="25170"/>
    <cellStyle name="Normal 39 3 4 2 2" xfId="25171"/>
    <cellStyle name="Normal 39 3 4 3" xfId="25172"/>
    <cellStyle name="Normal 39 3 5" xfId="25173"/>
    <cellStyle name="Normal 39 3 5 2" xfId="25174"/>
    <cellStyle name="Normal 39 3 5 2 2" xfId="25175"/>
    <cellStyle name="Normal 39 3 5 3" xfId="25176"/>
    <cellStyle name="Normal 39 3 6" xfId="25177"/>
    <cellStyle name="Normal 39 3 6 2" xfId="25178"/>
    <cellStyle name="Normal 39 3 7" xfId="25179"/>
    <cellStyle name="Normal 39 4 2 2" xfId="25180"/>
    <cellStyle name="Normal 39 4 2 2 2" xfId="25181"/>
    <cellStyle name="Normal 39 4 2 2 2 2" xfId="25182"/>
    <cellStyle name="Normal 39 4 2 2 2 2 2" xfId="25183"/>
    <cellStyle name="Normal 39 4 2 2 2 3" xfId="25184"/>
    <cellStyle name="Normal 39 4 2 2 3" xfId="25185"/>
    <cellStyle name="Normal 39 4 2 2 3 2" xfId="25186"/>
    <cellStyle name="Normal 39 4 2 2 3 2 2" xfId="25187"/>
    <cellStyle name="Normal 39 4 2 2 3 3" xfId="25188"/>
    <cellStyle name="Normal 39 4 2 2 4" xfId="25189"/>
    <cellStyle name="Normal 39 4 2 2 4 2" xfId="25190"/>
    <cellStyle name="Normal 39 4 2 2 5" xfId="25191"/>
    <cellStyle name="Normal 39 4 2 3" xfId="25192"/>
    <cellStyle name="Normal 39 4 2 3 2" xfId="25193"/>
    <cellStyle name="Normal 39 4 2 3 2 2" xfId="25194"/>
    <cellStyle name="Normal 39 4 2 3 3" xfId="25195"/>
    <cellStyle name="Normal 39 4 2 4" xfId="25196"/>
    <cellStyle name="Normal 39 4 2 4 2" xfId="25197"/>
    <cellStyle name="Normal 39 4 2 4 2 2" xfId="25198"/>
    <cellStyle name="Normal 39 4 2 4 3" xfId="25199"/>
    <cellStyle name="Normal 39 4 2 5" xfId="25200"/>
    <cellStyle name="Normal 39 4 2 5 2" xfId="25201"/>
    <cellStyle name="Normal 39 4 2 6" xfId="25202"/>
    <cellStyle name="Normal 39 4 3" xfId="25203"/>
    <cellStyle name="Normal 39 4 3 2" xfId="25204"/>
    <cellStyle name="Normal 39 4 3 2 2" xfId="25205"/>
    <cellStyle name="Normal 39 4 3 2 2 2" xfId="25206"/>
    <cellStyle name="Normal 39 4 3 2 3" xfId="25207"/>
    <cellStyle name="Normal 39 4 3 3" xfId="25208"/>
    <cellStyle name="Normal 39 4 3 3 2" xfId="25209"/>
    <cellStyle name="Normal 39 4 3 3 2 2" xfId="25210"/>
    <cellStyle name="Normal 39 4 3 3 3" xfId="25211"/>
    <cellStyle name="Normal 39 4 3 4" xfId="25212"/>
    <cellStyle name="Normal 39 4 3 4 2" xfId="25213"/>
    <cellStyle name="Normal 39 4 3 5" xfId="25214"/>
    <cellStyle name="Normal 39 4 4" xfId="25215"/>
    <cellStyle name="Normal 39 4 4 2" xfId="25216"/>
    <cellStyle name="Normal 39 4 4 2 2" xfId="25217"/>
    <cellStyle name="Normal 39 4 4 3" xfId="25218"/>
    <cellStyle name="Normal 39 4 5" xfId="25219"/>
    <cellStyle name="Normal 39 4 5 2" xfId="25220"/>
    <cellStyle name="Normal 39 4 5 2 2" xfId="25221"/>
    <cellStyle name="Normal 39 4 5 3" xfId="25222"/>
    <cellStyle name="Normal 39 4 6" xfId="25223"/>
    <cellStyle name="Normal 39 4 6 2" xfId="25224"/>
    <cellStyle name="Normal 39 4 7" xfId="25225"/>
    <cellStyle name="Normal 39 5 2 2" xfId="25226"/>
    <cellStyle name="Normal 39 5 2 2 2" xfId="25227"/>
    <cellStyle name="Normal 39 5 2 2 2 2" xfId="25228"/>
    <cellStyle name="Normal 39 5 2 2 2 2 2" xfId="25229"/>
    <cellStyle name="Normal 39 5 2 2 2 3" xfId="25230"/>
    <cellStyle name="Normal 39 5 2 2 3" xfId="25231"/>
    <cellStyle name="Normal 39 5 2 2 3 2" xfId="25232"/>
    <cellStyle name="Normal 39 5 2 2 3 2 2" xfId="25233"/>
    <cellStyle name="Normal 39 5 2 2 3 3" xfId="25234"/>
    <cellStyle name="Normal 39 5 2 2 4" xfId="25235"/>
    <cellStyle name="Normal 39 5 2 2 4 2" xfId="25236"/>
    <cellStyle name="Normal 39 5 2 2 5" xfId="25237"/>
    <cellStyle name="Normal 39 5 2 3" xfId="25238"/>
    <cellStyle name="Normal 39 5 2 3 2" xfId="25239"/>
    <cellStyle name="Normal 39 5 2 3 2 2" xfId="25240"/>
    <cellStyle name="Normal 39 5 2 3 3" xfId="25241"/>
    <cellStyle name="Normal 39 5 2 4" xfId="25242"/>
    <cellStyle name="Normal 39 5 2 4 2" xfId="25243"/>
    <cellStyle name="Normal 39 5 2 4 2 2" xfId="25244"/>
    <cellStyle name="Normal 39 5 2 4 3" xfId="25245"/>
    <cellStyle name="Normal 39 5 2 5" xfId="25246"/>
    <cellStyle name="Normal 39 5 2 5 2" xfId="25247"/>
    <cellStyle name="Normal 39 5 2 6" xfId="25248"/>
    <cellStyle name="Normal 39 5 3" xfId="25249"/>
    <cellStyle name="Normal 39 5 3 2" xfId="25250"/>
    <cellStyle name="Normal 39 5 3 2 2" xfId="25251"/>
    <cellStyle name="Normal 39 5 3 2 2 2" xfId="25252"/>
    <cellStyle name="Normal 39 5 3 2 3" xfId="25253"/>
    <cellStyle name="Normal 39 5 3 3" xfId="25254"/>
    <cellStyle name="Normal 39 5 3 3 2" xfId="25255"/>
    <cellStyle name="Normal 39 5 3 3 2 2" xfId="25256"/>
    <cellStyle name="Normal 39 5 3 3 3" xfId="25257"/>
    <cellStyle name="Normal 39 5 3 4" xfId="25258"/>
    <cellStyle name="Normal 39 5 3 4 2" xfId="25259"/>
    <cellStyle name="Normal 39 5 3 5" xfId="25260"/>
    <cellStyle name="Normal 39 5 4" xfId="25261"/>
    <cellStyle name="Normal 39 5 4 2" xfId="25262"/>
    <cellStyle name="Normal 39 5 4 2 2" xfId="25263"/>
    <cellStyle name="Normal 39 5 4 3" xfId="25264"/>
    <cellStyle name="Normal 39 5 5" xfId="25265"/>
    <cellStyle name="Normal 39 5 5 2" xfId="25266"/>
    <cellStyle name="Normal 39 5 5 2 2" xfId="25267"/>
    <cellStyle name="Normal 39 5 5 3" xfId="25268"/>
    <cellStyle name="Normal 39 5 6" xfId="25269"/>
    <cellStyle name="Normal 39 5 6 2" xfId="25270"/>
    <cellStyle name="Normal 39 5 7" xfId="25271"/>
    <cellStyle name="Normal 39 6 2 2" xfId="25272"/>
    <cellStyle name="Normal 39 6 2 2 2" xfId="25273"/>
    <cellStyle name="Normal 39 6 2 2 2 2" xfId="25274"/>
    <cellStyle name="Normal 39 6 2 2 2 2 2" xfId="25275"/>
    <cellStyle name="Normal 39 6 2 2 2 3" xfId="25276"/>
    <cellStyle name="Normal 39 6 2 2 3" xfId="25277"/>
    <cellStyle name="Normal 39 6 2 2 3 2" xfId="25278"/>
    <cellStyle name="Normal 39 6 2 2 3 2 2" xfId="25279"/>
    <cellStyle name="Normal 39 6 2 2 3 3" xfId="25280"/>
    <cellStyle name="Normal 39 6 2 2 4" xfId="25281"/>
    <cellStyle name="Normal 39 6 2 2 4 2" xfId="25282"/>
    <cellStyle name="Normal 39 6 2 2 5" xfId="25283"/>
    <cellStyle name="Normal 39 6 2 3" xfId="25284"/>
    <cellStyle name="Normal 39 6 2 3 2" xfId="25285"/>
    <cellStyle name="Normal 39 6 2 3 2 2" xfId="25286"/>
    <cellStyle name="Normal 39 6 2 3 3" xfId="25287"/>
    <cellStyle name="Normal 39 6 2 4" xfId="25288"/>
    <cellStyle name="Normal 39 6 2 4 2" xfId="25289"/>
    <cellStyle name="Normal 39 6 2 4 2 2" xfId="25290"/>
    <cellStyle name="Normal 39 6 2 4 3" xfId="25291"/>
    <cellStyle name="Normal 39 6 2 5" xfId="25292"/>
    <cellStyle name="Normal 39 6 2 5 2" xfId="25293"/>
    <cellStyle name="Normal 39 6 2 6" xfId="25294"/>
    <cellStyle name="Normal 39 6 3" xfId="25295"/>
    <cellStyle name="Normal 39 6 3 2" xfId="25296"/>
    <cellStyle name="Normal 39 6 3 2 2" xfId="25297"/>
    <cellStyle name="Normal 39 6 3 2 2 2" xfId="25298"/>
    <cellStyle name="Normal 39 6 3 2 3" xfId="25299"/>
    <cellStyle name="Normal 39 6 3 3" xfId="25300"/>
    <cellStyle name="Normal 39 6 3 3 2" xfId="25301"/>
    <cellStyle name="Normal 39 6 3 3 2 2" xfId="25302"/>
    <cellStyle name="Normal 39 6 3 3 3" xfId="25303"/>
    <cellStyle name="Normal 39 6 3 4" xfId="25304"/>
    <cellStyle name="Normal 39 6 3 4 2" xfId="25305"/>
    <cellStyle name="Normal 39 6 3 5" xfId="25306"/>
    <cellStyle name="Normal 39 6 4" xfId="25307"/>
    <cellStyle name="Normal 39 6 4 2" xfId="25308"/>
    <cellStyle name="Normal 39 6 4 2 2" xfId="25309"/>
    <cellStyle name="Normal 39 6 4 3" xfId="25310"/>
    <cellStyle name="Normal 39 6 5" xfId="25311"/>
    <cellStyle name="Normal 39 6 5 2" xfId="25312"/>
    <cellStyle name="Normal 39 6 5 2 2" xfId="25313"/>
    <cellStyle name="Normal 39 6 5 3" xfId="25314"/>
    <cellStyle name="Normal 39 6 6" xfId="25315"/>
    <cellStyle name="Normal 39 6 6 2" xfId="25316"/>
    <cellStyle name="Normal 39 6 7" xfId="25317"/>
    <cellStyle name="Normal 39 7 2 2" xfId="25318"/>
    <cellStyle name="Normal 39 7 2 2 2" xfId="25319"/>
    <cellStyle name="Normal 39 7 2 2 2 2" xfId="25320"/>
    <cellStyle name="Normal 39 7 2 2 2 2 2" xfId="25321"/>
    <cellStyle name="Normal 39 7 2 2 2 3" xfId="25322"/>
    <cellStyle name="Normal 39 7 2 2 3" xfId="25323"/>
    <cellStyle name="Normal 39 7 2 2 3 2" xfId="25324"/>
    <cellStyle name="Normal 39 7 2 2 3 2 2" xfId="25325"/>
    <cellStyle name="Normal 39 7 2 2 3 3" xfId="25326"/>
    <cellStyle name="Normal 39 7 2 2 4" xfId="25327"/>
    <cellStyle name="Normal 39 7 2 2 4 2" xfId="25328"/>
    <cellStyle name="Normal 39 7 2 2 5" xfId="25329"/>
    <cellStyle name="Normal 39 7 2 3" xfId="25330"/>
    <cellStyle name="Normal 39 7 2 3 2" xfId="25331"/>
    <cellStyle name="Normal 39 7 2 3 2 2" xfId="25332"/>
    <cellStyle name="Normal 39 7 2 3 3" xfId="25333"/>
    <cellStyle name="Normal 39 7 2 4" xfId="25334"/>
    <cellStyle name="Normal 39 7 2 4 2" xfId="25335"/>
    <cellStyle name="Normal 39 7 2 4 2 2" xfId="25336"/>
    <cellStyle name="Normal 39 7 2 4 3" xfId="25337"/>
    <cellStyle name="Normal 39 7 2 5" xfId="25338"/>
    <cellStyle name="Normal 39 7 2 5 2" xfId="25339"/>
    <cellStyle name="Normal 39 7 2 6" xfId="25340"/>
    <cellStyle name="Normal 39 7 3" xfId="25341"/>
    <cellStyle name="Normal 39 7 3 2" xfId="25342"/>
    <cellStyle name="Normal 39 7 3 2 2" xfId="25343"/>
    <cellStyle name="Normal 39 7 3 2 2 2" xfId="25344"/>
    <cellStyle name="Normal 39 7 3 2 3" xfId="25345"/>
    <cellStyle name="Normal 39 7 3 3" xfId="25346"/>
    <cellStyle name="Normal 39 7 3 3 2" xfId="25347"/>
    <cellStyle name="Normal 39 7 3 3 2 2" xfId="25348"/>
    <cellStyle name="Normal 39 7 3 3 3" xfId="25349"/>
    <cellStyle name="Normal 39 7 3 4" xfId="25350"/>
    <cellStyle name="Normal 39 7 3 4 2" xfId="25351"/>
    <cellStyle name="Normal 39 7 3 5" xfId="25352"/>
    <cellStyle name="Normal 39 7 4" xfId="25353"/>
    <cellStyle name="Normal 39 7 4 2" xfId="25354"/>
    <cellStyle name="Normal 39 7 4 2 2" xfId="25355"/>
    <cellStyle name="Normal 39 7 4 3" xfId="25356"/>
    <cellStyle name="Normal 39 7 5" xfId="25357"/>
    <cellStyle name="Normal 39 7 5 2" xfId="25358"/>
    <cellStyle name="Normal 39 7 5 2 2" xfId="25359"/>
    <cellStyle name="Normal 39 7 5 3" xfId="25360"/>
    <cellStyle name="Normal 39 7 6" xfId="25361"/>
    <cellStyle name="Normal 39 7 6 2" xfId="25362"/>
    <cellStyle name="Normal 39 7 7" xfId="25363"/>
    <cellStyle name="Normal 39 8 2" xfId="25364"/>
    <cellStyle name="Normal 39 8 2 2" xfId="25365"/>
    <cellStyle name="Normal 39 8 2 2 2" xfId="25366"/>
    <cellStyle name="Normal 39 8 2 2 2 2" xfId="25367"/>
    <cellStyle name="Normal 39 8 2 2 3" xfId="25368"/>
    <cellStyle name="Normal 39 8 2 3" xfId="25369"/>
    <cellStyle name="Normal 39 8 2 3 2" xfId="25370"/>
    <cellStyle name="Normal 39 8 2 3 2 2" xfId="25371"/>
    <cellStyle name="Normal 39 8 2 3 3" xfId="25372"/>
    <cellStyle name="Normal 39 8 2 4" xfId="25373"/>
    <cellStyle name="Normal 39 8 2 4 2" xfId="25374"/>
    <cellStyle name="Normal 39 8 2 5" xfId="25375"/>
    <cellStyle name="Normal 39 8 3" xfId="25376"/>
    <cellStyle name="Normal 39 8 3 2" xfId="25377"/>
    <cellStyle name="Normal 39 8 3 2 2" xfId="25378"/>
    <cellStyle name="Normal 39 8 3 3" xfId="25379"/>
    <cellStyle name="Normal 39 8 4" xfId="25380"/>
    <cellStyle name="Normal 39 8 4 2" xfId="25381"/>
    <cellStyle name="Normal 39 8 4 2 2" xfId="25382"/>
    <cellStyle name="Normal 39 8 4 3" xfId="25383"/>
    <cellStyle name="Normal 39 8 5" xfId="25384"/>
    <cellStyle name="Normal 39 8 5 2" xfId="25385"/>
    <cellStyle name="Normal 39 8 6" xfId="25386"/>
    <cellStyle name="Normal 39 9 2" xfId="25387"/>
    <cellStyle name="Normal 39 9 2 2" xfId="25388"/>
    <cellStyle name="Normal 39 9 2 2 2" xfId="25389"/>
    <cellStyle name="Normal 39 9 2 2 2 2" xfId="25390"/>
    <cellStyle name="Normal 39 9 2 2 3" xfId="25391"/>
    <cellStyle name="Normal 39 9 2 3" xfId="25392"/>
    <cellStyle name="Normal 39 9 2 3 2" xfId="25393"/>
    <cellStyle name="Normal 39 9 2 3 2 2" xfId="25394"/>
    <cellStyle name="Normal 39 9 2 3 3" xfId="25395"/>
    <cellStyle name="Normal 39 9 2 4" xfId="25396"/>
    <cellStyle name="Normal 39 9 2 4 2" xfId="25397"/>
    <cellStyle name="Normal 39 9 2 5" xfId="25398"/>
    <cellStyle name="Normal 39 9 3" xfId="25399"/>
    <cellStyle name="Normal 39 9 3 2" xfId="25400"/>
    <cellStyle name="Normal 39 9 3 2 2" xfId="25401"/>
    <cellStyle name="Normal 39 9 3 3" xfId="25402"/>
    <cellStyle name="Normal 39 9 4" xfId="25403"/>
    <cellStyle name="Normal 39 9 4 2" xfId="25404"/>
    <cellStyle name="Normal 39 9 4 2 2" xfId="25405"/>
    <cellStyle name="Normal 39 9 4 3" xfId="25406"/>
    <cellStyle name="Normal 39 9 5" xfId="25407"/>
    <cellStyle name="Normal 39 9 5 2" xfId="25408"/>
    <cellStyle name="Normal 39 9 6" xfId="25409"/>
    <cellStyle name="Normal 4 2 2 2 2" xfId="25410"/>
    <cellStyle name="Normal 4 2 2 2 2 2" xfId="25411"/>
    <cellStyle name="Normal 4 2 2 2 3" xfId="25412"/>
    <cellStyle name="Normal 4 2 2 3 2" xfId="25413"/>
    <cellStyle name="Normal 4 2 2 4" xfId="25414"/>
    <cellStyle name="Normal 4 3 2 2 3" xfId="25415"/>
    <cellStyle name="Normal 4 3 2 2 3 2" xfId="25416"/>
    <cellStyle name="Normal 4 3 2 2 3 2 2" xfId="25417"/>
    <cellStyle name="Normal 4 3 2 2 3 2 2 2" xfId="25418"/>
    <cellStyle name="Normal 4 3 2 2 3 2 3" xfId="25419"/>
    <cellStyle name="Normal 4 3 2 2 3 3" xfId="25420"/>
    <cellStyle name="Normal 4 3 2 2 3 3 2" xfId="25421"/>
    <cellStyle name="Normal 4 3 2 2 3 3 2 2" xfId="25422"/>
    <cellStyle name="Normal 4 3 2 2 3 3 3" xfId="25423"/>
    <cellStyle name="Normal 4 3 2 2 3 4" xfId="25424"/>
    <cellStyle name="Normal 4 3 2 2 3 4 2" xfId="25425"/>
    <cellStyle name="Normal 4 3 2 2 3 5" xfId="25426"/>
    <cellStyle name="Normal 4 3 2 2 4" xfId="25427"/>
    <cellStyle name="Normal 4 3 2 2 4 2" xfId="25428"/>
    <cellStyle name="Normal 4 3 2 2 4 2 2" xfId="25429"/>
    <cellStyle name="Normal 4 3 2 2 4 3" xfId="25430"/>
    <cellStyle name="Normal 4 3 2 2 5" xfId="25431"/>
    <cellStyle name="Normal 4 3 2 2 5 2" xfId="25432"/>
    <cellStyle name="Normal 4 3 2 2 5 2 2" xfId="25433"/>
    <cellStyle name="Normal 4 3 2 2 5 3" xfId="25434"/>
    <cellStyle name="Normal 4 3 2 2 6" xfId="25435"/>
    <cellStyle name="Normal 4 3 2 2 6 2" xfId="25436"/>
    <cellStyle name="Normal 4 3 2 2 7" xfId="25437"/>
    <cellStyle name="Normal 4 3 2 3 2" xfId="25438"/>
    <cellStyle name="Normal 4 3 2 3 2 2" xfId="25439"/>
    <cellStyle name="Normal 4 3 2 3 2 2 2" xfId="25440"/>
    <cellStyle name="Normal 4 3 2 3 2 2 2 2" xfId="25441"/>
    <cellStyle name="Normal 4 3 2 3 2 2 3" xfId="25442"/>
    <cellStyle name="Normal 4 3 2 3 2 3" xfId="25443"/>
    <cellStyle name="Normal 4 3 2 3 2 3 2" xfId="25444"/>
    <cellStyle name="Normal 4 3 2 3 2 3 2 2" xfId="25445"/>
    <cellStyle name="Normal 4 3 2 3 2 3 3" xfId="25446"/>
    <cellStyle name="Normal 4 3 2 3 2 4" xfId="25447"/>
    <cellStyle name="Normal 4 3 2 3 2 4 2" xfId="25448"/>
    <cellStyle name="Normal 4 3 2 3 2 5" xfId="25449"/>
    <cellStyle name="Normal 4 3 2 3 3" xfId="25450"/>
    <cellStyle name="Normal 4 3 2 3 3 2" xfId="25451"/>
    <cellStyle name="Normal 4 3 2 3 3 2 2" xfId="25452"/>
    <cellStyle name="Normal 4 3 2 3 3 3" xfId="25453"/>
    <cellStyle name="Normal 4 3 2 3 4" xfId="25454"/>
    <cellStyle name="Normal 4 3 2 3 4 2" xfId="25455"/>
    <cellStyle name="Normal 4 3 2 3 4 2 2" xfId="25456"/>
    <cellStyle name="Normal 4 3 2 3 4 3" xfId="25457"/>
    <cellStyle name="Normal 4 3 2 3 5" xfId="25458"/>
    <cellStyle name="Normal 4 3 2 3 5 2" xfId="25459"/>
    <cellStyle name="Normal 4 3 2 3 6" xfId="25460"/>
    <cellStyle name="Normal 4 3 3 2 2" xfId="25461"/>
    <cellStyle name="Normal 4 3 3 2 2 2" xfId="25462"/>
    <cellStyle name="Normal 4 3 3 2 2 2 2" xfId="25463"/>
    <cellStyle name="Normal 4 3 3 2 2 2 2 2" xfId="25464"/>
    <cellStyle name="Normal 4 3 3 2 2 2 3" xfId="25465"/>
    <cellStyle name="Normal 4 3 3 2 2 3" xfId="25466"/>
    <cellStyle name="Normal 4 3 3 2 2 3 2" xfId="25467"/>
    <cellStyle name="Normal 4 3 3 2 2 3 2 2" xfId="25468"/>
    <cellStyle name="Normal 4 3 3 2 2 3 3" xfId="25469"/>
    <cellStyle name="Normal 4 3 3 2 2 4" xfId="25470"/>
    <cellStyle name="Normal 4 3 3 2 2 4 2" xfId="25471"/>
    <cellStyle name="Normal 4 3 3 2 2 5" xfId="25472"/>
    <cellStyle name="Normal 4 3 3 2 3" xfId="25473"/>
    <cellStyle name="Normal 4 3 3 2 3 2" xfId="25474"/>
    <cellStyle name="Normal 4 3 3 2 3 2 2" xfId="25475"/>
    <cellStyle name="Normal 4 3 3 2 3 3" xfId="25476"/>
    <cellStyle name="Normal 4 3 3 2 4" xfId="25477"/>
    <cellStyle name="Normal 4 3 3 2 4 2" xfId="25478"/>
    <cellStyle name="Normal 4 3 3 2 4 2 2" xfId="25479"/>
    <cellStyle name="Normal 4 3 3 2 4 3" xfId="25480"/>
    <cellStyle name="Normal 4 3 3 2 5" xfId="25481"/>
    <cellStyle name="Normal 4 3 3 2 5 2" xfId="25482"/>
    <cellStyle name="Normal 4 3 3 2 6" xfId="25483"/>
    <cellStyle name="Normal 4 3 3 3 2 2" xfId="25484"/>
    <cellStyle name="Normal 4 3 3 3 2 2 2" xfId="25485"/>
    <cellStyle name="Normal 4 3 3 3 2 3" xfId="25486"/>
    <cellStyle name="Normal 4 3 3 3 3" xfId="25487"/>
    <cellStyle name="Normal 4 3 3 3 3 2" xfId="25488"/>
    <cellStyle name="Normal 4 3 3 3 3 2 2" xfId="25489"/>
    <cellStyle name="Normal 4 3 3 3 3 3" xfId="25490"/>
    <cellStyle name="Normal 4 3 3 3 4" xfId="25491"/>
    <cellStyle name="Normal 4 3 3 3 4 2" xfId="25492"/>
    <cellStyle name="Normal 4 3 3 3 5" xfId="25493"/>
    <cellStyle name="Normal 4 3 3 5" xfId="25494"/>
    <cellStyle name="Normal 4 3 3 5 2" xfId="25495"/>
    <cellStyle name="Normal 4 3 3 5 2 2" xfId="25496"/>
    <cellStyle name="Normal 4 3 3 5 3" xfId="25497"/>
    <cellStyle name="Normal 4 3 3 6" xfId="25498"/>
    <cellStyle name="Normal 4 3 3 6 2" xfId="25499"/>
    <cellStyle name="Normal 4 3 3 6 2 2" xfId="25500"/>
    <cellStyle name="Normal 4 3 3 6 3" xfId="25501"/>
    <cellStyle name="Normal 4 3 3 7" xfId="25502"/>
    <cellStyle name="Normal 4 3 3 7 2" xfId="25503"/>
    <cellStyle name="Normal 4 3 3 8" xfId="25504"/>
    <cellStyle name="Normal 4 3 4 3 2" xfId="25505"/>
    <cellStyle name="Normal 4 3 4 3 2 2" xfId="25506"/>
    <cellStyle name="Normal 4 3 4 3 2 2 2" xfId="25507"/>
    <cellStyle name="Normal 4 3 4 3 2 2 2 2" xfId="25508"/>
    <cellStyle name="Normal 4 3 4 3 2 2 3" xfId="25509"/>
    <cellStyle name="Normal 4 3 4 3 2 3" xfId="25510"/>
    <cellStyle name="Normal 4 3 4 3 2 3 2" xfId="25511"/>
    <cellStyle name="Normal 4 3 4 3 2 3 2 2" xfId="25512"/>
    <cellStyle name="Normal 4 3 4 3 2 3 3" xfId="25513"/>
    <cellStyle name="Normal 4 3 4 3 2 4" xfId="25514"/>
    <cellStyle name="Normal 4 3 4 3 2 4 2" xfId="25515"/>
    <cellStyle name="Normal 4 3 4 3 2 5" xfId="25516"/>
    <cellStyle name="Normal 4 3 4 3 3" xfId="25517"/>
    <cellStyle name="Normal 4 3 4 3 3 2" xfId="25518"/>
    <cellStyle name="Normal 4 3 4 3 3 2 2" xfId="25519"/>
    <cellStyle name="Normal 4 3 4 3 3 3" xfId="25520"/>
    <cellStyle name="Normal 4 3 4 3 4" xfId="25521"/>
    <cellStyle name="Normal 4 3 4 3 4 2" xfId="25522"/>
    <cellStyle name="Normal 4 3 4 3 4 2 2" xfId="25523"/>
    <cellStyle name="Normal 4 3 4 3 4 3" xfId="25524"/>
    <cellStyle name="Normal 4 3 4 3 5" xfId="25525"/>
    <cellStyle name="Normal 4 3 4 3 5 2" xfId="25526"/>
    <cellStyle name="Normal 4 3 4 3 6" xfId="25527"/>
    <cellStyle name="Normal 4 3 4 4" xfId="25528"/>
    <cellStyle name="Normal 4 3 4 4 2" xfId="25529"/>
    <cellStyle name="Normal 4 3 4 4 2 2" xfId="25530"/>
    <cellStyle name="Normal 4 3 4 4 2 2 2" xfId="25531"/>
    <cellStyle name="Normal 4 3 4 4 2 3" xfId="25532"/>
    <cellStyle name="Normal 4 3 4 4 3" xfId="25533"/>
    <cellStyle name="Normal 4 3 4 4 3 2" xfId="25534"/>
    <cellStyle name="Normal 4 3 4 4 3 2 2" xfId="25535"/>
    <cellStyle name="Normal 4 3 4 4 3 3" xfId="25536"/>
    <cellStyle name="Normal 4 3 4 4 4" xfId="25537"/>
    <cellStyle name="Normal 4 3 4 4 4 2" xfId="25538"/>
    <cellStyle name="Normal 4 3 4 4 5" xfId="25539"/>
    <cellStyle name="Normal 4 3 4 5" xfId="25540"/>
    <cellStyle name="Normal 4 3 4 5 2" xfId="25541"/>
    <cellStyle name="Normal 4 3 4 5 2 2" xfId="25542"/>
    <cellStyle name="Normal 4 3 4 5 2 2 2" xfId="25543"/>
    <cellStyle name="Normal 4 3 4 5 2 3" xfId="25544"/>
    <cellStyle name="Normal 4 3 4 5 3" xfId="25545"/>
    <cellStyle name="Normal 4 3 4 5 3 2" xfId="25546"/>
    <cellStyle name="Normal 4 3 4 5 4" xfId="25547"/>
    <cellStyle name="Normal 4 3 4 6" xfId="25548"/>
    <cellStyle name="Normal 4 3 4 6 2" xfId="25549"/>
    <cellStyle name="Normal 4 3 4 7" xfId="25550"/>
    <cellStyle name="Normal 4 4 2 3" xfId="25551"/>
    <cellStyle name="Normal 4 4 2 3 2" xfId="25552"/>
    <cellStyle name="Normal 4 4 2 3 2 2" xfId="25553"/>
    <cellStyle name="Normal 4 4 2 3 2 2 2" xfId="25554"/>
    <cellStyle name="Normal 4 4 2 3 2 3" xfId="25555"/>
    <cellStyle name="Normal 4 4 2 3 3" xfId="25556"/>
    <cellStyle name="Normal 4 4 2 3 3 2" xfId="25557"/>
    <cellStyle name="Normal 4 4 2 3 3 2 2" xfId="25558"/>
    <cellStyle name="Normal 4 4 2 3 3 3" xfId="25559"/>
    <cellStyle name="Normal 4 4 2 3 4" xfId="25560"/>
    <cellStyle name="Normal 4 4 2 3 4 2" xfId="25561"/>
    <cellStyle name="Normal 4 4 2 3 5" xfId="25562"/>
    <cellStyle name="Normal 4 4 2 4" xfId="25563"/>
    <cellStyle name="Normal 4 4 2 4 2" xfId="25564"/>
    <cellStyle name="Normal 4 4 2 4 2 2" xfId="25565"/>
    <cellStyle name="Normal 4 4 2 4 3" xfId="25566"/>
    <cellStyle name="Normal 4 4 2 5" xfId="25567"/>
    <cellStyle name="Normal 4 4 2 5 2" xfId="25568"/>
    <cellStyle name="Normal 4 4 2 5 2 2" xfId="25569"/>
    <cellStyle name="Normal 4 4 2 5 3" xfId="25570"/>
    <cellStyle name="Normal 4 4 2 6" xfId="25571"/>
    <cellStyle name="Normal 4 4 2 6 2" xfId="25572"/>
    <cellStyle name="Normal 4 4 2 7" xfId="25573"/>
    <cellStyle name="Normal 4 4 3 2" xfId="25574"/>
    <cellStyle name="Normal 4 4 3 2 2" xfId="25575"/>
    <cellStyle name="Normal 4 4 3 2 2 2" xfId="25576"/>
    <cellStyle name="Normal 4 4 3 2 2 2 2" xfId="25577"/>
    <cellStyle name="Normal 4 4 3 2 2 3" xfId="25578"/>
    <cellStyle name="Normal 4 4 3 2 3" xfId="25579"/>
    <cellStyle name="Normal 4 4 3 2 3 2" xfId="25580"/>
    <cellStyle name="Normal 4 4 3 2 3 2 2" xfId="25581"/>
    <cellStyle name="Normal 4 4 3 2 3 3" xfId="25582"/>
    <cellStyle name="Normal 4 4 3 2 4" xfId="25583"/>
    <cellStyle name="Normal 4 4 3 2 4 2" xfId="25584"/>
    <cellStyle name="Normal 4 4 3 2 5" xfId="25585"/>
    <cellStyle name="Normal 4 4 3 3" xfId="25586"/>
    <cellStyle name="Normal 4 4 3 3 2" xfId="25587"/>
    <cellStyle name="Normal 4 4 3 3 2 2" xfId="25588"/>
    <cellStyle name="Normal 4 4 3 3 3" xfId="25589"/>
    <cellStyle name="Normal 4 4 3 4" xfId="25590"/>
    <cellStyle name="Normal 4 4 3 4 2" xfId="25591"/>
    <cellStyle name="Normal 4 4 3 4 2 2" xfId="25592"/>
    <cellStyle name="Normal 4 4 3 4 3" xfId="25593"/>
    <cellStyle name="Normal 4 4 3 5" xfId="25594"/>
    <cellStyle name="Normal 4 4 3 5 2" xfId="25595"/>
    <cellStyle name="Normal 4 4 3 6" xfId="25596"/>
    <cellStyle name="Normal 4 7 2 2" xfId="25597"/>
    <cellStyle name="Normal 4 7 2 2 2" xfId="25598"/>
    <cellStyle name="Normal 4 7 2 2 2 2" xfId="25599"/>
    <cellStyle name="Normal 4 7 2 2 3" xfId="25600"/>
    <cellStyle name="Normal 4 7 2 3" xfId="25601"/>
    <cellStyle name="Normal 4 7 2 3 2" xfId="25602"/>
    <cellStyle name="Normal 4 7 2 4" xfId="25603"/>
    <cellStyle name="Normal 4 8 2 2" xfId="25604"/>
    <cellStyle name="Normal 4 8 2 2 2" xfId="25605"/>
    <cellStyle name="Normal 4 8 2 2 2 2" xfId="25606"/>
    <cellStyle name="Normal 4 8 2 2 3" xfId="25607"/>
    <cellStyle name="Normal 4 8 2 3" xfId="25608"/>
    <cellStyle name="Normal 4 8 2 3 2" xfId="25609"/>
    <cellStyle name="Normal 4 8 2 3 2 2" xfId="25610"/>
    <cellStyle name="Normal 4 8 2 3 3" xfId="25611"/>
    <cellStyle name="Normal 4 8 2 4" xfId="25612"/>
    <cellStyle name="Normal 4 8 2 4 2" xfId="25613"/>
    <cellStyle name="Normal 4 8 2 5" xfId="25614"/>
    <cellStyle name="Normal 4 8 3 2" xfId="25615"/>
    <cellStyle name="Normal 4 8 3 2 2" xfId="25616"/>
    <cellStyle name="Normal 4 8 3 3" xfId="25617"/>
    <cellStyle name="Normal 4 8 4" xfId="25618"/>
    <cellStyle name="Normal 4 8 4 2" xfId="25619"/>
    <cellStyle name="Normal 4 8 4 2 2" xfId="25620"/>
    <cellStyle name="Normal 4 8 4 3" xfId="25621"/>
    <cellStyle name="Normal 4 8 5" xfId="25622"/>
    <cellStyle name="Normal 4 8 5 2" xfId="25623"/>
    <cellStyle name="Normal 4 8 6" xfId="25624"/>
    <cellStyle name="Normal 40 10 2" xfId="25625"/>
    <cellStyle name="Normal 40 10 2 2" xfId="25626"/>
    <cellStyle name="Normal 40 10 2 2 2" xfId="25627"/>
    <cellStyle name="Normal 40 10 2 3" xfId="25628"/>
    <cellStyle name="Normal 40 10 3" xfId="25629"/>
    <cellStyle name="Normal 40 10 3 2" xfId="25630"/>
    <cellStyle name="Normal 40 10 3 2 2" xfId="25631"/>
    <cellStyle name="Normal 40 10 3 3" xfId="25632"/>
    <cellStyle name="Normal 40 10 4" xfId="25633"/>
    <cellStyle name="Normal 40 10 4 2" xfId="25634"/>
    <cellStyle name="Normal 40 10 5" xfId="25635"/>
    <cellStyle name="Normal 40 11" xfId="25636"/>
    <cellStyle name="Normal 40 11 2" xfId="25637"/>
    <cellStyle name="Normal 40 11 2 2" xfId="25638"/>
    <cellStyle name="Normal 40 11 3" xfId="25639"/>
    <cellStyle name="Normal 40 12" xfId="25640"/>
    <cellStyle name="Normal 40 12 2" xfId="25641"/>
    <cellStyle name="Normal 40 12 2 2" xfId="25642"/>
    <cellStyle name="Normal 40 12 3" xfId="25643"/>
    <cellStyle name="Normal 40 13" xfId="25644"/>
    <cellStyle name="Normal 40 13 2" xfId="25645"/>
    <cellStyle name="Normal 40 14" xfId="25646"/>
    <cellStyle name="Normal 40 2 2 2" xfId="25647"/>
    <cellStyle name="Normal 40 2 2 2 2" xfId="25648"/>
    <cellStyle name="Normal 40 2 2 2 2 2" xfId="25649"/>
    <cellStyle name="Normal 40 2 2 2 2 2 2" xfId="25650"/>
    <cellStyle name="Normal 40 2 2 2 2 3" xfId="25651"/>
    <cellStyle name="Normal 40 2 2 2 3" xfId="25652"/>
    <cellStyle name="Normal 40 2 2 2 3 2" xfId="25653"/>
    <cellStyle name="Normal 40 2 2 2 3 2 2" xfId="25654"/>
    <cellStyle name="Normal 40 2 2 2 3 3" xfId="25655"/>
    <cellStyle name="Normal 40 2 2 2 4" xfId="25656"/>
    <cellStyle name="Normal 40 2 2 2 4 2" xfId="25657"/>
    <cellStyle name="Normal 40 2 2 2 5" xfId="25658"/>
    <cellStyle name="Normal 40 2 2 3" xfId="25659"/>
    <cellStyle name="Normal 40 2 2 3 2" xfId="25660"/>
    <cellStyle name="Normal 40 2 2 3 2 2" xfId="25661"/>
    <cellStyle name="Normal 40 2 2 3 3" xfId="25662"/>
    <cellStyle name="Normal 40 2 2 4" xfId="25663"/>
    <cellStyle name="Normal 40 2 2 4 2" xfId="25664"/>
    <cellStyle name="Normal 40 2 2 4 2 2" xfId="25665"/>
    <cellStyle name="Normal 40 2 2 4 3" xfId="25666"/>
    <cellStyle name="Normal 40 2 2 5" xfId="25667"/>
    <cellStyle name="Normal 40 2 2 5 2" xfId="25668"/>
    <cellStyle name="Normal 40 2 2 6" xfId="25669"/>
    <cellStyle name="Normal 40 2 3 2" xfId="25670"/>
    <cellStyle name="Normal 40 2 3 2 2" xfId="25671"/>
    <cellStyle name="Normal 40 2 3 2 2 2" xfId="25672"/>
    <cellStyle name="Normal 40 2 3 2 3" xfId="25673"/>
    <cellStyle name="Normal 40 2 3 3" xfId="25674"/>
    <cellStyle name="Normal 40 2 3 3 2" xfId="25675"/>
    <cellStyle name="Normal 40 2 3 3 2 2" xfId="25676"/>
    <cellStyle name="Normal 40 2 3 3 3" xfId="25677"/>
    <cellStyle name="Normal 40 2 3 4" xfId="25678"/>
    <cellStyle name="Normal 40 2 3 4 2" xfId="25679"/>
    <cellStyle name="Normal 40 2 3 5" xfId="25680"/>
    <cellStyle name="Normal 40 2 4 2" xfId="25681"/>
    <cellStyle name="Normal 40 2 4 2 2" xfId="25682"/>
    <cellStyle name="Normal 40 2 4 3" xfId="25683"/>
    <cellStyle name="Normal 40 2 5" xfId="25684"/>
    <cellStyle name="Normal 40 2 5 2" xfId="25685"/>
    <cellStyle name="Normal 40 2 5 2 2" xfId="25686"/>
    <cellStyle name="Normal 40 2 5 3" xfId="25687"/>
    <cellStyle name="Normal 40 2 6" xfId="25688"/>
    <cellStyle name="Normal 40 2 6 2" xfId="25689"/>
    <cellStyle name="Normal 40 2 7" xfId="25690"/>
    <cellStyle name="Normal 40 3 2 2" xfId="25691"/>
    <cellStyle name="Normal 40 3 2 2 2" xfId="25692"/>
    <cellStyle name="Normal 40 3 2 2 2 2" xfId="25693"/>
    <cellStyle name="Normal 40 3 2 2 2 2 2" xfId="25694"/>
    <cellStyle name="Normal 40 3 2 2 2 3" xfId="25695"/>
    <cellStyle name="Normal 40 3 2 2 3" xfId="25696"/>
    <cellStyle name="Normal 40 3 2 2 3 2" xfId="25697"/>
    <cellStyle name="Normal 40 3 2 2 3 2 2" xfId="25698"/>
    <cellStyle name="Normal 40 3 2 2 3 3" xfId="25699"/>
    <cellStyle name="Normal 40 3 2 2 4" xfId="25700"/>
    <cellStyle name="Normal 40 3 2 2 4 2" xfId="25701"/>
    <cellStyle name="Normal 40 3 2 2 5" xfId="25702"/>
    <cellStyle name="Normal 40 3 2 3" xfId="25703"/>
    <cellStyle name="Normal 40 3 2 3 2" xfId="25704"/>
    <cellStyle name="Normal 40 3 2 3 2 2" xfId="25705"/>
    <cellStyle name="Normal 40 3 2 3 3" xfId="25706"/>
    <cellStyle name="Normal 40 3 2 4" xfId="25707"/>
    <cellStyle name="Normal 40 3 2 4 2" xfId="25708"/>
    <cellStyle name="Normal 40 3 2 4 2 2" xfId="25709"/>
    <cellStyle name="Normal 40 3 2 4 3" xfId="25710"/>
    <cellStyle name="Normal 40 3 2 5" xfId="25711"/>
    <cellStyle name="Normal 40 3 2 5 2" xfId="25712"/>
    <cellStyle name="Normal 40 3 2 6" xfId="25713"/>
    <cellStyle name="Normal 40 3 3 2" xfId="25714"/>
    <cellStyle name="Normal 40 3 3 2 2" xfId="25715"/>
    <cellStyle name="Normal 40 3 3 2 2 2" xfId="25716"/>
    <cellStyle name="Normal 40 3 3 2 3" xfId="25717"/>
    <cellStyle name="Normal 40 3 3 3" xfId="25718"/>
    <cellStyle name="Normal 40 3 3 3 2" xfId="25719"/>
    <cellStyle name="Normal 40 3 3 3 2 2" xfId="25720"/>
    <cellStyle name="Normal 40 3 3 3 3" xfId="25721"/>
    <cellStyle name="Normal 40 3 3 4" xfId="25722"/>
    <cellStyle name="Normal 40 3 3 4 2" xfId="25723"/>
    <cellStyle name="Normal 40 3 3 5" xfId="25724"/>
    <cellStyle name="Normal 40 3 4 2" xfId="25725"/>
    <cellStyle name="Normal 40 3 4 2 2" xfId="25726"/>
    <cellStyle name="Normal 40 3 4 3" xfId="25727"/>
    <cellStyle name="Normal 40 3 5" xfId="25728"/>
    <cellStyle name="Normal 40 3 5 2" xfId="25729"/>
    <cellStyle name="Normal 40 3 5 2 2" xfId="25730"/>
    <cellStyle name="Normal 40 3 5 3" xfId="25731"/>
    <cellStyle name="Normal 40 3 6" xfId="25732"/>
    <cellStyle name="Normal 40 3 6 2" xfId="25733"/>
    <cellStyle name="Normal 40 3 7" xfId="25734"/>
    <cellStyle name="Normal 40 4 2 2" xfId="25735"/>
    <cellStyle name="Normal 40 4 2 2 2" xfId="25736"/>
    <cellStyle name="Normal 40 4 2 2 2 2" xfId="25737"/>
    <cellStyle name="Normal 40 4 2 2 2 2 2" xfId="25738"/>
    <cellStyle name="Normal 40 4 2 2 2 3" xfId="25739"/>
    <cellStyle name="Normal 40 4 2 2 3" xfId="25740"/>
    <cellStyle name="Normal 40 4 2 2 3 2" xfId="25741"/>
    <cellStyle name="Normal 40 4 2 2 3 2 2" xfId="25742"/>
    <cellStyle name="Normal 40 4 2 2 3 3" xfId="25743"/>
    <cellStyle name="Normal 40 4 2 2 4" xfId="25744"/>
    <cellStyle name="Normal 40 4 2 2 4 2" xfId="25745"/>
    <cellStyle name="Normal 40 4 2 2 5" xfId="25746"/>
    <cellStyle name="Normal 40 4 2 3" xfId="25747"/>
    <cellStyle name="Normal 40 4 2 3 2" xfId="25748"/>
    <cellStyle name="Normal 40 4 2 3 2 2" xfId="25749"/>
    <cellStyle name="Normal 40 4 2 3 3" xfId="25750"/>
    <cellStyle name="Normal 40 4 2 4" xfId="25751"/>
    <cellStyle name="Normal 40 4 2 4 2" xfId="25752"/>
    <cellStyle name="Normal 40 4 2 4 2 2" xfId="25753"/>
    <cellStyle name="Normal 40 4 2 4 3" xfId="25754"/>
    <cellStyle name="Normal 40 4 2 5" xfId="25755"/>
    <cellStyle name="Normal 40 4 2 5 2" xfId="25756"/>
    <cellStyle name="Normal 40 4 2 6" xfId="25757"/>
    <cellStyle name="Normal 40 4 3" xfId="25758"/>
    <cellStyle name="Normal 40 4 3 2" xfId="25759"/>
    <cellStyle name="Normal 40 4 3 2 2" xfId="25760"/>
    <cellStyle name="Normal 40 4 3 2 2 2" xfId="25761"/>
    <cellStyle name="Normal 40 4 3 2 3" xfId="25762"/>
    <cellStyle name="Normal 40 4 3 3" xfId="25763"/>
    <cellStyle name="Normal 40 4 3 3 2" xfId="25764"/>
    <cellStyle name="Normal 40 4 3 3 2 2" xfId="25765"/>
    <cellStyle name="Normal 40 4 3 3 3" xfId="25766"/>
    <cellStyle name="Normal 40 4 3 4" xfId="25767"/>
    <cellStyle name="Normal 40 4 3 4 2" xfId="25768"/>
    <cellStyle name="Normal 40 4 3 5" xfId="25769"/>
    <cellStyle name="Normal 40 4 4" xfId="25770"/>
    <cellStyle name="Normal 40 4 4 2" xfId="25771"/>
    <cellStyle name="Normal 40 4 4 2 2" xfId="25772"/>
    <cellStyle name="Normal 40 4 4 3" xfId="25773"/>
    <cellStyle name="Normal 40 4 5" xfId="25774"/>
    <cellStyle name="Normal 40 4 5 2" xfId="25775"/>
    <cellStyle name="Normal 40 4 5 2 2" xfId="25776"/>
    <cellStyle name="Normal 40 4 5 3" xfId="25777"/>
    <cellStyle name="Normal 40 4 6" xfId="25778"/>
    <cellStyle name="Normal 40 4 6 2" xfId="25779"/>
    <cellStyle name="Normal 40 4 7" xfId="25780"/>
    <cellStyle name="Normal 40 5 2 2" xfId="25781"/>
    <cellStyle name="Normal 40 5 2 2 2" xfId="25782"/>
    <cellStyle name="Normal 40 5 2 2 2 2" xfId="25783"/>
    <cellStyle name="Normal 40 5 2 2 2 2 2" xfId="25784"/>
    <cellStyle name="Normal 40 5 2 2 2 3" xfId="25785"/>
    <cellStyle name="Normal 40 5 2 2 3" xfId="25786"/>
    <cellStyle name="Normal 40 5 2 2 3 2" xfId="25787"/>
    <cellStyle name="Normal 40 5 2 2 3 2 2" xfId="25788"/>
    <cellStyle name="Normal 40 5 2 2 3 3" xfId="25789"/>
    <cellStyle name="Normal 40 5 2 2 4" xfId="25790"/>
    <cellStyle name="Normal 40 5 2 2 4 2" xfId="25791"/>
    <cellStyle name="Normal 40 5 2 2 5" xfId="25792"/>
    <cellStyle name="Normal 40 5 2 3" xfId="25793"/>
    <cellStyle name="Normal 40 5 2 3 2" xfId="25794"/>
    <cellStyle name="Normal 40 5 2 3 2 2" xfId="25795"/>
    <cellStyle name="Normal 40 5 2 3 3" xfId="25796"/>
    <cellStyle name="Normal 40 5 2 4" xfId="25797"/>
    <cellStyle name="Normal 40 5 2 4 2" xfId="25798"/>
    <cellStyle name="Normal 40 5 2 4 2 2" xfId="25799"/>
    <cellStyle name="Normal 40 5 2 4 3" xfId="25800"/>
    <cellStyle name="Normal 40 5 2 5" xfId="25801"/>
    <cellStyle name="Normal 40 5 2 5 2" xfId="25802"/>
    <cellStyle name="Normal 40 5 2 6" xfId="25803"/>
    <cellStyle name="Normal 40 5 3" xfId="25804"/>
    <cellStyle name="Normal 40 5 3 2" xfId="25805"/>
    <cellStyle name="Normal 40 5 3 2 2" xfId="25806"/>
    <cellStyle name="Normal 40 5 3 2 2 2" xfId="25807"/>
    <cellStyle name="Normal 40 5 3 2 3" xfId="25808"/>
    <cellStyle name="Normal 40 5 3 3" xfId="25809"/>
    <cellStyle name="Normal 40 5 3 3 2" xfId="25810"/>
    <cellStyle name="Normal 40 5 3 3 2 2" xfId="25811"/>
    <cellStyle name="Normal 40 5 3 3 3" xfId="25812"/>
    <cellStyle name="Normal 40 5 3 4" xfId="25813"/>
    <cellStyle name="Normal 40 5 3 4 2" xfId="25814"/>
    <cellStyle name="Normal 40 5 3 5" xfId="25815"/>
    <cellStyle name="Normal 40 5 4" xfId="25816"/>
    <cellStyle name="Normal 40 5 4 2" xfId="25817"/>
    <cellStyle name="Normal 40 5 4 2 2" xfId="25818"/>
    <cellStyle name="Normal 40 5 4 3" xfId="25819"/>
    <cellStyle name="Normal 40 5 5" xfId="25820"/>
    <cellStyle name="Normal 40 5 5 2" xfId="25821"/>
    <cellStyle name="Normal 40 5 5 2 2" xfId="25822"/>
    <cellStyle name="Normal 40 5 5 3" xfId="25823"/>
    <cellStyle name="Normal 40 5 6" xfId="25824"/>
    <cellStyle name="Normal 40 5 6 2" xfId="25825"/>
    <cellStyle name="Normal 40 5 7" xfId="25826"/>
    <cellStyle name="Normal 40 6 2 2" xfId="25827"/>
    <cellStyle name="Normal 40 6 2 2 2" xfId="25828"/>
    <cellStyle name="Normal 40 6 2 2 2 2" xfId="25829"/>
    <cellStyle name="Normal 40 6 2 2 2 2 2" xfId="25830"/>
    <cellStyle name="Normal 40 6 2 2 2 3" xfId="25831"/>
    <cellStyle name="Normal 40 6 2 2 3" xfId="25832"/>
    <cellStyle name="Normal 40 6 2 2 3 2" xfId="25833"/>
    <cellStyle name="Normal 40 6 2 2 3 2 2" xfId="25834"/>
    <cellStyle name="Normal 40 6 2 2 3 3" xfId="25835"/>
    <cellStyle name="Normal 40 6 2 2 4" xfId="25836"/>
    <cellStyle name="Normal 40 6 2 2 4 2" xfId="25837"/>
    <cellStyle name="Normal 40 6 2 2 5" xfId="25838"/>
    <cellStyle name="Normal 40 6 2 3" xfId="25839"/>
    <cellStyle name="Normal 40 6 2 3 2" xfId="25840"/>
    <cellStyle name="Normal 40 6 2 3 2 2" xfId="25841"/>
    <cellStyle name="Normal 40 6 2 3 3" xfId="25842"/>
    <cellStyle name="Normal 40 6 2 4" xfId="25843"/>
    <cellStyle name="Normal 40 6 2 4 2" xfId="25844"/>
    <cellStyle name="Normal 40 6 2 4 2 2" xfId="25845"/>
    <cellStyle name="Normal 40 6 2 4 3" xfId="25846"/>
    <cellStyle name="Normal 40 6 2 5" xfId="25847"/>
    <cellStyle name="Normal 40 6 2 5 2" xfId="25848"/>
    <cellStyle name="Normal 40 6 2 6" xfId="25849"/>
    <cellStyle name="Normal 40 6 3" xfId="25850"/>
    <cellStyle name="Normal 40 6 3 2" xfId="25851"/>
    <cellStyle name="Normal 40 6 3 2 2" xfId="25852"/>
    <cellStyle name="Normal 40 6 3 2 2 2" xfId="25853"/>
    <cellStyle name="Normal 40 6 3 2 3" xfId="25854"/>
    <cellStyle name="Normal 40 6 3 3" xfId="25855"/>
    <cellStyle name="Normal 40 6 3 3 2" xfId="25856"/>
    <cellStyle name="Normal 40 6 3 3 2 2" xfId="25857"/>
    <cellStyle name="Normal 40 6 3 3 3" xfId="25858"/>
    <cellStyle name="Normal 40 6 3 4" xfId="25859"/>
    <cellStyle name="Normal 40 6 3 4 2" xfId="25860"/>
    <cellStyle name="Normal 40 6 3 5" xfId="25861"/>
    <cellStyle name="Normal 40 6 4" xfId="25862"/>
    <cellStyle name="Normal 40 6 4 2" xfId="25863"/>
    <cellStyle name="Normal 40 6 4 2 2" xfId="25864"/>
    <cellStyle name="Normal 40 6 4 3" xfId="25865"/>
    <cellStyle name="Normal 40 6 5" xfId="25866"/>
    <cellStyle name="Normal 40 6 5 2" xfId="25867"/>
    <cellStyle name="Normal 40 6 5 2 2" xfId="25868"/>
    <cellStyle name="Normal 40 6 5 3" xfId="25869"/>
    <cellStyle name="Normal 40 6 6" xfId="25870"/>
    <cellStyle name="Normal 40 6 6 2" xfId="25871"/>
    <cellStyle name="Normal 40 6 7" xfId="25872"/>
    <cellStyle name="Normal 40 7 2 2" xfId="25873"/>
    <cellStyle name="Normal 40 7 2 2 2" xfId="25874"/>
    <cellStyle name="Normal 40 7 2 2 2 2" xfId="25875"/>
    <cellStyle name="Normal 40 7 2 2 2 2 2" xfId="25876"/>
    <cellStyle name="Normal 40 7 2 2 2 3" xfId="25877"/>
    <cellStyle name="Normal 40 7 2 2 3" xfId="25878"/>
    <cellStyle name="Normal 40 7 2 2 3 2" xfId="25879"/>
    <cellStyle name="Normal 40 7 2 2 3 2 2" xfId="25880"/>
    <cellStyle name="Normal 40 7 2 2 3 3" xfId="25881"/>
    <cellStyle name="Normal 40 7 2 2 4" xfId="25882"/>
    <cellStyle name="Normal 40 7 2 2 4 2" xfId="25883"/>
    <cellStyle name="Normal 40 7 2 2 5" xfId="25884"/>
    <cellStyle name="Normal 40 7 2 3" xfId="25885"/>
    <cellStyle name="Normal 40 7 2 3 2" xfId="25886"/>
    <cellStyle name="Normal 40 7 2 3 2 2" xfId="25887"/>
    <cellStyle name="Normal 40 7 2 3 3" xfId="25888"/>
    <cellStyle name="Normal 40 7 2 4" xfId="25889"/>
    <cellStyle name="Normal 40 7 2 4 2" xfId="25890"/>
    <cellStyle name="Normal 40 7 2 4 2 2" xfId="25891"/>
    <cellStyle name="Normal 40 7 2 4 3" xfId="25892"/>
    <cellStyle name="Normal 40 7 2 5" xfId="25893"/>
    <cellStyle name="Normal 40 7 2 5 2" xfId="25894"/>
    <cellStyle name="Normal 40 7 2 6" xfId="25895"/>
    <cellStyle name="Normal 40 7 3" xfId="25896"/>
    <cellStyle name="Normal 40 7 3 2" xfId="25897"/>
    <cellStyle name="Normal 40 7 3 2 2" xfId="25898"/>
    <cellStyle name="Normal 40 7 3 2 2 2" xfId="25899"/>
    <cellStyle name="Normal 40 7 3 2 3" xfId="25900"/>
    <cellStyle name="Normal 40 7 3 3" xfId="25901"/>
    <cellStyle name="Normal 40 7 3 3 2" xfId="25902"/>
    <cellStyle name="Normal 40 7 3 3 2 2" xfId="25903"/>
    <cellStyle name="Normal 40 7 3 3 3" xfId="25904"/>
    <cellStyle name="Normal 40 7 3 4" xfId="25905"/>
    <cellStyle name="Normal 40 7 3 4 2" xfId="25906"/>
    <cellStyle name="Normal 40 7 3 5" xfId="25907"/>
    <cellStyle name="Normal 40 7 4" xfId="25908"/>
    <cellStyle name="Normal 40 7 4 2" xfId="25909"/>
    <cellStyle name="Normal 40 7 4 2 2" xfId="25910"/>
    <cellStyle name="Normal 40 7 4 3" xfId="25911"/>
    <cellStyle name="Normal 40 7 5" xfId="25912"/>
    <cellStyle name="Normal 40 7 5 2" xfId="25913"/>
    <cellStyle name="Normal 40 7 5 2 2" xfId="25914"/>
    <cellStyle name="Normal 40 7 5 3" xfId="25915"/>
    <cellStyle name="Normal 40 7 6" xfId="25916"/>
    <cellStyle name="Normal 40 7 6 2" xfId="25917"/>
    <cellStyle name="Normal 40 7 7" xfId="25918"/>
    <cellStyle name="Normal 40 8 2" xfId="25919"/>
    <cellStyle name="Normal 40 8 2 2" xfId="25920"/>
    <cellStyle name="Normal 40 8 2 2 2" xfId="25921"/>
    <cellStyle name="Normal 40 8 2 2 2 2" xfId="25922"/>
    <cellStyle name="Normal 40 8 2 2 3" xfId="25923"/>
    <cellStyle name="Normal 40 8 2 3" xfId="25924"/>
    <cellStyle name="Normal 40 8 2 3 2" xfId="25925"/>
    <cellStyle name="Normal 40 8 2 3 2 2" xfId="25926"/>
    <cellStyle name="Normal 40 8 2 3 3" xfId="25927"/>
    <cellStyle name="Normal 40 8 2 4" xfId="25928"/>
    <cellStyle name="Normal 40 8 2 4 2" xfId="25929"/>
    <cellStyle name="Normal 40 8 2 5" xfId="25930"/>
    <cellStyle name="Normal 40 8 3" xfId="25931"/>
    <cellStyle name="Normal 40 8 3 2" xfId="25932"/>
    <cellStyle name="Normal 40 8 3 2 2" xfId="25933"/>
    <cellStyle name="Normal 40 8 3 3" xfId="25934"/>
    <cellStyle name="Normal 40 8 4" xfId="25935"/>
    <cellStyle name="Normal 40 8 4 2" xfId="25936"/>
    <cellStyle name="Normal 40 8 4 2 2" xfId="25937"/>
    <cellStyle name="Normal 40 8 4 3" xfId="25938"/>
    <cellStyle name="Normal 40 8 5" xfId="25939"/>
    <cellStyle name="Normal 40 8 5 2" xfId="25940"/>
    <cellStyle name="Normal 40 8 6" xfId="25941"/>
    <cellStyle name="Normal 40 9 2" xfId="25942"/>
    <cellStyle name="Normal 40 9 2 2" xfId="25943"/>
    <cellStyle name="Normal 40 9 2 2 2" xfId="25944"/>
    <cellStyle name="Normal 40 9 2 2 2 2" xfId="25945"/>
    <cellStyle name="Normal 40 9 2 2 3" xfId="25946"/>
    <cellStyle name="Normal 40 9 2 3" xfId="25947"/>
    <cellStyle name="Normal 40 9 2 3 2" xfId="25948"/>
    <cellStyle name="Normal 40 9 2 3 2 2" xfId="25949"/>
    <cellStyle name="Normal 40 9 2 3 3" xfId="25950"/>
    <cellStyle name="Normal 40 9 2 4" xfId="25951"/>
    <cellStyle name="Normal 40 9 2 4 2" xfId="25952"/>
    <cellStyle name="Normal 40 9 2 5" xfId="25953"/>
    <cellStyle name="Normal 40 9 3" xfId="25954"/>
    <cellStyle name="Normal 40 9 3 2" xfId="25955"/>
    <cellStyle name="Normal 40 9 3 2 2" xfId="25956"/>
    <cellStyle name="Normal 40 9 3 3" xfId="25957"/>
    <cellStyle name="Normal 40 9 4" xfId="25958"/>
    <cellStyle name="Normal 40 9 4 2" xfId="25959"/>
    <cellStyle name="Normal 40 9 4 2 2" xfId="25960"/>
    <cellStyle name="Normal 40 9 4 3" xfId="25961"/>
    <cellStyle name="Normal 40 9 5" xfId="25962"/>
    <cellStyle name="Normal 40 9 5 2" xfId="25963"/>
    <cellStyle name="Normal 40 9 6" xfId="25964"/>
    <cellStyle name="Normal 41 2 3" xfId="25965"/>
    <cellStyle name="Normal 41 2 3 2" xfId="25966"/>
    <cellStyle name="Normal 41 2 3 2 2" xfId="25967"/>
    <cellStyle name="Normal 41 2 3 2 2 2" xfId="25968"/>
    <cellStyle name="Normal 41 2 3 2 3" xfId="25969"/>
    <cellStyle name="Normal 41 2 3 3" xfId="25970"/>
    <cellStyle name="Normal 41 2 3 3 2" xfId="25971"/>
    <cellStyle name="Normal 41 2 3 3 2 2" xfId="25972"/>
    <cellStyle name="Normal 41 2 3 3 3" xfId="25973"/>
    <cellStyle name="Normal 41 2 3 4" xfId="25974"/>
    <cellStyle name="Normal 41 2 3 4 2" xfId="25975"/>
    <cellStyle name="Normal 41 2 3 5" xfId="25976"/>
    <cellStyle name="Normal 41 2 4" xfId="25977"/>
    <cellStyle name="Normal 41 2 4 2" xfId="25978"/>
    <cellStyle name="Normal 41 2 4 2 2" xfId="25979"/>
    <cellStyle name="Normal 41 2 4 2 2 2" xfId="25980"/>
    <cellStyle name="Normal 41 2 4 2 3" xfId="25981"/>
    <cellStyle name="Normal 41 2 4 3" xfId="25982"/>
    <cellStyle name="Normal 41 2 4 3 2" xfId="25983"/>
    <cellStyle name="Normal 41 2 4 4" xfId="25984"/>
    <cellStyle name="Normal 41 2 5" xfId="25985"/>
    <cellStyle name="Normal 41 2 5 2" xfId="25986"/>
    <cellStyle name="Normal 41 2 6" xfId="25987"/>
    <cellStyle name="Normal 41 3 2" xfId="25988"/>
    <cellStyle name="Normal 41 3 2 2" xfId="25989"/>
    <cellStyle name="Normal 41 3 2 2 2" xfId="25990"/>
    <cellStyle name="Normal 41 3 2 2 2 2" xfId="25991"/>
    <cellStyle name="Normal 41 3 2 2 3" xfId="25992"/>
    <cellStyle name="Normal 41 3 2 3" xfId="25993"/>
    <cellStyle name="Normal 41 3 2 3 2" xfId="25994"/>
    <cellStyle name="Normal 41 3 2 3 2 2" xfId="25995"/>
    <cellStyle name="Normal 41 3 2 3 3" xfId="25996"/>
    <cellStyle name="Normal 41 3 2 4" xfId="25997"/>
    <cellStyle name="Normal 41 3 2 4 2" xfId="25998"/>
    <cellStyle name="Normal 41 3 2 5" xfId="25999"/>
    <cellStyle name="Normal 41 3 3" xfId="26000"/>
    <cellStyle name="Normal 41 3 3 2" xfId="26001"/>
    <cellStyle name="Normal 41 3 3 2 2" xfId="26002"/>
    <cellStyle name="Normal 41 3 3 3" xfId="26003"/>
    <cellStyle name="Normal 41 3 4" xfId="26004"/>
    <cellStyle name="Normal 41 3 4 2" xfId="26005"/>
    <cellStyle name="Normal 41 3 4 2 2" xfId="26006"/>
    <cellStyle name="Normal 41 3 4 3" xfId="26007"/>
    <cellStyle name="Normal 41 3 5" xfId="26008"/>
    <cellStyle name="Normal 41 3 5 2" xfId="26009"/>
    <cellStyle name="Normal 41 3 6" xfId="26010"/>
    <cellStyle name="Normal 42 10 2" xfId="26011"/>
    <cellStyle name="Normal 42 10 2 2" xfId="26012"/>
    <cellStyle name="Normal 42 10 2 2 2" xfId="26013"/>
    <cellStyle name="Normal 42 10 2 3" xfId="26014"/>
    <cellStyle name="Normal 42 10 3" xfId="26015"/>
    <cellStyle name="Normal 42 10 3 2" xfId="26016"/>
    <cellStyle name="Normal 42 10 3 2 2" xfId="26017"/>
    <cellStyle name="Normal 42 10 3 3" xfId="26018"/>
    <cellStyle name="Normal 42 10 4" xfId="26019"/>
    <cellStyle name="Normal 42 10 4 2" xfId="26020"/>
    <cellStyle name="Normal 42 10 5" xfId="26021"/>
    <cellStyle name="Normal 42 11" xfId="26022"/>
    <cellStyle name="Normal 42 11 2" xfId="26023"/>
    <cellStyle name="Normal 42 11 2 2" xfId="26024"/>
    <cellStyle name="Normal 42 11 3" xfId="26025"/>
    <cellStyle name="Normal 42 12" xfId="26026"/>
    <cellStyle name="Normal 42 12 2" xfId="26027"/>
    <cellStyle name="Normal 42 12 2 2" xfId="26028"/>
    <cellStyle name="Normal 42 12 3" xfId="26029"/>
    <cellStyle name="Normal 42 13" xfId="26030"/>
    <cellStyle name="Normal 42 13 2" xfId="26031"/>
    <cellStyle name="Normal 42 14" xfId="26032"/>
    <cellStyle name="Normal 42 2 2 2" xfId="26033"/>
    <cellStyle name="Normal 42 2 2 2 2" xfId="26034"/>
    <cellStyle name="Normal 42 2 2 2 2 2" xfId="26035"/>
    <cellStyle name="Normal 42 2 2 2 2 2 2" xfId="26036"/>
    <cellStyle name="Normal 42 2 2 2 2 3" xfId="26037"/>
    <cellStyle name="Normal 42 2 2 2 3" xfId="26038"/>
    <cellStyle name="Normal 42 2 2 2 3 2" xfId="26039"/>
    <cellStyle name="Normal 42 2 2 2 3 2 2" xfId="26040"/>
    <cellStyle name="Normal 42 2 2 2 3 3" xfId="26041"/>
    <cellStyle name="Normal 42 2 2 2 4" xfId="26042"/>
    <cellStyle name="Normal 42 2 2 2 4 2" xfId="26043"/>
    <cellStyle name="Normal 42 2 2 2 5" xfId="26044"/>
    <cellStyle name="Normal 42 2 2 3" xfId="26045"/>
    <cellStyle name="Normal 42 2 2 3 2" xfId="26046"/>
    <cellStyle name="Normal 42 2 2 3 2 2" xfId="26047"/>
    <cellStyle name="Normal 42 2 2 3 3" xfId="26048"/>
    <cellStyle name="Normal 42 2 2 4" xfId="26049"/>
    <cellStyle name="Normal 42 2 2 4 2" xfId="26050"/>
    <cellStyle name="Normal 42 2 2 4 2 2" xfId="26051"/>
    <cellStyle name="Normal 42 2 2 4 3" xfId="26052"/>
    <cellStyle name="Normal 42 2 2 5" xfId="26053"/>
    <cellStyle name="Normal 42 2 2 5 2" xfId="26054"/>
    <cellStyle name="Normal 42 2 2 6" xfId="26055"/>
    <cellStyle name="Normal 42 2 3 2" xfId="26056"/>
    <cellStyle name="Normal 42 2 3 2 2" xfId="26057"/>
    <cellStyle name="Normal 42 2 3 2 2 2" xfId="26058"/>
    <cellStyle name="Normal 42 2 3 2 3" xfId="26059"/>
    <cellStyle name="Normal 42 2 3 3" xfId="26060"/>
    <cellStyle name="Normal 42 2 3 3 2" xfId="26061"/>
    <cellStyle name="Normal 42 2 3 3 2 2" xfId="26062"/>
    <cellStyle name="Normal 42 2 3 3 3" xfId="26063"/>
    <cellStyle name="Normal 42 2 3 4" xfId="26064"/>
    <cellStyle name="Normal 42 2 3 4 2" xfId="26065"/>
    <cellStyle name="Normal 42 2 3 5" xfId="26066"/>
    <cellStyle name="Normal 42 2 4 2" xfId="26067"/>
    <cellStyle name="Normal 42 2 4 2 2" xfId="26068"/>
    <cellStyle name="Normal 42 2 4 3" xfId="26069"/>
    <cellStyle name="Normal 42 2 5" xfId="26070"/>
    <cellStyle name="Normal 42 2 5 2" xfId="26071"/>
    <cellStyle name="Normal 42 2 5 2 2" xfId="26072"/>
    <cellStyle name="Normal 42 2 5 3" xfId="26073"/>
    <cellStyle name="Normal 42 2 6" xfId="26074"/>
    <cellStyle name="Normal 42 2 6 2" xfId="26075"/>
    <cellStyle name="Normal 42 2 7" xfId="26076"/>
    <cellStyle name="Normal 42 3 2 2" xfId="26077"/>
    <cellStyle name="Normal 42 3 2 2 2" xfId="26078"/>
    <cellStyle name="Normal 42 3 2 2 2 2" xfId="26079"/>
    <cellStyle name="Normal 42 3 2 2 2 2 2" xfId="26080"/>
    <cellStyle name="Normal 42 3 2 2 2 3" xfId="26081"/>
    <cellStyle name="Normal 42 3 2 2 3" xfId="26082"/>
    <cellStyle name="Normal 42 3 2 2 3 2" xfId="26083"/>
    <cellStyle name="Normal 42 3 2 2 3 2 2" xfId="26084"/>
    <cellStyle name="Normal 42 3 2 2 3 3" xfId="26085"/>
    <cellStyle name="Normal 42 3 2 2 4" xfId="26086"/>
    <cellStyle name="Normal 42 3 2 2 4 2" xfId="26087"/>
    <cellStyle name="Normal 42 3 2 2 5" xfId="26088"/>
    <cellStyle name="Normal 42 3 2 3" xfId="26089"/>
    <cellStyle name="Normal 42 3 2 3 2" xfId="26090"/>
    <cellStyle name="Normal 42 3 2 3 2 2" xfId="26091"/>
    <cellStyle name="Normal 42 3 2 3 3" xfId="26092"/>
    <cellStyle name="Normal 42 3 2 4" xfId="26093"/>
    <cellStyle name="Normal 42 3 2 4 2" xfId="26094"/>
    <cellStyle name="Normal 42 3 2 4 2 2" xfId="26095"/>
    <cellStyle name="Normal 42 3 2 4 3" xfId="26096"/>
    <cellStyle name="Normal 42 3 2 5" xfId="26097"/>
    <cellStyle name="Normal 42 3 2 5 2" xfId="26098"/>
    <cellStyle name="Normal 42 3 2 6" xfId="26099"/>
    <cellStyle name="Normal 42 3 3 2" xfId="26100"/>
    <cellStyle name="Normal 42 3 3 2 2" xfId="26101"/>
    <cellStyle name="Normal 42 3 3 2 2 2" xfId="26102"/>
    <cellStyle name="Normal 42 3 3 2 3" xfId="26103"/>
    <cellStyle name="Normal 42 3 3 3" xfId="26104"/>
    <cellStyle name="Normal 42 3 3 3 2" xfId="26105"/>
    <cellStyle name="Normal 42 3 3 3 2 2" xfId="26106"/>
    <cellStyle name="Normal 42 3 3 3 3" xfId="26107"/>
    <cellStyle name="Normal 42 3 3 4" xfId="26108"/>
    <cellStyle name="Normal 42 3 3 4 2" xfId="26109"/>
    <cellStyle name="Normal 42 3 3 5" xfId="26110"/>
    <cellStyle name="Normal 42 3 4 2" xfId="26111"/>
    <cellStyle name="Normal 42 3 4 2 2" xfId="26112"/>
    <cellStyle name="Normal 42 3 4 3" xfId="26113"/>
    <cellStyle name="Normal 42 3 5" xfId="26114"/>
    <cellStyle name="Normal 42 3 5 2" xfId="26115"/>
    <cellStyle name="Normal 42 3 5 2 2" xfId="26116"/>
    <cellStyle name="Normal 42 3 5 3" xfId="26117"/>
    <cellStyle name="Normal 42 3 6" xfId="26118"/>
    <cellStyle name="Normal 42 3 6 2" xfId="26119"/>
    <cellStyle name="Normal 42 3 7" xfId="26120"/>
    <cellStyle name="Normal 42 4 2 2" xfId="26121"/>
    <cellStyle name="Normal 42 4 2 2 2" xfId="26122"/>
    <cellStyle name="Normal 42 4 2 2 2 2" xfId="26123"/>
    <cellStyle name="Normal 42 4 2 2 2 2 2" xfId="26124"/>
    <cellStyle name="Normal 42 4 2 2 2 3" xfId="26125"/>
    <cellStyle name="Normal 42 4 2 2 3" xfId="26126"/>
    <cellStyle name="Normal 42 4 2 2 3 2" xfId="26127"/>
    <cellStyle name="Normal 42 4 2 2 3 2 2" xfId="26128"/>
    <cellStyle name="Normal 42 4 2 2 3 3" xfId="26129"/>
    <cellStyle name="Normal 42 4 2 2 4" xfId="26130"/>
    <cellStyle name="Normal 42 4 2 2 4 2" xfId="26131"/>
    <cellStyle name="Normal 42 4 2 2 5" xfId="26132"/>
    <cellStyle name="Normal 42 4 2 3" xfId="26133"/>
    <cellStyle name="Normal 42 4 2 3 2" xfId="26134"/>
    <cellStyle name="Normal 42 4 2 3 2 2" xfId="26135"/>
    <cellStyle name="Normal 42 4 2 3 3" xfId="26136"/>
    <cellStyle name="Normal 42 4 2 4" xfId="26137"/>
    <cellStyle name="Normal 42 4 2 4 2" xfId="26138"/>
    <cellStyle name="Normal 42 4 2 4 2 2" xfId="26139"/>
    <cellStyle name="Normal 42 4 2 4 3" xfId="26140"/>
    <cellStyle name="Normal 42 4 2 5" xfId="26141"/>
    <cellStyle name="Normal 42 4 2 5 2" xfId="26142"/>
    <cellStyle name="Normal 42 4 2 6" xfId="26143"/>
    <cellStyle name="Normal 42 4 3" xfId="26144"/>
    <cellStyle name="Normal 42 4 3 2" xfId="26145"/>
    <cellStyle name="Normal 42 4 3 2 2" xfId="26146"/>
    <cellStyle name="Normal 42 4 3 2 2 2" xfId="26147"/>
    <cellStyle name="Normal 42 4 3 2 3" xfId="26148"/>
    <cellStyle name="Normal 42 4 3 3" xfId="26149"/>
    <cellStyle name="Normal 42 4 3 3 2" xfId="26150"/>
    <cellStyle name="Normal 42 4 3 3 2 2" xfId="26151"/>
    <cellStyle name="Normal 42 4 3 3 3" xfId="26152"/>
    <cellStyle name="Normal 42 4 3 4" xfId="26153"/>
    <cellStyle name="Normal 42 4 3 4 2" xfId="26154"/>
    <cellStyle name="Normal 42 4 3 5" xfId="26155"/>
    <cellStyle name="Normal 42 4 4" xfId="26156"/>
    <cellStyle name="Normal 42 4 4 2" xfId="26157"/>
    <cellStyle name="Normal 42 4 4 2 2" xfId="26158"/>
    <cellStyle name="Normal 42 4 4 3" xfId="26159"/>
    <cellStyle name="Normal 42 4 5" xfId="26160"/>
    <cellStyle name="Normal 42 4 5 2" xfId="26161"/>
    <cellStyle name="Normal 42 4 5 2 2" xfId="26162"/>
    <cellStyle name="Normal 42 4 5 3" xfId="26163"/>
    <cellStyle name="Normal 42 4 6" xfId="26164"/>
    <cellStyle name="Normal 42 4 6 2" xfId="26165"/>
    <cellStyle name="Normal 42 4 7" xfId="26166"/>
    <cellStyle name="Normal 42 5 2 2" xfId="26167"/>
    <cellStyle name="Normal 42 5 2 2 2" xfId="26168"/>
    <cellStyle name="Normal 42 5 2 2 2 2" xfId="26169"/>
    <cellStyle name="Normal 42 5 2 2 2 2 2" xfId="26170"/>
    <cellStyle name="Normal 42 5 2 2 2 3" xfId="26171"/>
    <cellStyle name="Normal 42 5 2 2 3" xfId="26172"/>
    <cellStyle name="Normal 42 5 2 2 3 2" xfId="26173"/>
    <cellStyle name="Normal 42 5 2 2 3 2 2" xfId="26174"/>
    <cellStyle name="Normal 42 5 2 2 3 3" xfId="26175"/>
    <cellStyle name="Normal 42 5 2 2 4" xfId="26176"/>
    <cellStyle name="Normal 42 5 2 2 4 2" xfId="26177"/>
    <cellStyle name="Normal 42 5 2 2 5" xfId="26178"/>
    <cellStyle name="Normal 42 5 2 3" xfId="26179"/>
    <cellStyle name="Normal 42 5 2 3 2" xfId="26180"/>
    <cellStyle name="Normal 42 5 2 3 2 2" xfId="26181"/>
    <cellStyle name="Normal 42 5 2 3 3" xfId="26182"/>
    <cellStyle name="Normal 42 5 2 4" xfId="26183"/>
    <cellStyle name="Normal 42 5 2 4 2" xfId="26184"/>
    <cellStyle name="Normal 42 5 2 4 2 2" xfId="26185"/>
    <cellStyle name="Normal 42 5 2 4 3" xfId="26186"/>
    <cellStyle name="Normal 42 5 2 5" xfId="26187"/>
    <cellStyle name="Normal 42 5 2 5 2" xfId="26188"/>
    <cellStyle name="Normal 42 5 2 6" xfId="26189"/>
    <cellStyle name="Normal 42 5 3" xfId="26190"/>
    <cellStyle name="Normal 42 5 3 2" xfId="26191"/>
    <cellStyle name="Normal 42 5 3 2 2" xfId="26192"/>
    <cellStyle name="Normal 42 5 3 2 2 2" xfId="26193"/>
    <cellStyle name="Normal 42 5 3 2 3" xfId="26194"/>
    <cellStyle name="Normal 42 5 3 3" xfId="26195"/>
    <cellStyle name="Normal 42 5 3 3 2" xfId="26196"/>
    <cellStyle name="Normal 42 5 3 3 2 2" xfId="26197"/>
    <cellStyle name="Normal 42 5 3 3 3" xfId="26198"/>
    <cellStyle name="Normal 42 5 3 4" xfId="26199"/>
    <cellStyle name="Normal 42 5 3 4 2" xfId="26200"/>
    <cellStyle name="Normal 42 5 3 5" xfId="26201"/>
    <cellStyle name="Normal 42 5 4" xfId="26202"/>
    <cellStyle name="Normal 42 5 4 2" xfId="26203"/>
    <cellStyle name="Normal 42 5 4 2 2" xfId="26204"/>
    <cellStyle name="Normal 42 5 4 3" xfId="26205"/>
    <cellStyle name="Normal 42 5 5" xfId="26206"/>
    <cellStyle name="Normal 42 5 5 2" xfId="26207"/>
    <cellStyle name="Normal 42 5 5 2 2" xfId="26208"/>
    <cellStyle name="Normal 42 5 5 3" xfId="26209"/>
    <cellStyle name="Normal 42 5 6" xfId="26210"/>
    <cellStyle name="Normal 42 5 6 2" xfId="26211"/>
    <cellStyle name="Normal 42 5 7" xfId="26212"/>
    <cellStyle name="Normal 42 6 2 2" xfId="26213"/>
    <cellStyle name="Normal 42 6 2 2 2" xfId="26214"/>
    <cellStyle name="Normal 42 6 2 2 2 2" xfId="26215"/>
    <cellStyle name="Normal 42 6 2 2 2 2 2" xfId="26216"/>
    <cellStyle name="Normal 42 6 2 2 2 3" xfId="26217"/>
    <cellStyle name="Normal 42 6 2 2 3" xfId="26218"/>
    <cellStyle name="Normal 42 6 2 2 3 2" xfId="26219"/>
    <cellStyle name="Normal 42 6 2 2 3 2 2" xfId="26220"/>
    <cellStyle name="Normal 42 6 2 2 3 3" xfId="26221"/>
    <cellStyle name="Normal 42 6 2 2 4" xfId="26222"/>
    <cellStyle name="Normal 42 6 2 2 4 2" xfId="26223"/>
    <cellStyle name="Normal 42 6 2 2 5" xfId="26224"/>
    <cellStyle name="Normal 42 6 2 3" xfId="26225"/>
    <cellStyle name="Normal 42 6 2 3 2" xfId="26226"/>
    <cellStyle name="Normal 42 6 2 3 2 2" xfId="26227"/>
    <cellStyle name="Normal 42 6 2 3 3" xfId="26228"/>
    <cellStyle name="Normal 42 6 2 4" xfId="26229"/>
    <cellStyle name="Normal 42 6 2 4 2" xfId="26230"/>
    <cellStyle name="Normal 42 6 2 4 2 2" xfId="26231"/>
    <cellStyle name="Normal 42 6 2 4 3" xfId="26232"/>
    <cellStyle name="Normal 42 6 2 5" xfId="26233"/>
    <cellStyle name="Normal 42 6 2 5 2" xfId="26234"/>
    <cellStyle name="Normal 42 6 2 6" xfId="26235"/>
    <cellStyle name="Normal 42 6 3" xfId="26236"/>
    <cellStyle name="Normal 42 6 3 2" xfId="26237"/>
    <cellStyle name="Normal 42 6 3 2 2" xfId="26238"/>
    <cellStyle name="Normal 42 6 3 2 2 2" xfId="26239"/>
    <cellStyle name="Normal 42 6 3 2 3" xfId="26240"/>
    <cellStyle name="Normal 42 6 3 3" xfId="26241"/>
    <cellStyle name="Normal 42 6 3 3 2" xfId="26242"/>
    <cellStyle name="Normal 42 6 3 3 2 2" xfId="26243"/>
    <cellStyle name="Normal 42 6 3 3 3" xfId="26244"/>
    <cellStyle name="Normal 42 6 3 4" xfId="26245"/>
    <cellStyle name="Normal 42 6 3 4 2" xfId="26246"/>
    <cellStyle name="Normal 42 6 3 5" xfId="26247"/>
    <cellStyle name="Normal 42 6 4" xfId="26248"/>
    <cellStyle name="Normal 42 6 4 2" xfId="26249"/>
    <cellStyle name="Normal 42 6 4 2 2" xfId="26250"/>
    <cellStyle name="Normal 42 6 4 3" xfId="26251"/>
    <cellStyle name="Normal 42 6 5" xfId="26252"/>
    <cellStyle name="Normal 42 6 5 2" xfId="26253"/>
    <cellStyle name="Normal 42 6 5 2 2" xfId="26254"/>
    <cellStyle name="Normal 42 6 5 3" xfId="26255"/>
    <cellStyle name="Normal 42 6 6" xfId="26256"/>
    <cellStyle name="Normal 42 6 6 2" xfId="26257"/>
    <cellStyle name="Normal 42 6 7" xfId="26258"/>
    <cellStyle name="Normal 42 7 2 2" xfId="26259"/>
    <cellStyle name="Normal 42 7 2 2 2" xfId="26260"/>
    <cellStyle name="Normal 42 7 2 2 2 2" xfId="26261"/>
    <cellStyle name="Normal 42 7 2 2 2 2 2" xfId="26262"/>
    <cellStyle name="Normal 42 7 2 2 2 3" xfId="26263"/>
    <cellStyle name="Normal 42 7 2 2 3" xfId="26264"/>
    <cellStyle name="Normal 42 7 2 2 3 2" xfId="26265"/>
    <cellStyle name="Normal 42 7 2 2 3 2 2" xfId="26266"/>
    <cellStyle name="Normal 42 7 2 2 3 3" xfId="26267"/>
    <cellStyle name="Normal 42 7 2 2 4" xfId="26268"/>
    <cellStyle name="Normal 42 7 2 2 4 2" xfId="26269"/>
    <cellStyle name="Normal 42 7 2 2 5" xfId="26270"/>
    <cellStyle name="Normal 42 7 2 3" xfId="26271"/>
    <cellStyle name="Normal 42 7 2 3 2" xfId="26272"/>
    <cellStyle name="Normal 42 7 2 3 2 2" xfId="26273"/>
    <cellStyle name="Normal 42 7 2 3 3" xfId="26274"/>
    <cellStyle name="Normal 42 7 2 4" xfId="26275"/>
    <cellStyle name="Normal 42 7 2 4 2" xfId="26276"/>
    <cellStyle name="Normal 42 7 2 4 2 2" xfId="26277"/>
    <cellStyle name="Normal 42 7 2 4 3" xfId="26278"/>
    <cellStyle name="Normal 42 7 2 5" xfId="26279"/>
    <cellStyle name="Normal 42 7 2 5 2" xfId="26280"/>
    <cellStyle name="Normal 42 7 2 6" xfId="26281"/>
    <cellStyle name="Normal 42 7 3" xfId="26282"/>
    <cellStyle name="Normal 42 7 3 2" xfId="26283"/>
    <cellStyle name="Normal 42 7 3 2 2" xfId="26284"/>
    <cellStyle name="Normal 42 7 3 2 2 2" xfId="26285"/>
    <cellStyle name="Normal 42 7 3 2 3" xfId="26286"/>
    <cellStyle name="Normal 42 7 3 3" xfId="26287"/>
    <cellStyle name="Normal 42 7 3 3 2" xfId="26288"/>
    <cellStyle name="Normal 42 7 3 3 2 2" xfId="26289"/>
    <cellStyle name="Normal 42 7 3 3 3" xfId="26290"/>
    <cellStyle name="Normal 42 7 3 4" xfId="26291"/>
    <cellStyle name="Normal 42 7 3 4 2" xfId="26292"/>
    <cellStyle name="Normal 42 7 3 5" xfId="26293"/>
    <cellStyle name="Normal 42 7 4" xfId="26294"/>
    <cellStyle name="Normal 42 7 4 2" xfId="26295"/>
    <cellStyle name="Normal 42 7 4 2 2" xfId="26296"/>
    <cellStyle name="Normal 42 7 4 3" xfId="26297"/>
    <cellStyle name="Normal 42 7 5" xfId="26298"/>
    <cellStyle name="Normal 42 7 5 2" xfId="26299"/>
    <cellStyle name="Normal 42 7 5 2 2" xfId="26300"/>
    <cellStyle name="Normal 42 7 5 3" xfId="26301"/>
    <cellStyle name="Normal 42 7 6" xfId="26302"/>
    <cellStyle name="Normal 42 7 6 2" xfId="26303"/>
    <cellStyle name="Normal 42 7 7" xfId="26304"/>
    <cellStyle name="Normal 42 8 2" xfId="26305"/>
    <cellStyle name="Normal 42 8 2 2" xfId="26306"/>
    <cellStyle name="Normal 42 8 2 2 2" xfId="26307"/>
    <cellStyle name="Normal 42 8 2 2 2 2" xfId="26308"/>
    <cellStyle name="Normal 42 8 2 2 3" xfId="26309"/>
    <cellStyle name="Normal 42 8 2 3" xfId="26310"/>
    <cellStyle name="Normal 42 8 2 3 2" xfId="26311"/>
    <cellStyle name="Normal 42 8 2 3 2 2" xfId="26312"/>
    <cellStyle name="Normal 42 8 2 3 3" xfId="26313"/>
    <cellStyle name="Normal 42 8 2 4" xfId="26314"/>
    <cellStyle name="Normal 42 8 2 4 2" xfId="26315"/>
    <cellStyle name="Normal 42 8 2 5" xfId="26316"/>
    <cellStyle name="Normal 42 8 3" xfId="26317"/>
    <cellStyle name="Normal 42 8 3 2" xfId="26318"/>
    <cellStyle name="Normal 42 8 3 2 2" xfId="26319"/>
    <cellStyle name="Normal 42 8 3 3" xfId="26320"/>
    <cellStyle name="Normal 42 8 4" xfId="26321"/>
    <cellStyle name="Normal 42 8 4 2" xfId="26322"/>
    <cellStyle name="Normal 42 8 4 2 2" xfId="26323"/>
    <cellStyle name="Normal 42 8 4 3" xfId="26324"/>
    <cellStyle name="Normal 42 8 5" xfId="26325"/>
    <cellStyle name="Normal 42 8 5 2" xfId="26326"/>
    <cellStyle name="Normal 42 8 6" xfId="26327"/>
    <cellStyle name="Normal 42 9 2" xfId="26328"/>
    <cellStyle name="Normal 42 9 2 2" xfId="26329"/>
    <cellStyle name="Normal 42 9 2 2 2" xfId="26330"/>
    <cellStyle name="Normal 42 9 2 2 2 2" xfId="26331"/>
    <cellStyle name="Normal 42 9 2 2 3" xfId="26332"/>
    <cellStyle name="Normal 42 9 2 3" xfId="26333"/>
    <cellStyle name="Normal 42 9 2 3 2" xfId="26334"/>
    <cellStyle name="Normal 42 9 2 3 2 2" xfId="26335"/>
    <cellStyle name="Normal 42 9 2 3 3" xfId="26336"/>
    <cellStyle name="Normal 42 9 2 4" xfId="26337"/>
    <cellStyle name="Normal 42 9 2 4 2" xfId="26338"/>
    <cellStyle name="Normal 42 9 2 5" xfId="26339"/>
    <cellStyle name="Normal 42 9 3" xfId="26340"/>
    <cellStyle name="Normal 42 9 3 2" xfId="26341"/>
    <cellStyle name="Normal 42 9 3 2 2" xfId="26342"/>
    <cellStyle name="Normal 42 9 3 3" xfId="26343"/>
    <cellStyle name="Normal 42 9 4" xfId="26344"/>
    <cellStyle name="Normal 42 9 4 2" xfId="26345"/>
    <cellStyle name="Normal 42 9 4 2 2" xfId="26346"/>
    <cellStyle name="Normal 42 9 4 3" xfId="26347"/>
    <cellStyle name="Normal 42 9 5" xfId="26348"/>
    <cellStyle name="Normal 42 9 5 2" xfId="26349"/>
    <cellStyle name="Normal 42 9 6" xfId="26350"/>
    <cellStyle name="Normal 43 10 2" xfId="26351"/>
    <cellStyle name="Normal 43 10 2 2" xfId="26352"/>
    <cellStyle name="Normal 43 10 2 2 2" xfId="26353"/>
    <cellStyle name="Normal 43 10 2 3" xfId="26354"/>
    <cellStyle name="Normal 43 10 3" xfId="26355"/>
    <cellStyle name="Normal 43 10 3 2" xfId="26356"/>
    <cellStyle name="Normal 43 10 3 2 2" xfId="26357"/>
    <cellStyle name="Normal 43 10 3 3" xfId="26358"/>
    <cellStyle name="Normal 43 10 4" xfId="26359"/>
    <cellStyle name="Normal 43 10 4 2" xfId="26360"/>
    <cellStyle name="Normal 43 10 5" xfId="26361"/>
    <cellStyle name="Normal 43 11" xfId="26362"/>
    <cellStyle name="Normal 43 11 2" xfId="26363"/>
    <cellStyle name="Normal 43 11 2 2" xfId="26364"/>
    <cellStyle name="Normal 43 11 3" xfId="26365"/>
    <cellStyle name="Normal 43 12" xfId="26366"/>
    <cellStyle name="Normal 43 12 2" xfId="26367"/>
    <cellStyle name="Normal 43 12 2 2" xfId="26368"/>
    <cellStyle name="Normal 43 12 3" xfId="26369"/>
    <cellStyle name="Normal 43 13" xfId="26370"/>
    <cellStyle name="Normal 43 13 2" xfId="26371"/>
    <cellStyle name="Normal 43 14" xfId="26372"/>
    <cellStyle name="Normal 43 2 2 2" xfId="26373"/>
    <cellStyle name="Normal 43 2 2 2 2" xfId="26374"/>
    <cellStyle name="Normal 43 2 2 2 2 2" xfId="26375"/>
    <cellStyle name="Normal 43 2 2 2 2 2 2" xfId="26376"/>
    <cellStyle name="Normal 43 2 2 2 2 3" xfId="26377"/>
    <cellStyle name="Normal 43 2 2 2 3" xfId="26378"/>
    <cellStyle name="Normal 43 2 2 2 3 2" xfId="26379"/>
    <cellStyle name="Normal 43 2 2 2 3 2 2" xfId="26380"/>
    <cellStyle name="Normal 43 2 2 2 3 3" xfId="26381"/>
    <cellStyle name="Normal 43 2 2 2 4" xfId="26382"/>
    <cellStyle name="Normal 43 2 2 2 4 2" xfId="26383"/>
    <cellStyle name="Normal 43 2 2 2 5" xfId="26384"/>
    <cellStyle name="Normal 43 2 2 3" xfId="26385"/>
    <cellStyle name="Normal 43 2 2 3 2" xfId="26386"/>
    <cellStyle name="Normal 43 2 2 3 2 2" xfId="26387"/>
    <cellStyle name="Normal 43 2 2 3 3" xfId="26388"/>
    <cellStyle name="Normal 43 2 2 4" xfId="26389"/>
    <cellStyle name="Normal 43 2 2 4 2" xfId="26390"/>
    <cellStyle name="Normal 43 2 2 4 2 2" xfId="26391"/>
    <cellStyle name="Normal 43 2 2 4 3" xfId="26392"/>
    <cellStyle name="Normal 43 2 2 5" xfId="26393"/>
    <cellStyle name="Normal 43 2 2 5 2" xfId="26394"/>
    <cellStyle name="Normal 43 2 2 6" xfId="26395"/>
    <cellStyle name="Normal 43 2 3 2" xfId="26396"/>
    <cellStyle name="Normal 43 2 3 2 2" xfId="26397"/>
    <cellStyle name="Normal 43 2 3 2 2 2" xfId="26398"/>
    <cellStyle name="Normal 43 2 3 2 3" xfId="26399"/>
    <cellStyle name="Normal 43 2 3 3" xfId="26400"/>
    <cellStyle name="Normal 43 2 3 3 2" xfId="26401"/>
    <cellStyle name="Normal 43 2 3 3 2 2" xfId="26402"/>
    <cellStyle name="Normal 43 2 3 3 3" xfId="26403"/>
    <cellStyle name="Normal 43 2 3 4" xfId="26404"/>
    <cellStyle name="Normal 43 2 3 4 2" xfId="26405"/>
    <cellStyle name="Normal 43 2 3 5" xfId="26406"/>
    <cellStyle name="Normal 43 2 4 2" xfId="26407"/>
    <cellStyle name="Normal 43 2 4 2 2" xfId="26408"/>
    <cellStyle name="Normal 43 2 4 3" xfId="26409"/>
    <cellStyle name="Normal 43 2 5" xfId="26410"/>
    <cellStyle name="Normal 43 2 5 2" xfId="26411"/>
    <cellStyle name="Normal 43 2 5 2 2" xfId="26412"/>
    <cellStyle name="Normal 43 2 5 3" xfId="26413"/>
    <cellStyle name="Normal 43 2 6" xfId="26414"/>
    <cellStyle name="Normal 43 2 6 2" xfId="26415"/>
    <cellStyle name="Normal 43 2 7" xfId="26416"/>
    <cellStyle name="Normal 43 3 2 2" xfId="26417"/>
    <cellStyle name="Normal 43 3 2 2 2" xfId="26418"/>
    <cellStyle name="Normal 43 3 2 2 2 2" xfId="26419"/>
    <cellStyle name="Normal 43 3 2 2 2 2 2" xfId="26420"/>
    <cellStyle name="Normal 43 3 2 2 2 3" xfId="26421"/>
    <cellStyle name="Normal 43 3 2 2 3" xfId="26422"/>
    <cellStyle name="Normal 43 3 2 2 3 2" xfId="26423"/>
    <cellStyle name="Normal 43 3 2 2 3 2 2" xfId="26424"/>
    <cellStyle name="Normal 43 3 2 2 3 3" xfId="26425"/>
    <cellStyle name="Normal 43 3 2 2 4" xfId="26426"/>
    <cellStyle name="Normal 43 3 2 2 4 2" xfId="26427"/>
    <cellStyle name="Normal 43 3 2 2 5" xfId="26428"/>
    <cellStyle name="Normal 43 3 2 3" xfId="26429"/>
    <cellStyle name="Normal 43 3 2 3 2" xfId="26430"/>
    <cellStyle name="Normal 43 3 2 3 2 2" xfId="26431"/>
    <cellStyle name="Normal 43 3 2 3 3" xfId="26432"/>
    <cellStyle name="Normal 43 3 2 4" xfId="26433"/>
    <cellStyle name="Normal 43 3 2 4 2" xfId="26434"/>
    <cellStyle name="Normal 43 3 2 4 2 2" xfId="26435"/>
    <cellStyle name="Normal 43 3 2 4 3" xfId="26436"/>
    <cellStyle name="Normal 43 3 2 5" xfId="26437"/>
    <cellStyle name="Normal 43 3 2 5 2" xfId="26438"/>
    <cellStyle name="Normal 43 3 2 6" xfId="26439"/>
    <cellStyle name="Normal 43 3 3 2" xfId="26440"/>
    <cellStyle name="Normal 43 3 3 2 2" xfId="26441"/>
    <cellStyle name="Normal 43 3 3 2 2 2" xfId="26442"/>
    <cellStyle name="Normal 43 3 3 2 3" xfId="26443"/>
    <cellStyle name="Normal 43 3 3 3" xfId="26444"/>
    <cellStyle name="Normal 43 3 3 3 2" xfId="26445"/>
    <cellStyle name="Normal 43 3 3 3 2 2" xfId="26446"/>
    <cellStyle name="Normal 43 3 3 3 3" xfId="26447"/>
    <cellStyle name="Normal 43 3 3 4" xfId="26448"/>
    <cellStyle name="Normal 43 3 3 4 2" xfId="26449"/>
    <cellStyle name="Normal 43 3 3 5" xfId="26450"/>
    <cellStyle name="Normal 43 3 4 2" xfId="26451"/>
    <cellStyle name="Normal 43 3 4 2 2" xfId="26452"/>
    <cellStyle name="Normal 43 3 4 3" xfId="26453"/>
    <cellStyle name="Normal 43 3 5" xfId="26454"/>
    <cellStyle name="Normal 43 3 5 2" xfId="26455"/>
    <cellStyle name="Normal 43 3 5 2 2" xfId="26456"/>
    <cellStyle name="Normal 43 3 5 3" xfId="26457"/>
    <cellStyle name="Normal 43 3 6" xfId="26458"/>
    <cellStyle name="Normal 43 3 6 2" xfId="26459"/>
    <cellStyle name="Normal 43 3 7" xfId="26460"/>
    <cellStyle name="Normal 43 4 2 2" xfId="26461"/>
    <cellStyle name="Normal 43 4 2 2 2" xfId="26462"/>
    <cellStyle name="Normal 43 4 2 2 2 2" xfId="26463"/>
    <cellStyle name="Normal 43 4 2 2 2 2 2" xfId="26464"/>
    <cellStyle name="Normal 43 4 2 2 2 3" xfId="26465"/>
    <cellStyle name="Normal 43 4 2 2 3" xfId="26466"/>
    <cellStyle name="Normal 43 4 2 2 3 2" xfId="26467"/>
    <cellStyle name="Normal 43 4 2 2 3 2 2" xfId="26468"/>
    <cellStyle name="Normal 43 4 2 2 3 3" xfId="26469"/>
    <cellStyle name="Normal 43 4 2 2 4" xfId="26470"/>
    <cellStyle name="Normal 43 4 2 2 4 2" xfId="26471"/>
    <cellStyle name="Normal 43 4 2 2 5" xfId="26472"/>
    <cellStyle name="Normal 43 4 2 3" xfId="26473"/>
    <cellStyle name="Normal 43 4 2 3 2" xfId="26474"/>
    <cellStyle name="Normal 43 4 2 3 2 2" xfId="26475"/>
    <cellStyle name="Normal 43 4 2 3 3" xfId="26476"/>
    <cellStyle name="Normal 43 4 2 4" xfId="26477"/>
    <cellStyle name="Normal 43 4 2 4 2" xfId="26478"/>
    <cellStyle name="Normal 43 4 2 4 2 2" xfId="26479"/>
    <cellStyle name="Normal 43 4 2 4 3" xfId="26480"/>
    <cellStyle name="Normal 43 4 2 5" xfId="26481"/>
    <cellStyle name="Normal 43 4 2 5 2" xfId="26482"/>
    <cellStyle name="Normal 43 4 2 6" xfId="26483"/>
    <cellStyle name="Normal 43 4 3" xfId="26484"/>
    <cellStyle name="Normal 43 4 3 2" xfId="26485"/>
    <cellStyle name="Normal 43 4 3 2 2" xfId="26486"/>
    <cellStyle name="Normal 43 4 3 2 2 2" xfId="26487"/>
    <cellStyle name="Normal 43 4 3 2 3" xfId="26488"/>
    <cellStyle name="Normal 43 4 3 3" xfId="26489"/>
    <cellStyle name="Normal 43 4 3 3 2" xfId="26490"/>
    <cellStyle name="Normal 43 4 3 3 2 2" xfId="26491"/>
    <cellStyle name="Normal 43 4 3 3 3" xfId="26492"/>
    <cellStyle name="Normal 43 4 3 4" xfId="26493"/>
    <cellStyle name="Normal 43 4 3 4 2" xfId="26494"/>
    <cellStyle name="Normal 43 4 3 5" xfId="26495"/>
    <cellStyle name="Normal 43 4 4" xfId="26496"/>
    <cellStyle name="Normal 43 4 4 2" xfId="26497"/>
    <cellStyle name="Normal 43 4 4 2 2" xfId="26498"/>
    <cellStyle name="Normal 43 4 4 3" xfId="26499"/>
    <cellStyle name="Normal 43 4 5" xfId="26500"/>
    <cellStyle name="Normal 43 4 5 2" xfId="26501"/>
    <cellStyle name="Normal 43 4 5 2 2" xfId="26502"/>
    <cellStyle name="Normal 43 4 5 3" xfId="26503"/>
    <cellStyle name="Normal 43 4 6" xfId="26504"/>
    <cellStyle name="Normal 43 4 6 2" xfId="26505"/>
    <cellStyle name="Normal 43 4 7" xfId="26506"/>
    <cellStyle name="Normal 43 5 2 2" xfId="26507"/>
    <cellStyle name="Normal 43 5 2 2 2" xfId="26508"/>
    <cellStyle name="Normal 43 5 2 2 2 2" xfId="26509"/>
    <cellStyle name="Normal 43 5 2 2 2 2 2" xfId="26510"/>
    <cellStyle name="Normal 43 5 2 2 2 3" xfId="26511"/>
    <cellStyle name="Normal 43 5 2 2 3" xfId="26512"/>
    <cellStyle name="Normal 43 5 2 2 3 2" xfId="26513"/>
    <cellStyle name="Normal 43 5 2 2 3 2 2" xfId="26514"/>
    <cellStyle name="Normal 43 5 2 2 3 3" xfId="26515"/>
    <cellStyle name="Normal 43 5 2 2 4" xfId="26516"/>
    <cellStyle name="Normal 43 5 2 2 4 2" xfId="26517"/>
    <cellStyle name="Normal 43 5 2 2 5" xfId="26518"/>
    <cellStyle name="Normal 43 5 2 3" xfId="26519"/>
    <cellStyle name="Normal 43 5 2 3 2" xfId="26520"/>
    <cellStyle name="Normal 43 5 2 3 2 2" xfId="26521"/>
    <cellStyle name="Normal 43 5 2 3 3" xfId="26522"/>
    <cellStyle name="Normal 43 5 2 4" xfId="26523"/>
    <cellStyle name="Normal 43 5 2 4 2" xfId="26524"/>
    <cellStyle name="Normal 43 5 2 4 2 2" xfId="26525"/>
    <cellStyle name="Normal 43 5 2 4 3" xfId="26526"/>
    <cellStyle name="Normal 43 5 2 5" xfId="26527"/>
    <cellStyle name="Normal 43 5 2 5 2" xfId="26528"/>
    <cellStyle name="Normal 43 5 2 6" xfId="26529"/>
    <cellStyle name="Normal 43 5 3" xfId="26530"/>
    <cellStyle name="Normal 43 5 3 2" xfId="26531"/>
    <cellStyle name="Normal 43 5 3 2 2" xfId="26532"/>
    <cellStyle name="Normal 43 5 3 2 2 2" xfId="26533"/>
    <cellStyle name="Normal 43 5 3 2 3" xfId="26534"/>
    <cellStyle name="Normal 43 5 3 3" xfId="26535"/>
    <cellStyle name="Normal 43 5 3 3 2" xfId="26536"/>
    <cellStyle name="Normal 43 5 3 3 2 2" xfId="26537"/>
    <cellStyle name="Normal 43 5 3 3 3" xfId="26538"/>
    <cellStyle name="Normal 43 5 3 4" xfId="26539"/>
    <cellStyle name="Normal 43 5 3 4 2" xfId="26540"/>
    <cellStyle name="Normal 43 5 3 5" xfId="26541"/>
    <cellStyle name="Normal 43 5 4" xfId="26542"/>
    <cellStyle name="Normal 43 5 4 2" xfId="26543"/>
    <cellStyle name="Normal 43 5 4 2 2" xfId="26544"/>
    <cellStyle name="Normal 43 5 4 3" xfId="26545"/>
    <cellStyle name="Normal 43 5 5" xfId="26546"/>
    <cellStyle name="Normal 43 5 5 2" xfId="26547"/>
    <cellStyle name="Normal 43 5 5 2 2" xfId="26548"/>
    <cellStyle name="Normal 43 5 5 3" xfId="26549"/>
    <cellStyle name="Normal 43 5 6" xfId="26550"/>
    <cellStyle name="Normal 43 5 6 2" xfId="26551"/>
    <cellStyle name="Normal 43 5 7" xfId="26552"/>
    <cellStyle name="Normal 43 6 2 2" xfId="26553"/>
    <cellStyle name="Normal 43 6 2 2 2" xfId="26554"/>
    <cellStyle name="Normal 43 6 2 2 2 2" xfId="26555"/>
    <cellStyle name="Normal 43 6 2 2 2 2 2" xfId="26556"/>
    <cellStyle name="Normal 43 6 2 2 2 3" xfId="26557"/>
    <cellStyle name="Normal 43 6 2 2 3" xfId="26558"/>
    <cellStyle name="Normal 43 6 2 2 3 2" xfId="26559"/>
    <cellStyle name="Normal 43 6 2 2 3 2 2" xfId="26560"/>
    <cellStyle name="Normal 43 6 2 2 3 3" xfId="26561"/>
    <cellStyle name="Normal 43 6 2 2 4" xfId="26562"/>
    <cellStyle name="Normal 43 6 2 2 4 2" xfId="26563"/>
    <cellStyle name="Normal 43 6 2 2 5" xfId="26564"/>
    <cellStyle name="Normal 43 6 2 3" xfId="26565"/>
    <cellStyle name="Normal 43 6 2 3 2" xfId="26566"/>
    <cellStyle name="Normal 43 6 2 3 2 2" xfId="26567"/>
    <cellStyle name="Normal 43 6 2 3 3" xfId="26568"/>
    <cellStyle name="Normal 43 6 2 4" xfId="26569"/>
    <cellStyle name="Normal 43 6 2 4 2" xfId="26570"/>
    <cellStyle name="Normal 43 6 2 4 2 2" xfId="26571"/>
    <cellStyle name="Normal 43 6 2 4 3" xfId="26572"/>
    <cellStyle name="Normal 43 6 2 5" xfId="26573"/>
    <cellStyle name="Normal 43 6 2 5 2" xfId="26574"/>
    <cellStyle name="Normal 43 6 2 6" xfId="26575"/>
    <cellStyle name="Normal 43 6 3" xfId="26576"/>
    <cellStyle name="Normal 43 6 3 2" xfId="26577"/>
    <cellStyle name="Normal 43 6 3 2 2" xfId="26578"/>
    <cellStyle name="Normal 43 6 3 2 2 2" xfId="26579"/>
    <cellStyle name="Normal 43 6 3 2 3" xfId="26580"/>
    <cellStyle name="Normal 43 6 3 3" xfId="26581"/>
    <cellStyle name="Normal 43 6 3 3 2" xfId="26582"/>
    <cellStyle name="Normal 43 6 3 3 2 2" xfId="26583"/>
    <cellStyle name="Normal 43 6 3 3 3" xfId="26584"/>
    <cellStyle name="Normal 43 6 3 4" xfId="26585"/>
    <cellStyle name="Normal 43 6 3 4 2" xfId="26586"/>
    <cellStyle name="Normal 43 6 3 5" xfId="26587"/>
    <cellStyle name="Normal 43 6 4" xfId="26588"/>
    <cellStyle name="Normal 43 6 4 2" xfId="26589"/>
    <cellStyle name="Normal 43 6 4 2 2" xfId="26590"/>
    <cellStyle name="Normal 43 6 4 3" xfId="26591"/>
    <cellStyle name="Normal 43 6 5" xfId="26592"/>
    <cellStyle name="Normal 43 6 5 2" xfId="26593"/>
    <cellStyle name="Normal 43 6 5 2 2" xfId="26594"/>
    <cellStyle name="Normal 43 6 5 3" xfId="26595"/>
    <cellStyle name="Normal 43 6 6" xfId="26596"/>
    <cellStyle name="Normal 43 6 6 2" xfId="26597"/>
    <cellStyle name="Normal 43 6 7" xfId="26598"/>
    <cellStyle name="Normal 43 7 2 2" xfId="26599"/>
    <cellStyle name="Normal 43 7 2 2 2" xfId="26600"/>
    <cellStyle name="Normal 43 7 2 2 2 2" xfId="26601"/>
    <cellStyle name="Normal 43 7 2 2 2 2 2" xfId="26602"/>
    <cellStyle name="Normal 43 7 2 2 2 3" xfId="26603"/>
    <cellStyle name="Normal 43 7 2 2 3" xfId="26604"/>
    <cellStyle name="Normal 43 7 2 2 3 2" xfId="26605"/>
    <cellStyle name="Normal 43 7 2 2 3 2 2" xfId="26606"/>
    <cellStyle name="Normal 43 7 2 2 3 3" xfId="26607"/>
    <cellStyle name="Normal 43 7 2 2 4" xfId="26608"/>
    <cellStyle name="Normal 43 7 2 2 4 2" xfId="26609"/>
    <cellStyle name="Normal 43 7 2 2 5" xfId="26610"/>
    <cellStyle name="Normal 43 7 2 3" xfId="26611"/>
    <cellStyle name="Normal 43 7 2 3 2" xfId="26612"/>
    <cellStyle name="Normal 43 7 2 3 2 2" xfId="26613"/>
    <cellStyle name="Normal 43 7 2 3 3" xfId="26614"/>
    <cellStyle name="Normal 43 7 2 4" xfId="26615"/>
    <cellStyle name="Normal 43 7 2 4 2" xfId="26616"/>
    <cellStyle name="Normal 43 7 2 4 2 2" xfId="26617"/>
    <cellStyle name="Normal 43 7 2 4 3" xfId="26618"/>
    <cellStyle name="Normal 43 7 2 5" xfId="26619"/>
    <cellStyle name="Normal 43 7 2 5 2" xfId="26620"/>
    <cellStyle name="Normal 43 7 2 6" xfId="26621"/>
    <cellStyle name="Normal 43 7 3" xfId="26622"/>
    <cellStyle name="Normal 43 7 3 2" xfId="26623"/>
    <cellStyle name="Normal 43 7 3 2 2" xfId="26624"/>
    <cellStyle name="Normal 43 7 3 2 2 2" xfId="26625"/>
    <cellStyle name="Normal 43 7 3 2 3" xfId="26626"/>
    <cellStyle name="Normal 43 7 3 3" xfId="26627"/>
    <cellStyle name="Normal 43 7 3 3 2" xfId="26628"/>
    <cellStyle name="Normal 43 7 3 3 2 2" xfId="26629"/>
    <cellStyle name="Normal 43 7 3 3 3" xfId="26630"/>
    <cellStyle name="Normal 43 7 3 4" xfId="26631"/>
    <cellStyle name="Normal 43 7 3 4 2" xfId="26632"/>
    <cellStyle name="Normal 43 7 3 5" xfId="26633"/>
    <cellStyle name="Normal 43 7 4" xfId="26634"/>
    <cellStyle name="Normal 43 7 4 2" xfId="26635"/>
    <cellStyle name="Normal 43 7 4 2 2" xfId="26636"/>
    <cellStyle name="Normal 43 7 4 3" xfId="26637"/>
    <cellStyle name="Normal 43 7 5" xfId="26638"/>
    <cellStyle name="Normal 43 7 5 2" xfId="26639"/>
    <cellStyle name="Normal 43 7 5 2 2" xfId="26640"/>
    <cellStyle name="Normal 43 7 5 3" xfId="26641"/>
    <cellStyle name="Normal 43 7 6" xfId="26642"/>
    <cellStyle name="Normal 43 7 6 2" xfId="26643"/>
    <cellStyle name="Normal 43 7 7" xfId="26644"/>
    <cellStyle name="Normal 43 8 2" xfId="26645"/>
    <cellStyle name="Normal 43 8 2 2" xfId="26646"/>
    <cellStyle name="Normal 43 8 2 2 2" xfId="26647"/>
    <cellStyle name="Normal 43 8 2 2 2 2" xfId="26648"/>
    <cellStyle name="Normal 43 8 2 2 3" xfId="26649"/>
    <cellStyle name="Normal 43 8 2 3" xfId="26650"/>
    <cellStyle name="Normal 43 8 2 3 2" xfId="26651"/>
    <cellStyle name="Normal 43 8 2 3 2 2" xfId="26652"/>
    <cellStyle name="Normal 43 8 2 3 3" xfId="26653"/>
    <cellStyle name="Normal 43 8 2 4" xfId="26654"/>
    <cellStyle name="Normal 43 8 2 4 2" xfId="26655"/>
    <cellStyle name="Normal 43 8 2 5" xfId="26656"/>
    <cellStyle name="Normal 43 8 3" xfId="26657"/>
    <cellStyle name="Normal 43 8 3 2" xfId="26658"/>
    <cellStyle name="Normal 43 8 3 2 2" xfId="26659"/>
    <cellStyle name="Normal 43 8 3 3" xfId="26660"/>
    <cellStyle name="Normal 43 8 4" xfId="26661"/>
    <cellStyle name="Normal 43 8 4 2" xfId="26662"/>
    <cellStyle name="Normal 43 8 4 2 2" xfId="26663"/>
    <cellStyle name="Normal 43 8 4 3" xfId="26664"/>
    <cellStyle name="Normal 43 8 5" xfId="26665"/>
    <cellStyle name="Normal 43 8 5 2" xfId="26666"/>
    <cellStyle name="Normal 43 8 6" xfId="26667"/>
    <cellStyle name="Normal 43 9 2" xfId="26668"/>
    <cellStyle name="Normal 43 9 2 2" xfId="26669"/>
    <cellStyle name="Normal 43 9 2 2 2" xfId="26670"/>
    <cellStyle name="Normal 43 9 2 2 2 2" xfId="26671"/>
    <cellStyle name="Normal 43 9 2 2 3" xfId="26672"/>
    <cellStyle name="Normal 43 9 2 3" xfId="26673"/>
    <cellStyle name="Normal 43 9 2 3 2" xfId="26674"/>
    <cellStyle name="Normal 43 9 2 3 2 2" xfId="26675"/>
    <cellStyle name="Normal 43 9 2 3 3" xfId="26676"/>
    <cellStyle name="Normal 43 9 2 4" xfId="26677"/>
    <cellStyle name="Normal 43 9 2 4 2" xfId="26678"/>
    <cellStyle name="Normal 43 9 2 5" xfId="26679"/>
    <cellStyle name="Normal 43 9 3" xfId="26680"/>
    <cellStyle name="Normal 43 9 3 2" xfId="26681"/>
    <cellStyle name="Normal 43 9 3 2 2" xfId="26682"/>
    <cellStyle name="Normal 43 9 3 3" xfId="26683"/>
    <cellStyle name="Normal 43 9 4" xfId="26684"/>
    <cellStyle name="Normal 43 9 4 2" xfId="26685"/>
    <cellStyle name="Normal 43 9 4 2 2" xfId="26686"/>
    <cellStyle name="Normal 43 9 4 3" xfId="26687"/>
    <cellStyle name="Normal 43 9 5" xfId="26688"/>
    <cellStyle name="Normal 43 9 5 2" xfId="26689"/>
    <cellStyle name="Normal 43 9 6" xfId="26690"/>
    <cellStyle name="Normal 44 10 2" xfId="26691"/>
    <cellStyle name="Normal 44 10 2 2" xfId="26692"/>
    <cellStyle name="Normal 44 10 2 2 2" xfId="26693"/>
    <cellStyle name="Normal 44 10 2 3" xfId="26694"/>
    <cellStyle name="Normal 44 10 3" xfId="26695"/>
    <cellStyle name="Normal 44 10 3 2" xfId="26696"/>
    <cellStyle name="Normal 44 10 3 2 2" xfId="26697"/>
    <cellStyle name="Normal 44 10 3 3" xfId="26698"/>
    <cellStyle name="Normal 44 10 4" xfId="26699"/>
    <cellStyle name="Normal 44 10 4 2" xfId="26700"/>
    <cellStyle name="Normal 44 10 5" xfId="26701"/>
    <cellStyle name="Normal 44 11" xfId="26702"/>
    <cellStyle name="Normal 44 11 2" xfId="26703"/>
    <cellStyle name="Normal 44 11 2 2" xfId="26704"/>
    <cellStyle name="Normal 44 11 3" xfId="26705"/>
    <cellStyle name="Normal 44 12" xfId="26706"/>
    <cellStyle name="Normal 44 12 2" xfId="26707"/>
    <cellStyle name="Normal 44 12 2 2" xfId="26708"/>
    <cellStyle name="Normal 44 12 3" xfId="26709"/>
    <cellStyle name="Normal 44 13" xfId="26710"/>
    <cellStyle name="Normal 44 13 2" xfId="26711"/>
    <cellStyle name="Normal 44 14" xfId="26712"/>
    <cellStyle name="Normal 44 2 2 2" xfId="26713"/>
    <cellStyle name="Normal 44 2 2 2 2" xfId="26714"/>
    <cellStyle name="Normal 44 2 2 2 2 2" xfId="26715"/>
    <cellStyle name="Normal 44 2 2 2 2 2 2" xfId="26716"/>
    <cellStyle name="Normal 44 2 2 2 2 3" xfId="26717"/>
    <cellStyle name="Normal 44 2 2 2 3" xfId="26718"/>
    <cellStyle name="Normal 44 2 2 2 3 2" xfId="26719"/>
    <cellStyle name="Normal 44 2 2 2 3 2 2" xfId="26720"/>
    <cellStyle name="Normal 44 2 2 2 3 3" xfId="26721"/>
    <cellStyle name="Normal 44 2 2 2 4" xfId="26722"/>
    <cellStyle name="Normal 44 2 2 2 4 2" xfId="26723"/>
    <cellStyle name="Normal 44 2 2 2 5" xfId="26724"/>
    <cellStyle name="Normal 44 2 2 3" xfId="26725"/>
    <cellStyle name="Normal 44 2 2 3 2" xfId="26726"/>
    <cellStyle name="Normal 44 2 2 3 2 2" xfId="26727"/>
    <cellStyle name="Normal 44 2 2 3 3" xfId="26728"/>
    <cellStyle name="Normal 44 2 2 4" xfId="26729"/>
    <cellStyle name="Normal 44 2 2 4 2" xfId="26730"/>
    <cellStyle name="Normal 44 2 2 4 2 2" xfId="26731"/>
    <cellStyle name="Normal 44 2 2 4 3" xfId="26732"/>
    <cellStyle name="Normal 44 2 2 5" xfId="26733"/>
    <cellStyle name="Normal 44 2 2 5 2" xfId="26734"/>
    <cellStyle name="Normal 44 2 2 6" xfId="26735"/>
    <cellStyle name="Normal 44 2 3 2" xfId="26736"/>
    <cellStyle name="Normal 44 2 3 2 2" xfId="26737"/>
    <cellStyle name="Normal 44 2 3 2 2 2" xfId="26738"/>
    <cellStyle name="Normal 44 2 3 2 3" xfId="26739"/>
    <cellStyle name="Normal 44 2 3 3" xfId="26740"/>
    <cellStyle name="Normal 44 2 3 3 2" xfId="26741"/>
    <cellStyle name="Normal 44 2 3 3 2 2" xfId="26742"/>
    <cellStyle name="Normal 44 2 3 3 3" xfId="26743"/>
    <cellStyle name="Normal 44 2 3 4" xfId="26744"/>
    <cellStyle name="Normal 44 2 3 4 2" xfId="26745"/>
    <cellStyle name="Normal 44 2 3 5" xfId="26746"/>
    <cellStyle name="Normal 44 2 4 2" xfId="26747"/>
    <cellStyle name="Normal 44 2 4 2 2" xfId="26748"/>
    <cellStyle name="Normal 44 2 4 3" xfId="26749"/>
    <cellStyle name="Normal 44 2 5" xfId="26750"/>
    <cellStyle name="Normal 44 2 5 2" xfId="26751"/>
    <cellStyle name="Normal 44 2 5 2 2" xfId="26752"/>
    <cellStyle name="Normal 44 2 5 3" xfId="26753"/>
    <cellStyle name="Normal 44 2 6" xfId="26754"/>
    <cellStyle name="Normal 44 2 6 2" xfId="26755"/>
    <cellStyle name="Normal 44 2 7" xfId="26756"/>
    <cellStyle name="Normal 44 3 2 2" xfId="26757"/>
    <cellStyle name="Normal 44 3 2 2 2" xfId="26758"/>
    <cellStyle name="Normal 44 3 2 2 2 2" xfId="26759"/>
    <cellStyle name="Normal 44 3 2 2 2 2 2" xfId="26760"/>
    <cellStyle name="Normal 44 3 2 2 2 3" xfId="26761"/>
    <cellStyle name="Normal 44 3 2 2 3" xfId="26762"/>
    <cellStyle name="Normal 44 3 2 2 3 2" xfId="26763"/>
    <cellStyle name="Normal 44 3 2 2 3 2 2" xfId="26764"/>
    <cellStyle name="Normal 44 3 2 2 3 3" xfId="26765"/>
    <cellStyle name="Normal 44 3 2 2 4" xfId="26766"/>
    <cellStyle name="Normal 44 3 2 2 4 2" xfId="26767"/>
    <cellStyle name="Normal 44 3 2 2 5" xfId="26768"/>
    <cellStyle name="Normal 44 3 2 3" xfId="26769"/>
    <cellStyle name="Normal 44 3 2 3 2" xfId="26770"/>
    <cellStyle name="Normal 44 3 2 3 2 2" xfId="26771"/>
    <cellStyle name="Normal 44 3 2 3 3" xfId="26772"/>
    <cellStyle name="Normal 44 3 2 4" xfId="26773"/>
    <cellStyle name="Normal 44 3 2 4 2" xfId="26774"/>
    <cellStyle name="Normal 44 3 2 4 2 2" xfId="26775"/>
    <cellStyle name="Normal 44 3 2 4 3" xfId="26776"/>
    <cellStyle name="Normal 44 3 2 5" xfId="26777"/>
    <cellStyle name="Normal 44 3 2 5 2" xfId="26778"/>
    <cellStyle name="Normal 44 3 2 6" xfId="26779"/>
    <cellStyle name="Normal 44 3 3 2" xfId="26780"/>
    <cellStyle name="Normal 44 3 3 2 2" xfId="26781"/>
    <cellStyle name="Normal 44 3 3 2 2 2" xfId="26782"/>
    <cellStyle name="Normal 44 3 3 2 3" xfId="26783"/>
    <cellStyle name="Normal 44 3 3 3" xfId="26784"/>
    <cellStyle name="Normal 44 3 3 3 2" xfId="26785"/>
    <cellStyle name="Normal 44 3 3 3 2 2" xfId="26786"/>
    <cellStyle name="Normal 44 3 3 3 3" xfId="26787"/>
    <cellStyle name="Normal 44 3 3 4" xfId="26788"/>
    <cellStyle name="Normal 44 3 3 4 2" xfId="26789"/>
    <cellStyle name="Normal 44 3 3 5" xfId="26790"/>
    <cellStyle name="Normal 44 3 4 2" xfId="26791"/>
    <cellStyle name="Normal 44 3 4 2 2" xfId="26792"/>
    <cellStyle name="Normal 44 3 4 3" xfId="26793"/>
    <cellStyle name="Normal 44 3 5" xfId="26794"/>
    <cellStyle name="Normal 44 3 5 2" xfId="26795"/>
    <cellStyle name="Normal 44 3 5 2 2" xfId="26796"/>
    <cellStyle name="Normal 44 3 5 3" xfId="26797"/>
    <cellStyle name="Normal 44 3 6" xfId="26798"/>
    <cellStyle name="Normal 44 3 6 2" xfId="26799"/>
    <cellStyle name="Normal 44 3 7" xfId="26800"/>
    <cellStyle name="Normal 44 4 2 2" xfId="26801"/>
    <cellStyle name="Normal 44 4 2 2 2" xfId="26802"/>
    <cellStyle name="Normal 44 4 2 2 2 2" xfId="26803"/>
    <cellStyle name="Normal 44 4 2 2 2 2 2" xfId="26804"/>
    <cellStyle name="Normal 44 4 2 2 2 3" xfId="26805"/>
    <cellStyle name="Normal 44 4 2 2 3" xfId="26806"/>
    <cellStyle name="Normal 44 4 2 2 3 2" xfId="26807"/>
    <cellStyle name="Normal 44 4 2 2 3 2 2" xfId="26808"/>
    <cellStyle name="Normal 44 4 2 2 3 3" xfId="26809"/>
    <cellStyle name="Normal 44 4 2 2 4" xfId="26810"/>
    <cellStyle name="Normal 44 4 2 2 4 2" xfId="26811"/>
    <cellStyle name="Normal 44 4 2 2 5" xfId="26812"/>
    <cellStyle name="Normal 44 4 2 3" xfId="26813"/>
    <cellStyle name="Normal 44 4 2 3 2" xfId="26814"/>
    <cellStyle name="Normal 44 4 2 3 2 2" xfId="26815"/>
    <cellStyle name="Normal 44 4 2 3 3" xfId="26816"/>
    <cellStyle name="Normal 44 4 2 4" xfId="26817"/>
    <cellStyle name="Normal 44 4 2 4 2" xfId="26818"/>
    <cellStyle name="Normal 44 4 2 4 2 2" xfId="26819"/>
    <cellStyle name="Normal 44 4 2 4 3" xfId="26820"/>
    <cellStyle name="Normal 44 4 2 5" xfId="26821"/>
    <cellStyle name="Normal 44 4 2 5 2" xfId="26822"/>
    <cellStyle name="Normal 44 4 2 6" xfId="26823"/>
    <cellStyle name="Normal 44 4 3" xfId="26824"/>
    <cellStyle name="Normal 44 4 3 2" xfId="26825"/>
    <cellStyle name="Normal 44 4 3 2 2" xfId="26826"/>
    <cellStyle name="Normal 44 4 3 2 2 2" xfId="26827"/>
    <cellStyle name="Normal 44 4 3 2 3" xfId="26828"/>
    <cellStyle name="Normal 44 4 3 3" xfId="26829"/>
    <cellStyle name="Normal 44 4 3 3 2" xfId="26830"/>
    <cellStyle name="Normal 44 4 3 3 2 2" xfId="26831"/>
    <cellStyle name="Normal 44 4 3 3 3" xfId="26832"/>
    <cellStyle name="Normal 44 4 3 4" xfId="26833"/>
    <cellStyle name="Normal 44 4 3 4 2" xfId="26834"/>
    <cellStyle name="Normal 44 4 3 5" xfId="26835"/>
    <cellStyle name="Normal 44 4 4" xfId="26836"/>
    <cellStyle name="Normal 44 4 4 2" xfId="26837"/>
    <cellStyle name="Normal 44 4 4 2 2" xfId="26838"/>
    <cellStyle name="Normal 44 4 4 3" xfId="26839"/>
    <cellStyle name="Normal 44 4 5" xfId="26840"/>
    <cellStyle name="Normal 44 4 5 2" xfId="26841"/>
    <cellStyle name="Normal 44 4 5 2 2" xfId="26842"/>
    <cellStyle name="Normal 44 4 5 3" xfId="26843"/>
    <cellStyle name="Normal 44 4 6" xfId="26844"/>
    <cellStyle name="Normal 44 4 6 2" xfId="26845"/>
    <cellStyle name="Normal 44 4 7" xfId="26846"/>
    <cellStyle name="Normal 44 5 2 2" xfId="26847"/>
    <cellStyle name="Normal 44 5 2 2 2" xfId="26848"/>
    <cellStyle name="Normal 44 5 2 2 2 2" xfId="26849"/>
    <cellStyle name="Normal 44 5 2 2 2 2 2" xfId="26850"/>
    <cellStyle name="Normal 44 5 2 2 2 3" xfId="26851"/>
    <cellStyle name="Normal 44 5 2 2 3" xfId="26852"/>
    <cellStyle name="Normal 44 5 2 2 3 2" xfId="26853"/>
    <cellStyle name="Normal 44 5 2 2 3 2 2" xfId="26854"/>
    <cellStyle name="Normal 44 5 2 2 3 3" xfId="26855"/>
    <cellStyle name="Normal 44 5 2 2 4" xfId="26856"/>
    <cellStyle name="Normal 44 5 2 2 4 2" xfId="26857"/>
    <cellStyle name="Normal 44 5 2 2 5" xfId="26858"/>
    <cellStyle name="Normal 44 5 2 3" xfId="26859"/>
    <cellStyle name="Normal 44 5 2 3 2" xfId="26860"/>
    <cellStyle name="Normal 44 5 2 3 2 2" xfId="26861"/>
    <cellStyle name="Normal 44 5 2 3 3" xfId="26862"/>
    <cellStyle name="Normal 44 5 2 4" xfId="26863"/>
    <cellStyle name="Normal 44 5 2 4 2" xfId="26864"/>
    <cellStyle name="Normal 44 5 2 4 2 2" xfId="26865"/>
    <cellStyle name="Normal 44 5 2 4 3" xfId="26866"/>
    <cellStyle name="Normal 44 5 2 5" xfId="26867"/>
    <cellStyle name="Normal 44 5 2 5 2" xfId="26868"/>
    <cellStyle name="Normal 44 5 2 6" xfId="26869"/>
    <cellStyle name="Normal 44 5 3" xfId="26870"/>
    <cellStyle name="Normal 44 5 3 2" xfId="26871"/>
    <cellStyle name="Normal 44 5 3 2 2" xfId="26872"/>
    <cellStyle name="Normal 44 5 3 2 2 2" xfId="26873"/>
    <cellStyle name="Normal 44 5 3 2 3" xfId="26874"/>
    <cellStyle name="Normal 44 5 3 3" xfId="26875"/>
    <cellStyle name="Normal 44 5 3 3 2" xfId="26876"/>
    <cellStyle name="Normal 44 5 3 3 2 2" xfId="26877"/>
    <cellStyle name="Normal 44 5 3 3 3" xfId="26878"/>
    <cellStyle name="Normal 44 5 3 4" xfId="26879"/>
    <cellStyle name="Normal 44 5 3 4 2" xfId="26880"/>
    <cellStyle name="Normal 44 5 3 5" xfId="26881"/>
    <cellStyle name="Normal 44 5 4" xfId="26882"/>
    <cellStyle name="Normal 44 5 4 2" xfId="26883"/>
    <cellStyle name="Normal 44 5 4 2 2" xfId="26884"/>
    <cellStyle name="Normal 44 5 4 3" xfId="26885"/>
    <cellStyle name="Normal 44 5 5" xfId="26886"/>
    <cellStyle name="Normal 44 5 5 2" xfId="26887"/>
    <cellStyle name="Normal 44 5 5 2 2" xfId="26888"/>
    <cellStyle name="Normal 44 5 5 3" xfId="26889"/>
    <cellStyle name="Normal 44 5 6" xfId="26890"/>
    <cellStyle name="Normal 44 5 6 2" xfId="26891"/>
    <cellStyle name="Normal 44 5 7" xfId="26892"/>
    <cellStyle name="Normal 44 6 2 2" xfId="26893"/>
    <cellStyle name="Normal 44 6 2 2 2" xfId="26894"/>
    <cellStyle name="Normal 44 6 2 2 2 2" xfId="26895"/>
    <cellStyle name="Normal 44 6 2 2 2 2 2" xfId="26896"/>
    <cellStyle name="Normal 44 6 2 2 2 3" xfId="26897"/>
    <cellStyle name="Normal 44 6 2 2 3" xfId="26898"/>
    <cellStyle name="Normal 44 6 2 2 3 2" xfId="26899"/>
    <cellStyle name="Normal 44 6 2 2 3 2 2" xfId="26900"/>
    <cellStyle name="Normal 44 6 2 2 3 3" xfId="26901"/>
    <cellStyle name="Normal 44 6 2 2 4" xfId="26902"/>
    <cellStyle name="Normal 44 6 2 2 4 2" xfId="26903"/>
    <cellStyle name="Normal 44 6 2 2 5" xfId="26904"/>
    <cellStyle name="Normal 44 6 2 3" xfId="26905"/>
    <cellStyle name="Normal 44 6 2 3 2" xfId="26906"/>
    <cellStyle name="Normal 44 6 2 3 2 2" xfId="26907"/>
    <cellStyle name="Normal 44 6 2 3 3" xfId="26908"/>
    <cellStyle name="Normal 44 6 2 4" xfId="26909"/>
    <cellStyle name="Normal 44 6 2 4 2" xfId="26910"/>
    <cellStyle name="Normal 44 6 2 4 2 2" xfId="26911"/>
    <cellStyle name="Normal 44 6 2 4 3" xfId="26912"/>
    <cellStyle name="Normal 44 6 2 5" xfId="26913"/>
    <cellStyle name="Normal 44 6 2 5 2" xfId="26914"/>
    <cellStyle name="Normal 44 6 2 6" xfId="26915"/>
    <cellStyle name="Normal 44 6 3" xfId="26916"/>
    <cellStyle name="Normal 44 6 3 2" xfId="26917"/>
    <cellStyle name="Normal 44 6 3 2 2" xfId="26918"/>
    <cellStyle name="Normal 44 6 3 2 2 2" xfId="26919"/>
    <cellStyle name="Normal 44 6 3 2 3" xfId="26920"/>
    <cellStyle name="Normal 44 6 3 3" xfId="26921"/>
    <cellStyle name="Normal 44 6 3 3 2" xfId="26922"/>
    <cellStyle name="Normal 44 6 3 3 2 2" xfId="26923"/>
    <cellStyle name="Normal 44 6 3 3 3" xfId="26924"/>
    <cellStyle name="Normal 44 6 3 4" xfId="26925"/>
    <cellStyle name="Normal 44 6 3 4 2" xfId="26926"/>
    <cellStyle name="Normal 44 6 3 5" xfId="26927"/>
    <cellStyle name="Normal 44 6 4" xfId="26928"/>
    <cellStyle name="Normal 44 6 4 2" xfId="26929"/>
    <cellStyle name="Normal 44 6 4 2 2" xfId="26930"/>
    <cellStyle name="Normal 44 6 4 3" xfId="26931"/>
    <cellStyle name="Normal 44 6 5" xfId="26932"/>
    <cellStyle name="Normal 44 6 5 2" xfId="26933"/>
    <cellStyle name="Normal 44 6 5 2 2" xfId="26934"/>
    <cellStyle name="Normal 44 6 5 3" xfId="26935"/>
    <cellStyle name="Normal 44 6 6" xfId="26936"/>
    <cellStyle name="Normal 44 6 6 2" xfId="26937"/>
    <cellStyle name="Normal 44 6 7" xfId="26938"/>
    <cellStyle name="Normal 44 7 2 2" xfId="26939"/>
    <cellStyle name="Normal 44 7 2 2 2" xfId="26940"/>
    <cellStyle name="Normal 44 7 2 2 2 2" xfId="26941"/>
    <cellStyle name="Normal 44 7 2 2 2 2 2" xfId="26942"/>
    <cellStyle name="Normal 44 7 2 2 2 3" xfId="26943"/>
    <cellStyle name="Normal 44 7 2 2 3" xfId="26944"/>
    <cellStyle name="Normal 44 7 2 2 3 2" xfId="26945"/>
    <cellStyle name="Normal 44 7 2 2 3 2 2" xfId="26946"/>
    <cellStyle name="Normal 44 7 2 2 3 3" xfId="26947"/>
    <cellStyle name="Normal 44 7 2 2 4" xfId="26948"/>
    <cellStyle name="Normal 44 7 2 2 4 2" xfId="26949"/>
    <cellStyle name="Normal 44 7 2 2 5" xfId="26950"/>
    <cellStyle name="Normal 44 7 2 3" xfId="26951"/>
    <cellStyle name="Normal 44 7 2 3 2" xfId="26952"/>
    <cellStyle name="Normal 44 7 2 3 2 2" xfId="26953"/>
    <cellStyle name="Normal 44 7 2 3 3" xfId="26954"/>
    <cellStyle name="Normal 44 7 2 4" xfId="26955"/>
    <cellStyle name="Normal 44 7 2 4 2" xfId="26956"/>
    <cellStyle name="Normal 44 7 2 4 2 2" xfId="26957"/>
    <cellStyle name="Normal 44 7 2 4 3" xfId="26958"/>
    <cellStyle name="Normal 44 7 2 5" xfId="26959"/>
    <cellStyle name="Normal 44 7 2 5 2" xfId="26960"/>
    <cellStyle name="Normal 44 7 2 6" xfId="26961"/>
    <cellStyle name="Normal 44 7 3" xfId="26962"/>
    <cellStyle name="Normal 44 7 3 2" xfId="26963"/>
    <cellStyle name="Normal 44 7 3 2 2" xfId="26964"/>
    <cellStyle name="Normal 44 7 3 2 2 2" xfId="26965"/>
    <cellStyle name="Normal 44 7 3 2 3" xfId="26966"/>
    <cellStyle name="Normal 44 7 3 3" xfId="26967"/>
    <cellStyle name="Normal 44 7 3 3 2" xfId="26968"/>
    <cellStyle name="Normal 44 7 3 3 2 2" xfId="26969"/>
    <cellStyle name="Normal 44 7 3 3 3" xfId="26970"/>
    <cellStyle name="Normal 44 7 3 4" xfId="26971"/>
    <cellStyle name="Normal 44 7 3 4 2" xfId="26972"/>
    <cellStyle name="Normal 44 7 3 5" xfId="26973"/>
    <cellStyle name="Normal 44 7 4" xfId="26974"/>
    <cellStyle name="Normal 44 7 4 2" xfId="26975"/>
    <cellStyle name="Normal 44 7 4 2 2" xfId="26976"/>
    <cellStyle name="Normal 44 7 4 3" xfId="26977"/>
    <cellStyle name="Normal 44 7 5" xfId="26978"/>
    <cellStyle name="Normal 44 7 5 2" xfId="26979"/>
    <cellStyle name="Normal 44 7 5 2 2" xfId="26980"/>
    <cellStyle name="Normal 44 7 5 3" xfId="26981"/>
    <cellStyle name="Normal 44 7 6" xfId="26982"/>
    <cellStyle name="Normal 44 7 6 2" xfId="26983"/>
    <cellStyle name="Normal 44 7 7" xfId="26984"/>
    <cellStyle name="Normal 44 8 2" xfId="26985"/>
    <cellStyle name="Normal 44 8 2 2" xfId="26986"/>
    <cellStyle name="Normal 44 8 2 2 2" xfId="26987"/>
    <cellStyle name="Normal 44 8 2 2 2 2" xfId="26988"/>
    <cellStyle name="Normal 44 8 2 2 3" xfId="26989"/>
    <cellStyle name="Normal 44 8 2 3" xfId="26990"/>
    <cellStyle name="Normal 44 8 2 3 2" xfId="26991"/>
    <cellStyle name="Normal 44 8 2 3 2 2" xfId="26992"/>
    <cellStyle name="Normal 44 8 2 3 3" xfId="26993"/>
    <cellStyle name="Normal 44 8 2 4" xfId="26994"/>
    <cellStyle name="Normal 44 8 2 4 2" xfId="26995"/>
    <cellStyle name="Normal 44 8 2 5" xfId="26996"/>
    <cellStyle name="Normal 44 8 3" xfId="26997"/>
    <cellStyle name="Normal 44 8 3 2" xfId="26998"/>
    <cellStyle name="Normal 44 8 3 2 2" xfId="26999"/>
    <cellStyle name="Normal 44 8 3 3" xfId="27000"/>
    <cellStyle name="Normal 44 8 4" xfId="27001"/>
    <cellStyle name="Normal 44 8 4 2" xfId="27002"/>
    <cellStyle name="Normal 44 8 4 2 2" xfId="27003"/>
    <cellStyle name="Normal 44 8 4 3" xfId="27004"/>
    <cellStyle name="Normal 44 8 5" xfId="27005"/>
    <cellStyle name="Normal 44 8 5 2" xfId="27006"/>
    <cellStyle name="Normal 44 8 6" xfId="27007"/>
    <cellStyle name="Normal 44 9 2" xfId="27008"/>
    <cellStyle name="Normal 44 9 2 2" xfId="27009"/>
    <cellStyle name="Normal 44 9 2 2 2" xfId="27010"/>
    <cellStyle name="Normal 44 9 2 2 2 2" xfId="27011"/>
    <cellStyle name="Normal 44 9 2 2 3" xfId="27012"/>
    <cellStyle name="Normal 44 9 2 3" xfId="27013"/>
    <cellStyle name="Normal 44 9 2 3 2" xfId="27014"/>
    <cellStyle name="Normal 44 9 2 3 2 2" xfId="27015"/>
    <cellStyle name="Normal 44 9 2 3 3" xfId="27016"/>
    <cellStyle name="Normal 44 9 2 4" xfId="27017"/>
    <cellStyle name="Normal 44 9 2 4 2" xfId="27018"/>
    <cellStyle name="Normal 44 9 2 5" xfId="27019"/>
    <cellStyle name="Normal 44 9 3" xfId="27020"/>
    <cellStyle name="Normal 44 9 3 2" xfId="27021"/>
    <cellStyle name="Normal 44 9 3 2 2" xfId="27022"/>
    <cellStyle name="Normal 44 9 3 3" xfId="27023"/>
    <cellStyle name="Normal 44 9 4" xfId="27024"/>
    <cellStyle name="Normal 44 9 4 2" xfId="27025"/>
    <cellStyle name="Normal 44 9 4 2 2" xfId="27026"/>
    <cellStyle name="Normal 44 9 4 3" xfId="27027"/>
    <cellStyle name="Normal 44 9 5" xfId="27028"/>
    <cellStyle name="Normal 44 9 5 2" xfId="27029"/>
    <cellStyle name="Normal 44 9 6" xfId="27030"/>
    <cellStyle name="Normal 45 10 2" xfId="27031"/>
    <cellStyle name="Normal 45 10 2 2" xfId="27032"/>
    <cellStyle name="Normal 45 10 2 2 2" xfId="27033"/>
    <cellStyle name="Normal 45 10 2 3" xfId="27034"/>
    <cellStyle name="Normal 45 10 3" xfId="27035"/>
    <cellStyle name="Normal 45 10 3 2" xfId="27036"/>
    <cellStyle name="Normal 45 10 3 2 2" xfId="27037"/>
    <cellStyle name="Normal 45 10 3 3" xfId="27038"/>
    <cellStyle name="Normal 45 10 4" xfId="27039"/>
    <cellStyle name="Normal 45 10 4 2" xfId="27040"/>
    <cellStyle name="Normal 45 10 5" xfId="27041"/>
    <cellStyle name="Normal 45 11" xfId="27042"/>
    <cellStyle name="Normal 45 11 2" xfId="27043"/>
    <cellStyle name="Normal 45 11 2 2" xfId="27044"/>
    <cellStyle name="Normal 45 11 3" xfId="27045"/>
    <cellStyle name="Normal 45 12" xfId="27046"/>
    <cellStyle name="Normal 45 12 2" xfId="27047"/>
    <cellStyle name="Normal 45 12 2 2" xfId="27048"/>
    <cellStyle name="Normal 45 12 3" xfId="27049"/>
    <cellStyle name="Normal 45 13" xfId="27050"/>
    <cellStyle name="Normal 45 13 2" xfId="27051"/>
    <cellStyle name="Normal 45 14" xfId="27052"/>
    <cellStyle name="Normal 45 2 2 2" xfId="27053"/>
    <cellStyle name="Normal 45 2 2 2 2" xfId="27054"/>
    <cellStyle name="Normal 45 2 2 2 2 2" xfId="27055"/>
    <cellStyle name="Normal 45 2 2 2 2 2 2" xfId="27056"/>
    <cellStyle name="Normal 45 2 2 2 2 3" xfId="27057"/>
    <cellStyle name="Normal 45 2 2 2 3" xfId="27058"/>
    <cellStyle name="Normal 45 2 2 2 3 2" xfId="27059"/>
    <cellStyle name="Normal 45 2 2 2 3 2 2" xfId="27060"/>
    <cellStyle name="Normal 45 2 2 2 3 3" xfId="27061"/>
    <cellStyle name="Normal 45 2 2 2 4" xfId="27062"/>
    <cellStyle name="Normal 45 2 2 2 4 2" xfId="27063"/>
    <cellStyle name="Normal 45 2 2 2 5" xfId="27064"/>
    <cellStyle name="Normal 45 2 2 3" xfId="27065"/>
    <cellStyle name="Normal 45 2 2 3 2" xfId="27066"/>
    <cellStyle name="Normal 45 2 2 3 2 2" xfId="27067"/>
    <cellStyle name="Normal 45 2 2 3 3" xfId="27068"/>
    <cellStyle name="Normal 45 2 2 4" xfId="27069"/>
    <cellStyle name="Normal 45 2 2 4 2" xfId="27070"/>
    <cellStyle name="Normal 45 2 2 4 2 2" xfId="27071"/>
    <cellStyle name="Normal 45 2 2 4 3" xfId="27072"/>
    <cellStyle name="Normal 45 2 2 5" xfId="27073"/>
    <cellStyle name="Normal 45 2 2 5 2" xfId="27074"/>
    <cellStyle name="Normal 45 2 2 6" xfId="27075"/>
    <cellStyle name="Normal 45 2 3 2" xfId="27076"/>
    <cellStyle name="Normal 45 2 3 2 2" xfId="27077"/>
    <cellStyle name="Normal 45 2 3 2 2 2" xfId="27078"/>
    <cellStyle name="Normal 45 2 3 2 3" xfId="27079"/>
    <cellStyle name="Normal 45 2 3 3" xfId="27080"/>
    <cellStyle name="Normal 45 2 3 3 2" xfId="27081"/>
    <cellStyle name="Normal 45 2 3 3 2 2" xfId="27082"/>
    <cellStyle name="Normal 45 2 3 3 3" xfId="27083"/>
    <cellStyle name="Normal 45 2 3 4" xfId="27084"/>
    <cellStyle name="Normal 45 2 3 4 2" xfId="27085"/>
    <cellStyle name="Normal 45 2 3 5" xfId="27086"/>
    <cellStyle name="Normal 45 2 4 2" xfId="27087"/>
    <cellStyle name="Normal 45 2 4 2 2" xfId="27088"/>
    <cellStyle name="Normal 45 2 4 3" xfId="27089"/>
    <cellStyle name="Normal 45 2 5" xfId="27090"/>
    <cellStyle name="Normal 45 2 5 2" xfId="27091"/>
    <cellStyle name="Normal 45 2 5 2 2" xfId="27092"/>
    <cellStyle name="Normal 45 2 5 3" xfId="27093"/>
    <cellStyle name="Normal 45 2 6" xfId="27094"/>
    <cellStyle name="Normal 45 2 6 2" xfId="27095"/>
    <cellStyle name="Normal 45 2 7" xfId="27096"/>
    <cellStyle name="Normal 45 3 2 2" xfId="27097"/>
    <cellStyle name="Normal 45 3 2 2 2" xfId="27098"/>
    <cellStyle name="Normal 45 3 2 2 2 2" xfId="27099"/>
    <cellStyle name="Normal 45 3 2 2 2 2 2" xfId="27100"/>
    <cellStyle name="Normal 45 3 2 2 2 3" xfId="27101"/>
    <cellStyle name="Normal 45 3 2 2 3" xfId="27102"/>
    <cellStyle name="Normal 45 3 2 2 3 2" xfId="27103"/>
    <cellStyle name="Normal 45 3 2 2 3 2 2" xfId="27104"/>
    <cellStyle name="Normal 45 3 2 2 3 3" xfId="27105"/>
    <cellStyle name="Normal 45 3 2 2 4" xfId="27106"/>
    <cellStyle name="Normal 45 3 2 2 4 2" xfId="27107"/>
    <cellStyle name="Normal 45 3 2 2 5" xfId="27108"/>
    <cellStyle name="Normal 45 3 2 3" xfId="27109"/>
    <cellStyle name="Normal 45 3 2 3 2" xfId="27110"/>
    <cellStyle name="Normal 45 3 2 3 2 2" xfId="27111"/>
    <cellStyle name="Normal 45 3 2 3 3" xfId="27112"/>
    <cellStyle name="Normal 45 3 2 4" xfId="27113"/>
    <cellStyle name="Normal 45 3 2 4 2" xfId="27114"/>
    <cellStyle name="Normal 45 3 2 4 2 2" xfId="27115"/>
    <cellStyle name="Normal 45 3 2 4 3" xfId="27116"/>
    <cellStyle name="Normal 45 3 2 5" xfId="27117"/>
    <cellStyle name="Normal 45 3 2 5 2" xfId="27118"/>
    <cellStyle name="Normal 45 3 2 6" xfId="27119"/>
    <cellStyle name="Normal 45 3 3 2" xfId="27120"/>
    <cellStyle name="Normal 45 3 3 2 2" xfId="27121"/>
    <cellStyle name="Normal 45 3 3 2 2 2" xfId="27122"/>
    <cellStyle name="Normal 45 3 3 2 3" xfId="27123"/>
    <cellStyle name="Normal 45 3 3 3" xfId="27124"/>
    <cellStyle name="Normal 45 3 3 3 2" xfId="27125"/>
    <cellStyle name="Normal 45 3 3 3 2 2" xfId="27126"/>
    <cellStyle name="Normal 45 3 3 3 3" xfId="27127"/>
    <cellStyle name="Normal 45 3 3 4" xfId="27128"/>
    <cellStyle name="Normal 45 3 3 4 2" xfId="27129"/>
    <cellStyle name="Normal 45 3 3 5" xfId="27130"/>
    <cellStyle name="Normal 45 3 4 2" xfId="27131"/>
    <cellStyle name="Normal 45 3 4 2 2" xfId="27132"/>
    <cellStyle name="Normal 45 3 4 3" xfId="27133"/>
    <cellStyle name="Normal 45 3 5" xfId="27134"/>
    <cellStyle name="Normal 45 3 5 2" xfId="27135"/>
    <cellStyle name="Normal 45 3 5 2 2" xfId="27136"/>
    <cellStyle name="Normal 45 3 5 3" xfId="27137"/>
    <cellStyle name="Normal 45 3 6" xfId="27138"/>
    <cellStyle name="Normal 45 3 6 2" xfId="27139"/>
    <cellStyle name="Normal 45 3 7" xfId="27140"/>
    <cellStyle name="Normal 45 4 2 2" xfId="27141"/>
    <cellStyle name="Normal 45 4 2 2 2" xfId="27142"/>
    <cellStyle name="Normal 45 4 2 2 2 2" xfId="27143"/>
    <cellStyle name="Normal 45 4 2 2 2 2 2" xfId="27144"/>
    <cellStyle name="Normal 45 4 2 2 2 3" xfId="27145"/>
    <cellStyle name="Normal 45 4 2 2 3" xfId="27146"/>
    <cellStyle name="Normal 45 4 2 2 3 2" xfId="27147"/>
    <cellStyle name="Normal 45 4 2 2 3 2 2" xfId="27148"/>
    <cellStyle name="Normal 45 4 2 2 3 3" xfId="27149"/>
    <cellStyle name="Normal 45 4 2 2 4" xfId="27150"/>
    <cellStyle name="Normal 45 4 2 2 4 2" xfId="27151"/>
    <cellStyle name="Normal 45 4 2 2 5" xfId="27152"/>
    <cellStyle name="Normal 45 4 2 3" xfId="27153"/>
    <cellStyle name="Normal 45 4 2 3 2" xfId="27154"/>
    <cellStyle name="Normal 45 4 2 3 2 2" xfId="27155"/>
    <cellStyle name="Normal 45 4 2 3 3" xfId="27156"/>
    <cellStyle name="Normal 45 4 2 4" xfId="27157"/>
    <cellStyle name="Normal 45 4 2 4 2" xfId="27158"/>
    <cellStyle name="Normal 45 4 2 4 2 2" xfId="27159"/>
    <cellStyle name="Normal 45 4 2 4 3" xfId="27160"/>
    <cellStyle name="Normal 45 4 2 5" xfId="27161"/>
    <cellStyle name="Normal 45 4 2 5 2" xfId="27162"/>
    <cellStyle name="Normal 45 4 2 6" xfId="27163"/>
    <cellStyle name="Normal 45 4 3" xfId="27164"/>
    <cellStyle name="Normal 45 4 3 2" xfId="27165"/>
    <cellStyle name="Normal 45 4 3 2 2" xfId="27166"/>
    <cellStyle name="Normal 45 4 3 2 2 2" xfId="27167"/>
    <cellStyle name="Normal 45 4 3 2 3" xfId="27168"/>
    <cellStyle name="Normal 45 4 3 3" xfId="27169"/>
    <cellStyle name="Normal 45 4 3 3 2" xfId="27170"/>
    <cellStyle name="Normal 45 4 3 3 2 2" xfId="27171"/>
    <cellStyle name="Normal 45 4 3 3 3" xfId="27172"/>
    <cellStyle name="Normal 45 4 3 4" xfId="27173"/>
    <cellStyle name="Normal 45 4 3 4 2" xfId="27174"/>
    <cellStyle name="Normal 45 4 3 5" xfId="27175"/>
    <cellStyle name="Normal 45 4 4" xfId="27176"/>
    <cellStyle name="Normal 45 4 4 2" xfId="27177"/>
    <cellStyle name="Normal 45 4 4 2 2" xfId="27178"/>
    <cellStyle name="Normal 45 4 4 3" xfId="27179"/>
    <cellStyle name="Normal 45 4 5" xfId="27180"/>
    <cellStyle name="Normal 45 4 5 2" xfId="27181"/>
    <cellStyle name="Normal 45 4 5 2 2" xfId="27182"/>
    <cellStyle name="Normal 45 4 5 3" xfId="27183"/>
    <cellStyle name="Normal 45 4 6" xfId="27184"/>
    <cellStyle name="Normal 45 4 6 2" xfId="27185"/>
    <cellStyle name="Normal 45 4 7" xfId="27186"/>
    <cellStyle name="Normal 45 5 2 2" xfId="27187"/>
    <cellStyle name="Normal 45 5 2 2 2" xfId="27188"/>
    <cellStyle name="Normal 45 5 2 2 2 2" xfId="27189"/>
    <cellStyle name="Normal 45 5 2 2 2 2 2" xfId="27190"/>
    <cellStyle name="Normal 45 5 2 2 2 3" xfId="27191"/>
    <cellStyle name="Normal 45 5 2 2 3" xfId="27192"/>
    <cellStyle name="Normal 45 5 2 2 3 2" xfId="27193"/>
    <cellStyle name="Normal 45 5 2 2 3 2 2" xfId="27194"/>
    <cellStyle name="Normal 45 5 2 2 3 3" xfId="27195"/>
    <cellStyle name="Normal 45 5 2 2 4" xfId="27196"/>
    <cellStyle name="Normal 45 5 2 2 4 2" xfId="27197"/>
    <cellStyle name="Normal 45 5 2 2 5" xfId="27198"/>
    <cellStyle name="Normal 45 5 2 3" xfId="27199"/>
    <cellStyle name="Normal 45 5 2 3 2" xfId="27200"/>
    <cellStyle name="Normal 45 5 2 3 2 2" xfId="27201"/>
    <cellStyle name="Normal 45 5 2 3 3" xfId="27202"/>
    <cellStyle name="Normal 45 5 2 4" xfId="27203"/>
    <cellStyle name="Normal 45 5 2 4 2" xfId="27204"/>
    <cellStyle name="Normal 45 5 2 4 2 2" xfId="27205"/>
    <cellStyle name="Normal 45 5 2 4 3" xfId="27206"/>
    <cellStyle name="Normal 45 5 2 5" xfId="27207"/>
    <cellStyle name="Normal 45 5 2 5 2" xfId="27208"/>
    <cellStyle name="Normal 45 5 2 6" xfId="27209"/>
    <cellStyle name="Normal 45 5 3" xfId="27210"/>
    <cellStyle name="Normal 45 5 3 2" xfId="27211"/>
    <cellStyle name="Normal 45 5 3 2 2" xfId="27212"/>
    <cellStyle name="Normal 45 5 3 2 2 2" xfId="27213"/>
    <cellStyle name="Normal 45 5 3 2 3" xfId="27214"/>
    <cellStyle name="Normal 45 5 3 3" xfId="27215"/>
    <cellStyle name="Normal 45 5 3 3 2" xfId="27216"/>
    <cellStyle name="Normal 45 5 3 3 2 2" xfId="27217"/>
    <cellStyle name="Normal 45 5 3 3 3" xfId="27218"/>
    <cellStyle name="Normal 45 5 3 4" xfId="27219"/>
    <cellStyle name="Normal 45 5 3 4 2" xfId="27220"/>
    <cellStyle name="Normal 45 5 3 5" xfId="27221"/>
    <cellStyle name="Normal 45 5 4" xfId="27222"/>
    <cellStyle name="Normal 45 5 4 2" xfId="27223"/>
    <cellStyle name="Normal 45 5 4 2 2" xfId="27224"/>
    <cellStyle name="Normal 45 5 4 3" xfId="27225"/>
    <cellStyle name="Normal 45 5 5" xfId="27226"/>
    <cellStyle name="Normal 45 5 5 2" xfId="27227"/>
    <cellStyle name="Normal 45 5 5 2 2" xfId="27228"/>
    <cellStyle name="Normal 45 5 5 3" xfId="27229"/>
    <cellStyle name="Normal 45 5 6" xfId="27230"/>
    <cellStyle name="Normal 45 5 6 2" xfId="27231"/>
    <cellStyle name="Normal 45 5 7" xfId="27232"/>
    <cellStyle name="Normal 45 6 2 2" xfId="27233"/>
    <cellStyle name="Normal 45 6 2 2 2" xfId="27234"/>
    <cellStyle name="Normal 45 6 2 2 2 2" xfId="27235"/>
    <cellStyle name="Normal 45 6 2 2 2 2 2" xfId="27236"/>
    <cellStyle name="Normal 45 6 2 2 2 3" xfId="27237"/>
    <cellStyle name="Normal 45 6 2 2 3" xfId="27238"/>
    <cellStyle name="Normal 45 6 2 2 3 2" xfId="27239"/>
    <cellStyle name="Normal 45 6 2 2 3 2 2" xfId="27240"/>
    <cellStyle name="Normal 45 6 2 2 3 3" xfId="27241"/>
    <cellStyle name="Normal 45 6 2 2 4" xfId="27242"/>
    <cellStyle name="Normal 45 6 2 2 4 2" xfId="27243"/>
    <cellStyle name="Normal 45 6 2 2 5" xfId="27244"/>
    <cellStyle name="Normal 45 6 2 3" xfId="27245"/>
    <cellStyle name="Normal 45 6 2 3 2" xfId="27246"/>
    <cellStyle name="Normal 45 6 2 3 2 2" xfId="27247"/>
    <cellStyle name="Normal 45 6 2 3 3" xfId="27248"/>
    <cellStyle name="Normal 45 6 2 4" xfId="27249"/>
    <cellStyle name="Normal 45 6 2 4 2" xfId="27250"/>
    <cellStyle name="Normal 45 6 2 4 2 2" xfId="27251"/>
    <cellStyle name="Normal 45 6 2 4 3" xfId="27252"/>
    <cellStyle name="Normal 45 6 2 5" xfId="27253"/>
    <cellStyle name="Normal 45 6 2 5 2" xfId="27254"/>
    <cellStyle name="Normal 45 6 2 6" xfId="27255"/>
    <cellStyle name="Normal 45 6 3" xfId="27256"/>
    <cellStyle name="Normal 45 6 3 2" xfId="27257"/>
    <cellStyle name="Normal 45 6 3 2 2" xfId="27258"/>
    <cellStyle name="Normal 45 6 3 2 2 2" xfId="27259"/>
    <cellStyle name="Normal 45 6 3 2 3" xfId="27260"/>
    <cellStyle name="Normal 45 6 3 3" xfId="27261"/>
    <cellStyle name="Normal 45 6 3 3 2" xfId="27262"/>
    <cellStyle name="Normal 45 6 3 3 2 2" xfId="27263"/>
    <cellStyle name="Normal 45 6 3 3 3" xfId="27264"/>
    <cellStyle name="Normal 45 6 3 4" xfId="27265"/>
    <cellStyle name="Normal 45 6 3 4 2" xfId="27266"/>
    <cellStyle name="Normal 45 6 3 5" xfId="27267"/>
    <cellStyle name="Normal 45 6 4" xfId="27268"/>
    <cellStyle name="Normal 45 6 4 2" xfId="27269"/>
    <cellStyle name="Normal 45 6 4 2 2" xfId="27270"/>
    <cellStyle name="Normal 45 6 4 3" xfId="27271"/>
    <cellStyle name="Normal 45 6 5" xfId="27272"/>
    <cellStyle name="Normal 45 6 5 2" xfId="27273"/>
    <cellStyle name="Normal 45 6 5 2 2" xfId="27274"/>
    <cellStyle name="Normal 45 6 5 3" xfId="27275"/>
    <cellStyle name="Normal 45 6 6" xfId="27276"/>
    <cellStyle name="Normal 45 6 6 2" xfId="27277"/>
    <cellStyle name="Normal 45 6 7" xfId="27278"/>
    <cellStyle name="Normal 45 7 2 2" xfId="27279"/>
    <cellStyle name="Normal 45 7 2 2 2" xfId="27280"/>
    <cellStyle name="Normal 45 7 2 2 2 2" xfId="27281"/>
    <cellStyle name="Normal 45 7 2 2 2 2 2" xfId="27282"/>
    <cellStyle name="Normal 45 7 2 2 2 3" xfId="27283"/>
    <cellStyle name="Normal 45 7 2 2 3" xfId="27284"/>
    <cellStyle name="Normal 45 7 2 2 3 2" xfId="27285"/>
    <cellStyle name="Normal 45 7 2 2 3 2 2" xfId="27286"/>
    <cellStyle name="Normal 45 7 2 2 3 3" xfId="27287"/>
    <cellStyle name="Normal 45 7 2 2 4" xfId="27288"/>
    <cellStyle name="Normal 45 7 2 2 4 2" xfId="27289"/>
    <cellStyle name="Normal 45 7 2 2 5" xfId="27290"/>
    <cellStyle name="Normal 45 7 2 3" xfId="27291"/>
    <cellStyle name="Normal 45 7 2 3 2" xfId="27292"/>
    <cellStyle name="Normal 45 7 2 3 2 2" xfId="27293"/>
    <cellStyle name="Normal 45 7 2 3 3" xfId="27294"/>
    <cellStyle name="Normal 45 7 2 4" xfId="27295"/>
    <cellStyle name="Normal 45 7 2 4 2" xfId="27296"/>
    <cellStyle name="Normal 45 7 2 4 2 2" xfId="27297"/>
    <cellStyle name="Normal 45 7 2 4 3" xfId="27298"/>
    <cellStyle name="Normal 45 7 2 5" xfId="27299"/>
    <cellStyle name="Normal 45 7 2 5 2" xfId="27300"/>
    <cellStyle name="Normal 45 7 2 6" xfId="27301"/>
    <cellStyle name="Normal 45 7 3" xfId="27302"/>
    <cellStyle name="Normal 45 7 3 2" xfId="27303"/>
    <cellStyle name="Normal 45 7 3 2 2" xfId="27304"/>
    <cellStyle name="Normal 45 7 3 2 2 2" xfId="27305"/>
    <cellStyle name="Normal 45 7 3 2 3" xfId="27306"/>
    <cellStyle name="Normal 45 7 3 3" xfId="27307"/>
    <cellStyle name="Normal 45 7 3 3 2" xfId="27308"/>
    <cellStyle name="Normal 45 7 3 3 2 2" xfId="27309"/>
    <cellStyle name="Normal 45 7 3 3 3" xfId="27310"/>
    <cellStyle name="Normal 45 7 3 4" xfId="27311"/>
    <cellStyle name="Normal 45 7 3 4 2" xfId="27312"/>
    <cellStyle name="Normal 45 7 3 5" xfId="27313"/>
    <cellStyle name="Normal 45 7 4" xfId="27314"/>
    <cellStyle name="Normal 45 7 4 2" xfId="27315"/>
    <cellStyle name="Normal 45 7 4 2 2" xfId="27316"/>
    <cellStyle name="Normal 45 7 4 3" xfId="27317"/>
    <cellStyle name="Normal 45 7 5" xfId="27318"/>
    <cellStyle name="Normal 45 7 5 2" xfId="27319"/>
    <cellStyle name="Normal 45 7 5 2 2" xfId="27320"/>
    <cellStyle name="Normal 45 7 5 3" xfId="27321"/>
    <cellStyle name="Normal 45 7 6" xfId="27322"/>
    <cellStyle name="Normal 45 7 6 2" xfId="27323"/>
    <cellStyle name="Normal 45 7 7" xfId="27324"/>
    <cellStyle name="Normal 45 8 2" xfId="27325"/>
    <cellStyle name="Normal 45 8 2 2" xfId="27326"/>
    <cellStyle name="Normal 45 8 2 2 2" xfId="27327"/>
    <cellStyle name="Normal 45 8 2 2 2 2" xfId="27328"/>
    <cellStyle name="Normal 45 8 2 2 3" xfId="27329"/>
    <cellStyle name="Normal 45 8 2 3" xfId="27330"/>
    <cellStyle name="Normal 45 8 2 3 2" xfId="27331"/>
    <cellStyle name="Normal 45 8 2 3 2 2" xfId="27332"/>
    <cellStyle name="Normal 45 8 2 3 3" xfId="27333"/>
    <cellStyle name="Normal 45 8 2 4" xfId="27334"/>
    <cellStyle name="Normal 45 8 2 4 2" xfId="27335"/>
    <cellStyle name="Normal 45 8 2 5" xfId="27336"/>
    <cellStyle name="Normal 45 8 3" xfId="27337"/>
    <cellStyle name="Normal 45 8 3 2" xfId="27338"/>
    <cellStyle name="Normal 45 8 3 2 2" xfId="27339"/>
    <cellStyle name="Normal 45 8 3 3" xfId="27340"/>
    <cellStyle name="Normal 45 8 4" xfId="27341"/>
    <cellStyle name="Normal 45 8 4 2" xfId="27342"/>
    <cellStyle name="Normal 45 8 4 2 2" xfId="27343"/>
    <cellStyle name="Normal 45 8 4 3" xfId="27344"/>
    <cellStyle name="Normal 45 8 5" xfId="27345"/>
    <cellStyle name="Normal 45 8 5 2" xfId="27346"/>
    <cellStyle name="Normal 45 8 6" xfId="27347"/>
    <cellStyle name="Normal 45 9 2" xfId="27348"/>
    <cellStyle name="Normal 45 9 2 2" xfId="27349"/>
    <cellStyle name="Normal 45 9 2 2 2" xfId="27350"/>
    <cellStyle name="Normal 45 9 2 2 2 2" xfId="27351"/>
    <cellStyle name="Normal 45 9 2 2 3" xfId="27352"/>
    <cellStyle name="Normal 45 9 2 3" xfId="27353"/>
    <cellStyle name="Normal 45 9 2 3 2" xfId="27354"/>
    <cellStyle name="Normal 45 9 2 3 2 2" xfId="27355"/>
    <cellStyle name="Normal 45 9 2 3 3" xfId="27356"/>
    <cellStyle name="Normal 45 9 2 4" xfId="27357"/>
    <cellStyle name="Normal 45 9 2 4 2" xfId="27358"/>
    <cellStyle name="Normal 45 9 2 5" xfId="27359"/>
    <cellStyle name="Normal 45 9 3" xfId="27360"/>
    <cellStyle name="Normal 45 9 3 2" xfId="27361"/>
    <cellStyle name="Normal 45 9 3 2 2" xfId="27362"/>
    <cellStyle name="Normal 45 9 3 3" xfId="27363"/>
    <cellStyle name="Normal 45 9 4" xfId="27364"/>
    <cellStyle name="Normal 45 9 4 2" xfId="27365"/>
    <cellStyle name="Normal 45 9 4 2 2" xfId="27366"/>
    <cellStyle name="Normal 45 9 4 3" xfId="27367"/>
    <cellStyle name="Normal 45 9 5" xfId="27368"/>
    <cellStyle name="Normal 45 9 5 2" xfId="27369"/>
    <cellStyle name="Normal 45 9 6" xfId="27370"/>
    <cellStyle name="Normal 46 10 2" xfId="27371"/>
    <cellStyle name="Normal 46 10 2 2" xfId="27372"/>
    <cellStyle name="Normal 46 10 2 2 2" xfId="27373"/>
    <cellStyle name="Normal 46 10 2 3" xfId="27374"/>
    <cellStyle name="Normal 46 10 3" xfId="27375"/>
    <cellStyle name="Normal 46 10 3 2" xfId="27376"/>
    <cellStyle name="Normal 46 10 3 2 2" xfId="27377"/>
    <cellStyle name="Normal 46 10 3 3" xfId="27378"/>
    <cellStyle name="Normal 46 10 4" xfId="27379"/>
    <cellStyle name="Normal 46 10 4 2" xfId="27380"/>
    <cellStyle name="Normal 46 10 5" xfId="27381"/>
    <cellStyle name="Normal 46 11" xfId="27382"/>
    <cellStyle name="Normal 46 11 2" xfId="27383"/>
    <cellStyle name="Normal 46 11 2 2" xfId="27384"/>
    <cellStyle name="Normal 46 11 3" xfId="27385"/>
    <cellStyle name="Normal 46 12" xfId="27386"/>
    <cellStyle name="Normal 46 12 2" xfId="27387"/>
    <cellStyle name="Normal 46 12 2 2" xfId="27388"/>
    <cellStyle name="Normal 46 12 3" xfId="27389"/>
    <cellStyle name="Normal 46 13" xfId="27390"/>
    <cellStyle name="Normal 46 13 2" xfId="27391"/>
    <cellStyle name="Normal 46 14" xfId="27392"/>
    <cellStyle name="Normal 46 2 2 2" xfId="27393"/>
    <cellStyle name="Normal 46 2 2 2 2" xfId="27394"/>
    <cellStyle name="Normal 46 2 2 2 2 2" xfId="27395"/>
    <cellStyle name="Normal 46 2 2 2 2 2 2" xfId="27396"/>
    <cellStyle name="Normal 46 2 2 2 2 3" xfId="27397"/>
    <cellStyle name="Normal 46 2 2 2 3" xfId="27398"/>
    <cellStyle name="Normal 46 2 2 2 3 2" xfId="27399"/>
    <cellStyle name="Normal 46 2 2 2 3 2 2" xfId="27400"/>
    <cellStyle name="Normal 46 2 2 2 3 3" xfId="27401"/>
    <cellStyle name="Normal 46 2 2 2 4" xfId="27402"/>
    <cellStyle name="Normal 46 2 2 2 4 2" xfId="27403"/>
    <cellStyle name="Normal 46 2 2 2 5" xfId="27404"/>
    <cellStyle name="Normal 46 2 2 3" xfId="27405"/>
    <cellStyle name="Normal 46 2 2 3 2" xfId="27406"/>
    <cellStyle name="Normal 46 2 2 3 2 2" xfId="27407"/>
    <cellStyle name="Normal 46 2 2 3 3" xfId="27408"/>
    <cellStyle name="Normal 46 2 2 4" xfId="27409"/>
    <cellStyle name="Normal 46 2 2 4 2" xfId="27410"/>
    <cellStyle name="Normal 46 2 2 4 2 2" xfId="27411"/>
    <cellStyle name="Normal 46 2 2 4 3" xfId="27412"/>
    <cellStyle name="Normal 46 2 2 5" xfId="27413"/>
    <cellStyle name="Normal 46 2 2 5 2" xfId="27414"/>
    <cellStyle name="Normal 46 2 2 6" xfId="27415"/>
    <cellStyle name="Normal 46 2 3 2" xfId="27416"/>
    <cellStyle name="Normal 46 2 3 2 2" xfId="27417"/>
    <cellStyle name="Normal 46 2 3 2 2 2" xfId="27418"/>
    <cellStyle name="Normal 46 2 3 2 3" xfId="27419"/>
    <cellStyle name="Normal 46 2 3 3" xfId="27420"/>
    <cellStyle name="Normal 46 2 3 3 2" xfId="27421"/>
    <cellStyle name="Normal 46 2 3 3 2 2" xfId="27422"/>
    <cellStyle name="Normal 46 2 3 3 3" xfId="27423"/>
    <cellStyle name="Normal 46 2 3 4" xfId="27424"/>
    <cellStyle name="Normal 46 2 3 4 2" xfId="27425"/>
    <cellStyle name="Normal 46 2 3 5" xfId="27426"/>
    <cellStyle name="Normal 46 2 4 2" xfId="27427"/>
    <cellStyle name="Normal 46 2 4 2 2" xfId="27428"/>
    <cellStyle name="Normal 46 2 4 3" xfId="27429"/>
    <cellStyle name="Normal 46 2 5" xfId="27430"/>
    <cellStyle name="Normal 46 2 5 2" xfId="27431"/>
    <cellStyle name="Normal 46 2 5 2 2" xfId="27432"/>
    <cellStyle name="Normal 46 2 5 3" xfId="27433"/>
    <cellStyle name="Normal 46 2 6" xfId="27434"/>
    <cellStyle name="Normal 46 2 6 2" xfId="27435"/>
    <cellStyle name="Normal 46 2 7" xfId="27436"/>
    <cellStyle name="Normal 46 3 2 2" xfId="27437"/>
    <cellStyle name="Normal 46 3 2 2 2" xfId="27438"/>
    <cellStyle name="Normal 46 3 2 2 2 2" xfId="27439"/>
    <cellStyle name="Normal 46 3 2 2 2 2 2" xfId="27440"/>
    <cellStyle name="Normal 46 3 2 2 2 3" xfId="27441"/>
    <cellStyle name="Normal 46 3 2 2 3" xfId="27442"/>
    <cellStyle name="Normal 46 3 2 2 3 2" xfId="27443"/>
    <cellStyle name="Normal 46 3 2 2 3 2 2" xfId="27444"/>
    <cellStyle name="Normal 46 3 2 2 3 3" xfId="27445"/>
    <cellStyle name="Normal 46 3 2 2 4" xfId="27446"/>
    <cellStyle name="Normal 46 3 2 2 4 2" xfId="27447"/>
    <cellStyle name="Normal 46 3 2 2 5" xfId="27448"/>
    <cellStyle name="Normal 46 3 2 3" xfId="27449"/>
    <cellStyle name="Normal 46 3 2 3 2" xfId="27450"/>
    <cellStyle name="Normal 46 3 2 3 2 2" xfId="27451"/>
    <cellStyle name="Normal 46 3 2 3 3" xfId="27452"/>
    <cellStyle name="Normal 46 3 2 4" xfId="27453"/>
    <cellStyle name="Normal 46 3 2 4 2" xfId="27454"/>
    <cellStyle name="Normal 46 3 2 4 2 2" xfId="27455"/>
    <cellStyle name="Normal 46 3 2 4 3" xfId="27456"/>
    <cellStyle name="Normal 46 3 2 5" xfId="27457"/>
    <cellStyle name="Normal 46 3 2 5 2" xfId="27458"/>
    <cellStyle name="Normal 46 3 2 6" xfId="27459"/>
    <cellStyle name="Normal 46 3 3 2" xfId="27460"/>
    <cellStyle name="Normal 46 3 3 2 2" xfId="27461"/>
    <cellStyle name="Normal 46 3 3 2 2 2" xfId="27462"/>
    <cellStyle name="Normal 46 3 3 2 3" xfId="27463"/>
    <cellStyle name="Normal 46 3 3 3" xfId="27464"/>
    <cellStyle name="Normal 46 3 3 3 2" xfId="27465"/>
    <cellStyle name="Normal 46 3 3 3 2 2" xfId="27466"/>
    <cellStyle name="Normal 46 3 3 3 3" xfId="27467"/>
    <cellStyle name="Normal 46 3 3 4" xfId="27468"/>
    <cellStyle name="Normal 46 3 3 4 2" xfId="27469"/>
    <cellStyle name="Normal 46 3 3 5" xfId="27470"/>
    <cellStyle name="Normal 46 3 4 2" xfId="27471"/>
    <cellStyle name="Normal 46 3 4 2 2" xfId="27472"/>
    <cellStyle name="Normal 46 3 4 3" xfId="27473"/>
    <cellStyle name="Normal 46 3 5" xfId="27474"/>
    <cellStyle name="Normal 46 3 5 2" xfId="27475"/>
    <cellStyle name="Normal 46 3 5 2 2" xfId="27476"/>
    <cellStyle name="Normal 46 3 5 3" xfId="27477"/>
    <cellStyle name="Normal 46 3 6" xfId="27478"/>
    <cellStyle name="Normal 46 3 6 2" xfId="27479"/>
    <cellStyle name="Normal 46 3 7" xfId="27480"/>
    <cellStyle name="Normal 46 4 2 2" xfId="27481"/>
    <cellStyle name="Normal 46 4 2 2 2" xfId="27482"/>
    <cellStyle name="Normal 46 4 2 2 2 2" xfId="27483"/>
    <cellStyle name="Normal 46 4 2 2 2 2 2" xfId="27484"/>
    <cellStyle name="Normal 46 4 2 2 2 3" xfId="27485"/>
    <cellStyle name="Normal 46 4 2 2 3" xfId="27486"/>
    <cellStyle name="Normal 46 4 2 2 3 2" xfId="27487"/>
    <cellStyle name="Normal 46 4 2 2 3 2 2" xfId="27488"/>
    <cellStyle name="Normal 46 4 2 2 3 3" xfId="27489"/>
    <cellStyle name="Normal 46 4 2 2 4" xfId="27490"/>
    <cellStyle name="Normal 46 4 2 2 4 2" xfId="27491"/>
    <cellStyle name="Normal 46 4 2 2 5" xfId="27492"/>
    <cellStyle name="Normal 46 4 2 3" xfId="27493"/>
    <cellStyle name="Normal 46 4 2 3 2" xfId="27494"/>
    <cellStyle name="Normal 46 4 2 3 2 2" xfId="27495"/>
    <cellStyle name="Normal 46 4 2 3 3" xfId="27496"/>
    <cellStyle name="Normal 46 4 2 4" xfId="27497"/>
    <cellStyle name="Normal 46 4 2 4 2" xfId="27498"/>
    <cellStyle name="Normal 46 4 2 4 2 2" xfId="27499"/>
    <cellStyle name="Normal 46 4 2 4 3" xfId="27500"/>
    <cellStyle name="Normal 46 4 2 5" xfId="27501"/>
    <cellStyle name="Normal 46 4 2 5 2" xfId="27502"/>
    <cellStyle name="Normal 46 4 2 6" xfId="27503"/>
    <cellStyle name="Normal 46 4 3" xfId="27504"/>
    <cellStyle name="Normal 46 4 3 2" xfId="27505"/>
    <cellStyle name="Normal 46 4 3 2 2" xfId="27506"/>
    <cellStyle name="Normal 46 4 3 2 2 2" xfId="27507"/>
    <cellStyle name="Normal 46 4 3 2 3" xfId="27508"/>
    <cellStyle name="Normal 46 4 3 3" xfId="27509"/>
    <cellStyle name="Normal 46 4 3 3 2" xfId="27510"/>
    <cellStyle name="Normal 46 4 3 3 2 2" xfId="27511"/>
    <cellStyle name="Normal 46 4 3 3 3" xfId="27512"/>
    <cellStyle name="Normal 46 4 3 4" xfId="27513"/>
    <cellStyle name="Normal 46 4 3 4 2" xfId="27514"/>
    <cellStyle name="Normal 46 4 3 5" xfId="27515"/>
    <cellStyle name="Normal 46 4 4" xfId="27516"/>
    <cellStyle name="Normal 46 4 4 2" xfId="27517"/>
    <cellStyle name="Normal 46 4 4 2 2" xfId="27518"/>
    <cellStyle name="Normal 46 4 4 3" xfId="27519"/>
    <cellStyle name="Normal 46 4 5" xfId="27520"/>
    <cellStyle name="Normal 46 4 5 2" xfId="27521"/>
    <cellStyle name="Normal 46 4 5 2 2" xfId="27522"/>
    <cellStyle name="Normal 46 4 5 3" xfId="27523"/>
    <cellStyle name="Normal 46 4 6" xfId="27524"/>
    <cellStyle name="Normal 46 4 6 2" xfId="27525"/>
    <cellStyle name="Normal 46 4 7" xfId="27526"/>
    <cellStyle name="Normal 46 5 2 2" xfId="27527"/>
    <cellStyle name="Normal 46 5 2 2 2" xfId="27528"/>
    <cellStyle name="Normal 46 5 2 2 2 2" xfId="27529"/>
    <cellStyle name="Normal 46 5 2 2 2 2 2" xfId="27530"/>
    <cellStyle name="Normal 46 5 2 2 2 3" xfId="27531"/>
    <cellStyle name="Normal 46 5 2 2 3" xfId="27532"/>
    <cellStyle name="Normal 46 5 2 2 3 2" xfId="27533"/>
    <cellStyle name="Normal 46 5 2 2 3 2 2" xfId="27534"/>
    <cellStyle name="Normal 46 5 2 2 3 3" xfId="27535"/>
    <cellStyle name="Normal 46 5 2 2 4" xfId="27536"/>
    <cellStyle name="Normal 46 5 2 2 4 2" xfId="27537"/>
    <cellStyle name="Normal 46 5 2 2 5" xfId="27538"/>
    <cellStyle name="Normal 46 5 2 3" xfId="27539"/>
    <cellStyle name="Normal 46 5 2 3 2" xfId="27540"/>
    <cellStyle name="Normal 46 5 2 3 2 2" xfId="27541"/>
    <cellStyle name="Normal 46 5 2 3 3" xfId="27542"/>
    <cellStyle name="Normal 46 5 2 4" xfId="27543"/>
    <cellStyle name="Normal 46 5 2 4 2" xfId="27544"/>
    <cellStyle name="Normal 46 5 2 4 2 2" xfId="27545"/>
    <cellStyle name="Normal 46 5 2 4 3" xfId="27546"/>
    <cellStyle name="Normal 46 5 2 5" xfId="27547"/>
    <cellStyle name="Normal 46 5 2 5 2" xfId="27548"/>
    <cellStyle name="Normal 46 5 2 6" xfId="27549"/>
    <cellStyle name="Normal 46 5 3" xfId="27550"/>
    <cellStyle name="Normal 46 5 3 2" xfId="27551"/>
    <cellStyle name="Normal 46 5 3 2 2" xfId="27552"/>
    <cellStyle name="Normal 46 5 3 2 2 2" xfId="27553"/>
    <cellStyle name="Normal 46 5 3 2 3" xfId="27554"/>
    <cellStyle name="Normal 46 5 3 3" xfId="27555"/>
    <cellStyle name="Normal 46 5 3 3 2" xfId="27556"/>
    <cellStyle name="Normal 46 5 3 3 2 2" xfId="27557"/>
    <cellStyle name="Normal 46 5 3 3 3" xfId="27558"/>
    <cellStyle name="Normal 46 5 3 4" xfId="27559"/>
    <cellStyle name="Normal 46 5 3 4 2" xfId="27560"/>
    <cellStyle name="Normal 46 5 3 5" xfId="27561"/>
    <cellStyle name="Normal 46 5 4" xfId="27562"/>
    <cellStyle name="Normal 46 5 4 2" xfId="27563"/>
    <cellStyle name="Normal 46 5 4 2 2" xfId="27564"/>
    <cellStyle name="Normal 46 5 4 3" xfId="27565"/>
    <cellStyle name="Normal 46 5 5" xfId="27566"/>
    <cellStyle name="Normal 46 5 5 2" xfId="27567"/>
    <cellStyle name="Normal 46 5 5 2 2" xfId="27568"/>
    <cellStyle name="Normal 46 5 5 3" xfId="27569"/>
    <cellStyle name="Normal 46 5 6" xfId="27570"/>
    <cellStyle name="Normal 46 5 6 2" xfId="27571"/>
    <cellStyle name="Normal 46 5 7" xfId="27572"/>
    <cellStyle name="Normal 46 6 2 2" xfId="27573"/>
    <cellStyle name="Normal 46 6 2 2 2" xfId="27574"/>
    <cellStyle name="Normal 46 6 2 2 2 2" xfId="27575"/>
    <cellStyle name="Normal 46 6 2 2 2 2 2" xfId="27576"/>
    <cellStyle name="Normal 46 6 2 2 2 3" xfId="27577"/>
    <cellStyle name="Normal 46 6 2 2 3" xfId="27578"/>
    <cellStyle name="Normal 46 6 2 2 3 2" xfId="27579"/>
    <cellStyle name="Normal 46 6 2 2 3 2 2" xfId="27580"/>
    <cellStyle name="Normal 46 6 2 2 3 3" xfId="27581"/>
    <cellStyle name="Normal 46 6 2 2 4" xfId="27582"/>
    <cellStyle name="Normal 46 6 2 2 4 2" xfId="27583"/>
    <cellStyle name="Normal 46 6 2 2 5" xfId="27584"/>
    <cellStyle name="Normal 46 6 2 3" xfId="27585"/>
    <cellStyle name="Normal 46 6 2 3 2" xfId="27586"/>
    <cellStyle name="Normal 46 6 2 3 2 2" xfId="27587"/>
    <cellStyle name="Normal 46 6 2 3 3" xfId="27588"/>
    <cellStyle name="Normal 46 6 2 4" xfId="27589"/>
    <cellStyle name="Normal 46 6 2 4 2" xfId="27590"/>
    <cellStyle name="Normal 46 6 2 4 2 2" xfId="27591"/>
    <cellStyle name="Normal 46 6 2 4 3" xfId="27592"/>
    <cellStyle name="Normal 46 6 2 5" xfId="27593"/>
    <cellStyle name="Normal 46 6 2 5 2" xfId="27594"/>
    <cellStyle name="Normal 46 6 2 6" xfId="27595"/>
    <cellStyle name="Normal 46 6 3" xfId="27596"/>
    <cellStyle name="Normal 46 6 3 2" xfId="27597"/>
    <cellStyle name="Normal 46 6 3 2 2" xfId="27598"/>
    <cellStyle name="Normal 46 6 3 2 2 2" xfId="27599"/>
    <cellStyle name="Normal 46 6 3 2 3" xfId="27600"/>
    <cellStyle name="Normal 46 6 3 3" xfId="27601"/>
    <cellStyle name="Normal 46 6 3 3 2" xfId="27602"/>
    <cellStyle name="Normal 46 6 3 3 2 2" xfId="27603"/>
    <cellStyle name="Normal 46 6 3 3 3" xfId="27604"/>
    <cellStyle name="Normal 46 6 3 4" xfId="27605"/>
    <cellStyle name="Normal 46 6 3 4 2" xfId="27606"/>
    <cellStyle name="Normal 46 6 3 5" xfId="27607"/>
    <cellStyle name="Normal 46 6 4" xfId="27608"/>
    <cellStyle name="Normal 46 6 4 2" xfId="27609"/>
    <cellStyle name="Normal 46 6 4 2 2" xfId="27610"/>
    <cellStyle name="Normal 46 6 4 3" xfId="27611"/>
    <cellStyle name="Normal 46 6 5" xfId="27612"/>
    <cellStyle name="Normal 46 6 5 2" xfId="27613"/>
    <cellStyle name="Normal 46 6 5 2 2" xfId="27614"/>
    <cellStyle name="Normal 46 6 5 3" xfId="27615"/>
    <cellStyle name="Normal 46 6 6" xfId="27616"/>
    <cellStyle name="Normal 46 6 6 2" xfId="27617"/>
    <cellStyle name="Normal 46 6 7" xfId="27618"/>
    <cellStyle name="Normal 46 7 2 2" xfId="27619"/>
    <cellStyle name="Normal 46 7 2 2 2" xfId="27620"/>
    <cellStyle name="Normal 46 7 2 2 2 2" xfId="27621"/>
    <cellStyle name="Normal 46 7 2 2 2 2 2" xfId="27622"/>
    <cellStyle name="Normal 46 7 2 2 2 3" xfId="27623"/>
    <cellStyle name="Normal 46 7 2 2 3" xfId="27624"/>
    <cellStyle name="Normal 46 7 2 2 3 2" xfId="27625"/>
    <cellStyle name="Normal 46 7 2 2 3 2 2" xfId="27626"/>
    <cellStyle name="Normal 46 7 2 2 3 3" xfId="27627"/>
    <cellStyle name="Normal 46 7 2 2 4" xfId="27628"/>
    <cellStyle name="Normal 46 7 2 2 4 2" xfId="27629"/>
    <cellStyle name="Normal 46 7 2 2 5" xfId="27630"/>
    <cellStyle name="Normal 46 7 2 3" xfId="27631"/>
    <cellStyle name="Normal 46 7 2 3 2" xfId="27632"/>
    <cellStyle name="Normal 46 7 2 3 2 2" xfId="27633"/>
    <cellStyle name="Normal 46 7 2 3 3" xfId="27634"/>
    <cellStyle name="Normal 46 7 2 4" xfId="27635"/>
    <cellStyle name="Normal 46 7 2 4 2" xfId="27636"/>
    <cellStyle name="Normal 46 7 2 4 2 2" xfId="27637"/>
    <cellStyle name="Normal 46 7 2 4 3" xfId="27638"/>
    <cellStyle name="Normal 46 7 2 5" xfId="27639"/>
    <cellStyle name="Normal 46 7 2 5 2" xfId="27640"/>
    <cellStyle name="Normal 46 7 2 6" xfId="27641"/>
    <cellStyle name="Normal 46 7 3" xfId="27642"/>
    <cellStyle name="Normal 46 7 3 2" xfId="27643"/>
    <cellStyle name="Normal 46 7 3 2 2" xfId="27644"/>
    <cellStyle name="Normal 46 7 3 2 2 2" xfId="27645"/>
    <cellStyle name="Normal 46 7 3 2 3" xfId="27646"/>
    <cellStyle name="Normal 46 7 3 3" xfId="27647"/>
    <cellStyle name="Normal 46 7 3 3 2" xfId="27648"/>
    <cellStyle name="Normal 46 7 3 3 2 2" xfId="27649"/>
    <cellStyle name="Normal 46 7 3 3 3" xfId="27650"/>
    <cellStyle name="Normal 46 7 3 4" xfId="27651"/>
    <cellStyle name="Normal 46 7 3 4 2" xfId="27652"/>
    <cellStyle name="Normal 46 7 3 5" xfId="27653"/>
    <cellStyle name="Normal 46 7 4" xfId="27654"/>
    <cellStyle name="Normal 46 7 4 2" xfId="27655"/>
    <cellStyle name="Normal 46 7 4 2 2" xfId="27656"/>
    <cellStyle name="Normal 46 7 4 3" xfId="27657"/>
    <cellStyle name="Normal 46 7 5" xfId="27658"/>
    <cellStyle name="Normal 46 7 5 2" xfId="27659"/>
    <cellStyle name="Normal 46 7 5 2 2" xfId="27660"/>
    <cellStyle name="Normal 46 7 5 3" xfId="27661"/>
    <cellStyle name="Normal 46 7 6" xfId="27662"/>
    <cellStyle name="Normal 46 7 6 2" xfId="27663"/>
    <cellStyle name="Normal 46 7 7" xfId="27664"/>
    <cellStyle name="Normal 46 8 2" xfId="27665"/>
    <cellStyle name="Normal 46 8 2 2" xfId="27666"/>
    <cellStyle name="Normal 46 8 2 2 2" xfId="27667"/>
    <cellStyle name="Normal 46 8 2 2 2 2" xfId="27668"/>
    <cellStyle name="Normal 46 8 2 2 3" xfId="27669"/>
    <cellStyle name="Normal 46 8 2 3" xfId="27670"/>
    <cellStyle name="Normal 46 8 2 3 2" xfId="27671"/>
    <cellStyle name="Normal 46 8 2 3 2 2" xfId="27672"/>
    <cellStyle name="Normal 46 8 2 3 3" xfId="27673"/>
    <cellStyle name="Normal 46 8 2 4" xfId="27674"/>
    <cellStyle name="Normal 46 8 2 4 2" xfId="27675"/>
    <cellStyle name="Normal 46 8 2 5" xfId="27676"/>
    <cellStyle name="Normal 46 8 3" xfId="27677"/>
    <cellStyle name="Normal 46 8 3 2" xfId="27678"/>
    <cellStyle name="Normal 46 8 3 2 2" xfId="27679"/>
    <cellStyle name="Normal 46 8 3 3" xfId="27680"/>
    <cellStyle name="Normal 46 8 4" xfId="27681"/>
    <cellStyle name="Normal 46 8 4 2" xfId="27682"/>
    <cellStyle name="Normal 46 8 4 2 2" xfId="27683"/>
    <cellStyle name="Normal 46 8 4 3" xfId="27684"/>
    <cellStyle name="Normal 46 8 5" xfId="27685"/>
    <cellStyle name="Normal 46 8 5 2" xfId="27686"/>
    <cellStyle name="Normal 46 8 6" xfId="27687"/>
    <cellStyle name="Normal 46 9 2" xfId="27688"/>
    <cellStyle name="Normal 46 9 2 2" xfId="27689"/>
    <cellStyle name="Normal 46 9 2 2 2" xfId="27690"/>
    <cellStyle name="Normal 46 9 2 2 2 2" xfId="27691"/>
    <cellStyle name="Normal 46 9 2 2 3" xfId="27692"/>
    <cellStyle name="Normal 46 9 2 3" xfId="27693"/>
    <cellStyle name="Normal 46 9 2 3 2" xfId="27694"/>
    <cellStyle name="Normal 46 9 2 3 2 2" xfId="27695"/>
    <cellStyle name="Normal 46 9 2 3 3" xfId="27696"/>
    <cellStyle name="Normal 46 9 2 4" xfId="27697"/>
    <cellStyle name="Normal 46 9 2 4 2" xfId="27698"/>
    <cellStyle name="Normal 46 9 2 5" xfId="27699"/>
    <cellStyle name="Normal 46 9 3" xfId="27700"/>
    <cellStyle name="Normal 46 9 3 2" xfId="27701"/>
    <cellStyle name="Normal 46 9 3 2 2" xfId="27702"/>
    <cellStyle name="Normal 46 9 3 3" xfId="27703"/>
    <cellStyle name="Normal 46 9 4" xfId="27704"/>
    <cellStyle name="Normal 46 9 4 2" xfId="27705"/>
    <cellStyle name="Normal 46 9 4 2 2" xfId="27706"/>
    <cellStyle name="Normal 46 9 4 3" xfId="27707"/>
    <cellStyle name="Normal 46 9 5" xfId="27708"/>
    <cellStyle name="Normal 46 9 5 2" xfId="27709"/>
    <cellStyle name="Normal 46 9 6" xfId="27710"/>
    <cellStyle name="Normal 47 10 2" xfId="27711"/>
    <cellStyle name="Normal 47 10 2 2" xfId="27712"/>
    <cellStyle name="Normal 47 10 2 2 2" xfId="27713"/>
    <cellStyle name="Normal 47 10 2 3" xfId="27714"/>
    <cellStyle name="Normal 47 10 3" xfId="27715"/>
    <cellStyle name="Normal 47 10 3 2" xfId="27716"/>
    <cellStyle name="Normal 47 10 3 2 2" xfId="27717"/>
    <cellStyle name="Normal 47 10 3 3" xfId="27718"/>
    <cellStyle name="Normal 47 10 4" xfId="27719"/>
    <cellStyle name="Normal 47 10 4 2" xfId="27720"/>
    <cellStyle name="Normal 47 10 5" xfId="27721"/>
    <cellStyle name="Normal 47 11" xfId="27722"/>
    <cellStyle name="Normal 47 11 2" xfId="27723"/>
    <cellStyle name="Normal 47 11 2 2" xfId="27724"/>
    <cellStyle name="Normal 47 11 3" xfId="27725"/>
    <cellStyle name="Normal 47 12" xfId="27726"/>
    <cellStyle name="Normal 47 12 2" xfId="27727"/>
    <cellStyle name="Normal 47 12 2 2" xfId="27728"/>
    <cellStyle name="Normal 47 12 3" xfId="27729"/>
    <cellStyle name="Normal 47 13" xfId="27730"/>
    <cellStyle name="Normal 47 13 2" xfId="27731"/>
    <cellStyle name="Normal 47 14" xfId="27732"/>
    <cellStyle name="Normal 47 2 2 2" xfId="27733"/>
    <cellStyle name="Normal 47 2 2 2 2" xfId="27734"/>
    <cellStyle name="Normal 47 2 2 2 2 2" xfId="27735"/>
    <cellStyle name="Normal 47 2 2 2 2 2 2" xfId="27736"/>
    <cellStyle name="Normal 47 2 2 2 2 3" xfId="27737"/>
    <cellStyle name="Normal 47 2 2 2 3" xfId="27738"/>
    <cellStyle name="Normal 47 2 2 2 3 2" xfId="27739"/>
    <cellStyle name="Normal 47 2 2 2 3 2 2" xfId="27740"/>
    <cellStyle name="Normal 47 2 2 2 3 3" xfId="27741"/>
    <cellStyle name="Normal 47 2 2 2 4" xfId="27742"/>
    <cellStyle name="Normal 47 2 2 2 4 2" xfId="27743"/>
    <cellStyle name="Normal 47 2 2 2 5" xfId="27744"/>
    <cellStyle name="Normal 47 2 2 3" xfId="27745"/>
    <cellStyle name="Normal 47 2 2 3 2" xfId="27746"/>
    <cellStyle name="Normal 47 2 2 3 2 2" xfId="27747"/>
    <cellStyle name="Normal 47 2 2 3 3" xfId="27748"/>
    <cellStyle name="Normal 47 2 2 4" xfId="27749"/>
    <cellStyle name="Normal 47 2 2 4 2" xfId="27750"/>
    <cellStyle name="Normal 47 2 2 4 2 2" xfId="27751"/>
    <cellStyle name="Normal 47 2 2 4 3" xfId="27752"/>
    <cellStyle name="Normal 47 2 2 5" xfId="27753"/>
    <cellStyle name="Normal 47 2 2 5 2" xfId="27754"/>
    <cellStyle name="Normal 47 2 2 6" xfId="27755"/>
    <cellStyle name="Normal 47 2 3 2" xfId="27756"/>
    <cellStyle name="Normal 47 2 3 2 2" xfId="27757"/>
    <cellStyle name="Normal 47 2 3 2 2 2" xfId="27758"/>
    <cellStyle name="Normal 47 2 3 2 3" xfId="27759"/>
    <cellStyle name="Normal 47 2 3 3" xfId="27760"/>
    <cellStyle name="Normal 47 2 3 3 2" xfId="27761"/>
    <cellStyle name="Normal 47 2 3 3 2 2" xfId="27762"/>
    <cellStyle name="Normal 47 2 3 3 3" xfId="27763"/>
    <cellStyle name="Normal 47 2 3 4" xfId="27764"/>
    <cellStyle name="Normal 47 2 3 4 2" xfId="27765"/>
    <cellStyle name="Normal 47 2 3 5" xfId="27766"/>
    <cellStyle name="Normal 47 2 4 2" xfId="27767"/>
    <cellStyle name="Normal 47 2 4 2 2" xfId="27768"/>
    <cellStyle name="Normal 47 2 4 3" xfId="27769"/>
    <cellStyle name="Normal 47 2 5" xfId="27770"/>
    <cellStyle name="Normal 47 2 5 2" xfId="27771"/>
    <cellStyle name="Normal 47 2 5 2 2" xfId="27772"/>
    <cellStyle name="Normal 47 2 5 3" xfId="27773"/>
    <cellStyle name="Normal 47 2 6" xfId="27774"/>
    <cellStyle name="Normal 47 2 6 2" xfId="27775"/>
    <cellStyle name="Normal 47 2 7" xfId="27776"/>
    <cellStyle name="Normal 47 3 2 2" xfId="27777"/>
    <cellStyle name="Normal 47 3 2 2 2" xfId="27778"/>
    <cellStyle name="Normal 47 3 2 2 2 2" xfId="27779"/>
    <cellStyle name="Normal 47 3 2 2 2 2 2" xfId="27780"/>
    <cellStyle name="Normal 47 3 2 2 2 3" xfId="27781"/>
    <cellStyle name="Normal 47 3 2 2 3" xfId="27782"/>
    <cellStyle name="Normal 47 3 2 2 3 2" xfId="27783"/>
    <cellStyle name="Normal 47 3 2 2 3 2 2" xfId="27784"/>
    <cellStyle name="Normal 47 3 2 2 3 3" xfId="27785"/>
    <cellStyle name="Normal 47 3 2 2 4" xfId="27786"/>
    <cellStyle name="Normal 47 3 2 2 4 2" xfId="27787"/>
    <cellStyle name="Normal 47 3 2 2 5" xfId="27788"/>
    <cellStyle name="Normal 47 3 2 3" xfId="27789"/>
    <cellStyle name="Normal 47 3 2 3 2" xfId="27790"/>
    <cellStyle name="Normal 47 3 2 3 2 2" xfId="27791"/>
    <cellStyle name="Normal 47 3 2 3 3" xfId="27792"/>
    <cellStyle name="Normal 47 3 2 4" xfId="27793"/>
    <cellStyle name="Normal 47 3 2 4 2" xfId="27794"/>
    <cellStyle name="Normal 47 3 2 4 2 2" xfId="27795"/>
    <cellStyle name="Normal 47 3 2 4 3" xfId="27796"/>
    <cellStyle name="Normal 47 3 2 5" xfId="27797"/>
    <cellStyle name="Normal 47 3 2 5 2" xfId="27798"/>
    <cellStyle name="Normal 47 3 2 6" xfId="27799"/>
    <cellStyle name="Normal 47 3 3 2" xfId="27800"/>
    <cellStyle name="Normal 47 3 3 2 2" xfId="27801"/>
    <cellStyle name="Normal 47 3 3 2 2 2" xfId="27802"/>
    <cellStyle name="Normal 47 3 3 2 3" xfId="27803"/>
    <cellStyle name="Normal 47 3 3 3" xfId="27804"/>
    <cellStyle name="Normal 47 3 3 3 2" xfId="27805"/>
    <cellStyle name="Normal 47 3 3 3 2 2" xfId="27806"/>
    <cellStyle name="Normal 47 3 3 3 3" xfId="27807"/>
    <cellStyle name="Normal 47 3 3 4" xfId="27808"/>
    <cellStyle name="Normal 47 3 3 4 2" xfId="27809"/>
    <cellStyle name="Normal 47 3 3 5" xfId="27810"/>
    <cellStyle name="Normal 47 3 4 2" xfId="27811"/>
    <cellStyle name="Normal 47 3 4 2 2" xfId="27812"/>
    <cellStyle name="Normal 47 3 4 3" xfId="27813"/>
    <cellStyle name="Normal 47 3 5" xfId="27814"/>
    <cellStyle name="Normal 47 3 5 2" xfId="27815"/>
    <cellStyle name="Normal 47 3 5 2 2" xfId="27816"/>
    <cellStyle name="Normal 47 3 5 3" xfId="27817"/>
    <cellStyle name="Normal 47 3 6" xfId="27818"/>
    <cellStyle name="Normal 47 3 6 2" xfId="27819"/>
    <cellStyle name="Normal 47 3 7" xfId="27820"/>
    <cellStyle name="Normal 47 4 2 2" xfId="27821"/>
    <cellStyle name="Normal 47 4 2 2 2" xfId="27822"/>
    <cellStyle name="Normal 47 4 2 2 2 2" xfId="27823"/>
    <cellStyle name="Normal 47 4 2 2 2 2 2" xfId="27824"/>
    <cellStyle name="Normal 47 4 2 2 2 3" xfId="27825"/>
    <cellStyle name="Normal 47 4 2 2 3" xfId="27826"/>
    <cellStyle name="Normal 47 4 2 2 3 2" xfId="27827"/>
    <cellStyle name="Normal 47 4 2 2 3 2 2" xfId="27828"/>
    <cellStyle name="Normal 47 4 2 2 3 3" xfId="27829"/>
    <cellStyle name="Normal 47 4 2 2 4" xfId="27830"/>
    <cellStyle name="Normal 47 4 2 2 4 2" xfId="27831"/>
    <cellStyle name="Normal 47 4 2 2 5" xfId="27832"/>
    <cellStyle name="Normal 47 4 2 3" xfId="27833"/>
    <cellStyle name="Normal 47 4 2 3 2" xfId="27834"/>
    <cellStyle name="Normal 47 4 2 3 2 2" xfId="27835"/>
    <cellStyle name="Normal 47 4 2 3 3" xfId="27836"/>
    <cellStyle name="Normal 47 4 2 4" xfId="27837"/>
    <cellStyle name="Normal 47 4 2 4 2" xfId="27838"/>
    <cellStyle name="Normal 47 4 2 4 2 2" xfId="27839"/>
    <cellStyle name="Normal 47 4 2 4 3" xfId="27840"/>
    <cellStyle name="Normal 47 4 2 5" xfId="27841"/>
    <cellStyle name="Normal 47 4 2 5 2" xfId="27842"/>
    <cellStyle name="Normal 47 4 2 6" xfId="27843"/>
    <cellStyle name="Normal 47 4 3" xfId="27844"/>
    <cellStyle name="Normal 47 4 3 2" xfId="27845"/>
    <cellStyle name="Normal 47 4 3 2 2" xfId="27846"/>
    <cellStyle name="Normal 47 4 3 2 2 2" xfId="27847"/>
    <cellStyle name="Normal 47 4 3 2 3" xfId="27848"/>
    <cellStyle name="Normal 47 4 3 3" xfId="27849"/>
    <cellStyle name="Normal 47 4 3 3 2" xfId="27850"/>
    <cellStyle name="Normal 47 4 3 3 2 2" xfId="27851"/>
    <cellStyle name="Normal 47 4 3 3 3" xfId="27852"/>
    <cellStyle name="Normal 47 4 3 4" xfId="27853"/>
    <cellStyle name="Normal 47 4 3 4 2" xfId="27854"/>
    <cellStyle name="Normal 47 4 3 5" xfId="27855"/>
    <cellStyle name="Normal 47 4 4" xfId="27856"/>
    <cellStyle name="Normal 47 4 4 2" xfId="27857"/>
    <cellStyle name="Normal 47 4 4 2 2" xfId="27858"/>
    <cellStyle name="Normal 47 4 4 3" xfId="27859"/>
    <cellStyle name="Normal 47 4 5" xfId="27860"/>
    <cellStyle name="Normal 47 4 5 2" xfId="27861"/>
    <cellStyle name="Normal 47 4 5 2 2" xfId="27862"/>
    <cellStyle name="Normal 47 4 5 3" xfId="27863"/>
    <cellStyle name="Normal 47 4 6" xfId="27864"/>
    <cellStyle name="Normal 47 4 6 2" xfId="27865"/>
    <cellStyle name="Normal 47 4 7" xfId="27866"/>
    <cellStyle name="Normal 47 5 2 2" xfId="27867"/>
    <cellStyle name="Normal 47 5 2 2 2" xfId="27868"/>
    <cellStyle name="Normal 47 5 2 2 2 2" xfId="27869"/>
    <cellStyle name="Normal 47 5 2 2 2 2 2" xfId="27870"/>
    <cellStyle name="Normal 47 5 2 2 2 3" xfId="27871"/>
    <cellStyle name="Normal 47 5 2 2 3" xfId="27872"/>
    <cellStyle name="Normal 47 5 2 2 3 2" xfId="27873"/>
    <cellStyle name="Normal 47 5 2 2 3 2 2" xfId="27874"/>
    <cellStyle name="Normal 47 5 2 2 3 3" xfId="27875"/>
    <cellStyle name="Normal 47 5 2 2 4" xfId="27876"/>
    <cellStyle name="Normal 47 5 2 2 4 2" xfId="27877"/>
    <cellStyle name="Normal 47 5 2 2 5" xfId="27878"/>
    <cellStyle name="Normal 47 5 2 3" xfId="27879"/>
    <cellStyle name="Normal 47 5 2 3 2" xfId="27880"/>
    <cellStyle name="Normal 47 5 2 3 2 2" xfId="27881"/>
    <cellStyle name="Normal 47 5 2 3 3" xfId="27882"/>
    <cellStyle name="Normal 47 5 2 4" xfId="27883"/>
    <cellStyle name="Normal 47 5 2 4 2" xfId="27884"/>
    <cellStyle name="Normal 47 5 2 4 2 2" xfId="27885"/>
    <cellStyle name="Normal 47 5 2 4 3" xfId="27886"/>
    <cellStyle name="Normal 47 5 2 5" xfId="27887"/>
    <cellStyle name="Normal 47 5 2 5 2" xfId="27888"/>
    <cellStyle name="Normal 47 5 2 6" xfId="27889"/>
    <cellStyle name="Normal 47 5 3" xfId="27890"/>
    <cellStyle name="Normal 47 5 3 2" xfId="27891"/>
    <cellStyle name="Normal 47 5 3 2 2" xfId="27892"/>
    <cellStyle name="Normal 47 5 3 2 2 2" xfId="27893"/>
    <cellStyle name="Normal 47 5 3 2 3" xfId="27894"/>
    <cellStyle name="Normal 47 5 3 3" xfId="27895"/>
    <cellStyle name="Normal 47 5 3 3 2" xfId="27896"/>
    <cellStyle name="Normal 47 5 3 3 2 2" xfId="27897"/>
    <cellStyle name="Normal 47 5 3 3 3" xfId="27898"/>
    <cellStyle name="Normal 47 5 3 4" xfId="27899"/>
    <cellStyle name="Normal 47 5 3 4 2" xfId="27900"/>
    <cellStyle name="Normal 47 5 3 5" xfId="27901"/>
    <cellStyle name="Normal 47 5 4" xfId="27902"/>
    <cellStyle name="Normal 47 5 4 2" xfId="27903"/>
    <cellStyle name="Normal 47 5 4 2 2" xfId="27904"/>
    <cellStyle name="Normal 47 5 4 3" xfId="27905"/>
    <cellStyle name="Normal 47 5 5" xfId="27906"/>
    <cellStyle name="Normal 47 5 5 2" xfId="27907"/>
    <cellStyle name="Normal 47 5 5 2 2" xfId="27908"/>
    <cellStyle name="Normal 47 5 5 3" xfId="27909"/>
    <cellStyle name="Normal 47 5 6" xfId="27910"/>
    <cellStyle name="Normal 47 5 6 2" xfId="27911"/>
    <cellStyle name="Normal 47 5 7" xfId="27912"/>
    <cellStyle name="Normal 47 6 2 2" xfId="27913"/>
    <cellStyle name="Normal 47 6 2 2 2" xfId="27914"/>
    <cellStyle name="Normal 47 6 2 2 2 2" xfId="27915"/>
    <cellStyle name="Normal 47 6 2 2 2 2 2" xfId="27916"/>
    <cellStyle name="Normal 47 6 2 2 2 3" xfId="27917"/>
    <cellStyle name="Normal 47 6 2 2 3" xfId="27918"/>
    <cellStyle name="Normal 47 6 2 2 3 2" xfId="27919"/>
    <cellStyle name="Normal 47 6 2 2 3 2 2" xfId="27920"/>
    <cellStyle name="Normal 47 6 2 2 3 3" xfId="27921"/>
    <cellStyle name="Normal 47 6 2 2 4" xfId="27922"/>
    <cellStyle name="Normal 47 6 2 2 4 2" xfId="27923"/>
    <cellStyle name="Normal 47 6 2 2 5" xfId="27924"/>
    <cellStyle name="Normal 47 6 2 3" xfId="27925"/>
    <cellStyle name="Normal 47 6 2 3 2" xfId="27926"/>
    <cellStyle name="Normal 47 6 2 3 2 2" xfId="27927"/>
    <cellStyle name="Normal 47 6 2 3 3" xfId="27928"/>
    <cellStyle name="Normal 47 6 2 4" xfId="27929"/>
    <cellStyle name="Normal 47 6 2 4 2" xfId="27930"/>
    <cellStyle name="Normal 47 6 2 4 2 2" xfId="27931"/>
    <cellStyle name="Normal 47 6 2 4 3" xfId="27932"/>
    <cellStyle name="Normal 47 6 2 5" xfId="27933"/>
    <cellStyle name="Normal 47 6 2 5 2" xfId="27934"/>
    <cellStyle name="Normal 47 6 2 6" xfId="27935"/>
    <cellStyle name="Normal 47 6 3" xfId="27936"/>
    <cellStyle name="Normal 47 6 3 2" xfId="27937"/>
    <cellStyle name="Normal 47 6 3 2 2" xfId="27938"/>
    <cellStyle name="Normal 47 6 3 2 2 2" xfId="27939"/>
    <cellStyle name="Normal 47 6 3 2 3" xfId="27940"/>
    <cellStyle name="Normal 47 6 3 3" xfId="27941"/>
    <cellStyle name="Normal 47 6 3 3 2" xfId="27942"/>
    <cellStyle name="Normal 47 6 3 3 2 2" xfId="27943"/>
    <cellStyle name="Normal 47 6 3 3 3" xfId="27944"/>
    <cellStyle name="Normal 47 6 3 4" xfId="27945"/>
    <cellStyle name="Normal 47 6 3 4 2" xfId="27946"/>
    <cellStyle name="Normal 47 6 3 5" xfId="27947"/>
    <cellStyle name="Normal 47 6 4" xfId="27948"/>
    <cellStyle name="Normal 47 6 4 2" xfId="27949"/>
    <cellStyle name="Normal 47 6 4 2 2" xfId="27950"/>
    <cellStyle name="Normal 47 6 4 3" xfId="27951"/>
    <cellStyle name="Normal 47 6 5" xfId="27952"/>
    <cellStyle name="Normal 47 6 5 2" xfId="27953"/>
    <cellStyle name="Normal 47 6 5 2 2" xfId="27954"/>
    <cellStyle name="Normal 47 6 5 3" xfId="27955"/>
    <cellStyle name="Normal 47 6 6" xfId="27956"/>
    <cellStyle name="Normal 47 6 6 2" xfId="27957"/>
    <cellStyle name="Normal 47 6 7" xfId="27958"/>
    <cellStyle name="Normal 47 7 2 2" xfId="27959"/>
    <cellStyle name="Normal 47 7 2 2 2" xfId="27960"/>
    <cellStyle name="Normal 47 7 2 2 2 2" xfId="27961"/>
    <cellStyle name="Normal 47 7 2 2 2 2 2" xfId="27962"/>
    <cellStyle name="Normal 47 7 2 2 2 3" xfId="27963"/>
    <cellStyle name="Normal 47 7 2 2 3" xfId="27964"/>
    <cellStyle name="Normal 47 7 2 2 3 2" xfId="27965"/>
    <cellStyle name="Normal 47 7 2 2 3 2 2" xfId="27966"/>
    <cellStyle name="Normal 47 7 2 2 3 3" xfId="27967"/>
    <cellStyle name="Normal 47 7 2 2 4" xfId="27968"/>
    <cellStyle name="Normal 47 7 2 2 4 2" xfId="27969"/>
    <cellStyle name="Normal 47 7 2 2 5" xfId="27970"/>
    <cellStyle name="Normal 47 7 2 3" xfId="27971"/>
    <cellStyle name="Normal 47 7 2 3 2" xfId="27972"/>
    <cellStyle name="Normal 47 7 2 3 2 2" xfId="27973"/>
    <cellStyle name="Normal 47 7 2 3 3" xfId="27974"/>
    <cellStyle name="Normal 47 7 2 4" xfId="27975"/>
    <cellStyle name="Normal 47 7 2 4 2" xfId="27976"/>
    <cellStyle name="Normal 47 7 2 4 2 2" xfId="27977"/>
    <cellStyle name="Normal 47 7 2 4 3" xfId="27978"/>
    <cellStyle name="Normal 47 7 2 5" xfId="27979"/>
    <cellStyle name="Normal 47 7 2 5 2" xfId="27980"/>
    <cellStyle name="Normal 47 7 2 6" xfId="27981"/>
    <cellStyle name="Normal 47 7 3" xfId="27982"/>
    <cellStyle name="Normal 47 7 3 2" xfId="27983"/>
    <cellStyle name="Normal 47 7 3 2 2" xfId="27984"/>
    <cellStyle name="Normal 47 7 3 2 2 2" xfId="27985"/>
    <cellStyle name="Normal 47 7 3 2 3" xfId="27986"/>
    <cellStyle name="Normal 47 7 3 3" xfId="27987"/>
    <cellStyle name="Normal 47 7 3 3 2" xfId="27988"/>
    <cellStyle name="Normal 47 7 3 3 2 2" xfId="27989"/>
    <cellStyle name="Normal 47 7 3 3 3" xfId="27990"/>
    <cellStyle name="Normal 47 7 3 4" xfId="27991"/>
    <cellStyle name="Normal 47 7 3 4 2" xfId="27992"/>
    <cellStyle name="Normal 47 7 3 5" xfId="27993"/>
    <cellStyle name="Normal 47 7 4" xfId="27994"/>
    <cellStyle name="Normal 47 7 4 2" xfId="27995"/>
    <cellStyle name="Normal 47 7 4 2 2" xfId="27996"/>
    <cellStyle name="Normal 47 7 4 3" xfId="27997"/>
    <cellStyle name="Normal 47 7 5" xfId="27998"/>
    <cellStyle name="Normal 47 7 5 2" xfId="27999"/>
    <cellStyle name="Normal 47 7 5 2 2" xfId="28000"/>
    <cellStyle name="Normal 47 7 5 3" xfId="28001"/>
    <cellStyle name="Normal 47 7 6" xfId="28002"/>
    <cellStyle name="Normal 47 7 6 2" xfId="28003"/>
    <cellStyle name="Normal 47 7 7" xfId="28004"/>
    <cellStyle name="Normal 47 8 2" xfId="28005"/>
    <cellStyle name="Normal 47 8 2 2" xfId="28006"/>
    <cellStyle name="Normal 47 8 2 2 2" xfId="28007"/>
    <cellStyle name="Normal 47 8 2 2 2 2" xfId="28008"/>
    <cellStyle name="Normal 47 8 2 2 3" xfId="28009"/>
    <cellStyle name="Normal 47 8 2 3" xfId="28010"/>
    <cellStyle name="Normal 47 8 2 3 2" xfId="28011"/>
    <cellStyle name="Normal 47 8 2 3 2 2" xfId="28012"/>
    <cellStyle name="Normal 47 8 2 3 3" xfId="28013"/>
    <cellStyle name="Normal 47 8 2 4" xfId="28014"/>
    <cellStyle name="Normal 47 8 2 4 2" xfId="28015"/>
    <cellStyle name="Normal 47 8 2 5" xfId="28016"/>
    <cellStyle name="Normal 47 8 3" xfId="28017"/>
    <cellStyle name="Normal 47 8 3 2" xfId="28018"/>
    <cellStyle name="Normal 47 8 3 2 2" xfId="28019"/>
    <cellStyle name="Normal 47 8 3 3" xfId="28020"/>
    <cellStyle name="Normal 47 8 4" xfId="28021"/>
    <cellStyle name="Normal 47 8 4 2" xfId="28022"/>
    <cellStyle name="Normal 47 8 4 2 2" xfId="28023"/>
    <cellStyle name="Normal 47 8 4 3" xfId="28024"/>
    <cellStyle name="Normal 47 8 5" xfId="28025"/>
    <cellStyle name="Normal 47 8 5 2" xfId="28026"/>
    <cellStyle name="Normal 47 8 6" xfId="28027"/>
    <cellStyle name="Normal 47 9 2" xfId="28028"/>
    <cellStyle name="Normal 47 9 2 2" xfId="28029"/>
    <cellStyle name="Normal 47 9 2 2 2" xfId="28030"/>
    <cellStyle name="Normal 47 9 2 2 2 2" xfId="28031"/>
    <cellStyle name="Normal 47 9 2 2 3" xfId="28032"/>
    <cellStyle name="Normal 47 9 2 3" xfId="28033"/>
    <cellStyle name="Normal 47 9 2 3 2" xfId="28034"/>
    <cellStyle name="Normal 47 9 2 3 2 2" xfId="28035"/>
    <cellStyle name="Normal 47 9 2 3 3" xfId="28036"/>
    <cellStyle name="Normal 47 9 2 4" xfId="28037"/>
    <cellStyle name="Normal 47 9 2 4 2" xfId="28038"/>
    <cellStyle name="Normal 47 9 2 5" xfId="28039"/>
    <cellStyle name="Normal 47 9 3" xfId="28040"/>
    <cellStyle name="Normal 47 9 3 2" xfId="28041"/>
    <cellStyle name="Normal 47 9 3 2 2" xfId="28042"/>
    <cellStyle name="Normal 47 9 3 3" xfId="28043"/>
    <cellStyle name="Normal 47 9 4" xfId="28044"/>
    <cellStyle name="Normal 47 9 4 2" xfId="28045"/>
    <cellStyle name="Normal 47 9 4 2 2" xfId="28046"/>
    <cellStyle name="Normal 47 9 4 3" xfId="28047"/>
    <cellStyle name="Normal 47 9 5" xfId="28048"/>
    <cellStyle name="Normal 47 9 5 2" xfId="28049"/>
    <cellStyle name="Normal 47 9 6" xfId="28050"/>
    <cellStyle name="Normal 48 10 2" xfId="28051"/>
    <cellStyle name="Normal 48 10 2 2" xfId="28052"/>
    <cellStyle name="Normal 48 10 2 2 2" xfId="28053"/>
    <cellStyle name="Normal 48 10 2 3" xfId="28054"/>
    <cellStyle name="Normal 48 10 3" xfId="28055"/>
    <cellStyle name="Normal 48 10 3 2" xfId="28056"/>
    <cellStyle name="Normal 48 10 3 2 2" xfId="28057"/>
    <cellStyle name="Normal 48 10 3 3" xfId="28058"/>
    <cellStyle name="Normal 48 10 4" xfId="28059"/>
    <cellStyle name="Normal 48 10 4 2" xfId="28060"/>
    <cellStyle name="Normal 48 10 5" xfId="28061"/>
    <cellStyle name="Normal 48 11" xfId="28062"/>
    <cellStyle name="Normal 48 11 2" xfId="28063"/>
    <cellStyle name="Normal 48 11 2 2" xfId="28064"/>
    <cellStyle name="Normal 48 11 3" xfId="28065"/>
    <cellStyle name="Normal 48 12" xfId="28066"/>
    <cellStyle name="Normal 48 12 2" xfId="28067"/>
    <cellStyle name="Normal 48 12 2 2" xfId="28068"/>
    <cellStyle name="Normal 48 12 3" xfId="28069"/>
    <cellStyle name="Normal 48 13" xfId="28070"/>
    <cellStyle name="Normal 48 13 2" xfId="28071"/>
    <cellStyle name="Normal 48 14" xfId="28072"/>
    <cellStyle name="Normal 48 2 2 2" xfId="28073"/>
    <cellStyle name="Normal 48 2 2 2 2" xfId="28074"/>
    <cellStyle name="Normal 48 2 2 2 2 2" xfId="28075"/>
    <cellStyle name="Normal 48 2 2 2 2 2 2" xfId="28076"/>
    <cellStyle name="Normal 48 2 2 2 2 3" xfId="28077"/>
    <cellStyle name="Normal 48 2 2 2 3" xfId="28078"/>
    <cellStyle name="Normal 48 2 2 2 3 2" xfId="28079"/>
    <cellStyle name="Normal 48 2 2 2 3 2 2" xfId="28080"/>
    <cellStyle name="Normal 48 2 2 2 3 3" xfId="28081"/>
    <cellStyle name="Normal 48 2 2 2 4" xfId="28082"/>
    <cellStyle name="Normal 48 2 2 2 4 2" xfId="28083"/>
    <cellStyle name="Normal 48 2 2 2 5" xfId="28084"/>
    <cellStyle name="Normal 48 2 2 3" xfId="28085"/>
    <cellStyle name="Normal 48 2 2 3 2" xfId="28086"/>
    <cellStyle name="Normal 48 2 2 3 2 2" xfId="28087"/>
    <cellStyle name="Normal 48 2 2 3 3" xfId="28088"/>
    <cellStyle name="Normal 48 2 2 4" xfId="28089"/>
    <cellStyle name="Normal 48 2 2 4 2" xfId="28090"/>
    <cellStyle name="Normal 48 2 2 4 2 2" xfId="28091"/>
    <cellStyle name="Normal 48 2 2 4 3" xfId="28092"/>
    <cellStyle name="Normal 48 2 2 5" xfId="28093"/>
    <cellStyle name="Normal 48 2 2 5 2" xfId="28094"/>
    <cellStyle name="Normal 48 2 2 6" xfId="28095"/>
    <cellStyle name="Normal 48 2 3 2" xfId="28096"/>
    <cellStyle name="Normal 48 2 3 2 2" xfId="28097"/>
    <cellStyle name="Normal 48 2 3 2 2 2" xfId="28098"/>
    <cellStyle name="Normal 48 2 3 2 3" xfId="28099"/>
    <cellStyle name="Normal 48 2 3 3" xfId="28100"/>
    <cellStyle name="Normal 48 2 3 3 2" xfId="28101"/>
    <cellStyle name="Normal 48 2 3 3 2 2" xfId="28102"/>
    <cellStyle name="Normal 48 2 3 3 3" xfId="28103"/>
    <cellStyle name="Normal 48 2 3 4" xfId="28104"/>
    <cellStyle name="Normal 48 2 3 4 2" xfId="28105"/>
    <cellStyle name="Normal 48 2 3 5" xfId="28106"/>
    <cellStyle name="Normal 48 2 4 2" xfId="28107"/>
    <cellStyle name="Normal 48 2 4 2 2" xfId="28108"/>
    <cellStyle name="Normal 48 2 4 3" xfId="28109"/>
    <cellStyle name="Normal 48 2 5" xfId="28110"/>
    <cellStyle name="Normal 48 2 5 2" xfId="28111"/>
    <cellStyle name="Normal 48 2 5 2 2" xfId="28112"/>
    <cellStyle name="Normal 48 2 5 3" xfId="28113"/>
    <cellStyle name="Normal 48 2 6" xfId="28114"/>
    <cellStyle name="Normal 48 2 6 2" xfId="28115"/>
    <cellStyle name="Normal 48 2 7" xfId="28116"/>
    <cellStyle name="Normal 48 3 2 2" xfId="28117"/>
    <cellStyle name="Normal 48 3 2 2 2" xfId="28118"/>
    <cellStyle name="Normal 48 3 2 2 2 2" xfId="28119"/>
    <cellStyle name="Normal 48 3 2 2 2 2 2" xfId="28120"/>
    <cellStyle name="Normal 48 3 2 2 2 3" xfId="28121"/>
    <cellStyle name="Normal 48 3 2 2 3" xfId="28122"/>
    <cellStyle name="Normal 48 3 2 2 3 2" xfId="28123"/>
    <cellStyle name="Normal 48 3 2 2 3 2 2" xfId="28124"/>
    <cellStyle name="Normal 48 3 2 2 3 3" xfId="28125"/>
    <cellStyle name="Normal 48 3 2 2 4" xfId="28126"/>
    <cellStyle name="Normal 48 3 2 2 4 2" xfId="28127"/>
    <cellStyle name="Normal 48 3 2 2 5" xfId="28128"/>
    <cellStyle name="Normal 48 3 2 3" xfId="28129"/>
    <cellStyle name="Normal 48 3 2 3 2" xfId="28130"/>
    <cellStyle name="Normal 48 3 2 3 2 2" xfId="28131"/>
    <cellStyle name="Normal 48 3 2 3 3" xfId="28132"/>
    <cellStyle name="Normal 48 3 2 4" xfId="28133"/>
    <cellStyle name="Normal 48 3 2 4 2" xfId="28134"/>
    <cellStyle name="Normal 48 3 2 4 2 2" xfId="28135"/>
    <cellStyle name="Normal 48 3 2 4 3" xfId="28136"/>
    <cellStyle name="Normal 48 3 2 5" xfId="28137"/>
    <cellStyle name="Normal 48 3 2 5 2" xfId="28138"/>
    <cellStyle name="Normal 48 3 2 6" xfId="28139"/>
    <cellStyle name="Normal 48 3 3 2" xfId="28140"/>
    <cellStyle name="Normal 48 3 3 2 2" xfId="28141"/>
    <cellStyle name="Normal 48 3 3 2 2 2" xfId="28142"/>
    <cellStyle name="Normal 48 3 3 2 3" xfId="28143"/>
    <cellStyle name="Normal 48 3 3 3" xfId="28144"/>
    <cellStyle name="Normal 48 3 3 3 2" xfId="28145"/>
    <cellStyle name="Normal 48 3 3 3 2 2" xfId="28146"/>
    <cellStyle name="Normal 48 3 3 3 3" xfId="28147"/>
    <cellStyle name="Normal 48 3 3 4" xfId="28148"/>
    <cellStyle name="Normal 48 3 3 4 2" xfId="28149"/>
    <cellStyle name="Normal 48 3 3 5" xfId="28150"/>
    <cellStyle name="Normal 48 3 4 2" xfId="28151"/>
    <cellStyle name="Normal 48 3 4 2 2" xfId="28152"/>
    <cellStyle name="Normal 48 3 4 3" xfId="28153"/>
    <cellStyle name="Normal 48 3 5" xfId="28154"/>
    <cellStyle name="Normal 48 3 5 2" xfId="28155"/>
    <cellStyle name="Normal 48 3 5 2 2" xfId="28156"/>
    <cellStyle name="Normal 48 3 5 3" xfId="28157"/>
    <cellStyle name="Normal 48 3 6" xfId="28158"/>
    <cellStyle name="Normal 48 3 6 2" xfId="28159"/>
    <cellStyle name="Normal 48 3 7" xfId="28160"/>
    <cellStyle name="Normal 48 4 2 2" xfId="28161"/>
    <cellStyle name="Normal 48 4 2 2 2" xfId="28162"/>
    <cellStyle name="Normal 48 4 2 2 2 2" xfId="28163"/>
    <cellStyle name="Normal 48 4 2 2 2 2 2" xfId="28164"/>
    <cellStyle name="Normal 48 4 2 2 2 3" xfId="28165"/>
    <cellStyle name="Normal 48 4 2 2 3" xfId="28166"/>
    <cellStyle name="Normal 48 4 2 2 3 2" xfId="28167"/>
    <cellStyle name="Normal 48 4 2 2 3 2 2" xfId="28168"/>
    <cellStyle name="Normal 48 4 2 2 3 3" xfId="28169"/>
    <cellStyle name="Normal 48 4 2 2 4" xfId="28170"/>
    <cellStyle name="Normal 48 4 2 2 4 2" xfId="28171"/>
    <cellStyle name="Normal 48 4 2 2 5" xfId="28172"/>
    <cellStyle name="Normal 48 4 2 3" xfId="28173"/>
    <cellStyle name="Normal 48 4 2 3 2" xfId="28174"/>
    <cellStyle name="Normal 48 4 2 3 2 2" xfId="28175"/>
    <cellStyle name="Normal 48 4 2 3 3" xfId="28176"/>
    <cellStyle name="Normal 48 4 2 4" xfId="28177"/>
    <cellStyle name="Normal 48 4 2 4 2" xfId="28178"/>
    <cellStyle name="Normal 48 4 2 4 2 2" xfId="28179"/>
    <cellStyle name="Normal 48 4 2 4 3" xfId="28180"/>
    <cellStyle name="Normal 48 4 2 5" xfId="28181"/>
    <cellStyle name="Normal 48 4 2 5 2" xfId="28182"/>
    <cellStyle name="Normal 48 4 2 6" xfId="28183"/>
    <cellStyle name="Normal 48 4 3" xfId="28184"/>
    <cellStyle name="Normal 48 4 3 2" xfId="28185"/>
    <cellStyle name="Normal 48 4 3 2 2" xfId="28186"/>
    <cellStyle name="Normal 48 4 3 2 2 2" xfId="28187"/>
    <cellStyle name="Normal 48 4 3 2 3" xfId="28188"/>
    <cellStyle name="Normal 48 4 3 3" xfId="28189"/>
    <cellStyle name="Normal 48 4 3 3 2" xfId="28190"/>
    <cellStyle name="Normal 48 4 3 3 2 2" xfId="28191"/>
    <cellStyle name="Normal 48 4 3 3 3" xfId="28192"/>
    <cellStyle name="Normal 48 4 3 4" xfId="28193"/>
    <cellStyle name="Normal 48 4 3 4 2" xfId="28194"/>
    <cellStyle name="Normal 48 4 3 5" xfId="28195"/>
    <cellStyle name="Normal 48 4 4" xfId="28196"/>
    <cellStyle name="Normal 48 4 4 2" xfId="28197"/>
    <cellStyle name="Normal 48 4 4 2 2" xfId="28198"/>
    <cellStyle name="Normal 48 4 4 3" xfId="28199"/>
    <cellStyle name="Normal 48 4 5" xfId="28200"/>
    <cellStyle name="Normal 48 4 5 2" xfId="28201"/>
    <cellStyle name="Normal 48 4 5 2 2" xfId="28202"/>
    <cellStyle name="Normal 48 4 5 3" xfId="28203"/>
    <cellStyle name="Normal 48 4 6" xfId="28204"/>
    <cellStyle name="Normal 48 4 6 2" xfId="28205"/>
    <cellStyle name="Normal 48 4 7" xfId="28206"/>
    <cellStyle name="Normal 48 5 2 2" xfId="28207"/>
    <cellStyle name="Normal 48 5 2 2 2" xfId="28208"/>
    <cellStyle name="Normal 48 5 2 2 2 2" xfId="28209"/>
    <cellStyle name="Normal 48 5 2 2 2 2 2" xfId="28210"/>
    <cellStyle name="Normal 48 5 2 2 2 3" xfId="28211"/>
    <cellStyle name="Normal 48 5 2 2 3" xfId="28212"/>
    <cellStyle name="Normal 48 5 2 2 3 2" xfId="28213"/>
    <cellStyle name="Normal 48 5 2 2 3 2 2" xfId="28214"/>
    <cellStyle name="Normal 48 5 2 2 3 3" xfId="28215"/>
    <cellStyle name="Normal 48 5 2 2 4" xfId="28216"/>
    <cellStyle name="Normal 48 5 2 2 4 2" xfId="28217"/>
    <cellStyle name="Normal 48 5 2 2 5" xfId="28218"/>
    <cellStyle name="Normal 48 5 2 3" xfId="28219"/>
    <cellStyle name="Normal 48 5 2 3 2" xfId="28220"/>
    <cellStyle name="Normal 48 5 2 3 2 2" xfId="28221"/>
    <cellStyle name="Normal 48 5 2 3 3" xfId="28222"/>
    <cellStyle name="Normal 48 5 2 4" xfId="28223"/>
    <cellStyle name="Normal 48 5 2 4 2" xfId="28224"/>
    <cellStyle name="Normal 48 5 2 4 2 2" xfId="28225"/>
    <cellStyle name="Normal 48 5 2 4 3" xfId="28226"/>
    <cellStyle name="Normal 48 5 2 5" xfId="28227"/>
    <cellStyle name="Normal 48 5 2 5 2" xfId="28228"/>
    <cellStyle name="Normal 48 5 2 6" xfId="28229"/>
    <cellStyle name="Normal 48 5 3" xfId="28230"/>
    <cellStyle name="Normal 48 5 3 2" xfId="28231"/>
    <cellStyle name="Normal 48 5 3 2 2" xfId="28232"/>
    <cellStyle name="Normal 48 5 3 2 2 2" xfId="28233"/>
    <cellStyle name="Normal 48 5 3 2 3" xfId="28234"/>
    <cellStyle name="Normal 48 5 3 3" xfId="28235"/>
    <cellStyle name="Normal 48 5 3 3 2" xfId="28236"/>
    <cellStyle name="Normal 48 5 3 3 2 2" xfId="28237"/>
    <cellStyle name="Normal 48 5 3 3 3" xfId="28238"/>
    <cellStyle name="Normal 48 5 3 4" xfId="28239"/>
    <cellStyle name="Normal 48 5 3 4 2" xfId="28240"/>
    <cellStyle name="Normal 48 5 3 5" xfId="28241"/>
    <cellStyle name="Normal 48 5 4" xfId="28242"/>
    <cellStyle name="Normal 48 5 4 2" xfId="28243"/>
    <cellStyle name="Normal 48 5 4 2 2" xfId="28244"/>
    <cellStyle name="Normal 48 5 4 3" xfId="28245"/>
    <cellStyle name="Normal 48 5 5" xfId="28246"/>
    <cellStyle name="Normal 48 5 5 2" xfId="28247"/>
    <cellStyle name="Normal 48 5 5 2 2" xfId="28248"/>
    <cellStyle name="Normal 48 5 5 3" xfId="28249"/>
    <cellStyle name="Normal 48 5 6" xfId="28250"/>
    <cellStyle name="Normal 48 5 6 2" xfId="28251"/>
    <cellStyle name="Normal 48 5 7" xfId="28252"/>
    <cellStyle name="Normal 48 6 2 2" xfId="28253"/>
    <cellStyle name="Normal 48 6 2 2 2" xfId="28254"/>
    <cellStyle name="Normal 48 6 2 2 2 2" xfId="28255"/>
    <cellStyle name="Normal 48 6 2 2 2 2 2" xfId="28256"/>
    <cellStyle name="Normal 48 6 2 2 2 3" xfId="28257"/>
    <cellStyle name="Normal 48 6 2 2 3" xfId="28258"/>
    <cellStyle name="Normal 48 6 2 2 3 2" xfId="28259"/>
    <cellStyle name="Normal 48 6 2 2 3 2 2" xfId="28260"/>
    <cellStyle name="Normal 48 6 2 2 3 3" xfId="28261"/>
    <cellStyle name="Normal 48 6 2 2 4" xfId="28262"/>
    <cellStyle name="Normal 48 6 2 2 4 2" xfId="28263"/>
    <cellStyle name="Normal 48 6 2 2 5" xfId="28264"/>
    <cellStyle name="Normal 48 6 2 3" xfId="28265"/>
    <cellStyle name="Normal 48 6 2 3 2" xfId="28266"/>
    <cellStyle name="Normal 48 6 2 3 2 2" xfId="28267"/>
    <cellStyle name="Normal 48 6 2 3 3" xfId="28268"/>
    <cellStyle name="Normal 48 6 2 4" xfId="28269"/>
    <cellStyle name="Normal 48 6 2 4 2" xfId="28270"/>
    <cellStyle name="Normal 48 6 2 4 2 2" xfId="28271"/>
    <cellStyle name="Normal 48 6 2 4 3" xfId="28272"/>
    <cellStyle name="Normal 48 6 2 5" xfId="28273"/>
    <cellStyle name="Normal 48 6 2 5 2" xfId="28274"/>
    <cellStyle name="Normal 48 6 2 6" xfId="28275"/>
    <cellStyle name="Normal 48 6 3" xfId="28276"/>
    <cellStyle name="Normal 48 6 3 2" xfId="28277"/>
    <cellStyle name="Normal 48 6 3 2 2" xfId="28278"/>
    <cellStyle name="Normal 48 6 3 2 2 2" xfId="28279"/>
    <cellStyle name="Normal 48 6 3 2 3" xfId="28280"/>
    <cellStyle name="Normal 48 6 3 3" xfId="28281"/>
    <cellStyle name="Normal 48 6 3 3 2" xfId="28282"/>
    <cellStyle name="Normal 48 6 3 3 2 2" xfId="28283"/>
    <cellStyle name="Normal 48 6 3 3 3" xfId="28284"/>
    <cellStyle name="Normal 48 6 3 4" xfId="28285"/>
    <cellStyle name="Normal 48 6 3 4 2" xfId="28286"/>
    <cellStyle name="Normal 48 6 3 5" xfId="28287"/>
    <cellStyle name="Normal 48 6 4" xfId="28288"/>
    <cellStyle name="Normal 48 6 4 2" xfId="28289"/>
    <cellStyle name="Normal 48 6 4 2 2" xfId="28290"/>
    <cellStyle name="Normal 48 6 4 3" xfId="28291"/>
    <cellStyle name="Normal 48 6 5" xfId="28292"/>
    <cellStyle name="Normal 48 6 5 2" xfId="28293"/>
    <cellStyle name="Normal 48 6 5 2 2" xfId="28294"/>
    <cellStyle name="Normal 48 6 5 3" xfId="28295"/>
    <cellStyle name="Normal 48 6 6" xfId="28296"/>
    <cellStyle name="Normal 48 6 6 2" xfId="28297"/>
    <cellStyle name="Normal 48 6 7" xfId="28298"/>
    <cellStyle name="Normal 48 7 2 2" xfId="28299"/>
    <cellStyle name="Normal 48 7 2 2 2" xfId="28300"/>
    <cellStyle name="Normal 48 7 2 2 2 2" xfId="28301"/>
    <cellStyle name="Normal 48 7 2 2 2 2 2" xfId="28302"/>
    <cellStyle name="Normal 48 7 2 2 2 3" xfId="28303"/>
    <cellStyle name="Normal 48 7 2 2 3" xfId="28304"/>
    <cellStyle name="Normal 48 7 2 2 3 2" xfId="28305"/>
    <cellStyle name="Normal 48 7 2 2 3 2 2" xfId="28306"/>
    <cellStyle name="Normal 48 7 2 2 3 3" xfId="28307"/>
    <cellStyle name="Normal 48 7 2 2 4" xfId="28308"/>
    <cellStyle name="Normal 48 7 2 2 4 2" xfId="28309"/>
    <cellStyle name="Normal 48 7 2 2 5" xfId="28310"/>
    <cellStyle name="Normal 48 7 2 3" xfId="28311"/>
    <cellStyle name="Normal 48 7 2 3 2" xfId="28312"/>
    <cellStyle name="Normal 48 7 2 3 2 2" xfId="28313"/>
    <cellStyle name="Normal 48 7 2 3 3" xfId="28314"/>
    <cellStyle name="Normal 48 7 2 4" xfId="28315"/>
    <cellStyle name="Normal 48 7 2 4 2" xfId="28316"/>
    <cellStyle name="Normal 48 7 2 4 2 2" xfId="28317"/>
    <cellStyle name="Normal 48 7 2 4 3" xfId="28318"/>
    <cellStyle name="Normal 48 7 2 5" xfId="28319"/>
    <cellStyle name="Normal 48 7 2 5 2" xfId="28320"/>
    <cellStyle name="Normal 48 7 2 6" xfId="28321"/>
    <cellStyle name="Normal 48 7 3" xfId="28322"/>
    <cellStyle name="Normal 48 7 3 2" xfId="28323"/>
    <cellStyle name="Normal 48 7 3 2 2" xfId="28324"/>
    <cellStyle name="Normal 48 7 3 2 2 2" xfId="28325"/>
    <cellStyle name="Normal 48 7 3 2 3" xfId="28326"/>
    <cellStyle name="Normal 48 7 3 3" xfId="28327"/>
    <cellStyle name="Normal 48 7 3 3 2" xfId="28328"/>
    <cellStyle name="Normal 48 7 3 3 2 2" xfId="28329"/>
    <cellStyle name="Normal 48 7 3 3 3" xfId="28330"/>
    <cellStyle name="Normal 48 7 3 4" xfId="28331"/>
    <cellStyle name="Normal 48 7 3 4 2" xfId="28332"/>
    <cellStyle name="Normal 48 7 3 5" xfId="28333"/>
    <cellStyle name="Normal 48 7 4" xfId="28334"/>
    <cellStyle name="Normal 48 7 4 2" xfId="28335"/>
    <cellStyle name="Normal 48 7 4 2 2" xfId="28336"/>
    <cellStyle name="Normal 48 7 4 3" xfId="28337"/>
    <cellStyle name="Normal 48 7 5" xfId="28338"/>
    <cellStyle name="Normal 48 7 5 2" xfId="28339"/>
    <cellStyle name="Normal 48 7 5 2 2" xfId="28340"/>
    <cellStyle name="Normal 48 7 5 3" xfId="28341"/>
    <cellStyle name="Normal 48 7 6" xfId="28342"/>
    <cellStyle name="Normal 48 7 6 2" xfId="28343"/>
    <cellStyle name="Normal 48 7 7" xfId="28344"/>
    <cellStyle name="Normal 48 8 2" xfId="28345"/>
    <cellStyle name="Normal 48 8 2 2" xfId="28346"/>
    <cellStyle name="Normal 48 8 2 2 2" xfId="28347"/>
    <cellStyle name="Normal 48 8 2 2 2 2" xfId="28348"/>
    <cellStyle name="Normal 48 8 2 2 3" xfId="28349"/>
    <cellStyle name="Normal 48 8 2 3" xfId="28350"/>
    <cellStyle name="Normal 48 8 2 3 2" xfId="28351"/>
    <cellStyle name="Normal 48 8 2 3 2 2" xfId="28352"/>
    <cellStyle name="Normal 48 8 2 3 3" xfId="28353"/>
    <cellStyle name="Normal 48 8 2 4" xfId="28354"/>
    <cellStyle name="Normal 48 8 2 4 2" xfId="28355"/>
    <cellStyle name="Normal 48 8 2 5" xfId="28356"/>
    <cellStyle name="Normal 48 8 3" xfId="28357"/>
    <cellStyle name="Normal 48 8 3 2" xfId="28358"/>
    <cellStyle name="Normal 48 8 3 2 2" xfId="28359"/>
    <cellStyle name="Normal 48 8 3 3" xfId="28360"/>
    <cellStyle name="Normal 48 8 4" xfId="28361"/>
    <cellStyle name="Normal 48 8 4 2" xfId="28362"/>
    <cellStyle name="Normal 48 8 4 2 2" xfId="28363"/>
    <cellStyle name="Normal 48 8 4 3" xfId="28364"/>
    <cellStyle name="Normal 48 8 5" xfId="28365"/>
    <cellStyle name="Normal 48 8 5 2" xfId="28366"/>
    <cellStyle name="Normal 48 8 6" xfId="28367"/>
    <cellStyle name="Normal 48 9 2" xfId="28368"/>
    <cellStyle name="Normal 48 9 2 2" xfId="28369"/>
    <cellStyle name="Normal 48 9 2 2 2" xfId="28370"/>
    <cellStyle name="Normal 48 9 2 2 2 2" xfId="28371"/>
    <cellStyle name="Normal 48 9 2 2 3" xfId="28372"/>
    <cellStyle name="Normal 48 9 2 3" xfId="28373"/>
    <cellStyle name="Normal 48 9 2 3 2" xfId="28374"/>
    <cellStyle name="Normal 48 9 2 3 2 2" xfId="28375"/>
    <cellStyle name="Normal 48 9 2 3 3" xfId="28376"/>
    <cellStyle name="Normal 48 9 2 4" xfId="28377"/>
    <cellStyle name="Normal 48 9 2 4 2" xfId="28378"/>
    <cellStyle name="Normal 48 9 2 5" xfId="28379"/>
    <cellStyle name="Normal 48 9 3" xfId="28380"/>
    <cellStyle name="Normal 48 9 3 2" xfId="28381"/>
    <cellStyle name="Normal 48 9 3 2 2" xfId="28382"/>
    <cellStyle name="Normal 48 9 3 3" xfId="28383"/>
    <cellStyle name="Normal 48 9 4" xfId="28384"/>
    <cellStyle name="Normal 48 9 4 2" xfId="28385"/>
    <cellStyle name="Normal 48 9 4 2 2" xfId="28386"/>
    <cellStyle name="Normal 48 9 4 3" xfId="28387"/>
    <cellStyle name="Normal 48 9 5" xfId="28388"/>
    <cellStyle name="Normal 48 9 5 2" xfId="28389"/>
    <cellStyle name="Normal 48 9 6" xfId="28390"/>
    <cellStyle name="Normal 49 10 2" xfId="28391"/>
    <cellStyle name="Normal 49 10 2 2" xfId="28392"/>
    <cellStyle name="Normal 49 10 2 2 2" xfId="28393"/>
    <cellStyle name="Normal 49 10 2 3" xfId="28394"/>
    <cellStyle name="Normal 49 10 3" xfId="28395"/>
    <cellStyle name="Normal 49 10 3 2" xfId="28396"/>
    <cellStyle name="Normal 49 10 3 2 2" xfId="28397"/>
    <cellStyle name="Normal 49 10 3 3" xfId="28398"/>
    <cellStyle name="Normal 49 10 4" xfId="28399"/>
    <cellStyle name="Normal 49 10 4 2" xfId="28400"/>
    <cellStyle name="Normal 49 10 5" xfId="28401"/>
    <cellStyle name="Normal 49 11" xfId="28402"/>
    <cellStyle name="Normal 49 11 2" xfId="28403"/>
    <cellStyle name="Normal 49 11 2 2" xfId="28404"/>
    <cellStyle name="Normal 49 11 3" xfId="28405"/>
    <cellStyle name="Normal 49 12" xfId="28406"/>
    <cellStyle name="Normal 49 12 2" xfId="28407"/>
    <cellStyle name="Normal 49 12 2 2" xfId="28408"/>
    <cellStyle name="Normal 49 12 3" xfId="28409"/>
    <cellStyle name="Normal 49 13" xfId="28410"/>
    <cellStyle name="Normal 49 13 2" xfId="28411"/>
    <cellStyle name="Normal 49 14" xfId="28412"/>
    <cellStyle name="Normal 49 2 2 2" xfId="28413"/>
    <cellStyle name="Normal 49 2 2 2 2" xfId="28414"/>
    <cellStyle name="Normal 49 2 2 2 2 2" xfId="28415"/>
    <cellStyle name="Normal 49 2 2 2 2 2 2" xfId="28416"/>
    <cellStyle name="Normal 49 2 2 2 2 3" xfId="28417"/>
    <cellStyle name="Normal 49 2 2 2 3" xfId="28418"/>
    <cellStyle name="Normal 49 2 2 2 3 2" xfId="28419"/>
    <cellStyle name="Normal 49 2 2 2 3 2 2" xfId="28420"/>
    <cellStyle name="Normal 49 2 2 2 3 3" xfId="28421"/>
    <cellStyle name="Normal 49 2 2 2 4" xfId="28422"/>
    <cellStyle name="Normal 49 2 2 2 4 2" xfId="28423"/>
    <cellStyle name="Normal 49 2 2 2 5" xfId="28424"/>
    <cellStyle name="Normal 49 2 2 3" xfId="28425"/>
    <cellStyle name="Normal 49 2 2 3 2" xfId="28426"/>
    <cellStyle name="Normal 49 2 2 3 2 2" xfId="28427"/>
    <cellStyle name="Normal 49 2 2 3 3" xfId="28428"/>
    <cellStyle name="Normal 49 2 2 4" xfId="28429"/>
    <cellStyle name="Normal 49 2 2 4 2" xfId="28430"/>
    <cellStyle name="Normal 49 2 2 4 2 2" xfId="28431"/>
    <cellStyle name="Normal 49 2 2 4 3" xfId="28432"/>
    <cellStyle name="Normal 49 2 2 5" xfId="28433"/>
    <cellStyle name="Normal 49 2 2 5 2" xfId="28434"/>
    <cellStyle name="Normal 49 2 2 6" xfId="28435"/>
    <cellStyle name="Normal 49 2 3 2" xfId="28436"/>
    <cellStyle name="Normal 49 2 3 2 2" xfId="28437"/>
    <cellStyle name="Normal 49 2 3 2 2 2" xfId="28438"/>
    <cellStyle name="Normal 49 2 3 2 3" xfId="28439"/>
    <cellStyle name="Normal 49 2 3 3" xfId="28440"/>
    <cellStyle name="Normal 49 2 3 3 2" xfId="28441"/>
    <cellStyle name="Normal 49 2 3 3 2 2" xfId="28442"/>
    <cellStyle name="Normal 49 2 3 3 3" xfId="28443"/>
    <cellStyle name="Normal 49 2 3 4" xfId="28444"/>
    <cellStyle name="Normal 49 2 3 4 2" xfId="28445"/>
    <cellStyle name="Normal 49 2 3 5" xfId="28446"/>
    <cellStyle name="Normal 49 2 4 2" xfId="28447"/>
    <cellStyle name="Normal 49 2 4 2 2" xfId="28448"/>
    <cellStyle name="Normal 49 2 4 3" xfId="28449"/>
    <cellStyle name="Normal 49 2 5" xfId="28450"/>
    <cellStyle name="Normal 49 2 5 2" xfId="28451"/>
    <cellStyle name="Normal 49 2 5 2 2" xfId="28452"/>
    <cellStyle name="Normal 49 2 5 3" xfId="28453"/>
    <cellStyle name="Normal 49 2 6" xfId="28454"/>
    <cellStyle name="Normal 49 2 6 2" xfId="28455"/>
    <cellStyle name="Normal 49 2 7" xfId="28456"/>
    <cellStyle name="Normal 49 3 2 2" xfId="28457"/>
    <cellStyle name="Normal 49 3 2 2 2" xfId="28458"/>
    <cellStyle name="Normal 49 3 2 2 2 2" xfId="28459"/>
    <cellStyle name="Normal 49 3 2 2 2 2 2" xfId="28460"/>
    <cellStyle name="Normal 49 3 2 2 2 3" xfId="28461"/>
    <cellStyle name="Normal 49 3 2 2 3" xfId="28462"/>
    <cellStyle name="Normal 49 3 2 2 3 2" xfId="28463"/>
    <cellStyle name="Normal 49 3 2 2 3 2 2" xfId="28464"/>
    <cellStyle name="Normal 49 3 2 2 3 3" xfId="28465"/>
    <cellStyle name="Normal 49 3 2 2 4" xfId="28466"/>
    <cellStyle name="Normal 49 3 2 2 4 2" xfId="28467"/>
    <cellStyle name="Normal 49 3 2 2 5" xfId="28468"/>
    <cellStyle name="Normal 49 3 2 3" xfId="28469"/>
    <cellStyle name="Normal 49 3 2 3 2" xfId="28470"/>
    <cellStyle name="Normal 49 3 2 3 2 2" xfId="28471"/>
    <cellStyle name="Normal 49 3 2 3 3" xfId="28472"/>
    <cellStyle name="Normal 49 3 2 4" xfId="28473"/>
    <cellStyle name="Normal 49 3 2 4 2" xfId="28474"/>
    <cellStyle name="Normal 49 3 2 4 2 2" xfId="28475"/>
    <cellStyle name="Normal 49 3 2 4 3" xfId="28476"/>
    <cellStyle name="Normal 49 3 2 5" xfId="28477"/>
    <cellStyle name="Normal 49 3 2 5 2" xfId="28478"/>
    <cellStyle name="Normal 49 3 2 6" xfId="28479"/>
    <cellStyle name="Normal 49 3 3 2" xfId="28480"/>
    <cellStyle name="Normal 49 3 3 2 2" xfId="28481"/>
    <cellStyle name="Normal 49 3 3 2 2 2" xfId="28482"/>
    <cellStyle name="Normal 49 3 3 2 3" xfId="28483"/>
    <cellStyle name="Normal 49 3 3 3" xfId="28484"/>
    <cellStyle name="Normal 49 3 3 3 2" xfId="28485"/>
    <cellStyle name="Normal 49 3 3 3 2 2" xfId="28486"/>
    <cellStyle name="Normal 49 3 3 3 3" xfId="28487"/>
    <cellStyle name="Normal 49 3 3 4" xfId="28488"/>
    <cellStyle name="Normal 49 3 3 4 2" xfId="28489"/>
    <cellStyle name="Normal 49 3 3 5" xfId="28490"/>
    <cellStyle name="Normal 49 3 4 2" xfId="28491"/>
    <cellStyle name="Normal 49 3 4 2 2" xfId="28492"/>
    <cellStyle name="Normal 49 3 4 3" xfId="28493"/>
    <cellStyle name="Normal 49 3 5" xfId="28494"/>
    <cellStyle name="Normal 49 3 5 2" xfId="28495"/>
    <cellStyle name="Normal 49 3 5 2 2" xfId="28496"/>
    <cellStyle name="Normal 49 3 5 3" xfId="28497"/>
    <cellStyle name="Normal 49 3 6" xfId="28498"/>
    <cellStyle name="Normal 49 3 6 2" xfId="28499"/>
    <cellStyle name="Normal 49 3 7" xfId="28500"/>
    <cellStyle name="Normal 49 4 2 2" xfId="28501"/>
    <cellStyle name="Normal 49 4 2 2 2" xfId="28502"/>
    <cellStyle name="Normal 49 4 2 2 2 2" xfId="28503"/>
    <cellStyle name="Normal 49 4 2 2 2 2 2" xfId="28504"/>
    <cellStyle name="Normal 49 4 2 2 2 3" xfId="28505"/>
    <cellStyle name="Normal 49 4 2 2 3" xfId="28506"/>
    <cellStyle name="Normal 49 4 2 2 3 2" xfId="28507"/>
    <cellStyle name="Normal 49 4 2 2 3 2 2" xfId="28508"/>
    <cellStyle name="Normal 49 4 2 2 3 3" xfId="28509"/>
    <cellStyle name="Normal 49 4 2 2 4" xfId="28510"/>
    <cellStyle name="Normal 49 4 2 2 4 2" xfId="28511"/>
    <cellStyle name="Normal 49 4 2 2 5" xfId="28512"/>
    <cellStyle name="Normal 49 4 2 3" xfId="28513"/>
    <cellStyle name="Normal 49 4 2 3 2" xfId="28514"/>
    <cellStyle name="Normal 49 4 2 3 2 2" xfId="28515"/>
    <cellStyle name="Normal 49 4 2 3 3" xfId="28516"/>
    <cellStyle name="Normal 49 4 2 4" xfId="28517"/>
    <cellStyle name="Normal 49 4 2 4 2" xfId="28518"/>
    <cellStyle name="Normal 49 4 2 4 2 2" xfId="28519"/>
    <cellStyle name="Normal 49 4 2 4 3" xfId="28520"/>
    <cellStyle name="Normal 49 4 2 5" xfId="28521"/>
    <cellStyle name="Normal 49 4 2 5 2" xfId="28522"/>
    <cellStyle name="Normal 49 4 2 6" xfId="28523"/>
    <cellStyle name="Normal 49 4 3" xfId="28524"/>
    <cellStyle name="Normal 49 4 3 2" xfId="28525"/>
    <cellStyle name="Normal 49 4 3 2 2" xfId="28526"/>
    <cellStyle name="Normal 49 4 3 2 2 2" xfId="28527"/>
    <cellStyle name="Normal 49 4 3 2 3" xfId="28528"/>
    <cellStyle name="Normal 49 4 3 3" xfId="28529"/>
    <cellStyle name="Normal 49 4 3 3 2" xfId="28530"/>
    <cellStyle name="Normal 49 4 3 3 2 2" xfId="28531"/>
    <cellStyle name="Normal 49 4 3 3 3" xfId="28532"/>
    <cellStyle name="Normal 49 4 3 4" xfId="28533"/>
    <cellStyle name="Normal 49 4 3 4 2" xfId="28534"/>
    <cellStyle name="Normal 49 4 3 5" xfId="28535"/>
    <cellStyle name="Normal 49 4 4" xfId="28536"/>
    <cellStyle name="Normal 49 4 4 2" xfId="28537"/>
    <cellStyle name="Normal 49 4 4 2 2" xfId="28538"/>
    <cellStyle name="Normal 49 4 4 3" xfId="28539"/>
    <cellStyle name="Normal 49 4 5" xfId="28540"/>
    <cellStyle name="Normal 49 4 5 2" xfId="28541"/>
    <cellStyle name="Normal 49 4 5 2 2" xfId="28542"/>
    <cellStyle name="Normal 49 4 5 3" xfId="28543"/>
    <cellStyle name="Normal 49 4 6" xfId="28544"/>
    <cellStyle name="Normal 49 4 6 2" xfId="28545"/>
    <cellStyle name="Normal 49 4 7" xfId="28546"/>
    <cellStyle name="Normal 49 5 2 2" xfId="28547"/>
    <cellStyle name="Normal 49 5 2 2 2" xfId="28548"/>
    <cellStyle name="Normal 49 5 2 2 2 2" xfId="28549"/>
    <cellStyle name="Normal 49 5 2 2 2 2 2" xfId="28550"/>
    <cellStyle name="Normal 49 5 2 2 2 3" xfId="28551"/>
    <cellStyle name="Normal 49 5 2 2 3" xfId="28552"/>
    <cellStyle name="Normal 49 5 2 2 3 2" xfId="28553"/>
    <cellStyle name="Normal 49 5 2 2 3 2 2" xfId="28554"/>
    <cellStyle name="Normal 49 5 2 2 3 3" xfId="28555"/>
    <cellStyle name="Normal 49 5 2 2 4" xfId="28556"/>
    <cellStyle name="Normal 49 5 2 2 4 2" xfId="28557"/>
    <cellStyle name="Normal 49 5 2 2 5" xfId="28558"/>
    <cellStyle name="Normal 49 5 2 3" xfId="28559"/>
    <cellStyle name="Normal 49 5 2 3 2" xfId="28560"/>
    <cellStyle name="Normal 49 5 2 3 2 2" xfId="28561"/>
    <cellStyle name="Normal 49 5 2 3 3" xfId="28562"/>
    <cellStyle name="Normal 49 5 2 4" xfId="28563"/>
    <cellStyle name="Normal 49 5 2 4 2" xfId="28564"/>
    <cellStyle name="Normal 49 5 2 4 2 2" xfId="28565"/>
    <cellStyle name="Normal 49 5 2 4 3" xfId="28566"/>
    <cellStyle name="Normal 49 5 2 5" xfId="28567"/>
    <cellStyle name="Normal 49 5 2 5 2" xfId="28568"/>
    <cellStyle name="Normal 49 5 2 6" xfId="28569"/>
    <cellStyle name="Normal 49 5 3" xfId="28570"/>
    <cellStyle name="Normal 49 5 3 2" xfId="28571"/>
    <cellStyle name="Normal 49 5 3 2 2" xfId="28572"/>
    <cellStyle name="Normal 49 5 3 2 2 2" xfId="28573"/>
    <cellStyle name="Normal 49 5 3 2 3" xfId="28574"/>
    <cellStyle name="Normal 49 5 3 3" xfId="28575"/>
    <cellStyle name="Normal 49 5 3 3 2" xfId="28576"/>
    <cellStyle name="Normal 49 5 3 3 2 2" xfId="28577"/>
    <cellStyle name="Normal 49 5 3 3 3" xfId="28578"/>
    <cellStyle name="Normal 49 5 3 4" xfId="28579"/>
    <cellStyle name="Normal 49 5 3 4 2" xfId="28580"/>
    <cellStyle name="Normal 49 5 3 5" xfId="28581"/>
    <cellStyle name="Normal 49 5 4" xfId="28582"/>
    <cellStyle name="Normal 49 5 4 2" xfId="28583"/>
    <cellStyle name="Normal 49 5 4 2 2" xfId="28584"/>
    <cellStyle name="Normal 49 5 4 3" xfId="28585"/>
    <cellStyle name="Normal 49 5 5" xfId="28586"/>
    <cellStyle name="Normal 49 5 5 2" xfId="28587"/>
    <cellStyle name="Normal 49 5 5 2 2" xfId="28588"/>
    <cellStyle name="Normal 49 5 5 3" xfId="28589"/>
    <cellStyle name="Normal 49 5 6" xfId="28590"/>
    <cellStyle name="Normal 49 5 6 2" xfId="28591"/>
    <cellStyle name="Normal 49 5 7" xfId="28592"/>
    <cellStyle name="Normal 49 6 2 2" xfId="28593"/>
    <cellStyle name="Normal 49 6 2 2 2" xfId="28594"/>
    <cellStyle name="Normal 49 6 2 2 2 2" xfId="28595"/>
    <cellStyle name="Normal 49 6 2 2 2 2 2" xfId="28596"/>
    <cellStyle name="Normal 49 6 2 2 2 3" xfId="28597"/>
    <cellStyle name="Normal 49 6 2 2 3" xfId="28598"/>
    <cellStyle name="Normal 49 6 2 2 3 2" xfId="28599"/>
    <cellStyle name="Normal 49 6 2 2 3 2 2" xfId="28600"/>
    <cellStyle name="Normal 49 6 2 2 3 3" xfId="28601"/>
    <cellStyle name="Normal 49 6 2 2 4" xfId="28602"/>
    <cellStyle name="Normal 49 6 2 2 4 2" xfId="28603"/>
    <cellStyle name="Normal 49 6 2 2 5" xfId="28604"/>
    <cellStyle name="Normal 49 6 2 3" xfId="28605"/>
    <cellStyle name="Normal 49 6 2 3 2" xfId="28606"/>
    <cellStyle name="Normal 49 6 2 3 2 2" xfId="28607"/>
    <cellStyle name="Normal 49 6 2 3 3" xfId="28608"/>
    <cellStyle name="Normal 49 6 2 4" xfId="28609"/>
    <cellStyle name="Normal 49 6 2 4 2" xfId="28610"/>
    <cellStyle name="Normal 49 6 2 4 2 2" xfId="28611"/>
    <cellStyle name="Normal 49 6 2 4 3" xfId="28612"/>
    <cellStyle name="Normal 49 6 2 5" xfId="28613"/>
    <cellStyle name="Normal 49 6 2 5 2" xfId="28614"/>
    <cellStyle name="Normal 49 6 2 6" xfId="28615"/>
    <cellStyle name="Normal 49 6 3" xfId="28616"/>
    <cellStyle name="Normal 49 6 3 2" xfId="28617"/>
    <cellStyle name="Normal 49 6 3 2 2" xfId="28618"/>
    <cellStyle name="Normal 49 6 3 2 2 2" xfId="28619"/>
    <cellStyle name="Normal 49 6 3 2 3" xfId="28620"/>
    <cellStyle name="Normal 49 6 3 3" xfId="28621"/>
    <cellStyle name="Normal 49 6 3 3 2" xfId="28622"/>
    <cellStyle name="Normal 49 6 3 3 2 2" xfId="28623"/>
    <cellStyle name="Normal 49 6 3 3 3" xfId="28624"/>
    <cellStyle name="Normal 49 6 3 4" xfId="28625"/>
    <cellStyle name="Normal 49 6 3 4 2" xfId="28626"/>
    <cellStyle name="Normal 49 6 3 5" xfId="28627"/>
    <cellStyle name="Normal 49 6 4" xfId="28628"/>
    <cellStyle name="Normal 49 6 4 2" xfId="28629"/>
    <cellStyle name="Normal 49 6 4 2 2" xfId="28630"/>
    <cellStyle name="Normal 49 6 4 3" xfId="28631"/>
    <cellStyle name="Normal 49 6 5" xfId="28632"/>
    <cellStyle name="Normal 49 6 5 2" xfId="28633"/>
    <cellStyle name="Normal 49 6 5 2 2" xfId="28634"/>
    <cellStyle name="Normal 49 6 5 3" xfId="28635"/>
    <cellStyle name="Normal 49 6 6" xfId="28636"/>
    <cellStyle name="Normal 49 6 6 2" xfId="28637"/>
    <cellStyle name="Normal 49 6 7" xfId="28638"/>
    <cellStyle name="Normal 49 7 2 2" xfId="28639"/>
    <cellStyle name="Normal 49 7 2 2 2" xfId="28640"/>
    <cellStyle name="Normal 49 7 2 2 2 2" xfId="28641"/>
    <cellStyle name="Normal 49 7 2 2 2 2 2" xfId="28642"/>
    <cellStyle name="Normal 49 7 2 2 2 3" xfId="28643"/>
    <cellStyle name="Normal 49 7 2 2 3" xfId="28644"/>
    <cellStyle name="Normal 49 7 2 2 3 2" xfId="28645"/>
    <cellStyle name="Normal 49 7 2 2 3 2 2" xfId="28646"/>
    <cellStyle name="Normal 49 7 2 2 3 3" xfId="28647"/>
    <cellStyle name="Normal 49 7 2 2 4" xfId="28648"/>
    <cellStyle name="Normal 49 7 2 2 4 2" xfId="28649"/>
    <cellStyle name="Normal 49 7 2 2 5" xfId="28650"/>
    <cellStyle name="Normal 49 7 2 3" xfId="28651"/>
    <cellStyle name="Normal 49 7 2 3 2" xfId="28652"/>
    <cellStyle name="Normal 49 7 2 3 2 2" xfId="28653"/>
    <cellStyle name="Normal 49 7 2 3 3" xfId="28654"/>
    <cellStyle name="Normal 49 7 2 4" xfId="28655"/>
    <cellStyle name="Normal 49 7 2 4 2" xfId="28656"/>
    <cellStyle name="Normal 49 7 2 4 2 2" xfId="28657"/>
    <cellStyle name="Normal 49 7 2 4 3" xfId="28658"/>
    <cellStyle name="Normal 49 7 2 5" xfId="28659"/>
    <cellStyle name="Normal 49 7 2 5 2" xfId="28660"/>
    <cellStyle name="Normal 49 7 2 6" xfId="28661"/>
    <cellStyle name="Normal 49 7 3" xfId="28662"/>
    <cellStyle name="Normal 49 7 3 2" xfId="28663"/>
    <cellStyle name="Normal 49 7 3 2 2" xfId="28664"/>
    <cellStyle name="Normal 49 7 3 2 2 2" xfId="28665"/>
    <cellStyle name="Normal 49 7 3 2 3" xfId="28666"/>
    <cellStyle name="Normal 49 7 3 3" xfId="28667"/>
    <cellStyle name="Normal 49 7 3 3 2" xfId="28668"/>
    <cellStyle name="Normal 49 7 3 3 2 2" xfId="28669"/>
    <cellStyle name="Normal 49 7 3 3 3" xfId="28670"/>
    <cellStyle name="Normal 49 7 3 4" xfId="28671"/>
    <cellStyle name="Normal 49 7 3 4 2" xfId="28672"/>
    <cellStyle name="Normal 49 7 3 5" xfId="28673"/>
    <cellStyle name="Normal 49 7 4" xfId="28674"/>
    <cellStyle name="Normal 49 7 4 2" xfId="28675"/>
    <cellStyle name="Normal 49 7 4 2 2" xfId="28676"/>
    <cellStyle name="Normal 49 7 4 3" xfId="28677"/>
    <cellStyle name="Normal 49 7 5" xfId="28678"/>
    <cellStyle name="Normal 49 7 5 2" xfId="28679"/>
    <cellStyle name="Normal 49 7 5 2 2" xfId="28680"/>
    <cellStyle name="Normal 49 7 5 3" xfId="28681"/>
    <cellStyle name="Normal 49 7 6" xfId="28682"/>
    <cellStyle name="Normal 49 7 6 2" xfId="28683"/>
    <cellStyle name="Normal 49 7 7" xfId="28684"/>
    <cellStyle name="Normal 49 8 2" xfId="28685"/>
    <cellStyle name="Normal 49 8 2 2" xfId="28686"/>
    <cellStyle name="Normal 49 8 2 2 2" xfId="28687"/>
    <cellStyle name="Normal 49 8 2 2 2 2" xfId="28688"/>
    <cellStyle name="Normal 49 8 2 2 3" xfId="28689"/>
    <cellStyle name="Normal 49 8 2 3" xfId="28690"/>
    <cellStyle name="Normal 49 8 2 3 2" xfId="28691"/>
    <cellStyle name="Normal 49 8 2 3 2 2" xfId="28692"/>
    <cellStyle name="Normal 49 8 2 3 3" xfId="28693"/>
    <cellStyle name="Normal 49 8 2 4" xfId="28694"/>
    <cellStyle name="Normal 49 8 2 4 2" xfId="28695"/>
    <cellStyle name="Normal 49 8 2 5" xfId="28696"/>
    <cellStyle name="Normal 49 8 3" xfId="28697"/>
    <cellStyle name="Normal 49 8 3 2" xfId="28698"/>
    <cellStyle name="Normal 49 8 3 2 2" xfId="28699"/>
    <cellStyle name="Normal 49 8 3 3" xfId="28700"/>
    <cellStyle name="Normal 49 8 4" xfId="28701"/>
    <cellStyle name="Normal 49 8 4 2" xfId="28702"/>
    <cellStyle name="Normal 49 8 4 2 2" xfId="28703"/>
    <cellStyle name="Normal 49 8 4 3" xfId="28704"/>
    <cellStyle name="Normal 49 8 5" xfId="28705"/>
    <cellStyle name="Normal 49 8 5 2" xfId="28706"/>
    <cellStyle name="Normal 49 8 6" xfId="28707"/>
    <cellStyle name="Normal 49 9 2" xfId="28708"/>
    <cellStyle name="Normal 49 9 2 2" xfId="28709"/>
    <cellStyle name="Normal 49 9 2 2 2" xfId="28710"/>
    <cellStyle name="Normal 49 9 2 2 2 2" xfId="28711"/>
    <cellStyle name="Normal 49 9 2 2 3" xfId="28712"/>
    <cellStyle name="Normal 49 9 2 3" xfId="28713"/>
    <cellStyle name="Normal 49 9 2 3 2" xfId="28714"/>
    <cellStyle name="Normal 49 9 2 3 2 2" xfId="28715"/>
    <cellStyle name="Normal 49 9 2 3 3" xfId="28716"/>
    <cellStyle name="Normal 49 9 2 4" xfId="28717"/>
    <cellStyle name="Normal 49 9 2 4 2" xfId="28718"/>
    <cellStyle name="Normal 49 9 2 5" xfId="28719"/>
    <cellStyle name="Normal 49 9 3" xfId="28720"/>
    <cellStyle name="Normal 49 9 3 2" xfId="28721"/>
    <cellStyle name="Normal 49 9 3 2 2" xfId="28722"/>
    <cellStyle name="Normal 49 9 3 3" xfId="28723"/>
    <cellStyle name="Normal 49 9 4" xfId="28724"/>
    <cellStyle name="Normal 49 9 4 2" xfId="28725"/>
    <cellStyle name="Normal 49 9 4 2 2" xfId="28726"/>
    <cellStyle name="Normal 49 9 4 3" xfId="28727"/>
    <cellStyle name="Normal 49 9 5" xfId="28728"/>
    <cellStyle name="Normal 49 9 5 2" xfId="28729"/>
    <cellStyle name="Normal 49 9 6" xfId="28730"/>
    <cellStyle name="Normal 5 2 2 2 2 3" xfId="28731"/>
    <cellStyle name="Normal 5 2 2 2 2 2" xfId="28732"/>
    <cellStyle name="Normal 5 2 2 2 3" xfId="28733"/>
    <cellStyle name="Normal 5 2 2 3 2" xfId="28734"/>
    <cellStyle name="Normal 5 2 2 4" xfId="28735"/>
    <cellStyle name="Normal 5 3 2 2 3" xfId="28736"/>
    <cellStyle name="Normal 5 3 2 2 3 2" xfId="28737"/>
    <cellStyle name="Normal 5 3 2 2 3 2 2" xfId="28738"/>
    <cellStyle name="Normal 5 3 2 2 3 2 2 2" xfId="28739"/>
    <cellStyle name="Normal 5 3 2 2 3 2 3" xfId="28740"/>
    <cellStyle name="Normal 5 3 2 2 3 3" xfId="28741"/>
    <cellStyle name="Normal 5 3 2 2 3 3 2" xfId="28742"/>
    <cellStyle name="Normal 5 3 2 2 3 3 2 2" xfId="28743"/>
    <cellStyle name="Normal 5 3 2 2 3 3 3" xfId="28744"/>
    <cellStyle name="Normal 5 3 2 2 3 4" xfId="28745"/>
    <cellStyle name="Normal 5 3 2 2 3 4 2" xfId="28746"/>
    <cellStyle name="Normal 5 3 2 2 3 5" xfId="28747"/>
    <cellStyle name="Normal 5 3 2 2 4" xfId="28748"/>
    <cellStyle name="Normal 5 3 2 2 4 2" xfId="28749"/>
    <cellStyle name="Normal 5 3 2 2 4 2 2" xfId="28750"/>
    <cellStyle name="Normal 5 3 2 2 4 3" xfId="28751"/>
    <cellStyle name="Normal 5 3 2 2 5" xfId="28752"/>
    <cellStyle name="Normal 5 3 2 2 5 2" xfId="28753"/>
    <cellStyle name="Normal 5 3 2 2 5 2 2" xfId="28754"/>
    <cellStyle name="Normal 5 3 2 2 5 3" xfId="28755"/>
    <cellStyle name="Normal 5 3 2 2 6" xfId="28756"/>
    <cellStyle name="Normal 5 3 2 2 6 2" xfId="28757"/>
    <cellStyle name="Normal 5 3 2 2 7" xfId="28758"/>
    <cellStyle name="Normal 5 3 2 4 2" xfId="28759"/>
    <cellStyle name="Normal 5 3 2 4 2 2" xfId="28760"/>
    <cellStyle name="Normal 5 3 2 4 2 2 2" xfId="28761"/>
    <cellStyle name="Normal 5 3 2 4 2 2 2 2" xfId="28762"/>
    <cellStyle name="Normal 5 3 2 4 2 2 3" xfId="28763"/>
    <cellStyle name="Normal 5 3 2 4 2 3" xfId="28764"/>
    <cellStyle name="Normal 5 3 2 4 2 3 2" xfId="28765"/>
    <cellStyle name="Normal 5 3 2 4 2 3 2 2" xfId="28766"/>
    <cellStyle name="Normal 5 3 2 4 2 3 3" xfId="28767"/>
    <cellStyle name="Normal 5 3 2 4 2 4" xfId="28768"/>
    <cellStyle name="Normal 5 3 2 4 2 4 2" xfId="28769"/>
    <cellStyle name="Normal 5 3 2 4 2 5" xfId="28770"/>
    <cellStyle name="Normal 5 3 2 4 3" xfId="28771"/>
    <cellStyle name="Normal 5 3 2 4 3 2" xfId="28772"/>
    <cellStyle name="Normal 5 3 2 4 3 2 2" xfId="28773"/>
    <cellStyle name="Normal 5 3 2 4 3 3" xfId="28774"/>
    <cellStyle name="Normal 5 3 2 4 4" xfId="28775"/>
    <cellStyle name="Normal 5 3 2 4 4 2" xfId="28776"/>
    <cellStyle name="Normal 5 3 2 4 4 2 2" xfId="28777"/>
    <cellStyle name="Normal 5 3 2 4 4 3" xfId="28778"/>
    <cellStyle name="Normal 5 3 2 4 5" xfId="28779"/>
    <cellStyle name="Normal 5 3 2 4 5 2" xfId="28780"/>
    <cellStyle name="Normal 5 3 2 4 6" xfId="28781"/>
    <cellStyle name="Normal 5 3 2 5" xfId="28782"/>
    <cellStyle name="Normal 5 3 2 6" xfId="28783"/>
    <cellStyle name="Normal 5 3 3 2 2" xfId="28784"/>
    <cellStyle name="Normal 5 3 3 2 2 2" xfId="28785"/>
    <cellStyle name="Normal 5 3 3 2 2 2 2" xfId="28786"/>
    <cellStyle name="Normal 5 3 3 2 2 2 2 2" xfId="28787"/>
    <cellStyle name="Normal 5 3 3 2 2 2 3" xfId="28788"/>
    <cellStyle name="Normal 5 3 3 2 2 3" xfId="28789"/>
    <cellStyle name="Normal 5 3 3 2 2 3 2" xfId="28790"/>
    <cellStyle name="Normal 5 3 3 2 2 3 2 2" xfId="28791"/>
    <cellStyle name="Normal 5 3 3 2 2 3 3" xfId="28792"/>
    <cellStyle name="Normal 5 3 3 2 2 4" xfId="28793"/>
    <cellStyle name="Normal 5 3 3 2 2 4 2" xfId="28794"/>
    <cellStyle name="Normal 5 3 3 2 2 5" xfId="28795"/>
    <cellStyle name="Normal 5 3 3 2 3" xfId="28796"/>
    <cellStyle name="Normal 5 3 3 2 3 2" xfId="28797"/>
    <cellStyle name="Normal 5 3 3 2 3 2 2" xfId="28798"/>
    <cellStyle name="Normal 5 3 3 2 3 3" xfId="28799"/>
    <cellStyle name="Normal 5 3 3 2 4" xfId="28800"/>
    <cellStyle name="Normal 5 3 3 2 4 2" xfId="28801"/>
    <cellStyle name="Normal 5 3 3 2 4 2 2" xfId="28802"/>
    <cellStyle name="Normal 5 3 3 2 4 3" xfId="28803"/>
    <cellStyle name="Normal 5 3 3 2 5" xfId="28804"/>
    <cellStyle name="Normal 5 3 3 2 5 2" xfId="28805"/>
    <cellStyle name="Normal 5 3 3 2 6" xfId="28806"/>
    <cellStyle name="Normal 5 3 3 3" xfId="28807"/>
    <cellStyle name="Normal 5 3 3 3 2" xfId="28808"/>
    <cellStyle name="Normal 5 3 3 3 2 2" xfId="28809"/>
    <cellStyle name="Normal 5 3 3 3 2 2 2" xfId="28810"/>
    <cellStyle name="Normal 5 3 3 3 2 3" xfId="28811"/>
    <cellStyle name="Normal 5 3 3 3 3" xfId="28812"/>
    <cellStyle name="Normal 5 3 3 3 3 2" xfId="28813"/>
    <cellStyle name="Normal 5 3 3 3 3 2 2" xfId="28814"/>
    <cellStyle name="Normal 5 3 3 3 3 3" xfId="28815"/>
    <cellStyle name="Normal 5 3 3 3 4" xfId="28816"/>
    <cellStyle name="Normal 5 3 3 3 4 2" xfId="28817"/>
    <cellStyle name="Normal 5 3 3 3 5" xfId="28818"/>
    <cellStyle name="Normal 5 3 3 4" xfId="28819"/>
    <cellStyle name="Normal 5 3 3 4 2" xfId="28820"/>
    <cellStyle name="Normal 5 3 3 4 2 2" xfId="28821"/>
    <cellStyle name="Normal 5 3 3 4 3" xfId="28822"/>
    <cellStyle name="Normal 5 3 3 5" xfId="28823"/>
    <cellStyle name="Normal 5 3 3 5 2" xfId="28824"/>
    <cellStyle name="Normal 5 3 3 5 2 2" xfId="28825"/>
    <cellStyle name="Normal 5 3 3 5 3" xfId="28826"/>
    <cellStyle name="Normal 5 3 3 6" xfId="28827"/>
    <cellStyle name="Normal 5 3 3 6 2" xfId="28828"/>
    <cellStyle name="Normal 5 3 3 7" xfId="28829"/>
    <cellStyle name="Normal 5 3 4 2 2" xfId="28830"/>
    <cellStyle name="Normal 5 3 4 2 2 2" xfId="28831"/>
    <cellStyle name="Normal 5 3 4 2 2 2 2" xfId="28832"/>
    <cellStyle name="Normal 5 3 4 2 2 2 2 2" xfId="28833"/>
    <cellStyle name="Normal 5 3 4 2 2 2 3" xfId="28834"/>
    <cellStyle name="Normal 5 3 4 2 2 3" xfId="28835"/>
    <cellStyle name="Normal 5 3 4 2 2 3 2" xfId="28836"/>
    <cellStyle name="Normal 5 3 4 2 2 3 2 2" xfId="28837"/>
    <cellStyle name="Normal 5 3 4 2 2 3 3" xfId="28838"/>
    <cellStyle name="Normal 5 3 4 2 2 4" xfId="28839"/>
    <cellStyle name="Normal 5 3 4 2 2 4 2" xfId="28840"/>
    <cellStyle name="Normal 5 3 4 2 2 5" xfId="28841"/>
    <cellStyle name="Normal 5 3 4 2 3" xfId="28842"/>
    <cellStyle name="Normal 5 3 4 2 3 2" xfId="28843"/>
    <cellStyle name="Normal 5 3 4 2 3 2 2" xfId="28844"/>
    <cellStyle name="Normal 5 3 4 2 3 3" xfId="28845"/>
    <cellStyle name="Normal 5 3 4 2 4" xfId="28846"/>
    <cellStyle name="Normal 5 3 4 2 4 2" xfId="28847"/>
    <cellStyle name="Normal 5 3 4 2 4 2 2" xfId="28848"/>
    <cellStyle name="Normal 5 3 4 2 4 3" xfId="28849"/>
    <cellStyle name="Normal 5 3 4 2 5" xfId="28850"/>
    <cellStyle name="Normal 5 3 4 2 5 2" xfId="28851"/>
    <cellStyle name="Normal 5 3 4 2 6" xfId="28852"/>
    <cellStyle name="Normal 5 3 4 3" xfId="28853"/>
    <cellStyle name="Normal 5 3 4 3 2" xfId="28854"/>
    <cellStyle name="Normal 5 3 4 3 2 2" xfId="28855"/>
    <cellStyle name="Normal 5 3 4 3 2 2 2" xfId="28856"/>
    <cellStyle name="Normal 5 3 4 3 2 3" xfId="28857"/>
    <cellStyle name="Normal 5 3 4 3 3" xfId="28858"/>
    <cellStyle name="Normal 5 3 4 3 3 2" xfId="28859"/>
    <cellStyle name="Normal 5 3 4 3 3 2 2" xfId="28860"/>
    <cellStyle name="Normal 5 3 4 3 3 3" xfId="28861"/>
    <cellStyle name="Normal 5 3 4 3 4" xfId="28862"/>
    <cellStyle name="Normal 5 3 4 3 4 2" xfId="28863"/>
    <cellStyle name="Normal 5 3 4 3 5" xfId="28864"/>
    <cellStyle name="Normal 5 3 4 4" xfId="28865"/>
    <cellStyle name="Normal 5 3 4 4 2" xfId="28866"/>
    <cellStyle name="Normal 5 3 4 4 2 2" xfId="28867"/>
    <cellStyle name="Normal 5 3 4 4 3" xfId="28868"/>
    <cellStyle name="Normal 5 3 4 5" xfId="28869"/>
    <cellStyle name="Normal 5 3 4 5 2" xfId="28870"/>
    <cellStyle name="Normal 5 3 4 5 2 2" xfId="28871"/>
    <cellStyle name="Normal 5 3 4 5 3" xfId="28872"/>
    <cellStyle name="Normal 5 3 4 6" xfId="28873"/>
    <cellStyle name="Normal 5 3 4 6 2" xfId="28874"/>
    <cellStyle name="Normal 5 3 4 7" xfId="28875"/>
    <cellStyle name="Normal 5 3 5 2" xfId="28876"/>
    <cellStyle name="Normal 5 3 5 2 2" xfId="28877"/>
    <cellStyle name="Normal 5 3 5 2 2 2" xfId="28878"/>
    <cellStyle name="Normal 5 3 5 2 2 2 2" xfId="28879"/>
    <cellStyle name="Normal 5 3 5 2 2 3" xfId="28880"/>
    <cellStyle name="Normal 5 3 5 2 3" xfId="28881"/>
    <cellStyle name="Normal 5 3 5 2 3 2" xfId="28882"/>
    <cellStyle name="Normal 5 3 5 2 3 2 2" xfId="28883"/>
    <cellStyle name="Normal 5 3 5 2 3 3" xfId="28884"/>
    <cellStyle name="Normal 5 3 5 2 4" xfId="28885"/>
    <cellStyle name="Normal 5 3 5 2 4 2" xfId="28886"/>
    <cellStyle name="Normal 5 3 5 2 5" xfId="28887"/>
    <cellStyle name="Normal 5 3 5 3" xfId="28888"/>
    <cellStyle name="Normal 5 3 5 3 2" xfId="28889"/>
    <cellStyle name="Normal 5 3 5 3 2 2" xfId="28890"/>
    <cellStyle name="Normal 5 3 5 3 3" xfId="28891"/>
    <cellStyle name="Normal 5 3 5 4" xfId="28892"/>
    <cellStyle name="Normal 5 3 5 4 2" xfId="28893"/>
    <cellStyle name="Normal 5 3 5 4 2 2" xfId="28894"/>
    <cellStyle name="Normal 5 3 5 4 3" xfId="28895"/>
    <cellStyle name="Normal 5 3 5 5" xfId="28896"/>
    <cellStyle name="Normal 5 3 5 5 2" xfId="28897"/>
    <cellStyle name="Normal 5 3 5 6" xfId="28898"/>
    <cellStyle name="Normal 5 3 6 2 2" xfId="28899"/>
    <cellStyle name="Normal 5 3 6 2 2 2" xfId="28900"/>
    <cellStyle name="Normal 5 3 6 2 3" xfId="28901"/>
    <cellStyle name="Normal 5 3 6 3" xfId="28902"/>
    <cellStyle name="Normal 5 3 6 3 2" xfId="28903"/>
    <cellStyle name="Normal 5 3 6 3 2 2" xfId="28904"/>
    <cellStyle name="Normal 5 3 6 3 3" xfId="28905"/>
    <cellStyle name="Normal 5 3 6 4" xfId="28906"/>
    <cellStyle name="Normal 5 3 6 4 2" xfId="28907"/>
    <cellStyle name="Normal 5 3 6 5" xfId="28908"/>
    <cellStyle name="Normal 5 3 7 2" xfId="28909"/>
    <cellStyle name="Normal 5 3 7 2 2" xfId="28910"/>
    <cellStyle name="Normal 5 3 7 3" xfId="28911"/>
    <cellStyle name="Normal 5 3 8" xfId="28912"/>
    <cellStyle name="Normal 5 3 8 2" xfId="28913"/>
    <cellStyle name="Normal 5 3 8 2 2" xfId="28914"/>
    <cellStyle name="Normal 5 3 8 3" xfId="28915"/>
    <cellStyle name="Normal 5 4 2 3" xfId="28916"/>
    <cellStyle name="Normal 5 4 2 3 2" xfId="28917"/>
    <cellStyle name="Normal 5 4 2 3 2 2" xfId="28918"/>
    <cellStyle name="Normal 5 4 2 3 2 2 2" xfId="28919"/>
    <cellStyle name="Normal 5 4 2 3 2 3" xfId="28920"/>
    <cellStyle name="Normal 5 4 2 3 3" xfId="28921"/>
    <cellStyle name="Normal 5 4 2 3 3 2" xfId="28922"/>
    <cellStyle name="Normal 5 4 2 3 3 2 2" xfId="28923"/>
    <cellStyle name="Normal 5 4 2 3 3 3" xfId="28924"/>
    <cellStyle name="Normal 5 4 2 3 4" xfId="28925"/>
    <cellStyle name="Normal 5 4 2 3 4 2" xfId="28926"/>
    <cellStyle name="Normal 5 4 2 3 5" xfId="28927"/>
    <cellStyle name="Normal 5 4 2 4" xfId="28928"/>
    <cellStyle name="Normal 5 4 2 4 2" xfId="28929"/>
    <cellStyle name="Normal 5 4 2 4 2 2" xfId="28930"/>
    <cellStyle name="Normal 5 4 2 4 3" xfId="28931"/>
    <cellStyle name="Normal 5 4 2 5" xfId="28932"/>
    <cellStyle name="Normal 5 4 2 5 2" xfId="28933"/>
    <cellStyle name="Normal 5 4 2 5 2 2" xfId="28934"/>
    <cellStyle name="Normal 5 4 2 5 3" xfId="28935"/>
    <cellStyle name="Normal 5 4 2 6" xfId="28936"/>
    <cellStyle name="Normal 5 4 2 6 2" xfId="28937"/>
    <cellStyle name="Normal 5 4 2 7" xfId="28938"/>
    <cellStyle name="Normal 5 4 4 2" xfId="28939"/>
    <cellStyle name="Normal 5 4 4 2 2" xfId="28940"/>
    <cellStyle name="Normal 5 4 4 2 2 2" xfId="28941"/>
    <cellStyle name="Normal 5 4 4 2 2 2 2" xfId="28942"/>
    <cellStyle name="Normal 5 4 4 2 2 3" xfId="28943"/>
    <cellStyle name="Normal 5 4 4 2 3" xfId="28944"/>
    <cellStyle name="Normal 5 4 4 2 3 2" xfId="28945"/>
    <cellStyle name="Normal 5 4 4 2 3 2 2" xfId="28946"/>
    <cellStyle name="Normal 5 4 4 2 3 3" xfId="28947"/>
    <cellStyle name="Normal 5 4 4 2 4" xfId="28948"/>
    <cellStyle name="Normal 5 4 4 2 4 2" xfId="28949"/>
    <cellStyle name="Normal 5 4 4 2 5" xfId="28950"/>
    <cellStyle name="Normal 5 4 4 3" xfId="28951"/>
    <cellStyle name="Normal 5 4 4 3 2" xfId="28952"/>
    <cellStyle name="Normal 5 4 4 3 2 2" xfId="28953"/>
    <cellStyle name="Normal 5 4 4 3 3" xfId="28954"/>
    <cellStyle name="Normal 5 4 4 4" xfId="28955"/>
    <cellStyle name="Normal 5 4 4 4 2" xfId="28956"/>
    <cellStyle name="Normal 5 4 4 4 2 2" xfId="28957"/>
    <cellStyle name="Normal 5 4 4 4 3" xfId="28958"/>
    <cellStyle name="Normal 5 4 4 5" xfId="28959"/>
    <cellStyle name="Normal 5 4 4 5 2" xfId="28960"/>
    <cellStyle name="Normal 5 4 4 6" xfId="28961"/>
    <cellStyle name="Normal 5 4 5" xfId="28962"/>
    <cellStyle name="Normal 5 4 6" xfId="28963"/>
    <cellStyle name="Normal 5 5 2 2 4" xfId="28964"/>
    <cellStyle name="Normal 5 5 2 2 2" xfId="28965"/>
    <cellStyle name="Normal 5 5 2 2 2 2" xfId="28966"/>
    <cellStyle name="Normal 5 5 2 2 3" xfId="28967"/>
    <cellStyle name="Normal 5 5 2 3" xfId="28968"/>
    <cellStyle name="Normal 5 5 2 3 2" xfId="28969"/>
    <cellStyle name="Normal 5 5 2 3 2 2" xfId="28970"/>
    <cellStyle name="Normal 5 5 2 3 3" xfId="28971"/>
    <cellStyle name="Normal 5 5 2 4" xfId="28972"/>
    <cellStyle name="Normal 5 5 2 4 2" xfId="28973"/>
    <cellStyle name="Normal 5 5 2 5" xfId="28974"/>
    <cellStyle name="Normal 5 5 3 2" xfId="28975"/>
    <cellStyle name="Normal 5 5 3 2 2" xfId="28976"/>
    <cellStyle name="Normal 5 5 3 3" xfId="28977"/>
    <cellStyle name="Normal 5 5 4" xfId="28978"/>
    <cellStyle name="Normal 5 5 4 2" xfId="28979"/>
    <cellStyle name="Normal 5 5 4 2 2" xfId="28980"/>
    <cellStyle name="Normal 5 5 4 3" xfId="28981"/>
    <cellStyle name="Normal 5 5 5" xfId="28982"/>
    <cellStyle name="Normal 5 5 5 2" xfId="28983"/>
    <cellStyle name="Normal 5 5 6" xfId="28984"/>
    <cellStyle name="Normal 50 10 2" xfId="28985"/>
    <cellStyle name="Normal 50 10 2 2" xfId="28986"/>
    <cellStyle name="Normal 50 10 2 2 2" xfId="28987"/>
    <cellStyle name="Normal 50 10 2 3" xfId="28988"/>
    <cellStyle name="Normal 50 10 3" xfId="28989"/>
    <cellStyle name="Normal 50 10 3 2" xfId="28990"/>
    <cellStyle name="Normal 50 10 3 2 2" xfId="28991"/>
    <cellStyle name="Normal 50 10 3 3" xfId="28992"/>
    <cellStyle name="Normal 50 10 4" xfId="28993"/>
    <cellStyle name="Normal 50 10 4 2" xfId="28994"/>
    <cellStyle name="Normal 50 10 5" xfId="28995"/>
    <cellStyle name="Normal 50 11" xfId="28996"/>
    <cellStyle name="Normal 50 11 2" xfId="28997"/>
    <cellStyle name="Normal 50 11 2 2" xfId="28998"/>
    <cellStyle name="Normal 50 11 3" xfId="28999"/>
    <cellStyle name="Normal 50 12" xfId="29000"/>
    <cellStyle name="Normal 50 12 2" xfId="29001"/>
    <cellStyle name="Normal 50 12 2 2" xfId="29002"/>
    <cellStyle name="Normal 50 12 3" xfId="29003"/>
    <cellStyle name="Normal 50 13" xfId="29004"/>
    <cellStyle name="Normal 50 13 2" xfId="29005"/>
    <cellStyle name="Normal 50 14" xfId="29006"/>
    <cellStyle name="Normal 50 2 2 2" xfId="29007"/>
    <cellStyle name="Normal 50 2 2 2 2" xfId="29008"/>
    <cellStyle name="Normal 50 2 2 2 2 2" xfId="29009"/>
    <cellStyle name="Normal 50 2 2 2 2 2 2" xfId="29010"/>
    <cellStyle name="Normal 50 2 2 2 2 3" xfId="29011"/>
    <cellStyle name="Normal 50 2 2 2 3" xfId="29012"/>
    <cellStyle name="Normal 50 2 2 2 3 2" xfId="29013"/>
    <cellStyle name="Normal 50 2 2 2 3 2 2" xfId="29014"/>
    <cellStyle name="Normal 50 2 2 2 3 3" xfId="29015"/>
    <cellStyle name="Normal 50 2 2 2 4" xfId="29016"/>
    <cellStyle name="Normal 50 2 2 2 4 2" xfId="29017"/>
    <cellStyle name="Normal 50 2 2 2 5" xfId="29018"/>
    <cellStyle name="Normal 50 2 2 3" xfId="29019"/>
    <cellStyle name="Normal 50 2 2 3 2" xfId="29020"/>
    <cellStyle name="Normal 50 2 2 3 2 2" xfId="29021"/>
    <cellStyle name="Normal 50 2 2 3 3" xfId="29022"/>
    <cellStyle name="Normal 50 2 2 4" xfId="29023"/>
    <cellStyle name="Normal 50 2 2 4 2" xfId="29024"/>
    <cellStyle name="Normal 50 2 2 4 2 2" xfId="29025"/>
    <cellStyle name="Normal 50 2 2 4 3" xfId="29026"/>
    <cellStyle name="Normal 50 2 2 5" xfId="29027"/>
    <cellStyle name="Normal 50 2 2 5 2" xfId="29028"/>
    <cellStyle name="Normal 50 2 2 6" xfId="29029"/>
    <cellStyle name="Normal 50 2 3 2" xfId="29030"/>
    <cellStyle name="Normal 50 2 3 2 2" xfId="29031"/>
    <cellStyle name="Normal 50 2 3 2 2 2" xfId="29032"/>
    <cellStyle name="Normal 50 2 3 2 3" xfId="29033"/>
    <cellStyle name="Normal 50 2 3 3" xfId="29034"/>
    <cellStyle name="Normal 50 2 3 3 2" xfId="29035"/>
    <cellStyle name="Normal 50 2 3 3 2 2" xfId="29036"/>
    <cellStyle name="Normal 50 2 3 3 3" xfId="29037"/>
    <cellStyle name="Normal 50 2 3 4" xfId="29038"/>
    <cellStyle name="Normal 50 2 3 4 2" xfId="29039"/>
    <cellStyle name="Normal 50 2 3 5" xfId="29040"/>
    <cellStyle name="Normal 50 2 4 2" xfId="29041"/>
    <cellStyle name="Normal 50 2 4 2 2" xfId="29042"/>
    <cellStyle name="Normal 50 2 4 3" xfId="29043"/>
    <cellStyle name="Normal 50 2 5" xfId="29044"/>
    <cellStyle name="Normal 50 2 5 2" xfId="29045"/>
    <cellStyle name="Normal 50 2 5 2 2" xfId="29046"/>
    <cellStyle name="Normal 50 2 5 3" xfId="29047"/>
    <cellStyle name="Normal 50 2 6" xfId="29048"/>
    <cellStyle name="Normal 50 2 6 2" xfId="29049"/>
    <cellStyle name="Normal 50 2 7" xfId="29050"/>
    <cellStyle name="Normal 50 3 2 2" xfId="29051"/>
    <cellStyle name="Normal 50 3 2 2 2" xfId="29052"/>
    <cellStyle name="Normal 50 3 2 2 2 2" xfId="29053"/>
    <cellStyle name="Normal 50 3 2 2 2 2 2" xfId="29054"/>
    <cellStyle name="Normal 50 3 2 2 2 3" xfId="29055"/>
    <cellStyle name="Normal 50 3 2 2 3" xfId="29056"/>
    <cellStyle name="Normal 50 3 2 2 3 2" xfId="29057"/>
    <cellStyle name="Normal 50 3 2 2 3 2 2" xfId="29058"/>
    <cellStyle name="Normal 50 3 2 2 3 3" xfId="29059"/>
    <cellStyle name="Normal 50 3 2 2 4" xfId="29060"/>
    <cellStyle name="Normal 50 3 2 2 4 2" xfId="29061"/>
    <cellStyle name="Normal 50 3 2 2 5" xfId="29062"/>
    <cellStyle name="Normal 50 3 2 3" xfId="29063"/>
    <cellStyle name="Normal 50 3 2 3 2" xfId="29064"/>
    <cellStyle name="Normal 50 3 2 3 2 2" xfId="29065"/>
    <cellStyle name="Normal 50 3 2 3 3" xfId="29066"/>
    <cellStyle name="Normal 50 3 2 4" xfId="29067"/>
    <cellStyle name="Normal 50 3 2 4 2" xfId="29068"/>
    <cellStyle name="Normal 50 3 2 4 2 2" xfId="29069"/>
    <cellStyle name="Normal 50 3 2 4 3" xfId="29070"/>
    <cellStyle name="Normal 50 3 2 5" xfId="29071"/>
    <cellStyle name="Normal 50 3 2 5 2" xfId="29072"/>
    <cellStyle name="Normal 50 3 2 6" xfId="29073"/>
    <cellStyle name="Normal 50 3 3 2" xfId="29074"/>
    <cellStyle name="Normal 50 3 3 2 2" xfId="29075"/>
    <cellStyle name="Normal 50 3 3 2 2 2" xfId="29076"/>
    <cellStyle name="Normal 50 3 3 2 3" xfId="29077"/>
    <cellStyle name="Normal 50 3 3 3" xfId="29078"/>
    <cellStyle name="Normal 50 3 3 3 2" xfId="29079"/>
    <cellStyle name="Normal 50 3 3 3 2 2" xfId="29080"/>
    <cellStyle name="Normal 50 3 3 3 3" xfId="29081"/>
    <cellStyle name="Normal 50 3 3 4" xfId="29082"/>
    <cellStyle name="Normal 50 3 3 4 2" xfId="29083"/>
    <cellStyle name="Normal 50 3 3 5" xfId="29084"/>
    <cellStyle name="Normal 50 3 4 2" xfId="29085"/>
    <cellStyle name="Normal 50 3 4 2 2" xfId="29086"/>
    <cellStyle name="Normal 50 3 4 3" xfId="29087"/>
    <cellStyle name="Normal 50 3 5" xfId="29088"/>
    <cellStyle name="Normal 50 3 5 2" xfId="29089"/>
    <cellStyle name="Normal 50 3 5 2 2" xfId="29090"/>
    <cellStyle name="Normal 50 3 5 3" xfId="29091"/>
    <cellStyle name="Normal 50 3 6" xfId="29092"/>
    <cellStyle name="Normal 50 3 6 2" xfId="29093"/>
    <cellStyle name="Normal 50 3 7" xfId="29094"/>
    <cellStyle name="Normal 50 4 2 2" xfId="29095"/>
    <cellStyle name="Normal 50 4 2 2 2" xfId="29096"/>
    <cellStyle name="Normal 50 4 2 2 2 2" xfId="29097"/>
    <cellStyle name="Normal 50 4 2 2 2 2 2" xfId="29098"/>
    <cellStyle name="Normal 50 4 2 2 2 3" xfId="29099"/>
    <cellStyle name="Normal 50 4 2 2 3" xfId="29100"/>
    <cellStyle name="Normal 50 4 2 2 3 2" xfId="29101"/>
    <cellStyle name="Normal 50 4 2 2 3 2 2" xfId="29102"/>
    <cellStyle name="Normal 50 4 2 2 3 3" xfId="29103"/>
    <cellStyle name="Normal 50 4 2 2 4" xfId="29104"/>
    <cellStyle name="Normal 50 4 2 2 4 2" xfId="29105"/>
    <cellStyle name="Normal 50 4 2 2 5" xfId="29106"/>
    <cellStyle name="Normal 50 4 2 3" xfId="29107"/>
    <cellStyle name="Normal 50 4 2 3 2" xfId="29108"/>
    <cellStyle name="Normal 50 4 2 3 2 2" xfId="29109"/>
    <cellStyle name="Normal 50 4 2 3 3" xfId="29110"/>
    <cellStyle name="Normal 50 4 2 4" xfId="29111"/>
    <cellStyle name="Normal 50 4 2 4 2" xfId="29112"/>
    <cellStyle name="Normal 50 4 2 4 2 2" xfId="29113"/>
    <cellStyle name="Normal 50 4 2 4 3" xfId="29114"/>
    <cellStyle name="Normal 50 4 2 5" xfId="29115"/>
    <cellStyle name="Normal 50 4 2 5 2" xfId="29116"/>
    <cellStyle name="Normal 50 4 2 6" xfId="29117"/>
    <cellStyle name="Normal 50 4 3" xfId="29118"/>
    <cellStyle name="Normal 50 4 3 2" xfId="29119"/>
    <cellStyle name="Normal 50 4 3 2 2" xfId="29120"/>
    <cellStyle name="Normal 50 4 3 2 2 2" xfId="29121"/>
    <cellStyle name="Normal 50 4 3 2 3" xfId="29122"/>
    <cellStyle name="Normal 50 4 3 3" xfId="29123"/>
    <cellStyle name="Normal 50 4 3 3 2" xfId="29124"/>
    <cellStyle name="Normal 50 4 3 3 2 2" xfId="29125"/>
    <cellStyle name="Normal 50 4 3 3 3" xfId="29126"/>
    <cellStyle name="Normal 50 4 3 4" xfId="29127"/>
    <cellStyle name="Normal 50 4 3 4 2" xfId="29128"/>
    <cellStyle name="Normal 50 4 3 5" xfId="29129"/>
    <cellStyle name="Normal 50 4 4" xfId="29130"/>
    <cellStyle name="Normal 50 4 4 2" xfId="29131"/>
    <cellStyle name="Normal 50 4 4 2 2" xfId="29132"/>
    <cellStyle name="Normal 50 4 4 3" xfId="29133"/>
    <cellStyle name="Normal 50 4 5" xfId="29134"/>
    <cellStyle name="Normal 50 4 5 2" xfId="29135"/>
    <cellStyle name="Normal 50 4 5 2 2" xfId="29136"/>
    <cellStyle name="Normal 50 4 5 3" xfId="29137"/>
    <cellStyle name="Normal 50 4 6" xfId="29138"/>
    <cellStyle name="Normal 50 4 6 2" xfId="29139"/>
    <cellStyle name="Normal 50 4 7" xfId="29140"/>
    <cellStyle name="Normal 50 5 2 2" xfId="29141"/>
    <cellStyle name="Normal 50 5 2 2 2" xfId="29142"/>
    <cellStyle name="Normal 50 5 2 2 2 2" xfId="29143"/>
    <cellStyle name="Normal 50 5 2 2 2 2 2" xfId="29144"/>
    <cellStyle name="Normal 50 5 2 2 2 3" xfId="29145"/>
    <cellStyle name="Normal 50 5 2 2 3" xfId="29146"/>
    <cellStyle name="Normal 50 5 2 2 3 2" xfId="29147"/>
    <cellStyle name="Normal 50 5 2 2 3 2 2" xfId="29148"/>
    <cellStyle name="Normal 50 5 2 2 3 3" xfId="29149"/>
    <cellStyle name="Normal 50 5 2 2 4" xfId="29150"/>
    <cellStyle name="Normal 50 5 2 2 4 2" xfId="29151"/>
    <cellStyle name="Normal 50 5 2 2 5" xfId="29152"/>
    <cellStyle name="Normal 50 5 2 3" xfId="29153"/>
    <cellStyle name="Normal 50 5 2 3 2" xfId="29154"/>
    <cellStyle name="Normal 50 5 2 3 2 2" xfId="29155"/>
    <cellStyle name="Normal 50 5 2 3 3" xfId="29156"/>
    <cellStyle name="Normal 50 5 2 4" xfId="29157"/>
    <cellStyle name="Normal 50 5 2 4 2" xfId="29158"/>
    <cellStyle name="Normal 50 5 2 4 2 2" xfId="29159"/>
    <cellStyle name="Normal 50 5 2 4 3" xfId="29160"/>
    <cellStyle name="Normal 50 5 2 5" xfId="29161"/>
    <cellStyle name="Normal 50 5 2 5 2" xfId="29162"/>
    <cellStyle name="Normal 50 5 2 6" xfId="29163"/>
    <cellStyle name="Normal 50 5 3" xfId="29164"/>
    <cellStyle name="Normal 50 5 3 2" xfId="29165"/>
    <cellStyle name="Normal 50 5 3 2 2" xfId="29166"/>
    <cellStyle name="Normal 50 5 3 2 2 2" xfId="29167"/>
    <cellStyle name="Normal 50 5 3 2 3" xfId="29168"/>
    <cellStyle name="Normal 50 5 3 3" xfId="29169"/>
    <cellStyle name="Normal 50 5 3 3 2" xfId="29170"/>
    <cellStyle name="Normal 50 5 3 3 2 2" xfId="29171"/>
    <cellStyle name="Normal 50 5 3 3 3" xfId="29172"/>
    <cellStyle name="Normal 50 5 3 4" xfId="29173"/>
    <cellStyle name="Normal 50 5 3 4 2" xfId="29174"/>
    <cellStyle name="Normal 50 5 3 5" xfId="29175"/>
    <cellStyle name="Normal 50 5 4" xfId="29176"/>
    <cellStyle name="Normal 50 5 4 2" xfId="29177"/>
    <cellStyle name="Normal 50 5 4 2 2" xfId="29178"/>
    <cellStyle name="Normal 50 5 4 3" xfId="29179"/>
    <cellStyle name="Normal 50 5 5" xfId="29180"/>
    <cellStyle name="Normal 50 5 5 2" xfId="29181"/>
    <cellStyle name="Normal 50 5 5 2 2" xfId="29182"/>
    <cellStyle name="Normal 50 5 5 3" xfId="29183"/>
    <cellStyle name="Normal 50 5 6" xfId="29184"/>
    <cellStyle name="Normal 50 5 6 2" xfId="29185"/>
    <cellStyle name="Normal 50 5 7" xfId="29186"/>
    <cellStyle name="Normal 50 6 2 2" xfId="29187"/>
    <cellStyle name="Normal 50 6 2 2 2" xfId="29188"/>
    <cellStyle name="Normal 50 6 2 2 2 2" xfId="29189"/>
    <cellStyle name="Normal 50 6 2 2 2 2 2" xfId="29190"/>
    <cellStyle name="Normal 50 6 2 2 2 3" xfId="29191"/>
    <cellStyle name="Normal 50 6 2 2 3" xfId="29192"/>
    <cellStyle name="Normal 50 6 2 2 3 2" xfId="29193"/>
    <cellStyle name="Normal 50 6 2 2 3 2 2" xfId="29194"/>
    <cellStyle name="Normal 50 6 2 2 3 3" xfId="29195"/>
    <cellStyle name="Normal 50 6 2 2 4" xfId="29196"/>
    <cellStyle name="Normal 50 6 2 2 4 2" xfId="29197"/>
    <cellStyle name="Normal 50 6 2 2 5" xfId="29198"/>
    <cellStyle name="Normal 50 6 2 3" xfId="29199"/>
    <cellStyle name="Normal 50 6 2 3 2" xfId="29200"/>
    <cellStyle name="Normal 50 6 2 3 2 2" xfId="29201"/>
    <cellStyle name="Normal 50 6 2 3 3" xfId="29202"/>
    <cellStyle name="Normal 50 6 2 4" xfId="29203"/>
    <cellStyle name="Normal 50 6 2 4 2" xfId="29204"/>
    <cellStyle name="Normal 50 6 2 4 2 2" xfId="29205"/>
    <cellStyle name="Normal 50 6 2 4 3" xfId="29206"/>
    <cellStyle name="Normal 50 6 2 5" xfId="29207"/>
    <cellStyle name="Normal 50 6 2 5 2" xfId="29208"/>
    <cellStyle name="Normal 50 6 2 6" xfId="29209"/>
    <cellStyle name="Normal 50 6 3" xfId="29210"/>
    <cellStyle name="Normal 50 6 3 2" xfId="29211"/>
    <cellStyle name="Normal 50 6 3 2 2" xfId="29212"/>
    <cellStyle name="Normal 50 6 3 2 2 2" xfId="29213"/>
    <cellStyle name="Normal 50 6 3 2 3" xfId="29214"/>
    <cellStyle name="Normal 50 6 3 3" xfId="29215"/>
    <cellStyle name="Normal 50 6 3 3 2" xfId="29216"/>
    <cellStyle name="Normal 50 6 3 3 2 2" xfId="29217"/>
    <cellStyle name="Normal 50 6 3 3 3" xfId="29218"/>
    <cellStyle name="Normal 50 6 3 4" xfId="29219"/>
    <cellStyle name="Normal 50 6 3 4 2" xfId="29220"/>
    <cellStyle name="Normal 50 6 3 5" xfId="29221"/>
    <cellStyle name="Normal 50 6 4" xfId="29222"/>
    <cellStyle name="Normal 50 6 4 2" xfId="29223"/>
    <cellStyle name="Normal 50 6 4 2 2" xfId="29224"/>
    <cellStyle name="Normal 50 6 4 3" xfId="29225"/>
    <cellStyle name="Normal 50 6 5" xfId="29226"/>
    <cellStyle name="Normal 50 6 5 2" xfId="29227"/>
    <cellStyle name="Normal 50 6 5 2 2" xfId="29228"/>
    <cellStyle name="Normal 50 6 5 3" xfId="29229"/>
    <cellStyle name="Normal 50 6 6" xfId="29230"/>
    <cellStyle name="Normal 50 6 6 2" xfId="29231"/>
    <cellStyle name="Normal 50 6 7" xfId="29232"/>
    <cellStyle name="Normal 50 7 2 2" xfId="29233"/>
    <cellStyle name="Normal 50 7 2 2 2" xfId="29234"/>
    <cellStyle name="Normal 50 7 2 2 2 2" xfId="29235"/>
    <cellStyle name="Normal 50 7 2 2 2 2 2" xfId="29236"/>
    <cellStyle name="Normal 50 7 2 2 2 3" xfId="29237"/>
    <cellStyle name="Normal 50 7 2 2 3" xfId="29238"/>
    <cellStyle name="Normal 50 7 2 2 3 2" xfId="29239"/>
    <cellStyle name="Normal 50 7 2 2 3 2 2" xfId="29240"/>
    <cellStyle name="Normal 50 7 2 2 3 3" xfId="29241"/>
    <cellStyle name="Normal 50 7 2 2 4" xfId="29242"/>
    <cellStyle name="Normal 50 7 2 2 4 2" xfId="29243"/>
    <cellStyle name="Normal 50 7 2 2 5" xfId="29244"/>
    <cellStyle name="Normal 50 7 2 3" xfId="29245"/>
    <cellStyle name="Normal 50 7 2 3 2" xfId="29246"/>
    <cellStyle name="Normal 50 7 2 3 2 2" xfId="29247"/>
    <cellStyle name="Normal 50 7 2 3 3" xfId="29248"/>
    <cellStyle name="Normal 50 7 2 4" xfId="29249"/>
    <cellStyle name="Normal 50 7 2 4 2" xfId="29250"/>
    <cellStyle name="Normal 50 7 2 4 2 2" xfId="29251"/>
    <cellStyle name="Normal 50 7 2 4 3" xfId="29252"/>
    <cellStyle name="Normal 50 7 2 5" xfId="29253"/>
    <cellStyle name="Normal 50 7 2 5 2" xfId="29254"/>
    <cellStyle name="Normal 50 7 2 6" xfId="29255"/>
    <cellStyle name="Normal 50 7 3" xfId="29256"/>
    <cellStyle name="Normal 50 7 3 2" xfId="29257"/>
    <cellStyle name="Normal 50 7 3 2 2" xfId="29258"/>
    <cellStyle name="Normal 50 7 3 2 2 2" xfId="29259"/>
    <cellStyle name="Normal 50 7 3 2 3" xfId="29260"/>
    <cellStyle name="Normal 50 7 3 3" xfId="29261"/>
    <cellStyle name="Normal 50 7 3 3 2" xfId="29262"/>
    <cellStyle name="Normal 50 7 3 3 2 2" xfId="29263"/>
    <cellStyle name="Normal 50 7 3 3 3" xfId="29264"/>
    <cellStyle name="Normal 50 7 3 4" xfId="29265"/>
    <cellStyle name="Normal 50 7 3 4 2" xfId="29266"/>
    <cellStyle name="Normal 50 7 3 5" xfId="29267"/>
    <cellStyle name="Normal 50 7 4" xfId="29268"/>
    <cellStyle name="Normal 50 7 4 2" xfId="29269"/>
    <cellStyle name="Normal 50 7 4 2 2" xfId="29270"/>
    <cellStyle name="Normal 50 7 4 3" xfId="29271"/>
    <cellStyle name="Normal 50 7 5" xfId="29272"/>
    <cellStyle name="Normal 50 7 5 2" xfId="29273"/>
    <cellStyle name="Normal 50 7 5 2 2" xfId="29274"/>
    <cellStyle name="Normal 50 7 5 3" xfId="29275"/>
    <cellStyle name="Normal 50 7 6" xfId="29276"/>
    <cellStyle name="Normal 50 7 6 2" xfId="29277"/>
    <cellStyle name="Normal 50 7 7" xfId="29278"/>
    <cellStyle name="Normal 50 8 2" xfId="29279"/>
    <cellStyle name="Normal 50 8 2 2" xfId="29280"/>
    <cellStyle name="Normal 50 8 2 2 2" xfId="29281"/>
    <cellStyle name="Normal 50 8 2 2 2 2" xfId="29282"/>
    <cellStyle name="Normal 50 8 2 2 3" xfId="29283"/>
    <cellStyle name="Normal 50 8 2 3" xfId="29284"/>
    <cellStyle name="Normal 50 8 2 3 2" xfId="29285"/>
    <cellStyle name="Normal 50 8 2 3 2 2" xfId="29286"/>
    <cellStyle name="Normal 50 8 2 3 3" xfId="29287"/>
    <cellStyle name="Normal 50 8 2 4" xfId="29288"/>
    <cellStyle name="Normal 50 8 2 4 2" xfId="29289"/>
    <cellStyle name="Normal 50 8 2 5" xfId="29290"/>
    <cellStyle name="Normal 50 8 3" xfId="29291"/>
    <cellStyle name="Normal 50 8 3 2" xfId="29292"/>
    <cellStyle name="Normal 50 8 3 2 2" xfId="29293"/>
    <cellStyle name="Normal 50 8 3 3" xfId="29294"/>
    <cellStyle name="Normal 50 8 4" xfId="29295"/>
    <cellStyle name="Normal 50 8 4 2" xfId="29296"/>
    <cellStyle name="Normal 50 8 4 2 2" xfId="29297"/>
    <cellStyle name="Normal 50 8 4 3" xfId="29298"/>
    <cellStyle name="Normal 50 8 5" xfId="29299"/>
    <cellStyle name="Normal 50 8 5 2" xfId="29300"/>
    <cellStyle name="Normal 50 8 6" xfId="29301"/>
    <cellStyle name="Normal 50 9 2" xfId="29302"/>
    <cellStyle name="Normal 50 9 2 2" xfId="29303"/>
    <cellStyle name="Normal 50 9 2 2 2" xfId="29304"/>
    <cellStyle name="Normal 50 9 2 2 2 2" xfId="29305"/>
    <cellStyle name="Normal 50 9 2 2 3" xfId="29306"/>
    <cellStyle name="Normal 50 9 2 3" xfId="29307"/>
    <cellStyle name="Normal 50 9 2 3 2" xfId="29308"/>
    <cellStyle name="Normal 50 9 2 3 2 2" xfId="29309"/>
    <cellStyle name="Normal 50 9 2 3 3" xfId="29310"/>
    <cellStyle name="Normal 50 9 2 4" xfId="29311"/>
    <cellStyle name="Normal 50 9 2 4 2" xfId="29312"/>
    <cellStyle name="Normal 50 9 2 5" xfId="29313"/>
    <cellStyle name="Normal 50 9 3" xfId="29314"/>
    <cellStyle name="Normal 50 9 3 2" xfId="29315"/>
    <cellStyle name="Normal 50 9 3 2 2" xfId="29316"/>
    <cellStyle name="Normal 50 9 3 3" xfId="29317"/>
    <cellStyle name="Normal 50 9 4" xfId="29318"/>
    <cellStyle name="Normal 50 9 4 2" xfId="29319"/>
    <cellStyle name="Normal 50 9 4 2 2" xfId="29320"/>
    <cellStyle name="Normal 50 9 4 3" xfId="29321"/>
    <cellStyle name="Normal 50 9 5" xfId="29322"/>
    <cellStyle name="Normal 50 9 5 2" xfId="29323"/>
    <cellStyle name="Normal 50 9 6" xfId="29324"/>
    <cellStyle name="Normal 51 10 2" xfId="29325"/>
    <cellStyle name="Normal 51 10 2 2" xfId="29326"/>
    <cellStyle name="Normal 51 10 2 2 2" xfId="29327"/>
    <cellStyle name="Normal 51 10 2 3" xfId="29328"/>
    <cellStyle name="Normal 51 10 3" xfId="29329"/>
    <cellStyle name="Normal 51 10 3 2" xfId="29330"/>
    <cellStyle name="Normal 51 10 3 2 2" xfId="29331"/>
    <cellStyle name="Normal 51 10 3 3" xfId="29332"/>
    <cellStyle name="Normal 51 10 4" xfId="29333"/>
    <cellStyle name="Normal 51 10 4 2" xfId="29334"/>
    <cellStyle name="Normal 51 10 5" xfId="29335"/>
    <cellStyle name="Normal 51 11" xfId="29336"/>
    <cellStyle name="Normal 51 11 2" xfId="29337"/>
    <cellStyle name="Normal 51 11 2 2" xfId="29338"/>
    <cellStyle name="Normal 51 11 3" xfId="29339"/>
    <cellStyle name="Normal 51 12" xfId="29340"/>
    <cellStyle name="Normal 51 12 2" xfId="29341"/>
    <cellStyle name="Normal 51 12 2 2" xfId="29342"/>
    <cellStyle name="Normal 51 12 3" xfId="29343"/>
    <cellStyle name="Normal 51 13" xfId="29344"/>
    <cellStyle name="Normal 51 13 2" xfId="29345"/>
    <cellStyle name="Normal 51 14" xfId="29346"/>
    <cellStyle name="Normal 51 2 2 2" xfId="29347"/>
    <cellStyle name="Normal 51 2 2 2 2" xfId="29348"/>
    <cellStyle name="Normal 51 2 2 2 2 2" xfId="29349"/>
    <cellStyle name="Normal 51 2 2 2 2 2 2" xfId="29350"/>
    <cellStyle name="Normal 51 2 2 2 2 3" xfId="29351"/>
    <cellStyle name="Normal 51 2 2 2 3" xfId="29352"/>
    <cellStyle name="Normal 51 2 2 2 3 2" xfId="29353"/>
    <cellStyle name="Normal 51 2 2 2 3 2 2" xfId="29354"/>
    <cellStyle name="Normal 51 2 2 2 3 3" xfId="29355"/>
    <cellStyle name="Normal 51 2 2 2 4" xfId="29356"/>
    <cellStyle name="Normal 51 2 2 2 4 2" xfId="29357"/>
    <cellStyle name="Normal 51 2 2 2 5" xfId="29358"/>
    <cellStyle name="Normal 51 2 2 3" xfId="29359"/>
    <cellStyle name="Normal 51 2 2 3 2" xfId="29360"/>
    <cellStyle name="Normal 51 2 2 3 2 2" xfId="29361"/>
    <cellStyle name="Normal 51 2 2 3 3" xfId="29362"/>
    <cellStyle name="Normal 51 2 2 4" xfId="29363"/>
    <cellStyle name="Normal 51 2 2 4 2" xfId="29364"/>
    <cellStyle name="Normal 51 2 2 4 2 2" xfId="29365"/>
    <cellStyle name="Normal 51 2 2 4 3" xfId="29366"/>
    <cellStyle name="Normal 51 2 2 5" xfId="29367"/>
    <cellStyle name="Normal 51 2 2 5 2" xfId="29368"/>
    <cellStyle name="Normal 51 2 2 6" xfId="29369"/>
    <cellStyle name="Normal 51 2 3 2" xfId="29370"/>
    <cellStyle name="Normal 51 2 3 2 2" xfId="29371"/>
    <cellStyle name="Normal 51 2 3 2 2 2" xfId="29372"/>
    <cellStyle name="Normal 51 2 3 2 3" xfId="29373"/>
    <cellStyle name="Normal 51 2 3 3" xfId="29374"/>
    <cellStyle name="Normal 51 2 3 3 2" xfId="29375"/>
    <cellStyle name="Normal 51 2 3 3 2 2" xfId="29376"/>
    <cellStyle name="Normal 51 2 3 3 3" xfId="29377"/>
    <cellStyle name="Normal 51 2 3 4" xfId="29378"/>
    <cellStyle name="Normal 51 2 3 4 2" xfId="29379"/>
    <cellStyle name="Normal 51 2 3 5" xfId="29380"/>
    <cellStyle name="Normal 51 2 4 2" xfId="29381"/>
    <cellStyle name="Normal 51 2 4 2 2" xfId="29382"/>
    <cellStyle name="Normal 51 2 4 3" xfId="29383"/>
    <cellStyle name="Normal 51 2 5" xfId="29384"/>
    <cellStyle name="Normal 51 2 5 2" xfId="29385"/>
    <cellStyle name="Normal 51 2 5 2 2" xfId="29386"/>
    <cellStyle name="Normal 51 2 5 3" xfId="29387"/>
    <cellStyle name="Normal 51 2 6" xfId="29388"/>
    <cellStyle name="Normal 51 2 6 2" xfId="29389"/>
    <cellStyle name="Normal 51 2 7" xfId="29390"/>
    <cellStyle name="Normal 51 3 2 2" xfId="29391"/>
    <cellStyle name="Normal 51 3 2 2 2" xfId="29392"/>
    <cellStyle name="Normal 51 3 2 2 2 2" xfId="29393"/>
    <cellStyle name="Normal 51 3 2 2 2 2 2" xfId="29394"/>
    <cellStyle name="Normal 51 3 2 2 2 3" xfId="29395"/>
    <cellStyle name="Normal 51 3 2 2 3" xfId="29396"/>
    <cellStyle name="Normal 51 3 2 2 3 2" xfId="29397"/>
    <cellStyle name="Normal 51 3 2 2 3 2 2" xfId="29398"/>
    <cellStyle name="Normal 51 3 2 2 3 3" xfId="29399"/>
    <cellStyle name="Normal 51 3 2 2 4" xfId="29400"/>
    <cellStyle name="Normal 51 3 2 2 4 2" xfId="29401"/>
    <cellStyle name="Normal 51 3 2 2 5" xfId="29402"/>
    <cellStyle name="Normal 51 3 2 3" xfId="29403"/>
    <cellStyle name="Normal 51 3 2 3 2" xfId="29404"/>
    <cellStyle name="Normal 51 3 2 3 2 2" xfId="29405"/>
    <cellStyle name="Normal 51 3 2 3 3" xfId="29406"/>
    <cellStyle name="Normal 51 3 2 4" xfId="29407"/>
    <cellStyle name="Normal 51 3 2 4 2" xfId="29408"/>
    <cellStyle name="Normal 51 3 2 4 2 2" xfId="29409"/>
    <cellStyle name="Normal 51 3 2 4 3" xfId="29410"/>
    <cellStyle name="Normal 51 3 2 5" xfId="29411"/>
    <cellStyle name="Normal 51 3 2 5 2" xfId="29412"/>
    <cellStyle name="Normal 51 3 2 6" xfId="29413"/>
    <cellStyle name="Normal 51 3 3 2" xfId="29414"/>
    <cellStyle name="Normal 51 3 3 2 2" xfId="29415"/>
    <cellStyle name="Normal 51 3 3 2 2 2" xfId="29416"/>
    <cellStyle name="Normal 51 3 3 2 3" xfId="29417"/>
    <cellStyle name="Normal 51 3 3 3" xfId="29418"/>
    <cellStyle name="Normal 51 3 3 3 2" xfId="29419"/>
    <cellStyle name="Normal 51 3 3 3 2 2" xfId="29420"/>
    <cellStyle name="Normal 51 3 3 3 3" xfId="29421"/>
    <cellStyle name="Normal 51 3 3 4" xfId="29422"/>
    <cellStyle name="Normal 51 3 3 4 2" xfId="29423"/>
    <cellStyle name="Normal 51 3 3 5" xfId="29424"/>
    <cellStyle name="Normal 51 3 4 2" xfId="29425"/>
    <cellStyle name="Normal 51 3 4 2 2" xfId="29426"/>
    <cellStyle name="Normal 51 3 4 3" xfId="29427"/>
    <cellStyle name="Normal 51 3 5" xfId="29428"/>
    <cellStyle name="Normal 51 3 5 2" xfId="29429"/>
    <cellStyle name="Normal 51 3 5 2 2" xfId="29430"/>
    <cellStyle name="Normal 51 3 5 3" xfId="29431"/>
    <cellStyle name="Normal 51 3 6" xfId="29432"/>
    <cellStyle name="Normal 51 3 6 2" xfId="29433"/>
    <cellStyle name="Normal 51 3 7" xfId="29434"/>
    <cellStyle name="Normal 51 4 2 2" xfId="29435"/>
    <cellStyle name="Normal 51 4 2 2 2" xfId="29436"/>
    <cellStyle name="Normal 51 4 2 2 2 2" xfId="29437"/>
    <cellStyle name="Normal 51 4 2 2 2 2 2" xfId="29438"/>
    <cellStyle name="Normal 51 4 2 2 2 3" xfId="29439"/>
    <cellStyle name="Normal 51 4 2 2 3" xfId="29440"/>
    <cellStyle name="Normal 51 4 2 2 3 2" xfId="29441"/>
    <cellStyle name="Normal 51 4 2 2 3 2 2" xfId="29442"/>
    <cellStyle name="Normal 51 4 2 2 3 3" xfId="29443"/>
    <cellStyle name="Normal 51 4 2 2 4" xfId="29444"/>
    <cellStyle name="Normal 51 4 2 2 4 2" xfId="29445"/>
    <cellStyle name="Normal 51 4 2 2 5" xfId="29446"/>
    <cellStyle name="Normal 51 4 2 3" xfId="29447"/>
    <cellStyle name="Normal 51 4 2 3 2" xfId="29448"/>
    <cellStyle name="Normal 51 4 2 3 2 2" xfId="29449"/>
    <cellStyle name="Normal 51 4 2 3 3" xfId="29450"/>
    <cellStyle name="Normal 51 4 2 4" xfId="29451"/>
    <cellStyle name="Normal 51 4 2 4 2" xfId="29452"/>
    <cellStyle name="Normal 51 4 2 4 2 2" xfId="29453"/>
    <cellStyle name="Normal 51 4 2 4 3" xfId="29454"/>
    <cellStyle name="Normal 51 4 2 5" xfId="29455"/>
    <cellStyle name="Normal 51 4 2 5 2" xfId="29456"/>
    <cellStyle name="Normal 51 4 2 6" xfId="29457"/>
    <cellStyle name="Normal 51 4 3" xfId="29458"/>
    <cellStyle name="Normal 51 4 3 2" xfId="29459"/>
    <cellStyle name="Normal 51 4 3 2 2" xfId="29460"/>
    <cellStyle name="Normal 51 4 3 2 2 2" xfId="29461"/>
    <cellStyle name="Normal 51 4 3 2 3" xfId="29462"/>
    <cellStyle name="Normal 51 4 3 3" xfId="29463"/>
    <cellStyle name="Normal 51 4 3 3 2" xfId="29464"/>
    <cellStyle name="Normal 51 4 3 3 2 2" xfId="29465"/>
    <cellStyle name="Normal 51 4 3 3 3" xfId="29466"/>
    <cellStyle name="Normal 51 4 3 4" xfId="29467"/>
    <cellStyle name="Normal 51 4 3 4 2" xfId="29468"/>
    <cellStyle name="Normal 51 4 3 5" xfId="29469"/>
    <cellStyle name="Normal 51 4 4" xfId="29470"/>
    <cellStyle name="Normal 51 4 4 2" xfId="29471"/>
    <cellStyle name="Normal 51 4 4 2 2" xfId="29472"/>
    <cellStyle name="Normal 51 4 4 3" xfId="29473"/>
    <cellStyle name="Normal 51 4 5" xfId="29474"/>
    <cellStyle name="Normal 51 4 5 2" xfId="29475"/>
    <cellStyle name="Normal 51 4 5 2 2" xfId="29476"/>
    <cellStyle name="Normal 51 4 5 3" xfId="29477"/>
    <cellStyle name="Normal 51 4 6" xfId="29478"/>
    <cellStyle name="Normal 51 4 6 2" xfId="29479"/>
    <cellStyle name="Normal 51 4 7" xfId="29480"/>
    <cellStyle name="Normal 51 5 2 2" xfId="29481"/>
    <cellStyle name="Normal 51 5 2 2 2" xfId="29482"/>
    <cellStyle name="Normal 51 5 2 2 2 2" xfId="29483"/>
    <cellStyle name="Normal 51 5 2 2 2 2 2" xfId="29484"/>
    <cellStyle name="Normal 51 5 2 2 2 3" xfId="29485"/>
    <cellStyle name="Normal 51 5 2 2 3" xfId="29486"/>
    <cellStyle name="Normal 51 5 2 2 3 2" xfId="29487"/>
    <cellStyle name="Normal 51 5 2 2 3 2 2" xfId="29488"/>
    <cellStyle name="Normal 51 5 2 2 3 3" xfId="29489"/>
    <cellStyle name="Normal 51 5 2 2 4" xfId="29490"/>
    <cellStyle name="Normal 51 5 2 2 4 2" xfId="29491"/>
    <cellStyle name="Normal 51 5 2 2 5" xfId="29492"/>
    <cellStyle name="Normal 51 5 2 3" xfId="29493"/>
    <cellStyle name="Normal 51 5 2 3 2" xfId="29494"/>
    <cellStyle name="Normal 51 5 2 3 2 2" xfId="29495"/>
    <cellStyle name="Normal 51 5 2 3 3" xfId="29496"/>
    <cellStyle name="Normal 51 5 2 4" xfId="29497"/>
    <cellStyle name="Normal 51 5 2 4 2" xfId="29498"/>
    <cellStyle name="Normal 51 5 2 4 2 2" xfId="29499"/>
    <cellStyle name="Normal 51 5 2 4 3" xfId="29500"/>
    <cellStyle name="Normal 51 5 2 5" xfId="29501"/>
    <cellStyle name="Normal 51 5 2 5 2" xfId="29502"/>
    <cellStyle name="Normal 51 5 2 6" xfId="29503"/>
    <cellStyle name="Normal 51 5 3" xfId="29504"/>
    <cellStyle name="Normal 51 5 3 2" xfId="29505"/>
    <cellStyle name="Normal 51 5 3 2 2" xfId="29506"/>
    <cellStyle name="Normal 51 5 3 2 2 2" xfId="29507"/>
    <cellStyle name="Normal 51 5 3 2 3" xfId="29508"/>
    <cellStyle name="Normal 51 5 3 3" xfId="29509"/>
    <cellStyle name="Normal 51 5 3 3 2" xfId="29510"/>
    <cellStyle name="Normal 51 5 3 3 2 2" xfId="29511"/>
    <cellStyle name="Normal 51 5 3 3 3" xfId="29512"/>
    <cellStyle name="Normal 51 5 3 4" xfId="29513"/>
    <cellStyle name="Normal 51 5 3 4 2" xfId="29514"/>
    <cellStyle name="Normal 51 5 3 5" xfId="29515"/>
    <cellStyle name="Normal 51 5 4" xfId="29516"/>
    <cellStyle name="Normal 51 5 4 2" xfId="29517"/>
    <cellStyle name="Normal 51 5 4 2 2" xfId="29518"/>
    <cellStyle name="Normal 51 5 4 3" xfId="29519"/>
    <cellStyle name="Normal 51 5 5" xfId="29520"/>
    <cellStyle name="Normal 51 5 5 2" xfId="29521"/>
    <cellStyle name="Normal 51 5 5 2 2" xfId="29522"/>
    <cellStyle name="Normal 51 5 5 3" xfId="29523"/>
    <cellStyle name="Normal 51 5 6" xfId="29524"/>
    <cellStyle name="Normal 51 5 6 2" xfId="29525"/>
    <cellStyle name="Normal 51 5 7" xfId="29526"/>
    <cellStyle name="Normal 51 6 2 2" xfId="29527"/>
    <cellStyle name="Normal 51 6 2 2 2" xfId="29528"/>
    <cellStyle name="Normal 51 6 2 2 2 2" xfId="29529"/>
    <cellStyle name="Normal 51 6 2 2 2 2 2" xfId="29530"/>
    <cellStyle name="Normal 51 6 2 2 2 3" xfId="29531"/>
    <cellStyle name="Normal 51 6 2 2 3" xfId="29532"/>
    <cellStyle name="Normal 51 6 2 2 3 2" xfId="29533"/>
    <cellStyle name="Normal 51 6 2 2 3 2 2" xfId="29534"/>
    <cellStyle name="Normal 51 6 2 2 3 3" xfId="29535"/>
    <cellStyle name="Normal 51 6 2 2 4" xfId="29536"/>
    <cellStyle name="Normal 51 6 2 2 4 2" xfId="29537"/>
    <cellStyle name="Normal 51 6 2 2 5" xfId="29538"/>
    <cellStyle name="Normal 51 6 2 3" xfId="29539"/>
    <cellStyle name="Normal 51 6 2 3 2" xfId="29540"/>
    <cellStyle name="Normal 51 6 2 3 2 2" xfId="29541"/>
    <cellStyle name="Normal 51 6 2 3 3" xfId="29542"/>
    <cellStyle name="Normal 51 6 2 4" xfId="29543"/>
    <cellStyle name="Normal 51 6 2 4 2" xfId="29544"/>
    <cellStyle name="Normal 51 6 2 4 2 2" xfId="29545"/>
    <cellStyle name="Normal 51 6 2 4 3" xfId="29546"/>
    <cellStyle name="Normal 51 6 2 5" xfId="29547"/>
    <cellStyle name="Normal 51 6 2 5 2" xfId="29548"/>
    <cellStyle name="Normal 51 6 2 6" xfId="29549"/>
    <cellStyle name="Normal 51 6 3" xfId="29550"/>
    <cellStyle name="Normal 51 6 3 2" xfId="29551"/>
    <cellStyle name="Normal 51 6 3 2 2" xfId="29552"/>
    <cellStyle name="Normal 51 6 3 2 2 2" xfId="29553"/>
    <cellStyle name="Normal 51 6 3 2 3" xfId="29554"/>
    <cellStyle name="Normal 51 6 3 3" xfId="29555"/>
    <cellStyle name="Normal 51 6 3 3 2" xfId="29556"/>
    <cellStyle name="Normal 51 6 3 3 2 2" xfId="29557"/>
    <cellStyle name="Normal 51 6 3 3 3" xfId="29558"/>
    <cellStyle name="Normal 51 6 3 4" xfId="29559"/>
    <cellStyle name="Normal 51 6 3 4 2" xfId="29560"/>
    <cellStyle name="Normal 51 6 3 5" xfId="29561"/>
    <cellStyle name="Normal 51 6 4" xfId="29562"/>
    <cellStyle name="Normal 51 6 4 2" xfId="29563"/>
    <cellStyle name="Normal 51 6 4 2 2" xfId="29564"/>
    <cellStyle name="Normal 51 6 4 3" xfId="29565"/>
    <cellStyle name="Normal 51 6 5" xfId="29566"/>
    <cellStyle name="Normal 51 6 5 2" xfId="29567"/>
    <cellStyle name="Normal 51 6 5 2 2" xfId="29568"/>
    <cellStyle name="Normal 51 6 5 3" xfId="29569"/>
    <cellStyle name="Normal 51 6 6" xfId="29570"/>
    <cellStyle name="Normal 51 6 6 2" xfId="29571"/>
    <cellStyle name="Normal 51 6 7" xfId="29572"/>
    <cellStyle name="Normal 51 7 2 2" xfId="29573"/>
    <cellStyle name="Normal 51 7 2 2 2" xfId="29574"/>
    <cellStyle name="Normal 51 7 2 2 2 2" xfId="29575"/>
    <cellStyle name="Normal 51 7 2 2 2 2 2" xfId="29576"/>
    <cellStyle name="Normal 51 7 2 2 2 3" xfId="29577"/>
    <cellStyle name="Normal 51 7 2 2 3" xfId="29578"/>
    <cellStyle name="Normal 51 7 2 2 3 2" xfId="29579"/>
    <cellStyle name="Normal 51 7 2 2 3 2 2" xfId="29580"/>
    <cellStyle name="Normal 51 7 2 2 3 3" xfId="29581"/>
    <cellStyle name="Normal 51 7 2 2 4" xfId="29582"/>
    <cellStyle name="Normal 51 7 2 2 4 2" xfId="29583"/>
    <cellStyle name="Normal 51 7 2 2 5" xfId="29584"/>
    <cellStyle name="Normal 51 7 2 3" xfId="29585"/>
    <cellStyle name="Normal 51 7 2 3 2" xfId="29586"/>
    <cellStyle name="Normal 51 7 2 3 2 2" xfId="29587"/>
    <cellStyle name="Normal 51 7 2 3 3" xfId="29588"/>
    <cellStyle name="Normal 51 7 2 4" xfId="29589"/>
    <cellStyle name="Normal 51 7 2 4 2" xfId="29590"/>
    <cellStyle name="Normal 51 7 2 4 2 2" xfId="29591"/>
    <cellStyle name="Normal 51 7 2 4 3" xfId="29592"/>
    <cellStyle name="Normal 51 7 2 5" xfId="29593"/>
    <cellStyle name="Normal 51 7 2 5 2" xfId="29594"/>
    <cellStyle name="Normal 51 7 2 6" xfId="29595"/>
    <cellStyle name="Normal 51 7 3" xfId="29596"/>
    <cellStyle name="Normal 51 7 3 2" xfId="29597"/>
    <cellStyle name="Normal 51 7 3 2 2" xfId="29598"/>
    <cellStyle name="Normal 51 7 3 2 2 2" xfId="29599"/>
    <cellStyle name="Normal 51 7 3 2 3" xfId="29600"/>
    <cellStyle name="Normal 51 7 3 3" xfId="29601"/>
    <cellStyle name="Normal 51 7 3 3 2" xfId="29602"/>
    <cellStyle name="Normal 51 7 3 3 2 2" xfId="29603"/>
    <cellStyle name="Normal 51 7 3 3 3" xfId="29604"/>
    <cellStyle name="Normal 51 7 3 4" xfId="29605"/>
    <cellStyle name="Normal 51 7 3 4 2" xfId="29606"/>
    <cellStyle name="Normal 51 7 3 5" xfId="29607"/>
    <cellStyle name="Normal 51 7 4" xfId="29608"/>
    <cellStyle name="Normal 51 7 4 2" xfId="29609"/>
    <cellStyle name="Normal 51 7 4 2 2" xfId="29610"/>
    <cellStyle name="Normal 51 7 4 3" xfId="29611"/>
    <cellStyle name="Normal 51 7 5" xfId="29612"/>
    <cellStyle name="Normal 51 7 5 2" xfId="29613"/>
    <cellStyle name="Normal 51 7 5 2 2" xfId="29614"/>
    <cellStyle name="Normal 51 7 5 3" xfId="29615"/>
    <cellStyle name="Normal 51 7 6" xfId="29616"/>
    <cellStyle name="Normal 51 7 6 2" xfId="29617"/>
    <cellStyle name="Normal 51 7 7" xfId="29618"/>
    <cellStyle name="Normal 51 8 2" xfId="29619"/>
    <cellStyle name="Normal 51 8 2 2" xfId="29620"/>
    <cellStyle name="Normal 51 8 2 2 2" xfId="29621"/>
    <cellStyle name="Normal 51 8 2 2 2 2" xfId="29622"/>
    <cellStyle name="Normal 51 8 2 2 3" xfId="29623"/>
    <cellStyle name="Normal 51 8 2 3" xfId="29624"/>
    <cellStyle name="Normal 51 8 2 3 2" xfId="29625"/>
    <cellStyle name="Normal 51 8 2 3 2 2" xfId="29626"/>
    <cellStyle name="Normal 51 8 2 3 3" xfId="29627"/>
    <cellStyle name="Normal 51 8 2 4" xfId="29628"/>
    <cellStyle name="Normal 51 8 2 4 2" xfId="29629"/>
    <cellStyle name="Normal 51 8 2 5" xfId="29630"/>
    <cellStyle name="Normal 51 8 3" xfId="29631"/>
    <cellStyle name="Normal 51 8 3 2" xfId="29632"/>
    <cellStyle name="Normal 51 8 3 2 2" xfId="29633"/>
    <cellStyle name="Normal 51 8 3 3" xfId="29634"/>
    <cellStyle name="Normal 51 8 4" xfId="29635"/>
    <cellStyle name="Normal 51 8 4 2" xfId="29636"/>
    <cellStyle name="Normal 51 8 4 2 2" xfId="29637"/>
    <cellStyle name="Normal 51 8 4 3" xfId="29638"/>
    <cellStyle name="Normal 51 8 5" xfId="29639"/>
    <cellStyle name="Normal 51 8 5 2" xfId="29640"/>
    <cellStyle name="Normal 51 8 6" xfId="29641"/>
    <cellStyle name="Normal 51 9 2" xfId="29642"/>
    <cellStyle name="Normal 51 9 2 2" xfId="29643"/>
    <cellStyle name="Normal 51 9 2 2 2" xfId="29644"/>
    <cellStyle name="Normal 51 9 2 2 2 2" xfId="29645"/>
    <cellStyle name="Normal 51 9 2 2 3" xfId="29646"/>
    <cellStyle name="Normal 51 9 2 3" xfId="29647"/>
    <cellStyle name="Normal 51 9 2 3 2" xfId="29648"/>
    <cellStyle name="Normal 51 9 2 3 2 2" xfId="29649"/>
    <cellStyle name="Normal 51 9 2 3 3" xfId="29650"/>
    <cellStyle name="Normal 51 9 2 4" xfId="29651"/>
    <cellStyle name="Normal 51 9 2 4 2" xfId="29652"/>
    <cellStyle name="Normal 51 9 2 5" xfId="29653"/>
    <cellStyle name="Normal 51 9 3" xfId="29654"/>
    <cellStyle name="Normal 51 9 3 2" xfId="29655"/>
    <cellStyle name="Normal 51 9 3 2 2" xfId="29656"/>
    <cellStyle name="Normal 51 9 3 3" xfId="29657"/>
    <cellStyle name="Normal 51 9 4" xfId="29658"/>
    <cellStyle name="Normal 51 9 4 2" xfId="29659"/>
    <cellStyle name="Normal 51 9 4 2 2" xfId="29660"/>
    <cellStyle name="Normal 51 9 4 3" xfId="29661"/>
    <cellStyle name="Normal 51 9 5" xfId="29662"/>
    <cellStyle name="Normal 51 9 5 2" xfId="29663"/>
    <cellStyle name="Normal 51 9 6" xfId="29664"/>
    <cellStyle name="Normal 52 10 2" xfId="29665"/>
    <cellStyle name="Normal 52 10 2 2" xfId="29666"/>
    <cellStyle name="Normal 52 10 2 2 2" xfId="29667"/>
    <cellStyle name="Normal 52 10 2 3" xfId="29668"/>
    <cellStyle name="Normal 52 10 3" xfId="29669"/>
    <cellStyle name="Normal 52 10 3 2" xfId="29670"/>
    <cellStyle name="Normal 52 10 3 2 2" xfId="29671"/>
    <cellStyle name="Normal 52 10 3 3" xfId="29672"/>
    <cellStyle name="Normal 52 10 4" xfId="29673"/>
    <cellStyle name="Normal 52 10 4 2" xfId="29674"/>
    <cellStyle name="Normal 52 10 5" xfId="29675"/>
    <cellStyle name="Normal 52 11" xfId="29676"/>
    <cellStyle name="Normal 52 11 2" xfId="29677"/>
    <cellStyle name="Normal 52 11 2 2" xfId="29678"/>
    <cellStyle name="Normal 52 11 3" xfId="29679"/>
    <cellStyle name="Normal 52 12" xfId="29680"/>
    <cellStyle name="Normal 52 12 2" xfId="29681"/>
    <cellStyle name="Normal 52 12 2 2" xfId="29682"/>
    <cellStyle name="Normal 52 12 3" xfId="29683"/>
    <cellStyle name="Normal 52 13" xfId="29684"/>
    <cellStyle name="Normal 52 13 2" xfId="29685"/>
    <cellStyle name="Normal 52 14" xfId="29686"/>
    <cellStyle name="Normal 52 2 2 2" xfId="29687"/>
    <cellStyle name="Normal 52 2 2 2 2" xfId="29688"/>
    <cellStyle name="Normal 52 2 2 2 2 2" xfId="29689"/>
    <cellStyle name="Normal 52 2 2 2 2 2 2" xfId="29690"/>
    <cellStyle name="Normal 52 2 2 2 2 3" xfId="29691"/>
    <cellStyle name="Normal 52 2 2 2 3" xfId="29692"/>
    <cellStyle name="Normal 52 2 2 2 3 2" xfId="29693"/>
    <cellStyle name="Normal 52 2 2 2 3 2 2" xfId="29694"/>
    <cellStyle name="Normal 52 2 2 2 3 3" xfId="29695"/>
    <cellStyle name="Normal 52 2 2 2 4" xfId="29696"/>
    <cellStyle name="Normal 52 2 2 2 4 2" xfId="29697"/>
    <cellStyle name="Normal 52 2 2 2 5" xfId="29698"/>
    <cellStyle name="Normal 52 2 2 3" xfId="29699"/>
    <cellStyle name="Normal 52 2 2 3 2" xfId="29700"/>
    <cellStyle name="Normal 52 2 2 3 2 2" xfId="29701"/>
    <cellStyle name="Normal 52 2 2 3 3" xfId="29702"/>
    <cellStyle name="Normal 52 2 2 4" xfId="29703"/>
    <cellStyle name="Normal 52 2 2 4 2" xfId="29704"/>
    <cellStyle name="Normal 52 2 2 4 2 2" xfId="29705"/>
    <cellStyle name="Normal 52 2 2 4 3" xfId="29706"/>
    <cellStyle name="Normal 52 2 2 5" xfId="29707"/>
    <cellStyle name="Normal 52 2 2 5 2" xfId="29708"/>
    <cellStyle name="Normal 52 2 2 6" xfId="29709"/>
    <cellStyle name="Normal 52 2 3 2" xfId="29710"/>
    <cellStyle name="Normal 52 2 3 2 2" xfId="29711"/>
    <cellStyle name="Normal 52 2 3 2 2 2" xfId="29712"/>
    <cellStyle name="Normal 52 2 3 2 3" xfId="29713"/>
    <cellStyle name="Normal 52 2 3 3" xfId="29714"/>
    <cellStyle name="Normal 52 2 3 3 2" xfId="29715"/>
    <cellStyle name="Normal 52 2 3 3 2 2" xfId="29716"/>
    <cellStyle name="Normal 52 2 3 3 3" xfId="29717"/>
    <cellStyle name="Normal 52 2 3 4" xfId="29718"/>
    <cellStyle name="Normal 52 2 3 4 2" xfId="29719"/>
    <cellStyle name="Normal 52 2 3 5" xfId="29720"/>
    <cellStyle name="Normal 52 2 4 2" xfId="29721"/>
    <cellStyle name="Normal 52 2 4 2 2" xfId="29722"/>
    <cellStyle name="Normal 52 2 4 3" xfId="29723"/>
    <cellStyle name="Normal 52 2 5" xfId="29724"/>
    <cellStyle name="Normal 52 2 5 2" xfId="29725"/>
    <cellStyle name="Normal 52 2 5 2 2" xfId="29726"/>
    <cellStyle name="Normal 52 2 5 3" xfId="29727"/>
    <cellStyle name="Normal 52 2 6" xfId="29728"/>
    <cellStyle name="Normal 52 2 6 2" xfId="29729"/>
    <cellStyle name="Normal 52 2 7" xfId="29730"/>
    <cellStyle name="Normal 52 3 2 2" xfId="29731"/>
    <cellStyle name="Normal 52 3 2 2 2" xfId="29732"/>
    <cellStyle name="Normal 52 3 2 2 2 2" xfId="29733"/>
    <cellStyle name="Normal 52 3 2 2 2 2 2" xfId="29734"/>
    <cellStyle name="Normal 52 3 2 2 2 3" xfId="29735"/>
    <cellStyle name="Normal 52 3 2 2 3" xfId="29736"/>
    <cellStyle name="Normal 52 3 2 2 3 2" xfId="29737"/>
    <cellStyle name="Normal 52 3 2 2 3 2 2" xfId="29738"/>
    <cellStyle name="Normal 52 3 2 2 3 3" xfId="29739"/>
    <cellStyle name="Normal 52 3 2 2 4" xfId="29740"/>
    <cellStyle name="Normal 52 3 2 2 4 2" xfId="29741"/>
    <cellStyle name="Normal 52 3 2 2 5" xfId="29742"/>
    <cellStyle name="Normal 52 3 2 3" xfId="29743"/>
    <cellStyle name="Normal 52 3 2 3 2" xfId="29744"/>
    <cellStyle name="Normal 52 3 2 3 2 2" xfId="29745"/>
    <cellStyle name="Normal 52 3 2 3 3" xfId="29746"/>
    <cellStyle name="Normal 52 3 2 4" xfId="29747"/>
    <cellStyle name="Normal 52 3 2 4 2" xfId="29748"/>
    <cellStyle name="Normal 52 3 2 4 2 2" xfId="29749"/>
    <cellStyle name="Normal 52 3 2 4 3" xfId="29750"/>
    <cellStyle name="Normal 52 3 2 5" xfId="29751"/>
    <cellStyle name="Normal 52 3 2 5 2" xfId="29752"/>
    <cellStyle name="Normal 52 3 2 6" xfId="29753"/>
    <cellStyle name="Normal 52 3 3 2" xfId="29754"/>
    <cellStyle name="Normal 52 3 3 2 2" xfId="29755"/>
    <cellStyle name="Normal 52 3 3 2 2 2" xfId="29756"/>
    <cellStyle name="Normal 52 3 3 2 3" xfId="29757"/>
    <cellStyle name="Normal 52 3 3 3" xfId="29758"/>
    <cellStyle name="Normal 52 3 3 3 2" xfId="29759"/>
    <cellStyle name="Normal 52 3 3 3 2 2" xfId="29760"/>
    <cellStyle name="Normal 52 3 3 3 3" xfId="29761"/>
    <cellStyle name="Normal 52 3 3 4" xfId="29762"/>
    <cellStyle name="Normal 52 3 3 4 2" xfId="29763"/>
    <cellStyle name="Normal 52 3 3 5" xfId="29764"/>
    <cellStyle name="Normal 52 3 4 2" xfId="29765"/>
    <cellStyle name="Normal 52 3 4 2 2" xfId="29766"/>
    <cellStyle name="Normal 52 3 4 3" xfId="29767"/>
    <cellStyle name="Normal 52 3 5" xfId="29768"/>
    <cellStyle name="Normal 52 3 5 2" xfId="29769"/>
    <cellStyle name="Normal 52 3 5 2 2" xfId="29770"/>
    <cellStyle name="Normal 52 3 5 3" xfId="29771"/>
    <cellStyle name="Normal 52 3 6" xfId="29772"/>
    <cellStyle name="Normal 52 3 6 2" xfId="29773"/>
    <cellStyle name="Normal 52 3 7" xfId="29774"/>
    <cellStyle name="Normal 52 4 2 2" xfId="29775"/>
    <cellStyle name="Normal 52 4 2 2 2" xfId="29776"/>
    <cellStyle name="Normal 52 4 2 2 2 2" xfId="29777"/>
    <cellStyle name="Normal 52 4 2 2 2 2 2" xfId="29778"/>
    <cellStyle name="Normal 52 4 2 2 2 3" xfId="29779"/>
    <cellStyle name="Normal 52 4 2 2 3" xfId="29780"/>
    <cellStyle name="Normal 52 4 2 2 3 2" xfId="29781"/>
    <cellStyle name="Normal 52 4 2 2 3 2 2" xfId="29782"/>
    <cellStyle name="Normal 52 4 2 2 3 3" xfId="29783"/>
    <cellStyle name="Normal 52 4 2 2 4" xfId="29784"/>
    <cellStyle name="Normal 52 4 2 2 4 2" xfId="29785"/>
    <cellStyle name="Normal 52 4 2 2 5" xfId="29786"/>
    <cellStyle name="Normal 52 4 2 3" xfId="29787"/>
    <cellStyle name="Normal 52 4 2 3 2" xfId="29788"/>
    <cellStyle name="Normal 52 4 2 3 2 2" xfId="29789"/>
    <cellStyle name="Normal 52 4 2 3 3" xfId="29790"/>
    <cellStyle name="Normal 52 4 2 4" xfId="29791"/>
    <cellStyle name="Normal 52 4 2 4 2" xfId="29792"/>
    <cellStyle name="Normal 52 4 2 4 2 2" xfId="29793"/>
    <cellStyle name="Normal 52 4 2 4 3" xfId="29794"/>
    <cellStyle name="Normal 52 4 2 5" xfId="29795"/>
    <cellStyle name="Normal 52 4 2 5 2" xfId="29796"/>
    <cellStyle name="Normal 52 4 2 6" xfId="29797"/>
    <cellStyle name="Normal 52 4 3" xfId="29798"/>
    <cellStyle name="Normal 52 4 3 2" xfId="29799"/>
    <cellStyle name="Normal 52 4 3 2 2" xfId="29800"/>
    <cellStyle name="Normal 52 4 3 2 2 2" xfId="29801"/>
    <cellStyle name="Normal 52 4 3 2 3" xfId="29802"/>
    <cellStyle name="Normal 52 4 3 3" xfId="29803"/>
    <cellStyle name="Normal 52 4 3 3 2" xfId="29804"/>
    <cellStyle name="Normal 52 4 3 3 2 2" xfId="29805"/>
    <cellStyle name="Normal 52 4 3 3 3" xfId="29806"/>
    <cellStyle name="Normal 52 4 3 4" xfId="29807"/>
    <cellStyle name="Normal 52 4 3 4 2" xfId="29808"/>
    <cellStyle name="Normal 52 4 3 5" xfId="29809"/>
    <cellStyle name="Normal 52 4 4" xfId="29810"/>
    <cellStyle name="Normal 52 4 4 2" xfId="29811"/>
    <cellStyle name="Normal 52 4 4 2 2" xfId="29812"/>
    <cellStyle name="Normal 52 4 4 3" xfId="29813"/>
    <cellStyle name="Normal 52 4 5" xfId="29814"/>
    <cellStyle name="Normal 52 4 5 2" xfId="29815"/>
    <cellStyle name="Normal 52 4 5 2 2" xfId="29816"/>
    <cellStyle name="Normal 52 4 5 3" xfId="29817"/>
    <cellStyle name="Normal 52 4 6" xfId="29818"/>
    <cellStyle name="Normal 52 4 6 2" xfId="29819"/>
    <cellStyle name="Normal 52 4 7" xfId="29820"/>
    <cellStyle name="Normal 52 5 2 2" xfId="29821"/>
    <cellStyle name="Normal 52 5 2 2 2" xfId="29822"/>
    <cellStyle name="Normal 52 5 2 2 2 2" xfId="29823"/>
    <cellStyle name="Normal 52 5 2 2 2 2 2" xfId="29824"/>
    <cellStyle name="Normal 52 5 2 2 2 3" xfId="29825"/>
    <cellStyle name="Normal 52 5 2 2 3" xfId="29826"/>
    <cellStyle name="Normal 52 5 2 2 3 2" xfId="29827"/>
    <cellStyle name="Normal 52 5 2 2 3 2 2" xfId="29828"/>
    <cellStyle name="Normal 52 5 2 2 3 3" xfId="29829"/>
    <cellStyle name="Normal 52 5 2 2 4" xfId="29830"/>
    <cellStyle name="Normal 52 5 2 2 4 2" xfId="29831"/>
    <cellStyle name="Normal 52 5 2 2 5" xfId="29832"/>
    <cellStyle name="Normal 52 5 2 3" xfId="29833"/>
    <cellStyle name="Normal 52 5 2 3 2" xfId="29834"/>
    <cellStyle name="Normal 52 5 2 3 2 2" xfId="29835"/>
    <cellStyle name="Normal 52 5 2 3 3" xfId="29836"/>
    <cellStyle name="Normal 52 5 2 4" xfId="29837"/>
    <cellStyle name="Normal 52 5 2 4 2" xfId="29838"/>
    <cellStyle name="Normal 52 5 2 4 2 2" xfId="29839"/>
    <cellStyle name="Normal 52 5 2 4 3" xfId="29840"/>
    <cellStyle name="Normal 52 5 2 5" xfId="29841"/>
    <cellStyle name="Normal 52 5 2 5 2" xfId="29842"/>
    <cellStyle name="Normal 52 5 2 6" xfId="29843"/>
    <cellStyle name="Normal 52 5 3" xfId="29844"/>
    <cellStyle name="Normal 52 5 3 2" xfId="29845"/>
    <cellStyle name="Normal 52 5 3 2 2" xfId="29846"/>
    <cellStyle name="Normal 52 5 3 2 2 2" xfId="29847"/>
    <cellStyle name="Normal 52 5 3 2 3" xfId="29848"/>
    <cellStyle name="Normal 52 5 3 3" xfId="29849"/>
    <cellStyle name="Normal 52 5 3 3 2" xfId="29850"/>
    <cellStyle name="Normal 52 5 3 3 2 2" xfId="29851"/>
    <cellStyle name="Normal 52 5 3 3 3" xfId="29852"/>
    <cellStyle name="Normal 52 5 3 4" xfId="29853"/>
    <cellStyle name="Normal 52 5 3 4 2" xfId="29854"/>
    <cellStyle name="Normal 52 5 3 5" xfId="29855"/>
    <cellStyle name="Normal 52 5 4" xfId="29856"/>
    <cellStyle name="Normal 52 5 4 2" xfId="29857"/>
    <cellStyle name="Normal 52 5 4 2 2" xfId="29858"/>
    <cellStyle name="Normal 52 5 4 3" xfId="29859"/>
    <cellStyle name="Normal 52 5 5" xfId="29860"/>
    <cellStyle name="Normal 52 5 5 2" xfId="29861"/>
    <cellStyle name="Normal 52 5 5 2 2" xfId="29862"/>
    <cellStyle name="Normal 52 5 5 3" xfId="29863"/>
    <cellStyle name="Normal 52 5 6" xfId="29864"/>
    <cellStyle name="Normal 52 5 6 2" xfId="29865"/>
    <cellStyle name="Normal 52 5 7" xfId="29866"/>
    <cellStyle name="Normal 52 6 2 2" xfId="29867"/>
    <cellStyle name="Normal 52 6 2 2 2" xfId="29868"/>
    <cellStyle name="Normal 52 6 2 2 2 2" xfId="29869"/>
    <cellStyle name="Normal 52 6 2 2 2 2 2" xfId="29870"/>
    <cellStyle name="Normal 52 6 2 2 2 3" xfId="29871"/>
    <cellStyle name="Normal 52 6 2 2 3" xfId="29872"/>
    <cellStyle name="Normal 52 6 2 2 3 2" xfId="29873"/>
    <cellStyle name="Normal 52 6 2 2 3 2 2" xfId="29874"/>
    <cellStyle name="Normal 52 6 2 2 3 3" xfId="29875"/>
    <cellStyle name="Normal 52 6 2 2 4" xfId="29876"/>
    <cellStyle name="Normal 52 6 2 2 4 2" xfId="29877"/>
    <cellStyle name="Normal 52 6 2 2 5" xfId="29878"/>
    <cellStyle name="Normal 52 6 2 3" xfId="29879"/>
    <cellStyle name="Normal 52 6 2 3 2" xfId="29880"/>
    <cellStyle name="Normal 52 6 2 3 2 2" xfId="29881"/>
    <cellStyle name="Normal 52 6 2 3 3" xfId="29882"/>
    <cellStyle name="Normal 52 6 2 4" xfId="29883"/>
    <cellStyle name="Normal 52 6 2 4 2" xfId="29884"/>
    <cellStyle name="Normal 52 6 2 4 2 2" xfId="29885"/>
    <cellStyle name="Normal 52 6 2 4 3" xfId="29886"/>
    <cellStyle name="Normal 52 6 2 5" xfId="29887"/>
    <cellStyle name="Normal 52 6 2 5 2" xfId="29888"/>
    <cellStyle name="Normal 52 6 2 6" xfId="29889"/>
    <cellStyle name="Normal 52 6 3" xfId="29890"/>
    <cellStyle name="Normal 52 6 3 2" xfId="29891"/>
    <cellStyle name="Normal 52 6 3 2 2" xfId="29892"/>
    <cellStyle name="Normal 52 6 3 2 2 2" xfId="29893"/>
    <cellStyle name="Normal 52 6 3 2 3" xfId="29894"/>
    <cellStyle name="Normal 52 6 3 3" xfId="29895"/>
    <cellStyle name="Normal 52 6 3 3 2" xfId="29896"/>
    <cellStyle name="Normal 52 6 3 3 2 2" xfId="29897"/>
    <cellStyle name="Normal 52 6 3 3 3" xfId="29898"/>
    <cellStyle name="Normal 52 6 3 4" xfId="29899"/>
    <cellStyle name="Normal 52 6 3 4 2" xfId="29900"/>
    <cellStyle name="Normal 52 6 3 5" xfId="29901"/>
    <cellStyle name="Normal 52 6 4" xfId="29902"/>
    <cellStyle name="Normal 52 6 4 2" xfId="29903"/>
    <cellStyle name="Normal 52 6 4 2 2" xfId="29904"/>
    <cellStyle name="Normal 52 6 4 3" xfId="29905"/>
    <cellStyle name="Normal 52 6 5" xfId="29906"/>
    <cellStyle name="Normal 52 6 5 2" xfId="29907"/>
    <cellStyle name="Normal 52 6 5 2 2" xfId="29908"/>
    <cellStyle name="Normal 52 6 5 3" xfId="29909"/>
    <cellStyle name="Normal 52 6 6" xfId="29910"/>
    <cellStyle name="Normal 52 6 6 2" xfId="29911"/>
    <cellStyle name="Normal 52 6 7" xfId="29912"/>
    <cellStyle name="Normal 52 7 2 2" xfId="29913"/>
    <cellStyle name="Normal 52 7 2 2 2" xfId="29914"/>
    <cellStyle name="Normal 52 7 2 2 2 2" xfId="29915"/>
    <cellStyle name="Normal 52 7 2 2 2 2 2" xfId="29916"/>
    <cellStyle name="Normal 52 7 2 2 2 3" xfId="29917"/>
    <cellStyle name="Normal 52 7 2 2 3" xfId="29918"/>
    <cellStyle name="Normal 52 7 2 2 3 2" xfId="29919"/>
    <cellStyle name="Normal 52 7 2 2 3 2 2" xfId="29920"/>
    <cellStyle name="Normal 52 7 2 2 3 3" xfId="29921"/>
    <cellStyle name="Normal 52 7 2 2 4" xfId="29922"/>
    <cellStyle name="Normal 52 7 2 2 4 2" xfId="29923"/>
    <cellStyle name="Normal 52 7 2 2 5" xfId="29924"/>
    <cellStyle name="Normal 52 7 2 3" xfId="29925"/>
    <cellStyle name="Normal 52 7 2 3 2" xfId="29926"/>
    <cellStyle name="Normal 52 7 2 3 2 2" xfId="29927"/>
    <cellStyle name="Normal 52 7 2 3 3" xfId="29928"/>
    <cellStyle name="Normal 52 7 2 4" xfId="29929"/>
    <cellStyle name="Normal 52 7 2 4 2" xfId="29930"/>
    <cellStyle name="Normal 52 7 2 4 2 2" xfId="29931"/>
    <cellStyle name="Normal 52 7 2 4 3" xfId="29932"/>
    <cellStyle name="Normal 52 7 2 5" xfId="29933"/>
    <cellStyle name="Normal 52 7 2 5 2" xfId="29934"/>
    <cellStyle name="Normal 52 7 2 6" xfId="29935"/>
    <cellStyle name="Normal 52 7 3" xfId="29936"/>
    <cellStyle name="Normal 52 7 3 2" xfId="29937"/>
    <cellStyle name="Normal 52 7 3 2 2" xfId="29938"/>
    <cellStyle name="Normal 52 7 3 2 2 2" xfId="29939"/>
    <cellStyle name="Normal 52 7 3 2 3" xfId="29940"/>
    <cellStyle name="Normal 52 7 3 3" xfId="29941"/>
    <cellStyle name="Normal 52 7 3 3 2" xfId="29942"/>
    <cellStyle name="Normal 52 7 3 3 2 2" xfId="29943"/>
    <cellStyle name="Normal 52 7 3 3 3" xfId="29944"/>
    <cellStyle name="Normal 52 7 3 4" xfId="29945"/>
    <cellStyle name="Normal 52 7 3 4 2" xfId="29946"/>
    <cellStyle name="Normal 52 7 3 5" xfId="29947"/>
    <cellStyle name="Normal 52 7 4" xfId="29948"/>
    <cellStyle name="Normal 52 7 4 2" xfId="29949"/>
    <cellStyle name="Normal 52 7 4 2 2" xfId="29950"/>
    <cellStyle name="Normal 52 7 4 3" xfId="29951"/>
    <cellStyle name="Normal 52 7 5" xfId="29952"/>
    <cellStyle name="Normal 52 7 5 2" xfId="29953"/>
    <cellStyle name="Normal 52 7 5 2 2" xfId="29954"/>
    <cellStyle name="Normal 52 7 5 3" xfId="29955"/>
    <cellStyle name="Normal 52 7 6" xfId="29956"/>
    <cellStyle name="Normal 52 7 6 2" xfId="29957"/>
    <cellStyle name="Normal 52 7 7" xfId="29958"/>
    <cellStyle name="Normal 52 8 2" xfId="29959"/>
    <cellStyle name="Normal 52 8 2 2" xfId="29960"/>
    <cellStyle name="Normal 52 8 2 2 2" xfId="29961"/>
    <cellStyle name="Normal 52 8 2 2 2 2" xfId="29962"/>
    <cellStyle name="Normal 52 8 2 2 3" xfId="29963"/>
    <cellStyle name="Normal 52 8 2 3" xfId="29964"/>
    <cellStyle name="Normal 52 8 2 3 2" xfId="29965"/>
    <cellStyle name="Normal 52 8 2 3 2 2" xfId="29966"/>
    <cellStyle name="Normal 52 8 2 3 3" xfId="29967"/>
    <cellStyle name="Normal 52 8 2 4" xfId="29968"/>
    <cellStyle name="Normal 52 8 2 4 2" xfId="29969"/>
    <cellStyle name="Normal 52 8 2 5" xfId="29970"/>
    <cellStyle name="Normal 52 8 3" xfId="29971"/>
    <cellStyle name="Normal 52 8 3 2" xfId="29972"/>
    <cellStyle name="Normal 52 8 3 2 2" xfId="29973"/>
    <cellStyle name="Normal 52 8 3 3" xfId="29974"/>
    <cellStyle name="Normal 52 8 4" xfId="29975"/>
    <cellStyle name="Normal 52 8 4 2" xfId="29976"/>
    <cellStyle name="Normal 52 8 4 2 2" xfId="29977"/>
    <cellStyle name="Normal 52 8 4 3" xfId="29978"/>
    <cellStyle name="Normal 52 8 5" xfId="29979"/>
    <cellStyle name="Normal 52 8 5 2" xfId="29980"/>
    <cellStyle name="Normal 52 8 6" xfId="29981"/>
    <cellStyle name="Normal 52 9 2" xfId="29982"/>
    <cellStyle name="Normal 52 9 2 2" xfId="29983"/>
    <cellStyle name="Normal 52 9 2 2 2" xfId="29984"/>
    <cellStyle name="Normal 52 9 2 2 2 2" xfId="29985"/>
    <cellStyle name="Normal 52 9 2 2 3" xfId="29986"/>
    <cellStyle name="Normal 52 9 2 3" xfId="29987"/>
    <cellStyle name="Normal 52 9 2 3 2" xfId="29988"/>
    <cellStyle name="Normal 52 9 2 3 2 2" xfId="29989"/>
    <cellStyle name="Normal 52 9 2 3 3" xfId="29990"/>
    <cellStyle name="Normal 52 9 2 4" xfId="29991"/>
    <cellStyle name="Normal 52 9 2 4 2" xfId="29992"/>
    <cellStyle name="Normal 52 9 2 5" xfId="29993"/>
    <cellStyle name="Normal 52 9 3" xfId="29994"/>
    <cellStyle name="Normal 52 9 3 2" xfId="29995"/>
    <cellStyle name="Normal 52 9 3 2 2" xfId="29996"/>
    <cellStyle name="Normal 52 9 3 3" xfId="29997"/>
    <cellStyle name="Normal 52 9 4" xfId="29998"/>
    <cellStyle name="Normal 52 9 4 2" xfId="29999"/>
    <cellStyle name="Normal 52 9 4 2 2" xfId="30000"/>
    <cellStyle name="Normal 52 9 4 3" xfId="30001"/>
    <cellStyle name="Normal 52 9 5" xfId="30002"/>
    <cellStyle name="Normal 52 9 5 2" xfId="30003"/>
    <cellStyle name="Normal 52 9 6" xfId="30004"/>
    <cellStyle name="Normal 54 10 2" xfId="30005"/>
    <cellStyle name="Normal 54 10 2 2" xfId="30006"/>
    <cellStyle name="Normal 54 10 2 2 2" xfId="30007"/>
    <cellStyle name="Normal 54 10 2 3" xfId="30008"/>
    <cellStyle name="Normal 54 10 3" xfId="30009"/>
    <cellStyle name="Normal 54 10 3 2" xfId="30010"/>
    <cellStyle name="Normal 54 10 3 2 2" xfId="30011"/>
    <cellStyle name="Normal 54 10 3 3" xfId="30012"/>
    <cellStyle name="Normal 54 10 4" xfId="30013"/>
    <cellStyle name="Normal 54 10 4 2" xfId="30014"/>
    <cellStyle name="Normal 54 10 5" xfId="30015"/>
    <cellStyle name="Normal 54 11" xfId="30016"/>
    <cellStyle name="Normal 54 11 2" xfId="30017"/>
    <cellStyle name="Normal 54 11 2 2" xfId="30018"/>
    <cellStyle name="Normal 54 11 3" xfId="30019"/>
    <cellStyle name="Normal 54 12" xfId="30020"/>
    <cellStyle name="Normal 54 12 2" xfId="30021"/>
    <cellStyle name="Normal 54 12 2 2" xfId="30022"/>
    <cellStyle name="Normal 54 12 3" xfId="30023"/>
    <cellStyle name="Normal 54 13" xfId="30024"/>
    <cellStyle name="Normal 54 13 2" xfId="30025"/>
    <cellStyle name="Normal 54 14" xfId="30026"/>
    <cellStyle name="Normal 54 2 2 2" xfId="30027"/>
    <cellStyle name="Normal 54 2 2 2 2" xfId="30028"/>
    <cellStyle name="Normal 54 2 2 2 2 2" xfId="30029"/>
    <cellStyle name="Normal 54 2 2 2 2 2 2" xfId="30030"/>
    <cellStyle name="Normal 54 2 2 2 2 3" xfId="30031"/>
    <cellStyle name="Normal 54 2 2 2 3" xfId="30032"/>
    <cellStyle name="Normal 54 2 2 2 3 2" xfId="30033"/>
    <cellStyle name="Normal 54 2 2 2 3 2 2" xfId="30034"/>
    <cellStyle name="Normal 54 2 2 2 3 3" xfId="30035"/>
    <cellStyle name="Normal 54 2 2 2 4" xfId="30036"/>
    <cellStyle name="Normal 54 2 2 2 4 2" xfId="30037"/>
    <cellStyle name="Normal 54 2 2 2 5" xfId="30038"/>
    <cellStyle name="Normal 54 2 2 3" xfId="30039"/>
    <cellStyle name="Normal 54 2 2 3 2" xfId="30040"/>
    <cellStyle name="Normal 54 2 2 3 2 2" xfId="30041"/>
    <cellStyle name="Normal 54 2 2 3 3" xfId="30042"/>
    <cellStyle name="Normal 54 2 2 4" xfId="30043"/>
    <cellStyle name="Normal 54 2 2 4 2" xfId="30044"/>
    <cellStyle name="Normal 54 2 2 4 2 2" xfId="30045"/>
    <cellStyle name="Normal 54 2 2 4 3" xfId="30046"/>
    <cellStyle name="Normal 54 2 2 5" xfId="30047"/>
    <cellStyle name="Normal 54 2 2 5 2" xfId="30048"/>
    <cellStyle name="Normal 54 2 2 6" xfId="30049"/>
    <cellStyle name="Normal 54 2 3 2" xfId="30050"/>
    <cellStyle name="Normal 54 2 3 2 2" xfId="30051"/>
    <cellStyle name="Normal 54 2 3 2 2 2" xfId="30052"/>
    <cellStyle name="Normal 54 2 3 2 3" xfId="30053"/>
    <cellStyle name="Normal 54 2 3 3" xfId="30054"/>
    <cellStyle name="Normal 54 2 3 3 2" xfId="30055"/>
    <cellStyle name="Normal 54 2 3 3 2 2" xfId="30056"/>
    <cellStyle name="Normal 54 2 3 3 3" xfId="30057"/>
    <cellStyle name="Normal 54 2 3 4" xfId="30058"/>
    <cellStyle name="Normal 54 2 3 4 2" xfId="30059"/>
    <cellStyle name="Normal 54 2 3 5" xfId="30060"/>
    <cellStyle name="Normal 54 2 4 2" xfId="30061"/>
    <cellStyle name="Normal 54 2 4 2 2" xfId="30062"/>
    <cellStyle name="Normal 54 2 4 3" xfId="30063"/>
    <cellStyle name="Normal 54 2 5" xfId="30064"/>
    <cellStyle name="Normal 54 2 5 2" xfId="30065"/>
    <cellStyle name="Normal 54 2 5 2 2" xfId="30066"/>
    <cellStyle name="Normal 54 2 5 3" xfId="30067"/>
    <cellStyle name="Normal 54 2 6" xfId="30068"/>
    <cellStyle name="Normal 54 2 6 2" xfId="30069"/>
    <cellStyle name="Normal 54 2 7" xfId="30070"/>
    <cellStyle name="Normal 54 3 2 2" xfId="30071"/>
    <cellStyle name="Normal 54 3 2 2 2" xfId="30072"/>
    <cellStyle name="Normal 54 3 2 2 2 2" xfId="30073"/>
    <cellStyle name="Normal 54 3 2 2 2 2 2" xfId="30074"/>
    <cellStyle name="Normal 54 3 2 2 2 3" xfId="30075"/>
    <cellStyle name="Normal 54 3 2 2 3" xfId="30076"/>
    <cellStyle name="Normal 54 3 2 2 3 2" xfId="30077"/>
    <cellStyle name="Normal 54 3 2 2 3 2 2" xfId="30078"/>
    <cellStyle name="Normal 54 3 2 2 3 3" xfId="30079"/>
    <cellStyle name="Normal 54 3 2 2 4" xfId="30080"/>
    <cellStyle name="Normal 54 3 2 2 4 2" xfId="30081"/>
    <cellStyle name="Normal 54 3 2 2 5" xfId="30082"/>
    <cellStyle name="Normal 54 3 2 3" xfId="30083"/>
    <cellStyle name="Normal 54 3 2 3 2" xfId="30084"/>
    <cellStyle name="Normal 54 3 2 3 2 2" xfId="30085"/>
    <cellStyle name="Normal 54 3 2 3 3" xfId="30086"/>
    <cellStyle name="Normal 54 3 2 4" xfId="30087"/>
    <cellStyle name="Normal 54 3 2 4 2" xfId="30088"/>
    <cellStyle name="Normal 54 3 2 4 2 2" xfId="30089"/>
    <cellStyle name="Normal 54 3 2 4 3" xfId="30090"/>
    <cellStyle name="Normal 54 3 2 5" xfId="30091"/>
    <cellStyle name="Normal 54 3 2 5 2" xfId="30092"/>
    <cellStyle name="Normal 54 3 2 6" xfId="30093"/>
    <cellStyle name="Normal 54 3 3 2" xfId="30094"/>
    <cellStyle name="Normal 54 3 3 2 2" xfId="30095"/>
    <cellStyle name="Normal 54 3 3 2 2 2" xfId="30096"/>
    <cellStyle name="Normal 54 3 3 2 3" xfId="30097"/>
    <cellStyle name="Normal 54 3 3 3" xfId="30098"/>
    <cellStyle name="Normal 54 3 3 3 2" xfId="30099"/>
    <cellStyle name="Normal 54 3 3 3 2 2" xfId="30100"/>
    <cellStyle name="Normal 54 3 3 3 3" xfId="30101"/>
    <cellStyle name="Normal 54 3 3 4" xfId="30102"/>
    <cellStyle name="Normal 54 3 3 4 2" xfId="30103"/>
    <cellStyle name="Normal 54 3 3 5" xfId="30104"/>
    <cellStyle name="Normal 54 3 4 2" xfId="30105"/>
    <cellStyle name="Normal 54 3 4 2 2" xfId="30106"/>
    <cellStyle name="Normal 54 3 4 3" xfId="30107"/>
    <cellStyle name="Normal 54 3 5" xfId="30108"/>
    <cellStyle name="Normal 54 3 5 2" xfId="30109"/>
    <cellStyle name="Normal 54 3 5 2 2" xfId="30110"/>
    <cellStyle name="Normal 54 3 5 3" xfId="30111"/>
    <cellStyle name="Normal 54 3 6" xfId="30112"/>
    <cellStyle name="Normal 54 3 6 2" xfId="30113"/>
    <cellStyle name="Normal 54 3 7" xfId="30114"/>
    <cellStyle name="Normal 54 4 2 2" xfId="30115"/>
    <cellStyle name="Normal 54 4 2 2 2" xfId="30116"/>
    <cellStyle name="Normal 54 4 2 2 2 2" xfId="30117"/>
    <cellStyle name="Normal 54 4 2 2 2 2 2" xfId="30118"/>
    <cellStyle name="Normal 54 4 2 2 2 3" xfId="30119"/>
    <cellStyle name="Normal 54 4 2 2 3" xfId="30120"/>
    <cellStyle name="Normal 54 4 2 2 3 2" xfId="30121"/>
    <cellStyle name="Normal 54 4 2 2 3 2 2" xfId="30122"/>
    <cellStyle name="Normal 54 4 2 2 3 3" xfId="30123"/>
    <cellStyle name="Normal 54 4 2 2 4" xfId="30124"/>
    <cellStyle name="Normal 54 4 2 2 4 2" xfId="30125"/>
    <cellStyle name="Normal 54 4 2 2 5" xfId="30126"/>
    <cellStyle name="Normal 54 4 2 3" xfId="30127"/>
    <cellStyle name="Normal 54 4 2 3 2" xfId="30128"/>
    <cellStyle name="Normal 54 4 2 3 2 2" xfId="30129"/>
    <cellStyle name="Normal 54 4 2 3 3" xfId="30130"/>
    <cellStyle name="Normal 54 4 2 4" xfId="30131"/>
    <cellStyle name="Normal 54 4 2 4 2" xfId="30132"/>
    <cellStyle name="Normal 54 4 2 4 2 2" xfId="30133"/>
    <cellStyle name="Normal 54 4 2 4 3" xfId="30134"/>
    <cellStyle name="Normal 54 4 2 5" xfId="30135"/>
    <cellStyle name="Normal 54 4 2 5 2" xfId="30136"/>
    <cellStyle name="Normal 54 4 2 6" xfId="30137"/>
    <cellStyle name="Normal 54 4 3" xfId="30138"/>
    <cellStyle name="Normal 54 4 3 2" xfId="30139"/>
    <cellStyle name="Normal 54 4 3 2 2" xfId="30140"/>
    <cellStyle name="Normal 54 4 3 2 2 2" xfId="30141"/>
    <cellStyle name="Normal 54 4 3 2 3" xfId="30142"/>
    <cellStyle name="Normal 54 4 3 3" xfId="30143"/>
    <cellStyle name="Normal 54 4 3 3 2" xfId="30144"/>
    <cellStyle name="Normal 54 4 3 3 2 2" xfId="30145"/>
    <cellStyle name="Normal 54 4 3 3 3" xfId="30146"/>
    <cellStyle name="Normal 54 4 3 4" xfId="30147"/>
    <cellStyle name="Normal 54 4 3 4 2" xfId="30148"/>
    <cellStyle name="Normal 54 4 3 5" xfId="30149"/>
    <cellStyle name="Normal 54 4 4" xfId="30150"/>
    <cellStyle name="Normal 54 4 4 2" xfId="30151"/>
    <cellStyle name="Normal 54 4 4 2 2" xfId="30152"/>
    <cellStyle name="Normal 54 4 4 3" xfId="30153"/>
    <cellStyle name="Normal 54 4 5" xfId="30154"/>
    <cellStyle name="Normal 54 4 5 2" xfId="30155"/>
    <cellStyle name="Normal 54 4 5 2 2" xfId="30156"/>
    <cellStyle name="Normal 54 4 5 3" xfId="30157"/>
    <cellStyle name="Normal 54 4 6" xfId="30158"/>
    <cellStyle name="Normal 54 4 6 2" xfId="30159"/>
    <cellStyle name="Normal 54 4 7" xfId="30160"/>
    <cellStyle name="Normal 54 5 2 2" xfId="30161"/>
    <cellStyle name="Normal 54 5 2 2 2" xfId="30162"/>
    <cellStyle name="Normal 54 5 2 2 2 2" xfId="30163"/>
    <cellStyle name="Normal 54 5 2 2 2 2 2" xfId="30164"/>
    <cellStyle name="Normal 54 5 2 2 2 3" xfId="30165"/>
    <cellStyle name="Normal 54 5 2 2 3" xfId="30166"/>
    <cellStyle name="Normal 54 5 2 2 3 2" xfId="30167"/>
    <cellStyle name="Normal 54 5 2 2 3 2 2" xfId="30168"/>
    <cellStyle name="Normal 54 5 2 2 3 3" xfId="30169"/>
    <cellStyle name="Normal 54 5 2 2 4" xfId="30170"/>
    <cellStyle name="Normal 54 5 2 2 4 2" xfId="30171"/>
    <cellStyle name="Normal 54 5 2 2 5" xfId="30172"/>
    <cellStyle name="Normal 54 5 2 3" xfId="30173"/>
    <cellStyle name="Normal 54 5 2 3 2" xfId="30174"/>
    <cellStyle name="Normal 54 5 2 3 2 2" xfId="30175"/>
    <cellStyle name="Normal 54 5 2 3 3" xfId="30176"/>
    <cellStyle name="Normal 54 5 2 4" xfId="30177"/>
    <cellStyle name="Normal 54 5 2 4 2" xfId="30178"/>
    <cellStyle name="Normal 54 5 2 4 2 2" xfId="30179"/>
    <cellStyle name="Normal 54 5 2 4 3" xfId="30180"/>
    <cellStyle name="Normal 54 5 2 5" xfId="30181"/>
    <cellStyle name="Normal 54 5 2 5 2" xfId="30182"/>
    <cellStyle name="Normal 54 5 2 6" xfId="30183"/>
    <cellStyle name="Normal 54 5 3" xfId="30184"/>
    <cellStyle name="Normal 54 5 3 2" xfId="30185"/>
    <cellStyle name="Normal 54 5 3 2 2" xfId="30186"/>
    <cellStyle name="Normal 54 5 3 2 2 2" xfId="30187"/>
    <cellStyle name="Normal 54 5 3 2 3" xfId="30188"/>
    <cellStyle name="Normal 54 5 3 3" xfId="30189"/>
    <cellStyle name="Normal 54 5 3 3 2" xfId="30190"/>
    <cellStyle name="Normal 54 5 3 3 2 2" xfId="30191"/>
    <cellStyle name="Normal 54 5 3 3 3" xfId="30192"/>
    <cellStyle name="Normal 54 5 3 4" xfId="30193"/>
    <cellStyle name="Normal 54 5 3 4 2" xfId="30194"/>
    <cellStyle name="Normal 54 5 3 5" xfId="30195"/>
    <cellStyle name="Normal 54 5 4" xfId="30196"/>
    <cellStyle name="Normal 54 5 4 2" xfId="30197"/>
    <cellStyle name="Normal 54 5 4 2 2" xfId="30198"/>
    <cellStyle name="Normal 54 5 4 3" xfId="30199"/>
    <cellStyle name="Normal 54 5 5" xfId="30200"/>
    <cellStyle name="Normal 54 5 5 2" xfId="30201"/>
    <cellStyle name="Normal 54 5 5 2 2" xfId="30202"/>
    <cellStyle name="Normal 54 5 5 3" xfId="30203"/>
    <cellStyle name="Normal 54 5 6" xfId="30204"/>
    <cellStyle name="Normal 54 5 6 2" xfId="30205"/>
    <cellStyle name="Normal 54 5 7" xfId="30206"/>
    <cellStyle name="Normal 54 6 2 2" xfId="30207"/>
    <cellStyle name="Normal 54 6 2 2 2" xfId="30208"/>
    <cellStyle name="Normal 54 6 2 2 2 2" xfId="30209"/>
    <cellStyle name="Normal 54 6 2 2 2 2 2" xfId="30210"/>
    <cellStyle name="Normal 54 6 2 2 2 3" xfId="30211"/>
    <cellStyle name="Normal 54 6 2 2 3" xfId="30212"/>
    <cellStyle name="Normal 54 6 2 2 3 2" xfId="30213"/>
    <cellStyle name="Normal 54 6 2 2 3 2 2" xfId="30214"/>
    <cellStyle name="Normal 54 6 2 2 3 3" xfId="30215"/>
    <cellStyle name="Normal 54 6 2 2 4" xfId="30216"/>
    <cellStyle name="Normal 54 6 2 2 4 2" xfId="30217"/>
    <cellStyle name="Normal 54 6 2 2 5" xfId="30218"/>
    <cellStyle name="Normal 54 6 2 3" xfId="30219"/>
    <cellStyle name="Normal 54 6 2 3 2" xfId="30220"/>
    <cellStyle name="Normal 54 6 2 3 2 2" xfId="30221"/>
    <cellStyle name="Normal 54 6 2 3 3" xfId="30222"/>
    <cellStyle name="Normal 54 6 2 4" xfId="30223"/>
    <cellStyle name="Normal 54 6 2 4 2" xfId="30224"/>
    <cellStyle name="Normal 54 6 2 4 2 2" xfId="30225"/>
    <cellStyle name="Normal 54 6 2 4 3" xfId="30226"/>
    <cellStyle name="Normal 54 6 2 5" xfId="30227"/>
    <cellStyle name="Normal 54 6 2 5 2" xfId="30228"/>
    <cellStyle name="Normal 54 6 2 6" xfId="30229"/>
    <cellStyle name="Normal 54 6 3" xfId="30230"/>
    <cellStyle name="Normal 54 6 3 2" xfId="30231"/>
    <cellStyle name="Normal 54 6 3 2 2" xfId="30232"/>
    <cellStyle name="Normal 54 6 3 2 2 2" xfId="30233"/>
    <cellStyle name="Normal 54 6 3 2 3" xfId="30234"/>
    <cellStyle name="Normal 54 6 3 3" xfId="30235"/>
    <cellStyle name="Normal 54 6 3 3 2" xfId="30236"/>
    <cellStyle name="Normal 54 6 3 3 2 2" xfId="30237"/>
    <cellStyle name="Normal 54 6 3 3 3" xfId="30238"/>
    <cellStyle name="Normal 54 6 3 4" xfId="30239"/>
    <cellStyle name="Normal 54 6 3 4 2" xfId="30240"/>
    <cellStyle name="Normal 54 6 3 5" xfId="30241"/>
    <cellStyle name="Normal 54 6 4" xfId="30242"/>
    <cellStyle name="Normal 54 6 4 2" xfId="30243"/>
    <cellStyle name="Normal 54 6 4 2 2" xfId="30244"/>
    <cellStyle name="Normal 54 6 4 3" xfId="30245"/>
    <cellStyle name="Normal 54 6 5" xfId="30246"/>
    <cellStyle name="Normal 54 6 5 2" xfId="30247"/>
    <cellStyle name="Normal 54 6 5 2 2" xfId="30248"/>
    <cellStyle name="Normal 54 6 5 3" xfId="30249"/>
    <cellStyle name="Normal 54 6 6" xfId="30250"/>
    <cellStyle name="Normal 54 6 6 2" xfId="30251"/>
    <cellStyle name="Normal 54 6 7" xfId="30252"/>
    <cellStyle name="Normal 54 7 2 2" xfId="30253"/>
    <cellStyle name="Normal 54 7 2 2 2" xfId="30254"/>
    <cellStyle name="Normal 54 7 2 2 2 2" xfId="30255"/>
    <cellStyle name="Normal 54 7 2 2 2 2 2" xfId="30256"/>
    <cellStyle name="Normal 54 7 2 2 2 3" xfId="30257"/>
    <cellStyle name="Normal 54 7 2 2 3" xfId="30258"/>
    <cellStyle name="Normal 54 7 2 2 3 2" xfId="30259"/>
    <cellStyle name="Normal 54 7 2 2 3 2 2" xfId="30260"/>
    <cellStyle name="Normal 54 7 2 2 3 3" xfId="30261"/>
    <cellStyle name="Normal 54 7 2 2 4" xfId="30262"/>
    <cellStyle name="Normal 54 7 2 2 4 2" xfId="30263"/>
    <cellStyle name="Normal 54 7 2 2 5" xfId="30264"/>
    <cellStyle name="Normal 54 7 2 3" xfId="30265"/>
    <cellStyle name="Normal 54 7 2 3 2" xfId="30266"/>
    <cellStyle name="Normal 54 7 2 3 2 2" xfId="30267"/>
    <cellStyle name="Normal 54 7 2 3 3" xfId="30268"/>
    <cellStyle name="Normal 54 7 2 4" xfId="30269"/>
    <cellStyle name="Normal 54 7 2 4 2" xfId="30270"/>
    <cellStyle name="Normal 54 7 2 4 2 2" xfId="30271"/>
    <cellStyle name="Normal 54 7 2 4 3" xfId="30272"/>
    <cellStyle name="Normal 54 7 2 5" xfId="30273"/>
    <cellStyle name="Normal 54 7 2 5 2" xfId="30274"/>
    <cellStyle name="Normal 54 7 2 6" xfId="30275"/>
    <cellStyle name="Normal 54 7 3" xfId="30276"/>
    <cellStyle name="Normal 54 7 3 2" xfId="30277"/>
    <cellStyle name="Normal 54 7 3 2 2" xfId="30278"/>
    <cellStyle name="Normal 54 7 3 2 2 2" xfId="30279"/>
    <cellStyle name="Normal 54 7 3 2 3" xfId="30280"/>
    <cellStyle name="Normal 54 7 3 3" xfId="30281"/>
    <cellStyle name="Normal 54 7 3 3 2" xfId="30282"/>
    <cellStyle name="Normal 54 7 3 3 2 2" xfId="30283"/>
    <cellStyle name="Normal 54 7 3 3 3" xfId="30284"/>
    <cellStyle name="Normal 54 7 3 4" xfId="30285"/>
    <cellStyle name="Normal 54 7 3 4 2" xfId="30286"/>
    <cellStyle name="Normal 54 7 3 5" xfId="30287"/>
    <cellStyle name="Normal 54 7 4" xfId="30288"/>
    <cellStyle name="Normal 54 7 4 2" xfId="30289"/>
    <cellStyle name="Normal 54 7 4 2 2" xfId="30290"/>
    <cellStyle name="Normal 54 7 4 3" xfId="30291"/>
    <cellStyle name="Normal 54 7 5" xfId="30292"/>
    <cellStyle name="Normal 54 7 5 2" xfId="30293"/>
    <cellStyle name="Normal 54 7 5 2 2" xfId="30294"/>
    <cellStyle name="Normal 54 7 5 3" xfId="30295"/>
    <cellStyle name="Normal 54 7 6" xfId="30296"/>
    <cellStyle name="Normal 54 7 6 2" xfId="30297"/>
    <cellStyle name="Normal 54 7 7" xfId="30298"/>
    <cellStyle name="Normal 54 8 2" xfId="30299"/>
    <cellStyle name="Normal 54 8 2 2" xfId="30300"/>
    <cellStyle name="Normal 54 8 2 2 2" xfId="30301"/>
    <cellStyle name="Normal 54 8 2 2 2 2" xfId="30302"/>
    <cellStyle name="Normal 54 8 2 2 3" xfId="30303"/>
    <cellStyle name="Normal 54 8 2 3" xfId="30304"/>
    <cellStyle name="Normal 54 8 2 3 2" xfId="30305"/>
    <cellStyle name="Normal 54 8 2 3 2 2" xfId="30306"/>
    <cellStyle name="Normal 54 8 2 3 3" xfId="30307"/>
    <cellStyle name="Normal 54 8 2 4" xfId="30308"/>
    <cellStyle name="Normal 54 8 2 4 2" xfId="30309"/>
    <cellStyle name="Normal 54 8 2 5" xfId="30310"/>
    <cellStyle name="Normal 54 8 3" xfId="30311"/>
    <cellStyle name="Normal 54 8 3 2" xfId="30312"/>
    <cellStyle name="Normal 54 8 3 2 2" xfId="30313"/>
    <cellStyle name="Normal 54 8 3 3" xfId="30314"/>
    <cellStyle name="Normal 54 8 4" xfId="30315"/>
    <cellStyle name="Normal 54 8 4 2" xfId="30316"/>
    <cellStyle name="Normal 54 8 4 2 2" xfId="30317"/>
    <cellStyle name="Normal 54 8 4 3" xfId="30318"/>
    <cellStyle name="Normal 54 8 5" xfId="30319"/>
    <cellStyle name="Normal 54 8 5 2" xfId="30320"/>
    <cellStyle name="Normal 54 8 6" xfId="30321"/>
    <cellStyle name="Normal 54 9 2" xfId="30322"/>
    <cellStyle name="Normal 54 9 2 2" xfId="30323"/>
    <cellStyle name="Normal 54 9 2 2 2" xfId="30324"/>
    <cellStyle name="Normal 54 9 2 2 2 2" xfId="30325"/>
    <cellStyle name="Normal 54 9 2 2 3" xfId="30326"/>
    <cellStyle name="Normal 54 9 2 3" xfId="30327"/>
    <cellStyle name="Normal 54 9 2 3 2" xfId="30328"/>
    <cellStyle name="Normal 54 9 2 3 2 2" xfId="30329"/>
    <cellStyle name="Normal 54 9 2 3 3" xfId="30330"/>
    <cellStyle name="Normal 54 9 2 4" xfId="30331"/>
    <cellStyle name="Normal 54 9 2 4 2" xfId="30332"/>
    <cellStyle name="Normal 54 9 2 5" xfId="30333"/>
    <cellStyle name="Normal 54 9 3" xfId="30334"/>
    <cellStyle name="Normal 54 9 3 2" xfId="30335"/>
    <cellStyle name="Normal 54 9 3 2 2" xfId="30336"/>
    <cellStyle name="Normal 54 9 3 3" xfId="30337"/>
    <cellStyle name="Normal 54 9 4" xfId="30338"/>
    <cellStyle name="Normal 54 9 4 2" xfId="30339"/>
    <cellStyle name="Normal 54 9 4 2 2" xfId="30340"/>
    <cellStyle name="Normal 54 9 4 3" xfId="30341"/>
    <cellStyle name="Normal 54 9 5" xfId="30342"/>
    <cellStyle name="Normal 54 9 5 2" xfId="30343"/>
    <cellStyle name="Normal 54 9 6" xfId="30344"/>
    <cellStyle name="Normal 55 10 2" xfId="30345"/>
    <cellStyle name="Normal 55 10 2 2" xfId="30346"/>
    <cellStyle name="Normal 55 10 2 2 2" xfId="30347"/>
    <cellStyle name="Normal 55 10 2 3" xfId="30348"/>
    <cellStyle name="Normal 55 10 3" xfId="30349"/>
    <cellStyle name="Normal 55 10 3 2" xfId="30350"/>
    <cellStyle name="Normal 55 10 3 2 2" xfId="30351"/>
    <cellStyle name="Normal 55 10 3 3" xfId="30352"/>
    <cellStyle name="Normal 55 10 4" xfId="30353"/>
    <cellStyle name="Normal 55 10 4 2" xfId="30354"/>
    <cellStyle name="Normal 55 10 5" xfId="30355"/>
    <cellStyle name="Normal 55 11" xfId="30356"/>
    <cellStyle name="Normal 55 11 2" xfId="30357"/>
    <cellStyle name="Normal 55 11 2 2" xfId="30358"/>
    <cellStyle name="Normal 55 11 3" xfId="30359"/>
    <cellStyle name="Normal 55 12" xfId="30360"/>
    <cellStyle name="Normal 55 12 2" xfId="30361"/>
    <cellStyle name="Normal 55 12 2 2" xfId="30362"/>
    <cellStyle name="Normal 55 12 3" xfId="30363"/>
    <cellStyle name="Normal 55 13" xfId="30364"/>
    <cellStyle name="Normal 55 13 2" xfId="30365"/>
    <cellStyle name="Normal 55 14" xfId="30366"/>
    <cellStyle name="Normal 55 2 2 2" xfId="30367"/>
    <cellStyle name="Normal 55 2 2 2 2" xfId="30368"/>
    <cellStyle name="Normal 55 2 2 2 2 2" xfId="30369"/>
    <cellStyle name="Normal 55 2 2 2 2 2 2" xfId="30370"/>
    <cellStyle name="Normal 55 2 2 2 2 3" xfId="30371"/>
    <cellStyle name="Normal 55 2 2 2 3" xfId="30372"/>
    <cellStyle name="Normal 55 2 2 2 3 2" xfId="30373"/>
    <cellStyle name="Normal 55 2 2 2 3 2 2" xfId="30374"/>
    <cellStyle name="Normal 55 2 2 2 3 3" xfId="30375"/>
    <cellStyle name="Normal 55 2 2 2 4" xfId="30376"/>
    <cellStyle name="Normal 55 2 2 2 4 2" xfId="30377"/>
    <cellStyle name="Normal 55 2 2 2 5" xfId="30378"/>
    <cellStyle name="Normal 55 2 2 3" xfId="30379"/>
    <cellStyle name="Normal 55 2 2 3 2" xfId="30380"/>
    <cellStyle name="Normal 55 2 2 3 2 2" xfId="30381"/>
    <cellStyle name="Normal 55 2 2 3 3" xfId="30382"/>
    <cellStyle name="Normal 55 2 2 4" xfId="30383"/>
    <cellStyle name="Normal 55 2 2 4 2" xfId="30384"/>
    <cellStyle name="Normal 55 2 2 4 2 2" xfId="30385"/>
    <cellStyle name="Normal 55 2 2 4 3" xfId="30386"/>
    <cellStyle name="Normal 55 2 2 5" xfId="30387"/>
    <cellStyle name="Normal 55 2 2 5 2" xfId="30388"/>
    <cellStyle name="Normal 55 2 2 6" xfId="30389"/>
    <cellStyle name="Normal 55 2 3 2" xfId="30390"/>
    <cellStyle name="Normal 55 2 3 2 2" xfId="30391"/>
    <cellStyle name="Normal 55 2 3 2 2 2" xfId="30392"/>
    <cellStyle name="Normal 55 2 3 2 3" xfId="30393"/>
    <cellStyle name="Normal 55 2 3 3" xfId="30394"/>
    <cellStyle name="Normal 55 2 3 3 2" xfId="30395"/>
    <cellStyle name="Normal 55 2 3 3 2 2" xfId="30396"/>
    <cellStyle name="Normal 55 2 3 3 3" xfId="30397"/>
    <cellStyle name="Normal 55 2 3 4" xfId="30398"/>
    <cellStyle name="Normal 55 2 3 4 2" xfId="30399"/>
    <cellStyle name="Normal 55 2 3 5" xfId="30400"/>
    <cellStyle name="Normal 55 2 4 2" xfId="30401"/>
    <cellStyle name="Normal 55 2 4 2 2" xfId="30402"/>
    <cellStyle name="Normal 55 2 4 3" xfId="30403"/>
    <cellStyle name="Normal 55 2 5" xfId="30404"/>
    <cellStyle name="Normal 55 2 5 2" xfId="30405"/>
    <cellStyle name="Normal 55 2 5 2 2" xfId="30406"/>
    <cellStyle name="Normal 55 2 5 3" xfId="30407"/>
    <cellStyle name="Normal 55 2 6" xfId="30408"/>
    <cellStyle name="Normal 55 2 6 2" xfId="30409"/>
    <cellStyle name="Normal 55 2 7" xfId="30410"/>
    <cellStyle name="Normal 55 3 2 2" xfId="30411"/>
    <cellStyle name="Normal 55 3 2 2 2" xfId="30412"/>
    <cellStyle name="Normal 55 3 2 2 2 2" xfId="30413"/>
    <cellStyle name="Normal 55 3 2 2 2 2 2" xfId="30414"/>
    <cellStyle name="Normal 55 3 2 2 2 3" xfId="30415"/>
    <cellStyle name="Normal 55 3 2 2 3" xfId="30416"/>
    <cellStyle name="Normal 55 3 2 2 3 2" xfId="30417"/>
    <cellStyle name="Normal 55 3 2 2 3 2 2" xfId="30418"/>
    <cellStyle name="Normal 55 3 2 2 3 3" xfId="30419"/>
    <cellStyle name="Normal 55 3 2 2 4" xfId="30420"/>
    <cellStyle name="Normal 55 3 2 2 4 2" xfId="30421"/>
    <cellStyle name="Normal 55 3 2 2 5" xfId="30422"/>
    <cellStyle name="Normal 55 3 2 3" xfId="30423"/>
    <cellStyle name="Normal 55 3 2 3 2" xfId="30424"/>
    <cellStyle name="Normal 55 3 2 3 2 2" xfId="30425"/>
    <cellStyle name="Normal 55 3 2 3 3" xfId="30426"/>
    <cellStyle name="Normal 55 3 2 4" xfId="30427"/>
    <cellStyle name="Normal 55 3 2 4 2" xfId="30428"/>
    <cellStyle name="Normal 55 3 2 4 2 2" xfId="30429"/>
    <cellStyle name="Normal 55 3 2 4 3" xfId="30430"/>
    <cellStyle name="Normal 55 3 2 5" xfId="30431"/>
    <cellStyle name="Normal 55 3 2 5 2" xfId="30432"/>
    <cellStyle name="Normal 55 3 2 6" xfId="30433"/>
    <cellStyle name="Normal 55 3 3 2" xfId="30434"/>
    <cellStyle name="Normal 55 3 3 2 2" xfId="30435"/>
    <cellStyle name="Normal 55 3 3 2 2 2" xfId="30436"/>
    <cellStyle name="Normal 55 3 3 2 3" xfId="30437"/>
    <cellStyle name="Normal 55 3 3 3" xfId="30438"/>
    <cellStyle name="Normal 55 3 3 3 2" xfId="30439"/>
    <cellStyle name="Normal 55 3 3 3 2 2" xfId="30440"/>
    <cellStyle name="Normal 55 3 3 3 3" xfId="30441"/>
    <cellStyle name="Normal 55 3 3 4" xfId="30442"/>
    <cellStyle name="Normal 55 3 3 4 2" xfId="30443"/>
    <cellStyle name="Normal 55 3 3 5" xfId="30444"/>
    <cellStyle name="Normal 55 3 4 2" xfId="30445"/>
    <cellStyle name="Normal 55 3 4 2 2" xfId="30446"/>
    <cellStyle name="Normal 55 3 4 3" xfId="30447"/>
    <cellStyle name="Normal 55 3 5" xfId="30448"/>
    <cellStyle name="Normal 55 3 5 2" xfId="30449"/>
    <cellStyle name="Normal 55 3 5 2 2" xfId="30450"/>
    <cellStyle name="Normal 55 3 5 3" xfId="30451"/>
    <cellStyle name="Normal 55 3 6" xfId="30452"/>
    <cellStyle name="Normal 55 3 6 2" xfId="30453"/>
    <cellStyle name="Normal 55 3 7" xfId="30454"/>
    <cellStyle name="Normal 55 4 2 2" xfId="30455"/>
    <cellStyle name="Normal 55 4 2 2 2" xfId="30456"/>
    <cellStyle name="Normal 55 4 2 2 2 2" xfId="30457"/>
    <cellStyle name="Normal 55 4 2 2 2 2 2" xfId="30458"/>
    <cellStyle name="Normal 55 4 2 2 2 3" xfId="30459"/>
    <cellStyle name="Normal 55 4 2 2 3" xfId="30460"/>
    <cellStyle name="Normal 55 4 2 2 3 2" xfId="30461"/>
    <cellStyle name="Normal 55 4 2 2 3 2 2" xfId="30462"/>
    <cellStyle name="Normal 55 4 2 2 3 3" xfId="30463"/>
    <cellStyle name="Normal 55 4 2 2 4" xfId="30464"/>
    <cellStyle name="Normal 55 4 2 2 4 2" xfId="30465"/>
    <cellStyle name="Normal 55 4 2 2 5" xfId="30466"/>
    <cellStyle name="Normal 55 4 2 3" xfId="30467"/>
    <cellStyle name="Normal 55 4 2 3 2" xfId="30468"/>
    <cellStyle name="Normal 55 4 2 3 2 2" xfId="30469"/>
    <cellStyle name="Normal 55 4 2 3 3" xfId="30470"/>
    <cellStyle name="Normal 55 4 2 4" xfId="30471"/>
    <cellStyle name="Normal 55 4 2 4 2" xfId="30472"/>
    <cellStyle name="Normal 55 4 2 4 2 2" xfId="30473"/>
    <cellStyle name="Normal 55 4 2 4 3" xfId="30474"/>
    <cellStyle name="Normal 55 4 2 5" xfId="30475"/>
    <cellStyle name="Normal 55 4 2 5 2" xfId="30476"/>
    <cellStyle name="Normal 55 4 2 6" xfId="30477"/>
    <cellStyle name="Normal 55 4 3" xfId="30478"/>
    <cellStyle name="Normal 55 4 3 2" xfId="30479"/>
    <cellStyle name="Normal 55 4 3 2 2" xfId="30480"/>
    <cellStyle name="Normal 55 4 3 2 2 2" xfId="30481"/>
    <cellStyle name="Normal 55 4 3 2 3" xfId="30482"/>
    <cellStyle name="Normal 55 4 3 3" xfId="30483"/>
    <cellStyle name="Normal 55 4 3 3 2" xfId="30484"/>
    <cellStyle name="Normal 55 4 3 3 2 2" xfId="30485"/>
    <cellStyle name="Normal 55 4 3 3 3" xfId="30486"/>
    <cellStyle name="Normal 55 4 3 4" xfId="30487"/>
    <cellStyle name="Normal 55 4 3 4 2" xfId="30488"/>
    <cellStyle name="Normal 55 4 3 5" xfId="30489"/>
    <cellStyle name="Normal 55 4 4" xfId="30490"/>
    <cellStyle name="Normal 55 4 4 2" xfId="30491"/>
    <cellStyle name="Normal 55 4 4 2 2" xfId="30492"/>
    <cellStyle name="Normal 55 4 4 3" xfId="30493"/>
    <cellStyle name="Normal 55 4 5" xfId="30494"/>
    <cellStyle name="Normal 55 4 5 2" xfId="30495"/>
    <cellStyle name="Normal 55 4 5 2 2" xfId="30496"/>
    <cellStyle name="Normal 55 4 5 3" xfId="30497"/>
    <cellStyle name="Normal 55 4 6" xfId="30498"/>
    <cellStyle name="Normal 55 4 6 2" xfId="30499"/>
    <cellStyle name="Normal 55 4 7" xfId="30500"/>
    <cellStyle name="Normal 55 5 2 2" xfId="30501"/>
    <cellStyle name="Normal 55 5 2 2 2" xfId="30502"/>
    <cellStyle name="Normal 55 5 2 2 2 2" xfId="30503"/>
    <cellStyle name="Normal 55 5 2 2 2 2 2" xfId="30504"/>
    <cellStyle name="Normal 55 5 2 2 2 3" xfId="30505"/>
    <cellStyle name="Normal 55 5 2 2 3" xfId="30506"/>
    <cellStyle name="Normal 55 5 2 2 3 2" xfId="30507"/>
    <cellStyle name="Normal 55 5 2 2 3 2 2" xfId="30508"/>
    <cellStyle name="Normal 55 5 2 2 3 3" xfId="30509"/>
    <cellStyle name="Normal 55 5 2 2 4" xfId="30510"/>
    <cellStyle name="Normal 55 5 2 2 4 2" xfId="30511"/>
    <cellStyle name="Normal 55 5 2 2 5" xfId="30512"/>
    <cellStyle name="Normal 55 5 2 3" xfId="30513"/>
    <cellStyle name="Normal 55 5 2 3 2" xfId="30514"/>
    <cellStyle name="Normal 55 5 2 3 2 2" xfId="30515"/>
    <cellStyle name="Normal 55 5 2 3 3" xfId="30516"/>
    <cellStyle name="Normal 55 5 2 4" xfId="30517"/>
    <cellStyle name="Normal 55 5 2 4 2" xfId="30518"/>
    <cellStyle name="Normal 55 5 2 4 2 2" xfId="30519"/>
    <cellStyle name="Normal 55 5 2 4 3" xfId="30520"/>
    <cellStyle name="Normal 55 5 2 5" xfId="30521"/>
    <cellStyle name="Normal 55 5 2 5 2" xfId="30522"/>
    <cellStyle name="Normal 55 5 2 6" xfId="30523"/>
    <cellStyle name="Normal 55 5 3" xfId="30524"/>
    <cellStyle name="Normal 55 5 3 2" xfId="30525"/>
    <cellStyle name="Normal 55 5 3 2 2" xfId="30526"/>
    <cellStyle name="Normal 55 5 3 2 2 2" xfId="30527"/>
    <cellStyle name="Normal 55 5 3 2 3" xfId="30528"/>
    <cellStyle name="Normal 55 5 3 3" xfId="30529"/>
    <cellStyle name="Normal 55 5 3 3 2" xfId="30530"/>
    <cellStyle name="Normal 55 5 3 3 2 2" xfId="30531"/>
    <cellStyle name="Normal 55 5 3 3 3" xfId="30532"/>
    <cellStyle name="Normal 55 5 3 4" xfId="30533"/>
    <cellStyle name="Normal 55 5 3 4 2" xfId="30534"/>
    <cellStyle name="Normal 55 5 3 5" xfId="30535"/>
    <cellStyle name="Normal 55 5 4" xfId="30536"/>
    <cellStyle name="Normal 55 5 4 2" xfId="30537"/>
    <cellStyle name="Normal 55 5 4 2 2" xfId="30538"/>
    <cellStyle name="Normal 55 5 4 3" xfId="30539"/>
    <cellStyle name="Normal 55 5 5" xfId="30540"/>
    <cellStyle name="Normal 55 5 5 2" xfId="30541"/>
    <cellStyle name="Normal 55 5 5 2 2" xfId="30542"/>
    <cellStyle name="Normal 55 5 5 3" xfId="30543"/>
    <cellStyle name="Normal 55 5 6" xfId="30544"/>
    <cellStyle name="Normal 55 5 6 2" xfId="30545"/>
    <cellStyle name="Normal 55 5 7" xfId="30546"/>
    <cellStyle name="Normal 55 6 2 2" xfId="30547"/>
    <cellStyle name="Normal 55 6 2 2 2" xfId="30548"/>
    <cellStyle name="Normal 55 6 2 2 2 2" xfId="30549"/>
    <cellStyle name="Normal 55 6 2 2 2 2 2" xfId="30550"/>
    <cellStyle name="Normal 55 6 2 2 2 3" xfId="30551"/>
    <cellStyle name="Normal 55 6 2 2 3" xfId="30552"/>
    <cellStyle name="Normal 55 6 2 2 3 2" xfId="30553"/>
    <cellStyle name="Normal 55 6 2 2 3 2 2" xfId="30554"/>
    <cellStyle name="Normal 55 6 2 2 3 3" xfId="30555"/>
    <cellStyle name="Normal 55 6 2 2 4" xfId="30556"/>
    <cellStyle name="Normal 55 6 2 2 4 2" xfId="30557"/>
    <cellStyle name="Normal 55 6 2 2 5" xfId="30558"/>
    <cellStyle name="Normal 55 6 2 3" xfId="30559"/>
    <cellStyle name="Normal 55 6 2 3 2" xfId="30560"/>
    <cellStyle name="Normal 55 6 2 3 2 2" xfId="30561"/>
    <cellStyle name="Normal 55 6 2 3 3" xfId="30562"/>
    <cellStyle name="Normal 55 6 2 4" xfId="30563"/>
    <cellStyle name="Normal 55 6 2 4 2" xfId="30564"/>
    <cellStyle name="Normal 55 6 2 4 2 2" xfId="30565"/>
    <cellStyle name="Normal 55 6 2 4 3" xfId="30566"/>
    <cellStyle name="Normal 55 6 2 5" xfId="30567"/>
    <cellStyle name="Normal 55 6 2 5 2" xfId="30568"/>
    <cellStyle name="Normal 55 6 2 6" xfId="30569"/>
    <cellStyle name="Normal 55 6 3" xfId="30570"/>
    <cellStyle name="Normal 55 6 3 2" xfId="30571"/>
    <cellStyle name="Normal 55 6 3 2 2" xfId="30572"/>
    <cellStyle name="Normal 55 6 3 2 2 2" xfId="30573"/>
    <cellStyle name="Normal 55 6 3 2 3" xfId="30574"/>
    <cellStyle name="Normal 55 6 3 3" xfId="30575"/>
    <cellStyle name="Normal 55 6 3 3 2" xfId="30576"/>
    <cellStyle name="Normal 55 6 3 3 2 2" xfId="30577"/>
    <cellStyle name="Normal 55 6 3 3 3" xfId="30578"/>
    <cellStyle name="Normal 55 6 3 4" xfId="30579"/>
    <cellStyle name="Normal 55 6 3 4 2" xfId="30580"/>
    <cellStyle name="Normal 55 6 3 5" xfId="30581"/>
    <cellStyle name="Normal 55 6 4" xfId="30582"/>
    <cellStyle name="Normal 55 6 4 2" xfId="30583"/>
    <cellStyle name="Normal 55 6 4 2 2" xfId="30584"/>
    <cellStyle name="Normal 55 6 4 3" xfId="30585"/>
    <cellStyle name="Normal 55 6 5" xfId="30586"/>
    <cellStyle name="Normal 55 6 5 2" xfId="30587"/>
    <cellStyle name="Normal 55 6 5 2 2" xfId="30588"/>
    <cellStyle name="Normal 55 6 5 3" xfId="30589"/>
    <cellStyle name="Normal 55 6 6" xfId="30590"/>
    <cellStyle name="Normal 55 6 6 2" xfId="30591"/>
    <cellStyle name="Normal 55 6 7" xfId="30592"/>
    <cellStyle name="Normal 55 7 2 2" xfId="30593"/>
    <cellStyle name="Normal 55 7 2 2 2" xfId="30594"/>
    <cellStyle name="Normal 55 7 2 2 2 2" xfId="30595"/>
    <cellStyle name="Normal 55 7 2 2 2 2 2" xfId="30596"/>
    <cellStyle name="Normal 55 7 2 2 2 3" xfId="30597"/>
    <cellStyle name="Normal 55 7 2 2 3" xfId="30598"/>
    <cellStyle name="Normal 55 7 2 2 3 2" xfId="30599"/>
    <cellStyle name="Normal 55 7 2 2 3 2 2" xfId="30600"/>
    <cellStyle name="Normal 55 7 2 2 3 3" xfId="30601"/>
    <cellStyle name="Normal 55 7 2 2 4" xfId="30602"/>
    <cellStyle name="Normal 55 7 2 2 4 2" xfId="30603"/>
    <cellStyle name="Normal 55 7 2 2 5" xfId="30604"/>
    <cellStyle name="Normal 55 7 2 3" xfId="30605"/>
    <cellStyle name="Normal 55 7 2 3 2" xfId="30606"/>
    <cellStyle name="Normal 55 7 2 3 2 2" xfId="30607"/>
    <cellStyle name="Normal 55 7 2 3 3" xfId="30608"/>
    <cellStyle name="Normal 55 7 2 4" xfId="30609"/>
    <cellStyle name="Normal 55 7 2 4 2" xfId="30610"/>
    <cellStyle name="Normal 55 7 2 4 2 2" xfId="30611"/>
    <cellStyle name="Normal 55 7 2 4 3" xfId="30612"/>
    <cellStyle name="Normal 55 7 2 5" xfId="30613"/>
    <cellStyle name="Normal 55 7 2 5 2" xfId="30614"/>
    <cellStyle name="Normal 55 7 2 6" xfId="30615"/>
    <cellStyle name="Normal 55 7 3" xfId="30616"/>
    <cellStyle name="Normal 55 7 3 2" xfId="30617"/>
    <cellStyle name="Normal 55 7 3 2 2" xfId="30618"/>
    <cellStyle name="Normal 55 7 3 2 2 2" xfId="30619"/>
    <cellStyle name="Normal 55 7 3 2 3" xfId="30620"/>
    <cellStyle name="Normal 55 7 3 3" xfId="30621"/>
    <cellStyle name="Normal 55 7 3 3 2" xfId="30622"/>
    <cellStyle name="Normal 55 7 3 3 2 2" xfId="30623"/>
    <cellStyle name="Normal 55 7 3 3 3" xfId="30624"/>
    <cellStyle name="Normal 55 7 3 4" xfId="30625"/>
    <cellStyle name="Normal 55 7 3 4 2" xfId="30626"/>
    <cellStyle name="Normal 55 7 3 5" xfId="30627"/>
    <cellStyle name="Normal 55 7 4" xfId="30628"/>
    <cellStyle name="Normal 55 7 4 2" xfId="30629"/>
    <cellStyle name="Normal 55 7 4 2 2" xfId="30630"/>
    <cellStyle name="Normal 55 7 4 3" xfId="30631"/>
    <cellStyle name="Normal 55 7 5" xfId="30632"/>
    <cellStyle name="Normal 55 7 5 2" xfId="30633"/>
    <cellStyle name="Normal 55 7 5 2 2" xfId="30634"/>
    <cellStyle name="Normal 55 7 5 3" xfId="30635"/>
    <cellStyle name="Normal 55 7 6" xfId="30636"/>
    <cellStyle name="Normal 55 7 6 2" xfId="30637"/>
    <cellStyle name="Normal 55 7 7" xfId="30638"/>
    <cellStyle name="Normal 55 8 2" xfId="30639"/>
    <cellStyle name="Normal 55 8 2 2" xfId="30640"/>
    <cellStyle name="Normal 55 8 2 2 2" xfId="30641"/>
    <cellStyle name="Normal 55 8 2 2 2 2" xfId="30642"/>
    <cellStyle name="Normal 55 8 2 2 3" xfId="30643"/>
    <cellStyle name="Normal 55 8 2 3" xfId="30644"/>
    <cellStyle name="Normal 55 8 2 3 2" xfId="30645"/>
    <cellStyle name="Normal 55 8 2 3 2 2" xfId="30646"/>
    <cellStyle name="Normal 55 8 2 3 3" xfId="30647"/>
    <cellStyle name="Normal 55 8 2 4" xfId="30648"/>
    <cellStyle name="Normal 55 8 2 4 2" xfId="30649"/>
    <cellStyle name="Normal 55 8 2 5" xfId="30650"/>
    <cellStyle name="Normal 55 8 3" xfId="30651"/>
    <cellStyle name="Normal 55 8 3 2" xfId="30652"/>
    <cellStyle name="Normal 55 8 3 2 2" xfId="30653"/>
    <cellStyle name="Normal 55 8 3 3" xfId="30654"/>
    <cellStyle name="Normal 55 8 4" xfId="30655"/>
    <cellStyle name="Normal 55 8 4 2" xfId="30656"/>
    <cellStyle name="Normal 55 8 4 2 2" xfId="30657"/>
    <cellStyle name="Normal 55 8 4 3" xfId="30658"/>
    <cellStyle name="Normal 55 8 5" xfId="30659"/>
    <cellStyle name="Normal 55 8 5 2" xfId="30660"/>
    <cellStyle name="Normal 55 8 6" xfId="30661"/>
    <cellStyle name="Normal 55 9 2" xfId="30662"/>
    <cellStyle name="Normal 55 9 2 2" xfId="30663"/>
    <cellStyle name="Normal 55 9 2 2 2" xfId="30664"/>
    <cellStyle name="Normal 55 9 2 2 2 2" xfId="30665"/>
    <cellStyle name="Normal 55 9 2 2 3" xfId="30666"/>
    <cellStyle name="Normal 55 9 2 3" xfId="30667"/>
    <cellStyle name="Normal 55 9 2 3 2" xfId="30668"/>
    <cellStyle name="Normal 55 9 2 3 2 2" xfId="30669"/>
    <cellStyle name="Normal 55 9 2 3 3" xfId="30670"/>
    <cellStyle name="Normal 55 9 2 4" xfId="30671"/>
    <cellStyle name="Normal 55 9 2 4 2" xfId="30672"/>
    <cellStyle name="Normal 55 9 2 5" xfId="30673"/>
    <cellStyle name="Normal 55 9 3" xfId="30674"/>
    <cellStyle name="Normal 55 9 3 2" xfId="30675"/>
    <cellStyle name="Normal 55 9 3 2 2" xfId="30676"/>
    <cellStyle name="Normal 55 9 3 3" xfId="30677"/>
    <cellStyle name="Normal 55 9 4" xfId="30678"/>
    <cellStyle name="Normal 55 9 4 2" xfId="30679"/>
    <cellStyle name="Normal 55 9 4 2 2" xfId="30680"/>
    <cellStyle name="Normal 55 9 4 3" xfId="30681"/>
    <cellStyle name="Normal 55 9 5" xfId="30682"/>
    <cellStyle name="Normal 55 9 5 2" xfId="30683"/>
    <cellStyle name="Normal 55 9 6" xfId="30684"/>
    <cellStyle name="Normal 56 10 2" xfId="30685"/>
    <cellStyle name="Normal 56 10 2 2" xfId="30686"/>
    <cellStyle name="Normal 56 10 2 2 2" xfId="30687"/>
    <cellStyle name="Normal 56 10 2 3" xfId="30688"/>
    <cellStyle name="Normal 56 10 3" xfId="30689"/>
    <cellStyle name="Normal 56 10 3 2" xfId="30690"/>
    <cellStyle name="Normal 56 10 3 2 2" xfId="30691"/>
    <cellStyle name="Normal 56 10 3 3" xfId="30692"/>
    <cellStyle name="Normal 56 10 4" xfId="30693"/>
    <cellStyle name="Normal 56 10 4 2" xfId="30694"/>
    <cellStyle name="Normal 56 10 5" xfId="30695"/>
    <cellStyle name="Normal 56 11" xfId="30696"/>
    <cellStyle name="Normal 56 11 2" xfId="30697"/>
    <cellStyle name="Normal 56 11 2 2" xfId="30698"/>
    <cellStyle name="Normal 56 11 3" xfId="30699"/>
    <cellStyle name="Normal 56 12" xfId="30700"/>
    <cellStyle name="Normal 56 12 2" xfId="30701"/>
    <cellStyle name="Normal 56 12 2 2" xfId="30702"/>
    <cellStyle name="Normal 56 12 3" xfId="30703"/>
    <cellStyle name="Normal 56 13" xfId="30704"/>
    <cellStyle name="Normal 56 13 2" xfId="30705"/>
    <cellStyle name="Normal 56 14" xfId="30706"/>
    <cellStyle name="Normal 56 2 2 2" xfId="30707"/>
    <cellStyle name="Normal 56 2 2 2 2" xfId="30708"/>
    <cellStyle name="Normal 56 2 2 2 2 2" xfId="30709"/>
    <cellStyle name="Normal 56 2 2 2 2 2 2" xfId="30710"/>
    <cellStyle name="Normal 56 2 2 2 2 3" xfId="30711"/>
    <cellStyle name="Normal 56 2 2 2 3" xfId="30712"/>
    <cellStyle name="Normal 56 2 2 2 3 2" xfId="30713"/>
    <cellStyle name="Normal 56 2 2 2 3 2 2" xfId="30714"/>
    <cellStyle name="Normal 56 2 2 2 3 3" xfId="30715"/>
    <cellStyle name="Normal 56 2 2 2 4" xfId="30716"/>
    <cellStyle name="Normal 56 2 2 2 4 2" xfId="30717"/>
    <cellStyle name="Normal 56 2 2 2 5" xfId="30718"/>
    <cellStyle name="Normal 56 2 2 3" xfId="30719"/>
    <cellStyle name="Normal 56 2 2 3 2" xfId="30720"/>
    <cellStyle name="Normal 56 2 2 3 2 2" xfId="30721"/>
    <cellStyle name="Normal 56 2 2 3 3" xfId="30722"/>
    <cellStyle name="Normal 56 2 2 4" xfId="30723"/>
    <cellStyle name="Normal 56 2 2 4 2" xfId="30724"/>
    <cellStyle name="Normal 56 2 2 4 2 2" xfId="30725"/>
    <cellStyle name="Normal 56 2 2 4 3" xfId="30726"/>
    <cellStyle name="Normal 56 2 2 5" xfId="30727"/>
    <cellStyle name="Normal 56 2 2 5 2" xfId="30728"/>
    <cellStyle name="Normal 56 2 2 6" xfId="30729"/>
    <cellStyle name="Normal 56 2 3 2" xfId="30730"/>
    <cellStyle name="Normal 56 2 3 2 2" xfId="30731"/>
    <cellStyle name="Normal 56 2 3 2 2 2" xfId="30732"/>
    <cellStyle name="Normal 56 2 3 2 3" xfId="30733"/>
    <cellStyle name="Normal 56 2 3 3" xfId="30734"/>
    <cellStyle name="Normal 56 2 3 3 2" xfId="30735"/>
    <cellStyle name="Normal 56 2 3 3 2 2" xfId="30736"/>
    <cellStyle name="Normal 56 2 3 3 3" xfId="30737"/>
    <cellStyle name="Normal 56 2 3 4" xfId="30738"/>
    <cellStyle name="Normal 56 2 3 4 2" xfId="30739"/>
    <cellStyle name="Normal 56 2 3 5" xfId="30740"/>
    <cellStyle name="Normal 56 2 4 2" xfId="30741"/>
    <cellStyle name="Normal 56 2 4 2 2" xfId="30742"/>
    <cellStyle name="Normal 56 2 4 3" xfId="30743"/>
    <cellStyle name="Normal 56 2 5" xfId="30744"/>
    <cellStyle name="Normal 56 2 5 2" xfId="30745"/>
    <cellStyle name="Normal 56 2 5 2 2" xfId="30746"/>
    <cellStyle name="Normal 56 2 5 3" xfId="30747"/>
    <cellStyle name="Normal 56 2 6" xfId="30748"/>
    <cellStyle name="Normal 56 2 6 2" xfId="30749"/>
    <cellStyle name="Normal 56 2 7" xfId="30750"/>
    <cellStyle name="Normal 56 3 2 2" xfId="30751"/>
    <cellStyle name="Normal 56 3 2 2 2" xfId="30752"/>
    <cellStyle name="Normal 56 3 2 2 2 2" xfId="30753"/>
    <cellStyle name="Normal 56 3 2 2 2 2 2" xfId="30754"/>
    <cellStyle name="Normal 56 3 2 2 2 3" xfId="30755"/>
    <cellStyle name="Normal 56 3 2 2 3" xfId="30756"/>
    <cellStyle name="Normal 56 3 2 2 3 2" xfId="30757"/>
    <cellStyle name="Normal 56 3 2 2 3 2 2" xfId="30758"/>
    <cellStyle name="Normal 56 3 2 2 3 3" xfId="30759"/>
    <cellStyle name="Normal 56 3 2 2 4" xfId="30760"/>
    <cellStyle name="Normal 56 3 2 2 4 2" xfId="30761"/>
    <cellStyle name="Normal 56 3 2 2 5" xfId="30762"/>
    <cellStyle name="Normal 56 3 2 3" xfId="30763"/>
    <cellStyle name="Normal 56 3 2 3 2" xfId="30764"/>
    <cellStyle name="Normal 56 3 2 3 2 2" xfId="30765"/>
    <cellStyle name="Normal 56 3 2 3 3" xfId="30766"/>
    <cellStyle name="Normal 56 3 2 4" xfId="30767"/>
    <cellStyle name="Normal 56 3 2 4 2" xfId="30768"/>
    <cellStyle name="Normal 56 3 2 4 2 2" xfId="30769"/>
    <cellStyle name="Normal 56 3 2 4 3" xfId="30770"/>
    <cellStyle name="Normal 56 3 2 5" xfId="30771"/>
    <cellStyle name="Normal 56 3 2 5 2" xfId="30772"/>
    <cellStyle name="Normal 56 3 2 6" xfId="30773"/>
    <cellStyle name="Normal 56 3 3 2" xfId="30774"/>
    <cellStyle name="Normal 56 3 3 2 2" xfId="30775"/>
    <cellStyle name="Normal 56 3 3 2 2 2" xfId="30776"/>
    <cellStyle name="Normal 56 3 3 2 3" xfId="30777"/>
    <cellStyle name="Normal 56 3 3 3" xfId="30778"/>
    <cellStyle name="Normal 56 3 3 3 2" xfId="30779"/>
    <cellStyle name="Normal 56 3 3 3 2 2" xfId="30780"/>
    <cellStyle name="Normal 56 3 3 3 3" xfId="30781"/>
    <cellStyle name="Normal 56 3 3 4" xfId="30782"/>
    <cellStyle name="Normal 56 3 3 4 2" xfId="30783"/>
    <cellStyle name="Normal 56 3 3 5" xfId="30784"/>
    <cellStyle name="Normal 56 3 4 2" xfId="30785"/>
    <cellStyle name="Normal 56 3 4 2 2" xfId="30786"/>
    <cellStyle name="Normal 56 3 4 3" xfId="30787"/>
    <cellStyle name="Normal 56 3 5" xfId="30788"/>
    <cellStyle name="Normal 56 3 5 2" xfId="30789"/>
    <cellStyle name="Normal 56 3 5 2 2" xfId="30790"/>
    <cellStyle name="Normal 56 3 5 3" xfId="30791"/>
    <cellStyle name="Normal 56 3 6" xfId="30792"/>
    <cellStyle name="Normal 56 3 6 2" xfId="30793"/>
    <cellStyle name="Normal 56 3 7" xfId="30794"/>
    <cellStyle name="Normal 56 4 2 2" xfId="30795"/>
    <cellStyle name="Normal 56 4 2 2 2" xfId="30796"/>
    <cellStyle name="Normal 56 4 2 2 2 2" xfId="30797"/>
    <cellStyle name="Normal 56 4 2 2 2 2 2" xfId="30798"/>
    <cellStyle name="Normal 56 4 2 2 2 3" xfId="30799"/>
    <cellStyle name="Normal 56 4 2 2 3" xfId="30800"/>
    <cellStyle name="Normal 56 4 2 2 3 2" xfId="30801"/>
    <cellStyle name="Normal 56 4 2 2 3 2 2" xfId="30802"/>
    <cellStyle name="Normal 56 4 2 2 3 3" xfId="30803"/>
    <cellStyle name="Normal 56 4 2 2 4" xfId="30804"/>
    <cellStyle name="Normal 56 4 2 2 4 2" xfId="30805"/>
    <cellStyle name="Normal 56 4 2 2 5" xfId="30806"/>
    <cellStyle name="Normal 56 4 2 3" xfId="30807"/>
    <cellStyle name="Normal 56 4 2 3 2" xfId="30808"/>
    <cellStyle name="Normal 56 4 2 3 2 2" xfId="30809"/>
    <cellStyle name="Normal 56 4 2 3 3" xfId="30810"/>
    <cellStyle name="Normal 56 4 2 4" xfId="30811"/>
    <cellStyle name="Normal 56 4 2 4 2" xfId="30812"/>
    <cellStyle name="Normal 56 4 2 4 2 2" xfId="30813"/>
    <cellStyle name="Normal 56 4 2 4 3" xfId="30814"/>
    <cellStyle name="Normal 56 4 2 5" xfId="30815"/>
    <cellStyle name="Normal 56 4 2 5 2" xfId="30816"/>
    <cellStyle name="Normal 56 4 2 6" xfId="30817"/>
    <cellStyle name="Normal 56 4 3" xfId="30818"/>
    <cellStyle name="Normal 56 4 3 2" xfId="30819"/>
    <cellStyle name="Normal 56 4 3 2 2" xfId="30820"/>
    <cellStyle name="Normal 56 4 3 2 2 2" xfId="30821"/>
    <cellStyle name="Normal 56 4 3 2 3" xfId="30822"/>
    <cellStyle name="Normal 56 4 3 3" xfId="30823"/>
    <cellStyle name="Normal 56 4 3 3 2" xfId="30824"/>
    <cellStyle name="Normal 56 4 3 3 2 2" xfId="30825"/>
    <cellStyle name="Normal 56 4 3 3 3" xfId="30826"/>
    <cellStyle name="Normal 56 4 3 4" xfId="30827"/>
    <cellStyle name="Normal 56 4 3 4 2" xfId="30828"/>
    <cellStyle name="Normal 56 4 3 5" xfId="30829"/>
    <cellStyle name="Normal 56 4 4" xfId="30830"/>
    <cellStyle name="Normal 56 4 4 2" xfId="30831"/>
    <cellStyle name="Normal 56 4 4 2 2" xfId="30832"/>
    <cellStyle name="Normal 56 4 4 3" xfId="30833"/>
    <cellStyle name="Normal 56 4 5" xfId="30834"/>
    <cellStyle name="Normal 56 4 5 2" xfId="30835"/>
    <cellStyle name="Normal 56 4 5 2 2" xfId="30836"/>
    <cellStyle name="Normal 56 4 5 3" xfId="30837"/>
    <cellStyle name="Normal 56 4 6" xfId="30838"/>
    <cellStyle name="Normal 56 4 6 2" xfId="30839"/>
    <cellStyle name="Normal 56 4 7" xfId="30840"/>
    <cellStyle name="Normal 56 5 2 2" xfId="30841"/>
    <cellStyle name="Normal 56 5 2 2 2" xfId="30842"/>
    <cellStyle name="Normal 56 5 2 2 2 2" xfId="30843"/>
    <cellStyle name="Normal 56 5 2 2 2 2 2" xfId="30844"/>
    <cellStyle name="Normal 56 5 2 2 2 3" xfId="30845"/>
    <cellStyle name="Normal 56 5 2 2 3" xfId="30846"/>
    <cellStyle name="Normal 56 5 2 2 3 2" xfId="30847"/>
    <cellStyle name="Normal 56 5 2 2 3 2 2" xfId="30848"/>
    <cellStyle name="Normal 56 5 2 2 3 3" xfId="30849"/>
    <cellStyle name="Normal 56 5 2 2 4" xfId="30850"/>
    <cellStyle name="Normal 56 5 2 2 4 2" xfId="30851"/>
    <cellStyle name="Normal 56 5 2 2 5" xfId="30852"/>
    <cellStyle name="Normal 56 5 2 3" xfId="30853"/>
    <cellStyle name="Normal 56 5 2 3 2" xfId="30854"/>
    <cellStyle name="Normal 56 5 2 3 2 2" xfId="30855"/>
    <cellStyle name="Normal 56 5 2 3 3" xfId="30856"/>
    <cellStyle name="Normal 56 5 2 4" xfId="30857"/>
    <cellStyle name="Normal 56 5 2 4 2" xfId="30858"/>
    <cellStyle name="Normal 56 5 2 4 2 2" xfId="30859"/>
    <cellStyle name="Normal 56 5 2 4 3" xfId="30860"/>
    <cellStyle name="Normal 56 5 2 5" xfId="30861"/>
    <cellStyle name="Normal 56 5 2 5 2" xfId="30862"/>
    <cellStyle name="Normal 56 5 2 6" xfId="30863"/>
    <cellStyle name="Normal 56 5 3" xfId="30864"/>
    <cellStyle name="Normal 56 5 3 2" xfId="30865"/>
    <cellStyle name="Normal 56 5 3 2 2" xfId="30866"/>
    <cellStyle name="Normal 56 5 3 2 2 2" xfId="30867"/>
    <cellStyle name="Normal 56 5 3 2 3" xfId="30868"/>
    <cellStyle name="Normal 56 5 3 3" xfId="30869"/>
    <cellStyle name="Normal 56 5 3 3 2" xfId="30870"/>
    <cellStyle name="Normal 56 5 3 3 2 2" xfId="30871"/>
    <cellStyle name="Normal 56 5 3 3 3" xfId="30872"/>
    <cellStyle name="Normal 56 5 3 4" xfId="30873"/>
    <cellStyle name="Normal 56 5 3 4 2" xfId="30874"/>
    <cellStyle name="Normal 56 5 3 5" xfId="30875"/>
    <cellStyle name="Normal 56 5 4" xfId="30876"/>
    <cellStyle name="Normal 56 5 4 2" xfId="30877"/>
    <cellStyle name="Normal 56 5 4 2 2" xfId="30878"/>
    <cellStyle name="Normal 56 5 4 3" xfId="30879"/>
    <cellStyle name="Normal 56 5 5" xfId="30880"/>
    <cellStyle name="Normal 56 5 5 2" xfId="30881"/>
    <cellStyle name="Normal 56 5 5 2 2" xfId="30882"/>
    <cellStyle name="Normal 56 5 5 3" xfId="30883"/>
    <cellStyle name="Normal 56 5 6" xfId="30884"/>
    <cellStyle name="Normal 56 5 6 2" xfId="30885"/>
    <cellStyle name="Normal 56 5 7" xfId="30886"/>
    <cellStyle name="Normal 56 6 2 2" xfId="30887"/>
    <cellStyle name="Normal 56 6 2 2 2" xfId="30888"/>
    <cellStyle name="Normal 56 6 2 2 2 2" xfId="30889"/>
    <cellStyle name="Normal 56 6 2 2 2 2 2" xfId="30890"/>
    <cellStyle name="Normal 56 6 2 2 2 3" xfId="30891"/>
    <cellStyle name="Normal 56 6 2 2 3" xfId="30892"/>
    <cellStyle name="Normal 56 6 2 2 3 2" xfId="30893"/>
    <cellStyle name="Normal 56 6 2 2 3 2 2" xfId="30894"/>
    <cellStyle name="Normal 56 6 2 2 3 3" xfId="30895"/>
    <cellStyle name="Normal 56 6 2 2 4" xfId="30896"/>
    <cellStyle name="Normal 56 6 2 2 4 2" xfId="30897"/>
    <cellStyle name="Normal 56 6 2 2 5" xfId="30898"/>
    <cellStyle name="Normal 56 6 2 3" xfId="30899"/>
    <cellStyle name="Normal 56 6 2 3 2" xfId="30900"/>
    <cellStyle name="Normal 56 6 2 3 2 2" xfId="30901"/>
    <cellStyle name="Normal 56 6 2 3 3" xfId="30902"/>
    <cellStyle name="Normal 56 6 2 4" xfId="30903"/>
    <cellStyle name="Normal 56 6 2 4 2" xfId="30904"/>
    <cellStyle name="Normal 56 6 2 4 2 2" xfId="30905"/>
    <cellStyle name="Normal 56 6 2 4 3" xfId="30906"/>
    <cellStyle name="Normal 56 6 2 5" xfId="30907"/>
    <cellStyle name="Normal 56 6 2 5 2" xfId="30908"/>
    <cellStyle name="Normal 56 6 2 6" xfId="30909"/>
    <cellStyle name="Normal 56 6 3" xfId="30910"/>
    <cellStyle name="Normal 56 6 3 2" xfId="30911"/>
    <cellStyle name="Normal 56 6 3 2 2" xfId="30912"/>
    <cellStyle name="Normal 56 6 3 2 2 2" xfId="30913"/>
    <cellStyle name="Normal 56 6 3 2 3" xfId="30914"/>
    <cellStyle name="Normal 56 6 3 3" xfId="30915"/>
    <cellStyle name="Normal 56 6 3 3 2" xfId="30916"/>
    <cellStyle name="Normal 56 6 3 3 2 2" xfId="30917"/>
    <cellStyle name="Normal 56 6 3 3 3" xfId="30918"/>
    <cellStyle name="Normal 56 6 3 4" xfId="30919"/>
    <cellStyle name="Normal 56 6 3 4 2" xfId="30920"/>
    <cellStyle name="Normal 56 6 3 5" xfId="30921"/>
    <cellStyle name="Normal 56 6 4" xfId="30922"/>
    <cellStyle name="Normal 56 6 4 2" xfId="30923"/>
    <cellStyle name="Normal 56 6 4 2 2" xfId="30924"/>
    <cellStyle name="Normal 56 6 4 3" xfId="30925"/>
    <cellStyle name="Normal 56 6 5" xfId="30926"/>
    <cellStyle name="Normal 56 6 5 2" xfId="30927"/>
    <cellStyle name="Normal 56 6 5 2 2" xfId="30928"/>
    <cellStyle name="Normal 56 6 5 3" xfId="30929"/>
    <cellStyle name="Normal 56 6 6" xfId="30930"/>
    <cellStyle name="Normal 56 6 6 2" xfId="30931"/>
    <cellStyle name="Normal 56 6 7" xfId="30932"/>
    <cellStyle name="Normal 56 7 2 2" xfId="30933"/>
    <cellStyle name="Normal 56 7 2 2 2" xfId="30934"/>
    <cellStyle name="Normal 56 7 2 2 2 2" xfId="30935"/>
    <cellStyle name="Normal 56 7 2 2 2 2 2" xfId="30936"/>
    <cellStyle name="Normal 56 7 2 2 2 3" xfId="30937"/>
    <cellStyle name="Normal 56 7 2 2 3" xfId="30938"/>
    <cellStyle name="Normal 56 7 2 2 3 2" xfId="30939"/>
    <cellStyle name="Normal 56 7 2 2 3 2 2" xfId="30940"/>
    <cellStyle name="Normal 56 7 2 2 3 3" xfId="30941"/>
    <cellStyle name="Normal 56 7 2 2 4" xfId="30942"/>
    <cellStyle name="Normal 56 7 2 2 4 2" xfId="30943"/>
    <cellStyle name="Normal 56 7 2 2 5" xfId="30944"/>
    <cellStyle name="Normal 56 7 2 3" xfId="30945"/>
    <cellStyle name="Normal 56 7 2 3 2" xfId="30946"/>
    <cellStyle name="Normal 56 7 2 3 2 2" xfId="30947"/>
    <cellStyle name="Normal 56 7 2 3 3" xfId="30948"/>
    <cellStyle name="Normal 56 7 2 4" xfId="30949"/>
    <cellStyle name="Normal 56 7 2 4 2" xfId="30950"/>
    <cellStyle name="Normal 56 7 2 4 2 2" xfId="30951"/>
    <cellStyle name="Normal 56 7 2 4 3" xfId="30952"/>
    <cellStyle name="Normal 56 7 2 5" xfId="30953"/>
    <cellStyle name="Normal 56 7 2 5 2" xfId="30954"/>
    <cellStyle name="Normal 56 7 2 6" xfId="30955"/>
    <cellStyle name="Normal 56 7 3" xfId="30956"/>
    <cellStyle name="Normal 56 7 3 2" xfId="30957"/>
    <cellStyle name="Normal 56 7 3 2 2" xfId="30958"/>
    <cellStyle name="Normal 56 7 3 2 2 2" xfId="30959"/>
    <cellStyle name="Normal 56 7 3 2 3" xfId="30960"/>
    <cellStyle name="Normal 56 7 3 3" xfId="30961"/>
    <cellStyle name="Normal 56 7 3 3 2" xfId="30962"/>
    <cellStyle name="Normal 56 7 3 3 2 2" xfId="30963"/>
    <cellStyle name="Normal 56 7 3 3 3" xfId="30964"/>
    <cellStyle name="Normal 56 7 3 4" xfId="30965"/>
    <cellStyle name="Normal 56 7 3 4 2" xfId="30966"/>
    <cellStyle name="Normal 56 7 3 5" xfId="30967"/>
    <cellStyle name="Normal 56 7 4" xfId="30968"/>
    <cellStyle name="Normal 56 7 4 2" xfId="30969"/>
    <cellStyle name="Normal 56 7 4 2 2" xfId="30970"/>
    <cellStyle name="Normal 56 7 4 3" xfId="30971"/>
    <cellStyle name="Normal 56 7 5" xfId="30972"/>
    <cellStyle name="Normal 56 7 5 2" xfId="30973"/>
    <cellStyle name="Normal 56 7 5 2 2" xfId="30974"/>
    <cellStyle name="Normal 56 7 5 3" xfId="30975"/>
    <cellStyle name="Normal 56 7 6" xfId="30976"/>
    <cellStyle name="Normal 56 7 6 2" xfId="30977"/>
    <cellStyle name="Normal 56 7 7" xfId="30978"/>
    <cellStyle name="Normal 56 8 2" xfId="30979"/>
    <cellStyle name="Normal 56 8 2 2" xfId="30980"/>
    <cellStyle name="Normal 56 8 2 2 2" xfId="30981"/>
    <cellStyle name="Normal 56 8 2 2 2 2" xfId="30982"/>
    <cellStyle name="Normal 56 8 2 2 3" xfId="30983"/>
    <cellStyle name="Normal 56 8 2 3" xfId="30984"/>
    <cellStyle name="Normal 56 8 2 3 2" xfId="30985"/>
    <cellStyle name="Normal 56 8 2 3 2 2" xfId="30986"/>
    <cellStyle name="Normal 56 8 2 3 3" xfId="30987"/>
    <cellStyle name="Normal 56 8 2 4" xfId="30988"/>
    <cellStyle name="Normal 56 8 2 4 2" xfId="30989"/>
    <cellStyle name="Normal 56 8 2 5" xfId="30990"/>
    <cellStyle name="Normal 56 8 3" xfId="30991"/>
    <cellStyle name="Normal 56 8 3 2" xfId="30992"/>
    <cellStyle name="Normal 56 8 3 2 2" xfId="30993"/>
    <cellStyle name="Normal 56 8 3 3" xfId="30994"/>
    <cellStyle name="Normal 56 8 4" xfId="30995"/>
    <cellStyle name="Normal 56 8 4 2" xfId="30996"/>
    <cellStyle name="Normal 56 8 4 2 2" xfId="30997"/>
    <cellStyle name="Normal 56 8 4 3" xfId="30998"/>
    <cellStyle name="Normal 56 8 5" xfId="30999"/>
    <cellStyle name="Normal 56 8 5 2" xfId="31000"/>
    <cellStyle name="Normal 56 8 6" xfId="31001"/>
    <cellStyle name="Normal 56 9 2" xfId="31002"/>
    <cellStyle name="Normal 56 9 2 2" xfId="31003"/>
    <cellStyle name="Normal 56 9 2 2 2" xfId="31004"/>
    <cellStyle name="Normal 56 9 2 2 2 2" xfId="31005"/>
    <cellStyle name="Normal 56 9 2 2 3" xfId="31006"/>
    <cellStyle name="Normal 56 9 2 3" xfId="31007"/>
    <cellStyle name="Normal 56 9 2 3 2" xfId="31008"/>
    <cellStyle name="Normal 56 9 2 3 2 2" xfId="31009"/>
    <cellStyle name="Normal 56 9 2 3 3" xfId="31010"/>
    <cellStyle name="Normal 56 9 2 4" xfId="31011"/>
    <cellStyle name="Normal 56 9 2 4 2" xfId="31012"/>
    <cellStyle name="Normal 56 9 2 5" xfId="31013"/>
    <cellStyle name="Normal 56 9 3" xfId="31014"/>
    <cellStyle name="Normal 56 9 3 2" xfId="31015"/>
    <cellStyle name="Normal 56 9 3 2 2" xfId="31016"/>
    <cellStyle name="Normal 56 9 3 3" xfId="31017"/>
    <cellStyle name="Normal 56 9 4" xfId="31018"/>
    <cellStyle name="Normal 56 9 4 2" xfId="31019"/>
    <cellStyle name="Normal 56 9 4 2 2" xfId="31020"/>
    <cellStyle name="Normal 56 9 4 3" xfId="31021"/>
    <cellStyle name="Normal 56 9 5" xfId="31022"/>
    <cellStyle name="Normal 56 9 5 2" xfId="31023"/>
    <cellStyle name="Normal 56 9 6" xfId="31024"/>
    <cellStyle name="Normal 57 10 2" xfId="31025"/>
    <cellStyle name="Normal 57 10 2 2" xfId="31026"/>
    <cellStyle name="Normal 57 10 2 2 2" xfId="31027"/>
    <cellStyle name="Normal 57 10 2 3" xfId="31028"/>
    <cellStyle name="Normal 57 10 3" xfId="31029"/>
    <cellStyle name="Normal 57 10 3 2" xfId="31030"/>
    <cellStyle name="Normal 57 10 3 2 2" xfId="31031"/>
    <cellStyle name="Normal 57 10 3 3" xfId="31032"/>
    <cellStyle name="Normal 57 10 4" xfId="31033"/>
    <cellStyle name="Normal 57 10 4 2" xfId="31034"/>
    <cellStyle name="Normal 57 10 5" xfId="31035"/>
    <cellStyle name="Normal 57 11" xfId="31036"/>
    <cellStyle name="Normal 57 11 2" xfId="31037"/>
    <cellStyle name="Normal 57 11 2 2" xfId="31038"/>
    <cellStyle name="Normal 57 11 3" xfId="31039"/>
    <cellStyle name="Normal 57 12" xfId="31040"/>
    <cellStyle name="Normal 57 12 2" xfId="31041"/>
    <cellStyle name="Normal 57 12 2 2" xfId="31042"/>
    <cellStyle name="Normal 57 12 3" xfId="31043"/>
    <cellStyle name="Normal 57 13" xfId="31044"/>
    <cellStyle name="Normal 57 13 2" xfId="31045"/>
    <cellStyle name="Normal 57 14" xfId="31046"/>
    <cellStyle name="Normal 57 2 2 2" xfId="31047"/>
    <cellStyle name="Normal 57 2 2 2 2" xfId="31048"/>
    <cellStyle name="Normal 57 2 2 2 2 2" xfId="31049"/>
    <cellStyle name="Normal 57 2 2 2 2 2 2" xfId="31050"/>
    <cellStyle name="Normal 57 2 2 2 2 3" xfId="31051"/>
    <cellStyle name="Normal 57 2 2 2 3" xfId="31052"/>
    <cellStyle name="Normal 57 2 2 2 3 2" xfId="31053"/>
    <cellStyle name="Normal 57 2 2 2 3 2 2" xfId="31054"/>
    <cellStyle name="Normal 57 2 2 2 3 3" xfId="31055"/>
    <cellStyle name="Normal 57 2 2 2 4" xfId="31056"/>
    <cellStyle name="Normal 57 2 2 2 4 2" xfId="31057"/>
    <cellStyle name="Normal 57 2 2 2 5" xfId="31058"/>
    <cellStyle name="Normal 57 2 2 3" xfId="31059"/>
    <cellStyle name="Normal 57 2 2 3 2" xfId="31060"/>
    <cellStyle name="Normal 57 2 2 3 2 2" xfId="31061"/>
    <cellStyle name="Normal 57 2 2 3 3" xfId="31062"/>
    <cellStyle name="Normal 57 2 2 4" xfId="31063"/>
    <cellStyle name="Normal 57 2 2 4 2" xfId="31064"/>
    <cellStyle name="Normal 57 2 2 4 2 2" xfId="31065"/>
    <cellStyle name="Normal 57 2 2 4 3" xfId="31066"/>
    <cellStyle name="Normal 57 2 2 5" xfId="31067"/>
    <cellStyle name="Normal 57 2 2 5 2" xfId="31068"/>
    <cellStyle name="Normal 57 2 2 6" xfId="31069"/>
    <cellStyle name="Normal 57 2 3 2" xfId="31070"/>
    <cellStyle name="Normal 57 2 3 2 2" xfId="31071"/>
    <cellStyle name="Normal 57 2 3 2 2 2" xfId="31072"/>
    <cellStyle name="Normal 57 2 3 2 3" xfId="31073"/>
    <cellStyle name="Normal 57 2 3 3" xfId="31074"/>
    <cellStyle name="Normal 57 2 3 3 2" xfId="31075"/>
    <cellStyle name="Normal 57 2 3 3 2 2" xfId="31076"/>
    <cellStyle name="Normal 57 2 3 3 3" xfId="31077"/>
    <cellStyle name="Normal 57 2 3 4" xfId="31078"/>
    <cellStyle name="Normal 57 2 3 4 2" xfId="31079"/>
    <cellStyle name="Normal 57 2 3 5" xfId="31080"/>
    <cellStyle name="Normal 57 2 4 2" xfId="31081"/>
    <cellStyle name="Normal 57 2 4 2 2" xfId="31082"/>
    <cellStyle name="Normal 57 2 4 3" xfId="31083"/>
    <cellStyle name="Normal 57 2 5" xfId="31084"/>
    <cellStyle name="Normal 57 2 5 2" xfId="31085"/>
    <cellStyle name="Normal 57 2 5 2 2" xfId="31086"/>
    <cellStyle name="Normal 57 2 5 3" xfId="31087"/>
    <cellStyle name="Normal 57 2 6" xfId="31088"/>
    <cellStyle name="Normal 57 2 6 2" xfId="31089"/>
    <cellStyle name="Normal 57 2 7" xfId="31090"/>
    <cellStyle name="Normal 57 3 2 2" xfId="31091"/>
    <cellStyle name="Normal 57 3 2 2 2" xfId="31092"/>
    <cellStyle name="Normal 57 3 2 2 2 2" xfId="31093"/>
    <cellStyle name="Normal 57 3 2 2 2 2 2" xfId="31094"/>
    <cellStyle name="Normal 57 3 2 2 2 3" xfId="31095"/>
    <cellStyle name="Normal 57 3 2 2 3" xfId="31096"/>
    <cellStyle name="Normal 57 3 2 2 3 2" xfId="31097"/>
    <cellStyle name="Normal 57 3 2 2 3 2 2" xfId="31098"/>
    <cellStyle name="Normal 57 3 2 2 3 3" xfId="31099"/>
    <cellStyle name="Normal 57 3 2 2 4" xfId="31100"/>
    <cellStyle name="Normal 57 3 2 2 4 2" xfId="31101"/>
    <cellStyle name="Normal 57 3 2 2 5" xfId="31102"/>
    <cellStyle name="Normal 57 3 2 3" xfId="31103"/>
    <cellStyle name="Normal 57 3 2 3 2" xfId="31104"/>
    <cellStyle name="Normal 57 3 2 3 2 2" xfId="31105"/>
    <cellStyle name="Normal 57 3 2 3 3" xfId="31106"/>
    <cellStyle name="Normal 57 3 2 4" xfId="31107"/>
    <cellStyle name="Normal 57 3 2 4 2" xfId="31108"/>
    <cellStyle name="Normal 57 3 2 4 2 2" xfId="31109"/>
    <cellStyle name="Normal 57 3 2 4 3" xfId="31110"/>
    <cellStyle name="Normal 57 3 2 5" xfId="31111"/>
    <cellStyle name="Normal 57 3 2 5 2" xfId="31112"/>
    <cellStyle name="Normal 57 3 2 6" xfId="31113"/>
    <cellStyle name="Normal 57 3 3 2" xfId="31114"/>
    <cellStyle name="Normal 57 3 3 2 2" xfId="31115"/>
    <cellStyle name="Normal 57 3 3 2 2 2" xfId="31116"/>
    <cellStyle name="Normal 57 3 3 2 3" xfId="31117"/>
    <cellStyle name="Normal 57 3 3 3" xfId="31118"/>
    <cellStyle name="Normal 57 3 3 3 2" xfId="31119"/>
    <cellStyle name="Normal 57 3 3 3 2 2" xfId="31120"/>
    <cellStyle name="Normal 57 3 3 3 3" xfId="31121"/>
    <cellStyle name="Normal 57 3 3 4" xfId="31122"/>
    <cellStyle name="Normal 57 3 3 4 2" xfId="31123"/>
    <cellStyle name="Normal 57 3 3 5" xfId="31124"/>
    <cellStyle name="Normal 57 3 4 2" xfId="31125"/>
    <cellStyle name="Normal 57 3 4 2 2" xfId="31126"/>
    <cellStyle name="Normal 57 3 4 3" xfId="31127"/>
    <cellStyle name="Normal 57 3 5" xfId="31128"/>
    <cellStyle name="Normal 57 3 5 2" xfId="31129"/>
    <cellStyle name="Normal 57 3 5 2 2" xfId="31130"/>
    <cellStyle name="Normal 57 3 5 3" xfId="31131"/>
    <cellStyle name="Normal 57 3 6" xfId="31132"/>
    <cellStyle name="Normal 57 3 6 2" xfId="31133"/>
    <cellStyle name="Normal 57 3 7" xfId="31134"/>
    <cellStyle name="Normal 57 4 2 2" xfId="31135"/>
    <cellStyle name="Normal 57 4 2 2 2" xfId="31136"/>
    <cellStyle name="Normal 57 4 2 2 2 2" xfId="31137"/>
    <cellStyle name="Normal 57 4 2 2 2 2 2" xfId="31138"/>
    <cellStyle name="Normal 57 4 2 2 2 3" xfId="31139"/>
    <cellStyle name="Normal 57 4 2 2 3" xfId="31140"/>
    <cellStyle name="Normal 57 4 2 2 3 2" xfId="31141"/>
    <cellStyle name="Normal 57 4 2 2 3 2 2" xfId="31142"/>
    <cellStyle name="Normal 57 4 2 2 3 3" xfId="31143"/>
    <cellStyle name="Normal 57 4 2 2 4" xfId="31144"/>
    <cellStyle name="Normal 57 4 2 2 4 2" xfId="31145"/>
    <cellStyle name="Normal 57 4 2 2 5" xfId="31146"/>
    <cellStyle name="Normal 57 4 2 3" xfId="31147"/>
    <cellStyle name="Normal 57 4 2 3 2" xfId="31148"/>
    <cellStyle name="Normal 57 4 2 3 2 2" xfId="31149"/>
    <cellStyle name="Normal 57 4 2 3 3" xfId="31150"/>
    <cellStyle name="Normal 57 4 2 4" xfId="31151"/>
    <cellStyle name="Normal 57 4 2 4 2" xfId="31152"/>
    <cellStyle name="Normal 57 4 2 4 2 2" xfId="31153"/>
    <cellStyle name="Normal 57 4 2 4 3" xfId="31154"/>
    <cellStyle name="Normal 57 4 2 5" xfId="31155"/>
    <cellStyle name="Normal 57 4 2 5 2" xfId="31156"/>
    <cellStyle name="Normal 57 4 2 6" xfId="31157"/>
    <cellStyle name="Normal 57 4 3" xfId="31158"/>
    <cellStyle name="Normal 57 4 3 2" xfId="31159"/>
    <cellStyle name="Normal 57 4 3 2 2" xfId="31160"/>
    <cellStyle name="Normal 57 4 3 2 2 2" xfId="31161"/>
    <cellStyle name="Normal 57 4 3 2 3" xfId="31162"/>
    <cellStyle name="Normal 57 4 3 3" xfId="31163"/>
    <cellStyle name="Normal 57 4 3 3 2" xfId="31164"/>
    <cellStyle name="Normal 57 4 3 3 2 2" xfId="31165"/>
    <cellStyle name="Normal 57 4 3 3 3" xfId="31166"/>
    <cellStyle name="Normal 57 4 3 4" xfId="31167"/>
    <cellStyle name="Normal 57 4 3 4 2" xfId="31168"/>
    <cellStyle name="Normal 57 4 3 5" xfId="31169"/>
    <cellStyle name="Normal 57 4 4" xfId="31170"/>
    <cellStyle name="Normal 57 4 4 2" xfId="31171"/>
    <cellStyle name="Normal 57 4 4 2 2" xfId="31172"/>
    <cellStyle name="Normal 57 4 4 3" xfId="31173"/>
    <cellStyle name="Normal 57 4 5" xfId="31174"/>
    <cellStyle name="Normal 57 4 5 2" xfId="31175"/>
    <cellStyle name="Normal 57 4 5 2 2" xfId="31176"/>
    <cellStyle name="Normal 57 4 5 3" xfId="31177"/>
    <cellStyle name="Normal 57 4 6" xfId="31178"/>
    <cellStyle name="Normal 57 4 6 2" xfId="31179"/>
    <cellStyle name="Normal 57 4 7" xfId="31180"/>
    <cellStyle name="Normal 57 5 2 2" xfId="31181"/>
    <cellStyle name="Normal 57 5 2 2 2" xfId="31182"/>
    <cellStyle name="Normal 57 5 2 2 2 2" xfId="31183"/>
    <cellStyle name="Normal 57 5 2 2 2 2 2" xfId="31184"/>
    <cellStyle name="Normal 57 5 2 2 2 3" xfId="31185"/>
    <cellStyle name="Normal 57 5 2 2 3" xfId="31186"/>
    <cellStyle name="Normal 57 5 2 2 3 2" xfId="31187"/>
    <cellStyle name="Normal 57 5 2 2 3 2 2" xfId="31188"/>
    <cellStyle name="Normal 57 5 2 2 3 3" xfId="31189"/>
    <cellStyle name="Normal 57 5 2 2 4" xfId="31190"/>
    <cellStyle name="Normal 57 5 2 2 4 2" xfId="31191"/>
    <cellStyle name="Normal 57 5 2 2 5" xfId="31192"/>
    <cellStyle name="Normal 57 5 2 3" xfId="31193"/>
    <cellStyle name="Normal 57 5 2 3 2" xfId="31194"/>
    <cellStyle name="Normal 57 5 2 3 2 2" xfId="31195"/>
    <cellStyle name="Normal 57 5 2 3 3" xfId="31196"/>
    <cellStyle name="Normal 57 5 2 4" xfId="31197"/>
    <cellStyle name="Normal 57 5 2 4 2" xfId="31198"/>
    <cellStyle name="Normal 57 5 2 4 2 2" xfId="31199"/>
    <cellStyle name="Normal 57 5 2 4 3" xfId="31200"/>
    <cellStyle name="Normal 57 5 2 5" xfId="31201"/>
    <cellStyle name="Normal 57 5 2 5 2" xfId="31202"/>
    <cellStyle name="Normal 57 5 2 6" xfId="31203"/>
    <cellStyle name="Normal 57 5 3" xfId="31204"/>
    <cellStyle name="Normal 57 5 3 2" xfId="31205"/>
    <cellStyle name="Normal 57 5 3 2 2" xfId="31206"/>
    <cellStyle name="Normal 57 5 3 2 2 2" xfId="31207"/>
    <cellStyle name="Normal 57 5 3 2 3" xfId="31208"/>
    <cellStyle name="Normal 57 5 3 3" xfId="31209"/>
    <cellStyle name="Normal 57 5 3 3 2" xfId="31210"/>
    <cellStyle name="Normal 57 5 3 3 2 2" xfId="31211"/>
    <cellStyle name="Normal 57 5 3 3 3" xfId="31212"/>
    <cellStyle name="Normal 57 5 3 4" xfId="31213"/>
    <cellStyle name="Normal 57 5 3 4 2" xfId="31214"/>
    <cellStyle name="Normal 57 5 3 5" xfId="31215"/>
    <cellStyle name="Normal 57 5 4" xfId="31216"/>
    <cellStyle name="Normal 57 5 4 2" xfId="31217"/>
    <cellStyle name="Normal 57 5 4 2 2" xfId="31218"/>
    <cellStyle name="Normal 57 5 4 3" xfId="31219"/>
    <cellStyle name="Normal 57 5 5" xfId="31220"/>
    <cellStyle name="Normal 57 5 5 2" xfId="31221"/>
    <cellStyle name="Normal 57 5 5 2 2" xfId="31222"/>
    <cellStyle name="Normal 57 5 5 3" xfId="31223"/>
    <cellStyle name="Normal 57 5 6" xfId="31224"/>
    <cellStyle name="Normal 57 5 6 2" xfId="31225"/>
    <cellStyle name="Normal 57 5 7" xfId="31226"/>
    <cellStyle name="Normal 57 6 2 2" xfId="31227"/>
    <cellStyle name="Normal 57 6 2 2 2" xfId="31228"/>
    <cellStyle name="Normal 57 6 2 2 2 2" xfId="31229"/>
    <cellStyle name="Normal 57 6 2 2 2 2 2" xfId="31230"/>
    <cellStyle name="Normal 57 6 2 2 2 3" xfId="31231"/>
    <cellStyle name="Normal 57 6 2 2 3" xfId="31232"/>
    <cellStyle name="Normal 57 6 2 2 3 2" xfId="31233"/>
    <cellStyle name="Normal 57 6 2 2 3 2 2" xfId="31234"/>
    <cellStyle name="Normal 57 6 2 2 3 3" xfId="31235"/>
    <cellStyle name="Normal 57 6 2 2 4" xfId="31236"/>
    <cellStyle name="Normal 57 6 2 2 4 2" xfId="31237"/>
    <cellStyle name="Normal 57 6 2 2 5" xfId="31238"/>
    <cellStyle name="Normal 57 6 2 3" xfId="31239"/>
    <cellStyle name="Normal 57 6 2 3 2" xfId="31240"/>
    <cellStyle name="Normal 57 6 2 3 2 2" xfId="31241"/>
    <cellStyle name="Normal 57 6 2 3 3" xfId="31242"/>
    <cellStyle name="Normal 57 6 2 4" xfId="31243"/>
    <cellStyle name="Normal 57 6 2 4 2" xfId="31244"/>
    <cellStyle name="Normal 57 6 2 4 2 2" xfId="31245"/>
    <cellStyle name="Normal 57 6 2 4 3" xfId="31246"/>
    <cellStyle name="Normal 57 6 2 5" xfId="31247"/>
    <cellStyle name="Normal 57 6 2 5 2" xfId="31248"/>
    <cellStyle name="Normal 57 6 2 6" xfId="31249"/>
    <cellStyle name="Normal 57 6 3" xfId="31250"/>
    <cellStyle name="Normal 57 6 3 2" xfId="31251"/>
    <cellStyle name="Normal 57 6 3 2 2" xfId="31252"/>
    <cellStyle name="Normal 57 6 3 2 2 2" xfId="31253"/>
    <cellStyle name="Normal 57 6 3 2 3" xfId="31254"/>
    <cellStyle name="Normal 57 6 3 3" xfId="31255"/>
    <cellStyle name="Normal 57 6 3 3 2" xfId="31256"/>
    <cellStyle name="Normal 57 6 3 3 2 2" xfId="31257"/>
    <cellStyle name="Normal 57 6 3 3 3" xfId="31258"/>
    <cellStyle name="Normal 57 6 3 4" xfId="31259"/>
    <cellStyle name="Normal 57 6 3 4 2" xfId="31260"/>
    <cellStyle name="Normal 57 6 3 5" xfId="31261"/>
    <cellStyle name="Normal 57 6 4" xfId="31262"/>
    <cellStyle name="Normal 57 6 4 2" xfId="31263"/>
    <cellStyle name="Normal 57 6 4 2 2" xfId="31264"/>
    <cellStyle name="Normal 57 6 4 3" xfId="31265"/>
    <cellStyle name="Normal 57 6 5" xfId="31266"/>
    <cellStyle name="Normal 57 6 5 2" xfId="31267"/>
    <cellStyle name="Normal 57 6 5 2 2" xfId="31268"/>
    <cellStyle name="Normal 57 6 5 3" xfId="31269"/>
    <cellStyle name="Normal 57 6 6" xfId="31270"/>
    <cellStyle name="Normal 57 6 6 2" xfId="31271"/>
    <cellStyle name="Normal 57 6 7" xfId="31272"/>
    <cellStyle name="Normal 57 7 2 2" xfId="31273"/>
    <cellStyle name="Normal 57 7 2 2 2" xfId="31274"/>
    <cellStyle name="Normal 57 7 2 2 2 2" xfId="31275"/>
    <cellStyle name="Normal 57 7 2 2 2 2 2" xfId="31276"/>
    <cellStyle name="Normal 57 7 2 2 2 3" xfId="31277"/>
    <cellStyle name="Normal 57 7 2 2 3" xfId="31278"/>
    <cellStyle name="Normal 57 7 2 2 3 2" xfId="31279"/>
    <cellStyle name="Normal 57 7 2 2 3 2 2" xfId="31280"/>
    <cellStyle name="Normal 57 7 2 2 3 3" xfId="31281"/>
    <cellStyle name="Normal 57 7 2 2 4" xfId="31282"/>
    <cellStyle name="Normal 57 7 2 2 4 2" xfId="31283"/>
    <cellStyle name="Normal 57 7 2 2 5" xfId="31284"/>
    <cellStyle name="Normal 57 7 2 3" xfId="31285"/>
    <cellStyle name="Normal 57 7 2 3 2" xfId="31286"/>
    <cellStyle name="Normal 57 7 2 3 2 2" xfId="31287"/>
    <cellStyle name="Normal 57 7 2 3 3" xfId="31288"/>
    <cellStyle name="Normal 57 7 2 4" xfId="31289"/>
    <cellStyle name="Normal 57 7 2 4 2" xfId="31290"/>
    <cellStyle name="Normal 57 7 2 4 2 2" xfId="31291"/>
    <cellStyle name="Normal 57 7 2 4 3" xfId="31292"/>
    <cellStyle name="Normal 57 7 2 5" xfId="31293"/>
    <cellStyle name="Normal 57 7 2 5 2" xfId="31294"/>
    <cellStyle name="Normal 57 7 2 6" xfId="31295"/>
    <cellStyle name="Normal 57 7 3" xfId="31296"/>
    <cellStyle name="Normal 57 7 3 2" xfId="31297"/>
    <cellStyle name="Normal 57 7 3 2 2" xfId="31298"/>
    <cellStyle name="Normal 57 7 3 2 2 2" xfId="31299"/>
    <cellStyle name="Normal 57 7 3 2 3" xfId="31300"/>
    <cellStyle name="Normal 57 7 3 3" xfId="31301"/>
    <cellStyle name="Normal 57 7 3 3 2" xfId="31302"/>
    <cellStyle name="Normal 57 7 3 3 2 2" xfId="31303"/>
    <cellStyle name="Normal 57 7 3 3 3" xfId="31304"/>
    <cellStyle name="Normal 57 7 3 4" xfId="31305"/>
    <cellStyle name="Normal 57 7 3 4 2" xfId="31306"/>
    <cellStyle name="Normal 57 7 3 5" xfId="31307"/>
    <cellStyle name="Normal 57 7 4" xfId="31308"/>
    <cellStyle name="Normal 57 7 4 2" xfId="31309"/>
    <cellStyle name="Normal 57 7 4 2 2" xfId="31310"/>
    <cellStyle name="Normal 57 7 4 3" xfId="31311"/>
    <cellStyle name="Normal 57 7 5" xfId="31312"/>
    <cellStyle name="Normal 57 7 5 2" xfId="31313"/>
    <cellStyle name="Normal 57 7 5 2 2" xfId="31314"/>
    <cellStyle name="Normal 57 7 5 3" xfId="31315"/>
    <cellStyle name="Normal 57 7 6" xfId="31316"/>
    <cellStyle name="Normal 57 7 6 2" xfId="31317"/>
    <cellStyle name="Normal 57 7 7" xfId="31318"/>
    <cellStyle name="Normal 57 8 2" xfId="31319"/>
    <cellStyle name="Normal 57 8 2 2" xfId="31320"/>
    <cellStyle name="Normal 57 8 2 2 2" xfId="31321"/>
    <cellStyle name="Normal 57 8 2 2 2 2" xfId="31322"/>
    <cellStyle name="Normal 57 8 2 2 3" xfId="31323"/>
    <cellStyle name="Normal 57 8 2 3" xfId="31324"/>
    <cellStyle name="Normal 57 8 2 3 2" xfId="31325"/>
    <cellStyle name="Normal 57 8 2 3 2 2" xfId="31326"/>
    <cellStyle name="Normal 57 8 2 3 3" xfId="31327"/>
    <cellStyle name="Normal 57 8 2 4" xfId="31328"/>
    <cellStyle name="Normal 57 8 2 4 2" xfId="31329"/>
    <cellStyle name="Normal 57 8 2 5" xfId="31330"/>
    <cellStyle name="Normal 57 8 3" xfId="31331"/>
    <cellStyle name="Normal 57 8 3 2" xfId="31332"/>
    <cellStyle name="Normal 57 8 3 2 2" xfId="31333"/>
    <cellStyle name="Normal 57 8 3 3" xfId="31334"/>
    <cellStyle name="Normal 57 8 4" xfId="31335"/>
    <cellStyle name="Normal 57 8 4 2" xfId="31336"/>
    <cellStyle name="Normal 57 8 4 2 2" xfId="31337"/>
    <cellStyle name="Normal 57 8 4 3" xfId="31338"/>
    <cellStyle name="Normal 57 8 5" xfId="31339"/>
    <cellStyle name="Normal 57 8 5 2" xfId="31340"/>
    <cellStyle name="Normal 57 8 6" xfId="31341"/>
    <cellStyle name="Normal 57 9 2" xfId="31342"/>
    <cellStyle name="Normal 57 9 2 2" xfId="31343"/>
    <cellStyle name="Normal 57 9 2 2 2" xfId="31344"/>
    <cellStyle name="Normal 57 9 2 2 2 2" xfId="31345"/>
    <cellStyle name="Normal 57 9 2 2 3" xfId="31346"/>
    <cellStyle name="Normal 57 9 2 3" xfId="31347"/>
    <cellStyle name="Normal 57 9 2 3 2" xfId="31348"/>
    <cellStyle name="Normal 57 9 2 3 2 2" xfId="31349"/>
    <cellStyle name="Normal 57 9 2 3 3" xfId="31350"/>
    <cellStyle name="Normal 57 9 2 4" xfId="31351"/>
    <cellStyle name="Normal 57 9 2 4 2" xfId="31352"/>
    <cellStyle name="Normal 57 9 2 5" xfId="31353"/>
    <cellStyle name="Normal 57 9 3" xfId="31354"/>
    <cellStyle name="Normal 57 9 3 2" xfId="31355"/>
    <cellStyle name="Normal 57 9 3 2 2" xfId="31356"/>
    <cellStyle name="Normal 57 9 3 3" xfId="31357"/>
    <cellStyle name="Normal 57 9 4" xfId="31358"/>
    <cellStyle name="Normal 57 9 4 2" xfId="31359"/>
    <cellStyle name="Normal 57 9 4 2 2" xfId="31360"/>
    <cellStyle name="Normal 57 9 4 3" xfId="31361"/>
    <cellStyle name="Normal 57 9 5" xfId="31362"/>
    <cellStyle name="Normal 57 9 5 2" xfId="31363"/>
    <cellStyle name="Normal 57 9 6" xfId="31364"/>
    <cellStyle name="Normal 58 10 2" xfId="31365"/>
    <cellStyle name="Normal 58 10 2 2" xfId="31366"/>
    <cellStyle name="Normal 58 10 2 2 2" xfId="31367"/>
    <cellStyle name="Normal 58 10 2 3" xfId="31368"/>
    <cellStyle name="Normal 58 10 3" xfId="31369"/>
    <cellStyle name="Normal 58 10 3 2" xfId="31370"/>
    <cellStyle name="Normal 58 10 3 2 2" xfId="31371"/>
    <cellStyle name="Normal 58 10 3 3" xfId="31372"/>
    <cellStyle name="Normal 58 10 4" xfId="31373"/>
    <cellStyle name="Normal 58 10 4 2" xfId="31374"/>
    <cellStyle name="Normal 58 10 5" xfId="31375"/>
    <cellStyle name="Normal 58 11" xfId="31376"/>
    <cellStyle name="Normal 58 11 2" xfId="31377"/>
    <cellStyle name="Normal 58 11 2 2" xfId="31378"/>
    <cellStyle name="Normal 58 11 3" xfId="31379"/>
    <cellStyle name="Normal 58 12" xfId="31380"/>
    <cellStyle name="Normal 58 12 2" xfId="31381"/>
    <cellStyle name="Normal 58 12 2 2" xfId="31382"/>
    <cellStyle name="Normal 58 12 3" xfId="31383"/>
    <cellStyle name="Normal 58 13" xfId="31384"/>
    <cellStyle name="Normal 58 13 2" xfId="31385"/>
    <cellStyle name="Normal 58 14" xfId="31386"/>
    <cellStyle name="Normal 58 2 2 2" xfId="31387"/>
    <cellStyle name="Normal 58 2 2 2 2" xfId="31388"/>
    <cellStyle name="Normal 58 2 2 2 2 2" xfId="31389"/>
    <cellStyle name="Normal 58 2 2 2 2 2 2" xfId="31390"/>
    <cellStyle name="Normal 58 2 2 2 2 3" xfId="31391"/>
    <cellStyle name="Normal 58 2 2 2 3" xfId="31392"/>
    <cellStyle name="Normal 58 2 2 2 3 2" xfId="31393"/>
    <cellStyle name="Normal 58 2 2 2 3 2 2" xfId="31394"/>
    <cellStyle name="Normal 58 2 2 2 3 3" xfId="31395"/>
    <cellStyle name="Normal 58 2 2 2 4" xfId="31396"/>
    <cellStyle name="Normal 58 2 2 2 4 2" xfId="31397"/>
    <cellStyle name="Normal 58 2 2 2 5" xfId="31398"/>
    <cellStyle name="Normal 58 2 2 3" xfId="31399"/>
    <cellStyle name="Normal 58 2 2 3 2" xfId="31400"/>
    <cellStyle name="Normal 58 2 2 3 2 2" xfId="31401"/>
    <cellStyle name="Normal 58 2 2 3 3" xfId="31402"/>
    <cellStyle name="Normal 58 2 2 4" xfId="31403"/>
    <cellStyle name="Normal 58 2 2 4 2" xfId="31404"/>
    <cellStyle name="Normal 58 2 2 4 2 2" xfId="31405"/>
    <cellStyle name="Normal 58 2 2 4 3" xfId="31406"/>
    <cellStyle name="Normal 58 2 2 5" xfId="31407"/>
    <cellStyle name="Normal 58 2 2 5 2" xfId="31408"/>
    <cellStyle name="Normal 58 2 2 6" xfId="31409"/>
    <cellStyle name="Normal 58 2 3 2" xfId="31410"/>
    <cellStyle name="Normal 58 2 3 2 2" xfId="31411"/>
    <cellStyle name="Normal 58 2 3 2 2 2" xfId="31412"/>
    <cellStyle name="Normal 58 2 3 2 3" xfId="31413"/>
    <cellStyle name="Normal 58 2 3 3" xfId="31414"/>
    <cellStyle name="Normal 58 2 3 3 2" xfId="31415"/>
    <cellStyle name="Normal 58 2 3 3 2 2" xfId="31416"/>
    <cellStyle name="Normal 58 2 3 3 3" xfId="31417"/>
    <cellStyle name="Normal 58 2 3 4" xfId="31418"/>
    <cellStyle name="Normal 58 2 3 4 2" xfId="31419"/>
    <cellStyle name="Normal 58 2 3 5" xfId="31420"/>
    <cellStyle name="Normal 58 2 4 2" xfId="31421"/>
    <cellStyle name="Normal 58 2 4 2 2" xfId="31422"/>
    <cellStyle name="Normal 58 2 4 3" xfId="31423"/>
    <cellStyle name="Normal 58 2 5" xfId="31424"/>
    <cellStyle name="Normal 58 2 5 2" xfId="31425"/>
    <cellStyle name="Normal 58 2 5 2 2" xfId="31426"/>
    <cellStyle name="Normal 58 2 5 3" xfId="31427"/>
    <cellStyle name="Normal 58 2 6" xfId="31428"/>
    <cellStyle name="Normal 58 2 6 2" xfId="31429"/>
    <cellStyle name="Normal 58 2 7" xfId="31430"/>
    <cellStyle name="Normal 58 3 2 2" xfId="31431"/>
    <cellStyle name="Normal 58 3 2 2 2" xfId="31432"/>
    <cellStyle name="Normal 58 3 2 2 2 2" xfId="31433"/>
    <cellStyle name="Normal 58 3 2 2 2 2 2" xfId="31434"/>
    <cellStyle name="Normal 58 3 2 2 2 3" xfId="31435"/>
    <cellStyle name="Normal 58 3 2 2 3" xfId="31436"/>
    <cellStyle name="Normal 58 3 2 2 3 2" xfId="31437"/>
    <cellStyle name="Normal 58 3 2 2 3 2 2" xfId="31438"/>
    <cellStyle name="Normal 58 3 2 2 3 3" xfId="31439"/>
    <cellStyle name="Normal 58 3 2 2 4" xfId="31440"/>
    <cellStyle name="Normal 58 3 2 2 4 2" xfId="31441"/>
    <cellStyle name="Normal 58 3 2 2 5" xfId="31442"/>
    <cellStyle name="Normal 58 3 2 3" xfId="31443"/>
    <cellStyle name="Normal 58 3 2 3 2" xfId="31444"/>
    <cellStyle name="Normal 58 3 2 3 2 2" xfId="31445"/>
    <cellStyle name="Normal 58 3 2 3 3" xfId="31446"/>
    <cellStyle name="Normal 58 3 2 4" xfId="31447"/>
    <cellStyle name="Normal 58 3 2 4 2" xfId="31448"/>
    <cellStyle name="Normal 58 3 2 4 2 2" xfId="31449"/>
    <cellStyle name="Normal 58 3 2 4 3" xfId="31450"/>
    <cellStyle name="Normal 58 3 2 5" xfId="31451"/>
    <cellStyle name="Normal 58 3 2 5 2" xfId="31452"/>
    <cellStyle name="Normal 58 3 2 6" xfId="31453"/>
    <cellStyle name="Normal 58 3 3 2" xfId="31454"/>
    <cellStyle name="Normal 58 3 3 2 2" xfId="31455"/>
    <cellStyle name="Normal 58 3 3 2 2 2" xfId="31456"/>
    <cellStyle name="Normal 58 3 3 2 3" xfId="31457"/>
    <cellStyle name="Normal 58 3 3 3" xfId="31458"/>
    <cellStyle name="Normal 58 3 3 3 2" xfId="31459"/>
    <cellStyle name="Normal 58 3 3 3 2 2" xfId="31460"/>
    <cellStyle name="Normal 58 3 3 3 3" xfId="31461"/>
    <cellStyle name="Normal 58 3 3 4" xfId="31462"/>
    <cellStyle name="Normal 58 3 3 4 2" xfId="31463"/>
    <cellStyle name="Normal 58 3 3 5" xfId="31464"/>
    <cellStyle name="Normal 58 3 4 2" xfId="31465"/>
    <cellStyle name="Normal 58 3 4 2 2" xfId="31466"/>
    <cellStyle name="Normal 58 3 4 3" xfId="31467"/>
    <cellStyle name="Normal 58 3 5" xfId="31468"/>
    <cellStyle name="Normal 58 3 5 2" xfId="31469"/>
    <cellStyle name="Normal 58 3 5 2 2" xfId="31470"/>
    <cellStyle name="Normal 58 3 5 3" xfId="31471"/>
    <cellStyle name="Normal 58 3 6" xfId="31472"/>
    <cellStyle name="Normal 58 3 6 2" xfId="31473"/>
    <cellStyle name="Normal 58 3 7" xfId="31474"/>
    <cellStyle name="Normal 58 4 2 2" xfId="31475"/>
    <cellStyle name="Normal 58 4 2 2 2" xfId="31476"/>
    <cellStyle name="Normal 58 4 2 2 2 2" xfId="31477"/>
    <cellStyle name="Normal 58 4 2 2 2 2 2" xfId="31478"/>
    <cellStyle name="Normal 58 4 2 2 2 3" xfId="31479"/>
    <cellStyle name="Normal 58 4 2 2 3" xfId="31480"/>
    <cellStyle name="Normal 58 4 2 2 3 2" xfId="31481"/>
    <cellStyle name="Normal 58 4 2 2 3 2 2" xfId="31482"/>
    <cellStyle name="Normal 58 4 2 2 3 3" xfId="31483"/>
    <cellStyle name="Normal 58 4 2 2 4" xfId="31484"/>
    <cellStyle name="Normal 58 4 2 2 4 2" xfId="31485"/>
    <cellStyle name="Normal 58 4 2 2 5" xfId="31486"/>
    <cellStyle name="Normal 58 4 2 3" xfId="31487"/>
    <cellStyle name="Normal 58 4 2 3 2" xfId="31488"/>
    <cellStyle name="Normal 58 4 2 3 2 2" xfId="31489"/>
    <cellStyle name="Normal 58 4 2 3 3" xfId="31490"/>
    <cellStyle name="Normal 58 4 2 4" xfId="31491"/>
    <cellStyle name="Normal 58 4 2 4 2" xfId="31492"/>
    <cellStyle name="Normal 58 4 2 4 2 2" xfId="31493"/>
    <cellStyle name="Normal 58 4 2 4 3" xfId="31494"/>
    <cellStyle name="Normal 58 4 2 5" xfId="31495"/>
    <cellStyle name="Normal 58 4 2 5 2" xfId="31496"/>
    <cellStyle name="Normal 58 4 2 6" xfId="31497"/>
    <cellStyle name="Normal 58 4 3" xfId="31498"/>
    <cellStyle name="Normal 58 4 3 2" xfId="31499"/>
    <cellStyle name="Normal 58 4 3 2 2" xfId="31500"/>
    <cellStyle name="Normal 58 4 3 2 2 2" xfId="31501"/>
    <cellStyle name="Normal 58 4 3 2 3" xfId="31502"/>
    <cellStyle name="Normal 58 4 3 3" xfId="31503"/>
    <cellStyle name="Normal 58 4 3 3 2" xfId="31504"/>
    <cellStyle name="Normal 58 4 3 3 2 2" xfId="31505"/>
    <cellStyle name="Normal 58 4 3 3 3" xfId="31506"/>
    <cellStyle name="Normal 58 4 3 4" xfId="31507"/>
    <cellStyle name="Normal 58 4 3 4 2" xfId="31508"/>
    <cellStyle name="Normal 58 4 3 5" xfId="31509"/>
    <cellStyle name="Normal 58 4 4" xfId="31510"/>
    <cellStyle name="Normal 58 4 4 2" xfId="31511"/>
    <cellStyle name="Normal 58 4 4 2 2" xfId="31512"/>
    <cellStyle name="Normal 58 4 4 3" xfId="31513"/>
    <cellStyle name="Normal 58 4 5" xfId="31514"/>
    <cellStyle name="Normal 58 4 5 2" xfId="31515"/>
    <cellStyle name="Normal 58 4 5 2 2" xfId="31516"/>
    <cellStyle name="Normal 58 4 5 3" xfId="31517"/>
    <cellStyle name="Normal 58 4 6" xfId="31518"/>
    <cellStyle name="Normal 58 4 6 2" xfId="31519"/>
    <cellStyle name="Normal 58 4 7" xfId="31520"/>
    <cellStyle name="Normal 58 5 2 2" xfId="31521"/>
    <cellStyle name="Normal 58 5 2 2 2" xfId="31522"/>
    <cellStyle name="Normal 58 5 2 2 2 2" xfId="31523"/>
    <cellStyle name="Normal 58 5 2 2 2 2 2" xfId="31524"/>
    <cellStyle name="Normal 58 5 2 2 2 3" xfId="31525"/>
    <cellStyle name="Normal 58 5 2 2 3" xfId="31526"/>
    <cellStyle name="Normal 58 5 2 2 3 2" xfId="31527"/>
    <cellStyle name="Normal 58 5 2 2 3 2 2" xfId="31528"/>
    <cellStyle name="Normal 58 5 2 2 3 3" xfId="31529"/>
    <cellStyle name="Normal 58 5 2 2 4" xfId="31530"/>
    <cellStyle name="Normal 58 5 2 2 4 2" xfId="31531"/>
    <cellStyle name="Normal 58 5 2 2 5" xfId="31532"/>
    <cellStyle name="Normal 58 5 2 3" xfId="31533"/>
    <cellStyle name="Normal 58 5 2 3 2" xfId="31534"/>
    <cellStyle name="Normal 58 5 2 3 2 2" xfId="31535"/>
    <cellStyle name="Normal 58 5 2 3 3" xfId="31536"/>
    <cellStyle name="Normal 58 5 2 4" xfId="31537"/>
    <cellStyle name="Normal 58 5 2 4 2" xfId="31538"/>
    <cellStyle name="Normal 58 5 2 4 2 2" xfId="31539"/>
    <cellStyle name="Normal 58 5 2 4 3" xfId="31540"/>
    <cellStyle name="Normal 58 5 2 5" xfId="31541"/>
    <cellStyle name="Normal 58 5 2 5 2" xfId="31542"/>
    <cellStyle name="Normal 58 5 2 6" xfId="31543"/>
    <cellStyle name="Normal 58 5 3" xfId="31544"/>
    <cellStyle name="Normal 58 5 3 2" xfId="31545"/>
    <cellStyle name="Normal 58 5 3 2 2" xfId="31546"/>
    <cellStyle name="Normal 58 5 3 2 2 2" xfId="31547"/>
    <cellStyle name="Normal 58 5 3 2 3" xfId="31548"/>
    <cellStyle name="Normal 58 5 3 3" xfId="31549"/>
    <cellStyle name="Normal 58 5 3 3 2" xfId="31550"/>
    <cellStyle name="Normal 58 5 3 3 2 2" xfId="31551"/>
    <cellStyle name="Normal 58 5 3 3 3" xfId="31552"/>
    <cellStyle name="Normal 58 5 3 4" xfId="31553"/>
    <cellStyle name="Normal 58 5 3 4 2" xfId="31554"/>
    <cellStyle name="Normal 58 5 3 5" xfId="31555"/>
    <cellStyle name="Normal 58 5 4" xfId="31556"/>
    <cellStyle name="Normal 58 5 4 2" xfId="31557"/>
    <cellStyle name="Normal 58 5 4 2 2" xfId="31558"/>
    <cellStyle name="Normal 58 5 4 3" xfId="31559"/>
    <cellStyle name="Normal 58 5 5" xfId="31560"/>
    <cellStyle name="Normal 58 5 5 2" xfId="31561"/>
    <cellStyle name="Normal 58 5 5 2 2" xfId="31562"/>
    <cellStyle name="Normal 58 5 5 3" xfId="31563"/>
    <cellStyle name="Normal 58 5 6" xfId="31564"/>
    <cellStyle name="Normal 58 5 6 2" xfId="31565"/>
    <cellStyle name="Normal 58 5 7" xfId="31566"/>
    <cellStyle name="Normal 58 6 2 2" xfId="31567"/>
    <cellStyle name="Normal 58 6 2 2 2" xfId="31568"/>
    <cellStyle name="Normal 58 6 2 2 2 2" xfId="31569"/>
    <cellStyle name="Normal 58 6 2 2 2 2 2" xfId="31570"/>
    <cellStyle name="Normal 58 6 2 2 2 3" xfId="31571"/>
    <cellStyle name="Normal 58 6 2 2 3" xfId="31572"/>
    <cellStyle name="Normal 58 6 2 2 3 2" xfId="31573"/>
    <cellStyle name="Normal 58 6 2 2 3 2 2" xfId="31574"/>
    <cellStyle name="Normal 58 6 2 2 3 3" xfId="31575"/>
    <cellStyle name="Normal 58 6 2 2 4" xfId="31576"/>
    <cellStyle name="Normal 58 6 2 2 4 2" xfId="31577"/>
    <cellStyle name="Normal 58 6 2 2 5" xfId="31578"/>
    <cellStyle name="Normal 58 6 2 3" xfId="31579"/>
    <cellStyle name="Normal 58 6 2 3 2" xfId="31580"/>
    <cellStyle name="Normal 58 6 2 3 2 2" xfId="31581"/>
    <cellStyle name="Normal 58 6 2 3 3" xfId="31582"/>
    <cellStyle name="Normal 58 6 2 4" xfId="31583"/>
    <cellStyle name="Normal 58 6 2 4 2" xfId="31584"/>
    <cellStyle name="Normal 58 6 2 4 2 2" xfId="31585"/>
    <cellStyle name="Normal 58 6 2 4 3" xfId="31586"/>
    <cellStyle name="Normal 58 6 2 5" xfId="31587"/>
    <cellStyle name="Normal 58 6 2 5 2" xfId="31588"/>
    <cellStyle name="Normal 58 6 2 6" xfId="31589"/>
    <cellStyle name="Normal 58 6 3" xfId="31590"/>
    <cellStyle name="Normal 58 6 3 2" xfId="31591"/>
    <cellStyle name="Normal 58 6 3 2 2" xfId="31592"/>
    <cellStyle name="Normal 58 6 3 2 2 2" xfId="31593"/>
    <cellStyle name="Normal 58 6 3 2 3" xfId="31594"/>
    <cellStyle name="Normal 58 6 3 3" xfId="31595"/>
    <cellStyle name="Normal 58 6 3 3 2" xfId="31596"/>
    <cellStyle name="Normal 58 6 3 3 2 2" xfId="31597"/>
    <cellStyle name="Normal 58 6 3 3 3" xfId="31598"/>
    <cellStyle name="Normal 58 6 3 4" xfId="31599"/>
    <cellStyle name="Normal 58 6 3 4 2" xfId="31600"/>
    <cellStyle name="Normal 58 6 3 5" xfId="31601"/>
    <cellStyle name="Normal 58 6 4" xfId="31602"/>
    <cellStyle name="Normal 58 6 4 2" xfId="31603"/>
    <cellStyle name="Normal 58 6 4 2 2" xfId="31604"/>
    <cellStyle name="Normal 58 6 4 3" xfId="31605"/>
    <cellStyle name="Normal 58 6 5" xfId="31606"/>
    <cellStyle name="Normal 58 6 5 2" xfId="31607"/>
    <cellStyle name="Normal 58 6 5 2 2" xfId="31608"/>
    <cellStyle name="Normal 58 6 5 3" xfId="31609"/>
    <cellStyle name="Normal 58 6 6" xfId="31610"/>
    <cellStyle name="Normal 58 6 6 2" xfId="31611"/>
    <cellStyle name="Normal 58 6 7" xfId="31612"/>
    <cellStyle name="Normal 58 7 2 2" xfId="31613"/>
    <cellStyle name="Normal 58 7 2 2 2" xfId="31614"/>
    <cellStyle name="Normal 58 7 2 2 2 2" xfId="31615"/>
    <cellStyle name="Normal 58 7 2 2 2 2 2" xfId="31616"/>
    <cellStyle name="Normal 58 7 2 2 2 3" xfId="31617"/>
    <cellStyle name="Normal 58 7 2 2 3" xfId="31618"/>
    <cellStyle name="Normal 58 7 2 2 3 2" xfId="31619"/>
    <cellStyle name="Normal 58 7 2 2 3 2 2" xfId="31620"/>
    <cellStyle name="Normal 58 7 2 2 3 3" xfId="31621"/>
    <cellStyle name="Normal 58 7 2 2 4" xfId="31622"/>
    <cellStyle name="Normal 58 7 2 2 4 2" xfId="31623"/>
    <cellStyle name="Normal 58 7 2 2 5" xfId="31624"/>
    <cellStyle name="Normal 58 7 2 3" xfId="31625"/>
    <cellStyle name="Normal 58 7 2 3 2" xfId="31626"/>
    <cellStyle name="Normal 58 7 2 3 2 2" xfId="31627"/>
    <cellStyle name="Normal 58 7 2 3 3" xfId="31628"/>
    <cellStyle name="Normal 58 7 2 4" xfId="31629"/>
    <cellStyle name="Normal 58 7 2 4 2" xfId="31630"/>
    <cellStyle name="Normal 58 7 2 4 2 2" xfId="31631"/>
    <cellStyle name="Normal 58 7 2 4 3" xfId="31632"/>
    <cellStyle name="Normal 58 7 2 5" xfId="31633"/>
    <cellStyle name="Normal 58 7 2 5 2" xfId="31634"/>
    <cellStyle name="Normal 58 7 2 6" xfId="31635"/>
    <cellStyle name="Normal 58 7 3" xfId="31636"/>
    <cellStyle name="Normal 58 7 3 2" xfId="31637"/>
    <cellStyle name="Normal 58 7 3 2 2" xfId="31638"/>
    <cellStyle name="Normal 58 7 3 2 2 2" xfId="31639"/>
    <cellStyle name="Normal 58 7 3 2 3" xfId="31640"/>
    <cellStyle name="Normal 58 7 3 3" xfId="31641"/>
    <cellStyle name="Normal 58 7 3 3 2" xfId="31642"/>
    <cellStyle name="Normal 58 7 3 3 2 2" xfId="31643"/>
    <cellStyle name="Normal 58 7 3 3 3" xfId="31644"/>
    <cellStyle name="Normal 58 7 3 4" xfId="31645"/>
    <cellStyle name="Normal 58 7 3 4 2" xfId="31646"/>
    <cellStyle name="Normal 58 7 3 5" xfId="31647"/>
    <cellStyle name="Normal 58 7 4" xfId="31648"/>
    <cellStyle name="Normal 58 7 4 2" xfId="31649"/>
    <cellStyle name="Normal 58 7 4 2 2" xfId="31650"/>
    <cellStyle name="Normal 58 7 4 3" xfId="31651"/>
    <cellStyle name="Normal 58 7 5" xfId="31652"/>
    <cellStyle name="Normal 58 7 5 2" xfId="31653"/>
    <cellStyle name="Normal 58 7 5 2 2" xfId="31654"/>
    <cellStyle name="Normal 58 7 5 3" xfId="31655"/>
    <cellStyle name="Normal 58 7 6" xfId="31656"/>
    <cellStyle name="Normal 58 7 6 2" xfId="31657"/>
    <cellStyle name="Normal 58 7 7" xfId="31658"/>
    <cellStyle name="Normal 58 8 2" xfId="31659"/>
    <cellStyle name="Normal 58 8 2 2" xfId="31660"/>
    <cellStyle name="Normal 58 8 2 2 2" xfId="31661"/>
    <cellStyle name="Normal 58 8 2 2 2 2" xfId="31662"/>
    <cellStyle name="Normal 58 8 2 2 3" xfId="31663"/>
    <cellStyle name="Normal 58 8 2 3" xfId="31664"/>
    <cellStyle name="Normal 58 8 2 3 2" xfId="31665"/>
    <cellStyle name="Normal 58 8 2 3 2 2" xfId="31666"/>
    <cellStyle name="Normal 58 8 2 3 3" xfId="31667"/>
    <cellStyle name="Normal 58 8 2 4" xfId="31668"/>
    <cellStyle name="Normal 58 8 2 4 2" xfId="31669"/>
    <cellStyle name="Normal 58 8 2 5" xfId="31670"/>
    <cellStyle name="Normal 58 8 3" xfId="31671"/>
    <cellStyle name="Normal 58 8 3 2" xfId="31672"/>
    <cellStyle name="Normal 58 8 3 2 2" xfId="31673"/>
    <cellStyle name="Normal 58 8 3 3" xfId="31674"/>
    <cellStyle name="Normal 58 8 4" xfId="31675"/>
    <cellStyle name="Normal 58 8 4 2" xfId="31676"/>
    <cellStyle name="Normal 58 8 4 2 2" xfId="31677"/>
    <cellStyle name="Normal 58 8 4 3" xfId="31678"/>
    <cellStyle name="Normal 58 8 5" xfId="31679"/>
    <cellStyle name="Normal 58 8 5 2" xfId="31680"/>
    <cellStyle name="Normal 58 8 6" xfId="31681"/>
    <cellStyle name="Normal 58 9 2" xfId="31682"/>
    <cellStyle name="Normal 58 9 2 2" xfId="31683"/>
    <cellStyle name="Normal 58 9 2 2 2" xfId="31684"/>
    <cellStyle name="Normal 58 9 2 2 2 2" xfId="31685"/>
    <cellStyle name="Normal 58 9 2 2 3" xfId="31686"/>
    <cellStyle name="Normal 58 9 2 3" xfId="31687"/>
    <cellStyle name="Normal 58 9 2 3 2" xfId="31688"/>
    <cellStyle name="Normal 58 9 2 3 2 2" xfId="31689"/>
    <cellStyle name="Normal 58 9 2 3 3" xfId="31690"/>
    <cellStyle name="Normal 58 9 2 4" xfId="31691"/>
    <cellStyle name="Normal 58 9 2 4 2" xfId="31692"/>
    <cellStyle name="Normal 58 9 2 5" xfId="31693"/>
    <cellStyle name="Normal 58 9 3" xfId="31694"/>
    <cellStyle name="Normal 58 9 3 2" xfId="31695"/>
    <cellStyle name="Normal 58 9 3 2 2" xfId="31696"/>
    <cellStyle name="Normal 58 9 3 3" xfId="31697"/>
    <cellStyle name="Normal 58 9 4" xfId="31698"/>
    <cellStyle name="Normal 58 9 4 2" xfId="31699"/>
    <cellStyle name="Normal 58 9 4 2 2" xfId="31700"/>
    <cellStyle name="Normal 58 9 4 3" xfId="31701"/>
    <cellStyle name="Normal 58 9 5" xfId="31702"/>
    <cellStyle name="Normal 58 9 5 2" xfId="31703"/>
    <cellStyle name="Normal 58 9 6" xfId="31704"/>
    <cellStyle name="Normal 59 10 2" xfId="31705"/>
    <cellStyle name="Normal 59 10 2 2" xfId="31706"/>
    <cellStyle name="Normal 59 10 2 2 2" xfId="31707"/>
    <cellStyle name="Normal 59 10 2 3" xfId="31708"/>
    <cellStyle name="Normal 59 10 3" xfId="31709"/>
    <cellStyle name="Normal 59 10 3 2" xfId="31710"/>
    <cellStyle name="Normal 59 10 3 2 2" xfId="31711"/>
    <cellStyle name="Normal 59 10 3 3" xfId="31712"/>
    <cellStyle name="Normal 59 10 4" xfId="31713"/>
    <cellStyle name="Normal 59 10 4 2" xfId="31714"/>
    <cellStyle name="Normal 59 10 5" xfId="31715"/>
    <cellStyle name="Normal 59 11" xfId="31716"/>
    <cellStyle name="Normal 59 11 2" xfId="31717"/>
    <cellStyle name="Normal 59 11 2 2" xfId="31718"/>
    <cellStyle name="Normal 59 11 3" xfId="31719"/>
    <cellStyle name="Normal 59 12" xfId="31720"/>
    <cellStyle name="Normal 59 12 2" xfId="31721"/>
    <cellStyle name="Normal 59 12 2 2" xfId="31722"/>
    <cellStyle name="Normal 59 12 3" xfId="31723"/>
    <cellStyle name="Normal 59 13" xfId="31724"/>
    <cellStyle name="Normal 59 13 2" xfId="31725"/>
    <cellStyle name="Normal 59 14" xfId="31726"/>
    <cellStyle name="Normal 59 2 2 2" xfId="31727"/>
    <cellStyle name="Normal 59 2 2 2 2" xfId="31728"/>
    <cellStyle name="Normal 59 2 2 2 2 2" xfId="31729"/>
    <cellStyle name="Normal 59 2 2 2 2 2 2" xfId="31730"/>
    <cellStyle name="Normal 59 2 2 2 2 3" xfId="31731"/>
    <cellStyle name="Normal 59 2 2 2 3" xfId="31732"/>
    <cellStyle name="Normal 59 2 2 2 3 2" xfId="31733"/>
    <cellStyle name="Normal 59 2 2 2 3 2 2" xfId="31734"/>
    <cellStyle name="Normal 59 2 2 2 3 3" xfId="31735"/>
    <cellStyle name="Normal 59 2 2 2 4" xfId="31736"/>
    <cellStyle name="Normal 59 2 2 2 4 2" xfId="31737"/>
    <cellStyle name="Normal 59 2 2 2 5" xfId="31738"/>
    <cellStyle name="Normal 59 2 2 3" xfId="31739"/>
    <cellStyle name="Normal 59 2 2 3 2" xfId="31740"/>
    <cellStyle name="Normal 59 2 2 3 2 2" xfId="31741"/>
    <cellStyle name="Normal 59 2 2 3 3" xfId="31742"/>
    <cellStyle name="Normal 59 2 2 4" xfId="31743"/>
    <cellStyle name="Normal 59 2 2 4 2" xfId="31744"/>
    <cellStyle name="Normal 59 2 2 4 2 2" xfId="31745"/>
    <cellStyle name="Normal 59 2 2 4 3" xfId="31746"/>
    <cellStyle name="Normal 59 2 2 5" xfId="31747"/>
    <cellStyle name="Normal 59 2 2 5 2" xfId="31748"/>
    <cellStyle name="Normal 59 2 2 6" xfId="31749"/>
    <cellStyle name="Normal 59 2 3 2" xfId="31750"/>
    <cellStyle name="Normal 59 2 3 2 2" xfId="31751"/>
    <cellStyle name="Normal 59 2 3 2 2 2" xfId="31752"/>
    <cellStyle name="Normal 59 2 3 2 3" xfId="31753"/>
    <cellStyle name="Normal 59 2 3 3" xfId="31754"/>
    <cellStyle name="Normal 59 2 3 3 2" xfId="31755"/>
    <cellStyle name="Normal 59 2 3 3 2 2" xfId="31756"/>
    <cellStyle name="Normal 59 2 3 3 3" xfId="31757"/>
    <cellStyle name="Normal 59 2 3 4" xfId="31758"/>
    <cellStyle name="Normal 59 2 3 4 2" xfId="31759"/>
    <cellStyle name="Normal 59 2 3 5" xfId="31760"/>
    <cellStyle name="Normal 59 2 4 2" xfId="31761"/>
    <cellStyle name="Normal 59 2 4 2 2" xfId="31762"/>
    <cellStyle name="Normal 59 2 4 3" xfId="31763"/>
    <cellStyle name="Normal 59 2 5" xfId="31764"/>
    <cellStyle name="Normal 59 2 5 2" xfId="31765"/>
    <cellStyle name="Normal 59 2 5 2 2" xfId="31766"/>
    <cellStyle name="Normal 59 2 5 3" xfId="31767"/>
    <cellStyle name="Normal 59 2 6" xfId="31768"/>
    <cellStyle name="Normal 59 2 6 2" xfId="31769"/>
    <cellStyle name="Normal 59 2 7" xfId="31770"/>
    <cellStyle name="Normal 59 3 2 2" xfId="31771"/>
    <cellStyle name="Normal 59 3 2 2 2" xfId="31772"/>
    <cellStyle name="Normal 59 3 2 2 2 2" xfId="31773"/>
    <cellStyle name="Normal 59 3 2 2 2 2 2" xfId="31774"/>
    <cellStyle name="Normal 59 3 2 2 2 3" xfId="31775"/>
    <cellStyle name="Normal 59 3 2 2 3" xfId="31776"/>
    <cellStyle name="Normal 59 3 2 2 3 2" xfId="31777"/>
    <cellStyle name="Normal 59 3 2 2 3 2 2" xfId="31778"/>
    <cellStyle name="Normal 59 3 2 2 3 3" xfId="31779"/>
    <cellStyle name="Normal 59 3 2 2 4" xfId="31780"/>
    <cellStyle name="Normal 59 3 2 2 4 2" xfId="31781"/>
    <cellStyle name="Normal 59 3 2 2 5" xfId="31782"/>
    <cellStyle name="Normal 59 3 2 3" xfId="31783"/>
    <cellStyle name="Normal 59 3 2 3 2" xfId="31784"/>
    <cellStyle name="Normal 59 3 2 3 2 2" xfId="31785"/>
    <cellStyle name="Normal 59 3 2 3 3" xfId="31786"/>
    <cellStyle name="Normal 59 3 2 4" xfId="31787"/>
    <cellStyle name="Normal 59 3 2 4 2" xfId="31788"/>
    <cellStyle name="Normal 59 3 2 4 2 2" xfId="31789"/>
    <cellStyle name="Normal 59 3 2 4 3" xfId="31790"/>
    <cellStyle name="Normal 59 3 2 5" xfId="31791"/>
    <cellStyle name="Normal 59 3 2 5 2" xfId="31792"/>
    <cellStyle name="Normal 59 3 2 6" xfId="31793"/>
    <cellStyle name="Normal 59 3 3 2" xfId="31794"/>
    <cellStyle name="Normal 59 3 3 2 2" xfId="31795"/>
    <cellStyle name="Normal 59 3 3 2 2 2" xfId="31796"/>
    <cellStyle name="Normal 59 3 3 2 3" xfId="31797"/>
    <cellStyle name="Normal 59 3 3 3" xfId="31798"/>
    <cellStyle name="Normal 59 3 3 3 2" xfId="31799"/>
    <cellStyle name="Normal 59 3 3 3 2 2" xfId="31800"/>
    <cellStyle name="Normal 59 3 3 3 3" xfId="31801"/>
    <cellStyle name="Normal 59 3 3 4" xfId="31802"/>
    <cellStyle name="Normal 59 3 3 4 2" xfId="31803"/>
    <cellStyle name="Normal 59 3 3 5" xfId="31804"/>
    <cellStyle name="Normal 59 3 4 2" xfId="31805"/>
    <cellStyle name="Normal 59 3 4 2 2" xfId="31806"/>
    <cellStyle name="Normal 59 3 4 3" xfId="31807"/>
    <cellStyle name="Normal 59 3 5" xfId="31808"/>
    <cellStyle name="Normal 59 3 5 2" xfId="31809"/>
    <cellStyle name="Normal 59 3 5 2 2" xfId="31810"/>
    <cellStyle name="Normal 59 3 5 3" xfId="31811"/>
    <cellStyle name="Normal 59 3 6" xfId="31812"/>
    <cellStyle name="Normal 59 3 6 2" xfId="31813"/>
    <cellStyle name="Normal 59 3 7" xfId="31814"/>
    <cellStyle name="Normal 59 4 2 2" xfId="31815"/>
    <cellStyle name="Normal 59 4 2 2 2" xfId="31816"/>
    <cellStyle name="Normal 59 4 2 2 2 2" xfId="31817"/>
    <cellStyle name="Normal 59 4 2 2 2 2 2" xfId="31818"/>
    <cellStyle name="Normal 59 4 2 2 2 3" xfId="31819"/>
    <cellStyle name="Normal 59 4 2 2 3" xfId="31820"/>
    <cellStyle name="Normal 59 4 2 2 3 2" xfId="31821"/>
    <cellStyle name="Normal 59 4 2 2 3 2 2" xfId="31822"/>
    <cellStyle name="Normal 59 4 2 2 3 3" xfId="31823"/>
    <cellStyle name="Normal 59 4 2 2 4" xfId="31824"/>
    <cellStyle name="Normal 59 4 2 2 4 2" xfId="31825"/>
    <cellStyle name="Normal 59 4 2 2 5" xfId="31826"/>
    <cellStyle name="Normal 59 4 2 3" xfId="31827"/>
    <cellStyle name="Normal 59 4 2 3 2" xfId="31828"/>
    <cellStyle name="Normal 59 4 2 3 2 2" xfId="31829"/>
    <cellStyle name="Normal 59 4 2 3 3" xfId="31830"/>
    <cellStyle name="Normal 59 4 2 4" xfId="31831"/>
    <cellStyle name="Normal 59 4 2 4 2" xfId="31832"/>
    <cellStyle name="Normal 59 4 2 4 2 2" xfId="31833"/>
    <cellStyle name="Normal 59 4 2 4 3" xfId="31834"/>
    <cellStyle name="Normal 59 4 2 5" xfId="31835"/>
    <cellStyle name="Normal 59 4 2 5 2" xfId="31836"/>
    <cellStyle name="Normal 59 4 2 6" xfId="31837"/>
    <cellStyle name="Normal 59 4 3" xfId="31838"/>
    <cellStyle name="Normal 59 4 3 2" xfId="31839"/>
    <cellStyle name="Normal 59 4 3 2 2" xfId="31840"/>
    <cellStyle name="Normal 59 4 3 2 2 2" xfId="31841"/>
    <cellStyle name="Normal 59 4 3 2 3" xfId="31842"/>
    <cellStyle name="Normal 59 4 3 3" xfId="31843"/>
    <cellStyle name="Normal 59 4 3 3 2" xfId="31844"/>
    <cellStyle name="Normal 59 4 3 3 2 2" xfId="31845"/>
    <cellStyle name="Normal 59 4 3 3 3" xfId="31846"/>
    <cellStyle name="Normal 59 4 3 4" xfId="31847"/>
    <cellStyle name="Normal 59 4 3 4 2" xfId="31848"/>
    <cellStyle name="Normal 59 4 3 5" xfId="31849"/>
    <cellStyle name="Normal 59 4 4" xfId="31850"/>
    <cellStyle name="Normal 59 4 4 2" xfId="31851"/>
    <cellStyle name="Normal 59 4 4 2 2" xfId="31852"/>
    <cellStyle name="Normal 59 4 4 3" xfId="31853"/>
    <cellStyle name="Normal 59 4 5" xfId="31854"/>
    <cellStyle name="Normal 59 4 5 2" xfId="31855"/>
    <cellStyle name="Normal 59 4 5 2 2" xfId="31856"/>
    <cellStyle name="Normal 59 4 5 3" xfId="31857"/>
    <cellStyle name="Normal 59 4 6" xfId="31858"/>
    <cellStyle name="Normal 59 4 6 2" xfId="31859"/>
    <cellStyle name="Normal 59 4 7" xfId="31860"/>
    <cellStyle name="Normal 59 5 2 2" xfId="31861"/>
    <cellStyle name="Normal 59 5 2 2 2" xfId="31862"/>
    <cellStyle name="Normal 59 5 2 2 2 2" xfId="31863"/>
    <cellStyle name="Normal 59 5 2 2 2 2 2" xfId="31864"/>
    <cellStyle name="Normal 59 5 2 2 2 3" xfId="31865"/>
    <cellStyle name="Normal 59 5 2 2 3" xfId="31866"/>
    <cellStyle name="Normal 59 5 2 2 3 2" xfId="31867"/>
    <cellStyle name="Normal 59 5 2 2 3 2 2" xfId="31868"/>
    <cellStyle name="Normal 59 5 2 2 3 3" xfId="31869"/>
    <cellStyle name="Normal 59 5 2 2 4" xfId="31870"/>
    <cellStyle name="Normal 59 5 2 2 4 2" xfId="31871"/>
    <cellStyle name="Normal 59 5 2 2 5" xfId="31872"/>
    <cellStyle name="Normal 59 5 2 3" xfId="31873"/>
    <cellStyle name="Normal 59 5 2 3 2" xfId="31874"/>
    <cellStyle name="Normal 59 5 2 3 2 2" xfId="31875"/>
    <cellStyle name="Normal 59 5 2 3 3" xfId="31876"/>
    <cellStyle name="Normal 59 5 2 4" xfId="31877"/>
    <cellStyle name="Normal 59 5 2 4 2" xfId="31878"/>
    <cellStyle name="Normal 59 5 2 4 2 2" xfId="31879"/>
    <cellStyle name="Normal 59 5 2 4 3" xfId="31880"/>
    <cellStyle name="Normal 59 5 2 5" xfId="31881"/>
    <cellStyle name="Normal 59 5 2 5 2" xfId="31882"/>
    <cellStyle name="Normal 59 5 2 6" xfId="31883"/>
    <cellStyle name="Normal 59 5 3" xfId="31884"/>
    <cellStyle name="Normal 59 5 3 2" xfId="31885"/>
    <cellStyle name="Normal 59 5 3 2 2" xfId="31886"/>
    <cellStyle name="Normal 59 5 3 2 2 2" xfId="31887"/>
    <cellStyle name="Normal 59 5 3 2 3" xfId="31888"/>
    <cellStyle name="Normal 59 5 3 3" xfId="31889"/>
    <cellStyle name="Normal 59 5 3 3 2" xfId="31890"/>
    <cellStyle name="Normal 59 5 3 3 2 2" xfId="31891"/>
    <cellStyle name="Normal 59 5 3 3 3" xfId="31892"/>
    <cellStyle name="Normal 59 5 3 4" xfId="31893"/>
    <cellStyle name="Normal 59 5 3 4 2" xfId="31894"/>
    <cellStyle name="Normal 59 5 3 5" xfId="31895"/>
    <cellStyle name="Normal 59 5 4" xfId="31896"/>
    <cellStyle name="Normal 59 5 4 2" xfId="31897"/>
    <cellStyle name="Normal 59 5 4 2 2" xfId="31898"/>
    <cellStyle name="Normal 59 5 4 3" xfId="31899"/>
    <cellStyle name="Normal 59 5 5" xfId="31900"/>
    <cellStyle name="Normal 59 5 5 2" xfId="31901"/>
    <cellStyle name="Normal 59 5 5 2 2" xfId="31902"/>
    <cellStyle name="Normal 59 5 5 3" xfId="31903"/>
    <cellStyle name="Normal 59 5 6" xfId="31904"/>
    <cellStyle name="Normal 59 5 6 2" xfId="31905"/>
    <cellStyle name="Normal 59 5 7" xfId="31906"/>
    <cellStyle name="Normal 59 6 2 2" xfId="31907"/>
    <cellStyle name="Normal 59 6 2 2 2" xfId="31908"/>
    <cellStyle name="Normal 59 6 2 2 2 2" xfId="31909"/>
    <cellStyle name="Normal 59 6 2 2 2 2 2" xfId="31910"/>
    <cellStyle name="Normal 59 6 2 2 2 3" xfId="31911"/>
    <cellStyle name="Normal 59 6 2 2 3" xfId="31912"/>
    <cellStyle name="Normal 59 6 2 2 3 2" xfId="31913"/>
    <cellStyle name="Normal 59 6 2 2 3 2 2" xfId="31914"/>
    <cellStyle name="Normal 59 6 2 2 3 3" xfId="31915"/>
    <cellStyle name="Normal 59 6 2 2 4" xfId="31916"/>
    <cellStyle name="Normal 59 6 2 2 4 2" xfId="31917"/>
    <cellStyle name="Normal 59 6 2 2 5" xfId="31918"/>
    <cellStyle name="Normal 59 6 2 3" xfId="31919"/>
    <cellStyle name="Normal 59 6 2 3 2" xfId="31920"/>
    <cellStyle name="Normal 59 6 2 3 2 2" xfId="31921"/>
    <cellStyle name="Normal 59 6 2 3 3" xfId="31922"/>
    <cellStyle name="Normal 59 6 2 4" xfId="31923"/>
    <cellStyle name="Normal 59 6 2 4 2" xfId="31924"/>
    <cellStyle name="Normal 59 6 2 4 2 2" xfId="31925"/>
    <cellStyle name="Normal 59 6 2 4 3" xfId="31926"/>
    <cellStyle name="Normal 59 6 2 5" xfId="31927"/>
    <cellStyle name="Normal 59 6 2 5 2" xfId="31928"/>
    <cellStyle name="Normal 59 6 2 6" xfId="31929"/>
    <cellStyle name="Normal 59 6 3" xfId="31930"/>
    <cellStyle name="Normal 59 6 3 2" xfId="31931"/>
    <cellStyle name="Normal 59 6 3 2 2" xfId="31932"/>
    <cellStyle name="Normal 59 6 3 2 2 2" xfId="31933"/>
    <cellStyle name="Normal 59 6 3 2 3" xfId="31934"/>
    <cellStyle name="Normal 59 6 3 3" xfId="31935"/>
    <cellStyle name="Normal 59 6 3 3 2" xfId="31936"/>
    <cellStyle name="Normal 59 6 3 3 2 2" xfId="31937"/>
    <cellStyle name="Normal 59 6 3 3 3" xfId="31938"/>
    <cellStyle name="Normal 59 6 3 4" xfId="31939"/>
    <cellStyle name="Normal 59 6 3 4 2" xfId="31940"/>
    <cellStyle name="Normal 59 6 3 5" xfId="31941"/>
    <cellStyle name="Normal 59 6 4" xfId="31942"/>
    <cellStyle name="Normal 59 6 4 2" xfId="31943"/>
    <cellStyle name="Normal 59 6 4 2 2" xfId="31944"/>
    <cellStyle name="Normal 59 6 4 3" xfId="31945"/>
    <cellStyle name="Normal 59 6 5" xfId="31946"/>
    <cellStyle name="Normal 59 6 5 2" xfId="31947"/>
    <cellStyle name="Normal 59 6 5 2 2" xfId="31948"/>
    <cellStyle name="Normal 59 6 5 3" xfId="31949"/>
    <cellStyle name="Normal 59 6 6" xfId="31950"/>
    <cellStyle name="Normal 59 6 6 2" xfId="31951"/>
    <cellStyle name="Normal 59 6 7" xfId="31952"/>
    <cellStyle name="Normal 59 7 2 2" xfId="31953"/>
    <cellStyle name="Normal 59 7 2 2 2" xfId="31954"/>
    <cellStyle name="Normal 59 7 2 2 2 2" xfId="31955"/>
    <cellStyle name="Normal 59 7 2 2 2 2 2" xfId="31956"/>
    <cellStyle name="Normal 59 7 2 2 2 3" xfId="31957"/>
    <cellStyle name="Normal 59 7 2 2 3" xfId="31958"/>
    <cellStyle name="Normal 59 7 2 2 3 2" xfId="31959"/>
    <cellStyle name="Normal 59 7 2 2 3 2 2" xfId="31960"/>
    <cellStyle name="Normal 59 7 2 2 3 3" xfId="31961"/>
    <cellStyle name="Normal 59 7 2 2 4" xfId="31962"/>
    <cellStyle name="Normal 59 7 2 2 4 2" xfId="31963"/>
    <cellStyle name="Normal 59 7 2 2 5" xfId="31964"/>
    <cellStyle name="Normal 59 7 2 3" xfId="31965"/>
    <cellStyle name="Normal 59 7 2 3 2" xfId="31966"/>
    <cellStyle name="Normal 59 7 2 3 2 2" xfId="31967"/>
    <cellStyle name="Normal 59 7 2 3 3" xfId="31968"/>
    <cellStyle name="Normal 59 7 2 4" xfId="31969"/>
    <cellStyle name="Normal 59 7 2 4 2" xfId="31970"/>
    <cellStyle name="Normal 59 7 2 4 2 2" xfId="31971"/>
    <cellStyle name="Normal 59 7 2 4 3" xfId="31972"/>
    <cellStyle name="Normal 59 7 2 5" xfId="31973"/>
    <cellStyle name="Normal 59 7 2 5 2" xfId="31974"/>
    <cellStyle name="Normal 59 7 2 6" xfId="31975"/>
    <cellStyle name="Normal 59 7 3" xfId="31976"/>
    <cellStyle name="Normal 59 7 3 2" xfId="31977"/>
    <cellStyle name="Normal 59 7 3 2 2" xfId="31978"/>
    <cellStyle name="Normal 59 7 3 2 2 2" xfId="31979"/>
    <cellStyle name="Normal 59 7 3 2 3" xfId="31980"/>
    <cellStyle name="Normal 59 7 3 3" xfId="31981"/>
    <cellStyle name="Normal 59 7 3 3 2" xfId="31982"/>
    <cellStyle name="Normal 59 7 3 3 2 2" xfId="31983"/>
    <cellStyle name="Normal 59 7 3 3 3" xfId="31984"/>
    <cellStyle name="Normal 59 7 3 4" xfId="31985"/>
    <cellStyle name="Normal 59 7 3 4 2" xfId="31986"/>
    <cellStyle name="Normal 59 7 3 5" xfId="31987"/>
    <cellStyle name="Normal 59 7 4" xfId="31988"/>
    <cellStyle name="Normal 59 7 4 2" xfId="31989"/>
    <cellStyle name="Normal 59 7 4 2 2" xfId="31990"/>
    <cellStyle name="Normal 59 7 4 3" xfId="31991"/>
    <cellStyle name="Normal 59 7 5" xfId="31992"/>
    <cellStyle name="Normal 59 7 5 2" xfId="31993"/>
    <cellStyle name="Normal 59 7 5 2 2" xfId="31994"/>
    <cellStyle name="Normal 59 7 5 3" xfId="31995"/>
    <cellStyle name="Normal 59 7 6" xfId="31996"/>
    <cellStyle name="Normal 59 7 6 2" xfId="31997"/>
    <cellStyle name="Normal 59 7 7" xfId="31998"/>
    <cellStyle name="Normal 59 8 2" xfId="31999"/>
    <cellStyle name="Normal 59 8 2 2" xfId="32000"/>
    <cellStyle name="Normal 59 8 2 2 2" xfId="32001"/>
    <cellStyle name="Normal 59 8 2 2 2 2" xfId="32002"/>
    <cellStyle name="Normal 59 8 2 2 3" xfId="32003"/>
    <cellStyle name="Normal 59 8 2 3" xfId="32004"/>
    <cellStyle name="Normal 59 8 2 3 2" xfId="32005"/>
    <cellStyle name="Normal 59 8 2 3 2 2" xfId="32006"/>
    <cellStyle name="Normal 59 8 2 3 3" xfId="32007"/>
    <cellStyle name="Normal 59 8 2 4" xfId="32008"/>
    <cellStyle name="Normal 59 8 2 4 2" xfId="32009"/>
    <cellStyle name="Normal 59 8 2 5" xfId="32010"/>
    <cellStyle name="Normal 59 8 3" xfId="32011"/>
    <cellStyle name="Normal 59 8 3 2" xfId="32012"/>
    <cellStyle name="Normal 59 8 3 2 2" xfId="32013"/>
    <cellStyle name="Normal 59 8 3 3" xfId="32014"/>
    <cellStyle name="Normal 59 8 4" xfId="32015"/>
    <cellStyle name="Normal 59 8 4 2" xfId="32016"/>
    <cellStyle name="Normal 59 8 4 2 2" xfId="32017"/>
    <cellStyle name="Normal 59 8 4 3" xfId="32018"/>
    <cellStyle name="Normal 59 8 5" xfId="32019"/>
    <cellStyle name="Normal 59 8 5 2" xfId="32020"/>
    <cellStyle name="Normal 59 8 6" xfId="32021"/>
    <cellStyle name="Normal 59 9 2" xfId="32022"/>
    <cellStyle name="Normal 59 9 2 2" xfId="32023"/>
    <cellStyle name="Normal 59 9 2 2 2" xfId="32024"/>
    <cellStyle name="Normal 59 9 2 2 2 2" xfId="32025"/>
    <cellStyle name="Normal 59 9 2 2 3" xfId="32026"/>
    <cellStyle name="Normal 59 9 2 3" xfId="32027"/>
    <cellStyle name="Normal 59 9 2 3 2" xfId="32028"/>
    <cellStyle name="Normal 59 9 2 3 2 2" xfId="32029"/>
    <cellStyle name="Normal 59 9 2 3 3" xfId="32030"/>
    <cellStyle name="Normal 59 9 2 4" xfId="32031"/>
    <cellStyle name="Normal 59 9 2 4 2" xfId="32032"/>
    <cellStyle name="Normal 59 9 2 5" xfId="32033"/>
    <cellStyle name="Normal 59 9 3" xfId="32034"/>
    <cellStyle name="Normal 59 9 3 2" xfId="32035"/>
    <cellStyle name="Normal 59 9 3 2 2" xfId="32036"/>
    <cellStyle name="Normal 59 9 3 3" xfId="32037"/>
    <cellStyle name="Normal 59 9 4" xfId="32038"/>
    <cellStyle name="Normal 59 9 4 2" xfId="32039"/>
    <cellStyle name="Normal 59 9 4 2 2" xfId="32040"/>
    <cellStyle name="Normal 59 9 4 3" xfId="32041"/>
    <cellStyle name="Normal 59 9 5" xfId="32042"/>
    <cellStyle name="Normal 59 9 5 2" xfId="32043"/>
    <cellStyle name="Normal 59 9 6" xfId="32044"/>
    <cellStyle name="Normal 6 10 2" xfId="32045"/>
    <cellStyle name="Normal 6 10 2 2" xfId="32046"/>
    <cellStyle name="Normal 6 10 2 2 2" xfId="32047"/>
    <cellStyle name="Normal 6 10 2 2 2 2" xfId="32048"/>
    <cellStyle name="Normal 6 10 2 2 3" xfId="32049"/>
    <cellStyle name="Normal 6 10 2 3" xfId="32050"/>
    <cellStyle name="Normal 6 10 2 3 2" xfId="32051"/>
    <cellStyle name="Normal 6 10 2 3 2 2" xfId="32052"/>
    <cellStyle name="Normal 6 10 2 3 3" xfId="32053"/>
    <cellStyle name="Normal 6 10 2 4" xfId="32054"/>
    <cellStyle name="Normal 6 10 2 4 2" xfId="32055"/>
    <cellStyle name="Normal 6 10 2 5" xfId="32056"/>
    <cellStyle name="Normal 6 10 3" xfId="32057"/>
    <cellStyle name="Normal 6 10 3 2" xfId="32058"/>
    <cellStyle name="Normal 6 10 3 2 2" xfId="32059"/>
    <cellStyle name="Normal 6 10 3 3" xfId="32060"/>
    <cellStyle name="Normal 6 10 4" xfId="32061"/>
    <cellStyle name="Normal 6 10 4 2" xfId="32062"/>
    <cellStyle name="Normal 6 10 4 2 2" xfId="32063"/>
    <cellStyle name="Normal 6 10 4 3" xfId="32064"/>
    <cellStyle name="Normal 6 10 5" xfId="32065"/>
    <cellStyle name="Normal 6 10 5 2" xfId="32066"/>
    <cellStyle name="Normal 6 10 6" xfId="32067"/>
    <cellStyle name="Normal 6 11 2" xfId="32068"/>
    <cellStyle name="Normal 6 11 2 2" xfId="32069"/>
    <cellStyle name="Normal 6 11 2 2 2" xfId="32070"/>
    <cellStyle name="Normal 6 11 2 3" xfId="32071"/>
    <cellStyle name="Normal 6 11 3" xfId="32072"/>
    <cellStyle name="Normal 6 11 3 2" xfId="32073"/>
    <cellStyle name="Normal 6 11 3 2 2" xfId="32074"/>
    <cellStyle name="Normal 6 11 3 3" xfId="32075"/>
    <cellStyle name="Normal 6 11 4" xfId="32076"/>
    <cellStyle name="Normal 6 11 4 2" xfId="32077"/>
    <cellStyle name="Normal 6 11 5" xfId="32078"/>
    <cellStyle name="Normal 6 12" xfId="32079"/>
    <cellStyle name="Normal 6 12 2" xfId="32080"/>
    <cellStyle name="Normal 6 12 2 2" xfId="32081"/>
    <cellStyle name="Normal 6 12 3" xfId="32082"/>
    <cellStyle name="Normal 6 13" xfId="32083"/>
    <cellStyle name="Normal 6 13 2" xfId="32084"/>
    <cellStyle name="Normal 6 13 2 2" xfId="32085"/>
    <cellStyle name="Normal 6 13 3" xfId="32086"/>
    <cellStyle name="Normal 6 14" xfId="32087"/>
    <cellStyle name="Normal 6 14 2" xfId="32088"/>
    <cellStyle name="Normal 6 15" xfId="32089"/>
    <cellStyle name="Normal 6 2 2 2 2" xfId="32090"/>
    <cellStyle name="Normal 6 2 2 2 2 2" xfId="32091"/>
    <cellStyle name="Normal 6 2 2 2 3" xfId="32092"/>
    <cellStyle name="Normal 6 2 2 3 2" xfId="32093"/>
    <cellStyle name="Normal 6 2 2 4" xfId="32094"/>
    <cellStyle name="Normal 6 3 10" xfId="32095"/>
    <cellStyle name="Normal 6 3 2 2 2" xfId="32096"/>
    <cellStyle name="Normal 6 3 2 2 2 2" xfId="32097"/>
    <cellStyle name="Normal 6 3 2 2 2 2 2" xfId="32098"/>
    <cellStyle name="Normal 6 3 2 2 2 2 2 2" xfId="32099"/>
    <cellStyle name="Normal 6 3 2 2 2 2 3" xfId="32100"/>
    <cellStyle name="Normal 6 3 2 2 2 3" xfId="32101"/>
    <cellStyle name="Normal 6 3 2 2 2 3 2" xfId="32102"/>
    <cellStyle name="Normal 6 3 2 2 2 3 2 2" xfId="32103"/>
    <cellStyle name="Normal 6 3 2 2 2 3 3" xfId="32104"/>
    <cellStyle name="Normal 6 3 2 2 2 4" xfId="32105"/>
    <cellStyle name="Normal 6 3 2 2 2 4 2" xfId="32106"/>
    <cellStyle name="Normal 6 3 2 2 2 5" xfId="32107"/>
    <cellStyle name="Normal 6 3 2 2 3" xfId="32108"/>
    <cellStyle name="Normal 6 3 2 2 3 2" xfId="32109"/>
    <cellStyle name="Normal 6 3 2 2 3 2 2" xfId="32110"/>
    <cellStyle name="Normal 6 3 2 2 3 3" xfId="32111"/>
    <cellStyle name="Normal 6 3 2 2 4" xfId="32112"/>
    <cellStyle name="Normal 6 3 2 2 4 2" xfId="32113"/>
    <cellStyle name="Normal 6 3 2 2 4 2 2" xfId="32114"/>
    <cellStyle name="Normal 6 3 2 2 4 3" xfId="32115"/>
    <cellStyle name="Normal 6 3 2 2 5" xfId="32116"/>
    <cellStyle name="Normal 6 3 2 2 5 2" xfId="32117"/>
    <cellStyle name="Normal 6 3 2 2 6" xfId="32118"/>
    <cellStyle name="Normal 6 3 3 2" xfId="32119"/>
    <cellStyle name="Normal 6 3 3 2 2" xfId="32120"/>
    <cellStyle name="Normal 6 3 3 2 2 2" xfId="32121"/>
    <cellStyle name="Normal 6 3 3 2 2 2 2" xfId="32122"/>
    <cellStyle name="Normal 6 3 3 2 2 3" xfId="32123"/>
    <cellStyle name="Normal 6 3 3 2 3" xfId="32124"/>
    <cellStyle name="Normal 6 3 3 2 3 2" xfId="32125"/>
    <cellStyle name="Normal 6 3 3 2 3 2 2" xfId="32126"/>
    <cellStyle name="Normal 6 3 3 2 3 3" xfId="32127"/>
    <cellStyle name="Normal 6 3 3 2 4" xfId="32128"/>
    <cellStyle name="Normal 6 3 3 2 4 2" xfId="32129"/>
    <cellStyle name="Normal 6 3 3 2 5" xfId="32130"/>
    <cellStyle name="Normal 6 3 3 3" xfId="32131"/>
    <cellStyle name="Normal 6 3 3 3 2" xfId="32132"/>
    <cellStyle name="Normal 6 3 3 3 2 2" xfId="32133"/>
    <cellStyle name="Normal 6 3 3 3 3" xfId="32134"/>
    <cellStyle name="Normal 6 3 3 4" xfId="32135"/>
    <cellStyle name="Normal 6 3 3 4 2" xfId="32136"/>
    <cellStyle name="Normal 6 3 3 4 2 2" xfId="32137"/>
    <cellStyle name="Normal 6 3 3 4 3" xfId="32138"/>
    <cellStyle name="Normal 6 3 3 5" xfId="32139"/>
    <cellStyle name="Normal 6 3 3 5 2" xfId="32140"/>
    <cellStyle name="Normal 6 3 3 6" xfId="32141"/>
    <cellStyle name="Normal 6 3 4 2" xfId="32142"/>
    <cellStyle name="Normal 6 3 4 2 2" xfId="32143"/>
    <cellStyle name="Normal 6 3 4 2 2 2" xfId="32144"/>
    <cellStyle name="Normal 6 3 4 2 2 2 2" xfId="32145"/>
    <cellStyle name="Normal 6 3 4 2 2 3" xfId="32146"/>
    <cellStyle name="Normal 6 3 4 2 3" xfId="32147"/>
    <cellStyle name="Normal 6 3 4 2 3 2" xfId="32148"/>
    <cellStyle name="Normal 6 3 4 2 3 2 2" xfId="32149"/>
    <cellStyle name="Normal 6 3 4 2 3 3" xfId="32150"/>
    <cellStyle name="Normal 6 3 4 2 4" xfId="32151"/>
    <cellStyle name="Normal 6 3 4 2 4 2" xfId="32152"/>
    <cellStyle name="Normal 6 3 4 2 5" xfId="32153"/>
    <cellStyle name="Normal 6 3 4 3" xfId="32154"/>
    <cellStyle name="Normal 6 3 4 3 2" xfId="32155"/>
    <cellStyle name="Normal 6 3 4 3 2 2" xfId="32156"/>
    <cellStyle name="Normal 6 3 4 3 3" xfId="32157"/>
    <cellStyle name="Normal 6 3 4 4" xfId="32158"/>
    <cellStyle name="Normal 6 3 4 4 2" xfId="32159"/>
    <cellStyle name="Normal 6 3 4 4 2 2" xfId="32160"/>
    <cellStyle name="Normal 6 3 4 4 3" xfId="32161"/>
    <cellStyle name="Normal 6 3 4 5" xfId="32162"/>
    <cellStyle name="Normal 6 3 4 5 2" xfId="32163"/>
    <cellStyle name="Normal 6 3 4 6" xfId="32164"/>
    <cellStyle name="Normal 6 3 5 2" xfId="32165"/>
    <cellStyle name="Normal 6 3 5 2 2" xfId="32166"/>
    <cellStyle name="Normal 6 3 5 2 2 2" xfId="32167"/>
    <cellStyle name="Normal 6 3 5 2 2 2 2" xfId="32168"/>
    <cellStyle name="Normal 6 3 5 2 2 3" xfId="32169"/>
    <cellStyle name="Normal 6 3 5 2 3" xfId="32170"/>
    <cellStyle name="Normal 6 3 5 2 3 2" xfId="32171"/>
    <cellStyle name="Normal 6 3 5 2 3 2 2" xfId="32172"/>
    <cellStyle name="Normal 6 3 5 2 3 3" xfId="32173"/>
    <cellStyle name="Normal 6 3 5 2 4" xfId="32174"/>
    <cellStyle name="Normal 6 3 5 2 4 2" xfId="32175"/>
    <cellStyle name="Normal 6 3 5 2 5" xfId="32176"/>
    <cellStyle name="Normal 6 3 5 3" xfId="32177"/>
    <cellStyle name="Normal 6 3 5 3 2" xfId="32178"/>
    <cellStyle name="Normal 6 3 5 3 2 2" xfId="32179"/>
    <cellStyle name="Normal 6 3 5 3 3" xfId="32180"/>
    <cellStyle name="Normal 6 3 5 4" xfId="32181"/>
    <cellStyle name="Normal 6 3 5 4 2" xfId="32182"/>
    <cellStyle name="Normal 6 3 5 4 2 2" xfId="32183"/>
    <cellStyle name="Normal 6 3 5 4 3" xfId="32184"/>
    <cellStyle name="Normal 6 3 5 5" xfId="32185"/>
    <cellStyle name="Normal 6 3 5 5 2" xfId="32186"/>
    <cellStyle name="Normal 6 3 5 6" xfId="32187"/>
    <cellStyle name="Normal 6 3 6 2" xfId="32188"/>
    <cellStyle name="Normal 6 3 6 2 2" xfId="32189"/>
    <cellStyle name="Normal 6 3 6 2 2 2" xfId="32190"/>
    <cellStyle name="Normal 6 3 6 2 3" xfId="32191"/>
    <cellStyle name="Normal 6 3 6 3" xfId="32192"/>
    <cellStyle name="Normal 6 3 6 3 2" xfId="32193"/>
    <cellStyle name="Normal 6 3 6 3 2 2" xfId="32194"/>
    <cellStyle name="Normal 6 3 6 3 3" xfId="32195"/>
    <cellStyle name="Normal 6 3 6 4" xfId="32196"/>
    <cellStyle name="Normal 6 3 6 4 2" xfId="32197"/>
    <cellStyle name="Normal 6 3 6 5" xfId="32198"/>
    <cellStyle name="Normal 6 3 7" xfId="32199"/>
    <cellStyle name="Normal 6 3 7 2" xfId="32200"/>
    <cellStyle name="Normal 6 3 7 2 2" xfId="32201"/>
    <cellStyle name="Normal 6 3 7 3" xfId="32202"/>
    <cellStyle name="Normal 6 3 8" xfId="32203"/>
    <cellStyle name="Normal 6 3 8 2" xfId="32204"/>
    <cellStyle name="Normal 6 3 8 2 2" xfId="32205"/>
    <cellStyle name="Normal 6 3 8 3" xfId="32206"/>
    <cellStyle name="Normal 6 3 9" xfId="32207"/>
    <cellStyle name="Normal 6 3 9 2" xfId="32208"/>
    <cellStyle name="Normal 6 4 2 3" xfId="32209"/>
    <cellStyle name="Normal 6 4 2 3 2" xfId="32210"/>
    <cellStyle name="Normal 6 4 2 3 2 2" xfId="32211"/>
    <cellStyle name="Normal 6 4 2 3 2 2 2" xfId="32212"/>
    <cellStyle name="Normal 6 4 2 3 2 3" xfId="32213"/>
    <cellStyle name="Normal 6 4 2 3 3" xfId="32214"/>
    <cellStyle name="Normal 6 4 2 3 3 2" xfId="32215"/>
    <cellStyle name="Normal 6 4 2 3 3 2 2" xfId="32216"/>
    <cellStyle name="Normal 6 4 2 3 3 3" xfId="32217"/>
    <cellStyle name="Normal 6 4 2 3 4" xfId="32218"/>
    <cellStyle name="Normal 6 4 2 3 4 2" xfId="32219"/>
    <cellStyle name="Normal 6 4 2 3 5" xfId="32220"/>
    <cellStyle name="Normal 6 4 2 4" xfId="32221"/>
    <cellStyle name="Normal 6 4 2 4 2" xfId="32222"/>
    <cellStyle name="Normal 6 4 2 4 2 2" xfId="32223"/>
    <cellStyle name="Normal 6 4 2 4 3" xfId="32224"/>
    <cellStyle name="Normal 6 4 2 5" xfId="32225"/>
    <cellStyle name="Normal 6 4 2 5 2" xfId="32226"/>
    <cellStyle name="Normal 6 4 2 5 2 2" xfId="32227"/>
    <cellStyle name="Normal 6 4 2 5 3" xfId="32228"/>
    <cellStyle name="Normal 6 4 2 6" xfId="32229"/>
    <cellStyle name="Normal 6 4 2 6 2" xfId="32230"/>
    <cellStyle name="Normal 6 4 2 7" xfId="32231"/>
    <cellStyle name="Normal 6 4 4 2" xfId="32232"/>
    <cellStyle name="Normal 6 4 4 2 2" xfId="32233"/>
    <cellStyle name="Normal 6 4 4 2 2 2" xfId="32234"/>
    <cellStyle name="Normal 6 4 4 2 2 2 2" xfId="32235"/>
    <cellStyle name="Normal 6 4 4 2 2 3" xfId="32236"/>
    <cellStyle name="Normal 6 4 4 2 3" xfId="32237"/>
    <cellStyle name="Normal 6 4 4 2 3 2" xfId="32238"/>
    <cellStyle name="Normal 6 4 4 2 3 2 2" xfId="32239"/>
    <cellStyle name="Normal 6 4 4 2 3 3" xfId="32240"/>
    <cellStyle name="Normal 6 4 4 2 4" xfId="32241"/>
    <cellStyle name="Normal 6 4 4 2 4 2" xfId="32242"/>
    <cellStyle name="Normal 6 4 4 2 5" xfId="32243"/>
    <cellStyle name="Normal 6 4 4 3" xfId="32244"/>
    <cellStyle name="Normal 6 4 4 3 2" xfId="32245"/>
    <cellStyle name="Normal 6 4 4 3 2 2" xfId="32246"/>
    <cellStyle name="Normal 6 4 4 3 3" xfId="32247"/>
    <cellStyle name="Normal 6 4 4 4" xfId="32248"/>
    <cellStyle name="Normal 6 4 4 4 2" xfId="32249"/>
    <cellStyle name="Normal 6 4 4 4 2 2" xfId="32250"/>
    <cellStyle name="Normal 6 4 4 4 3" xfId="32251"/>
    <cellStyle name="Normal 6 4 4 5" xfId="32252"/>
    <cellStyle name="Normal 6 4 4 5 2" xfId="32253"/>
    <cellStyle name="Normal 6 4 4 6" xfId="32254"/>
    <cellStyle name="Normal 6 4 5" xfId="32255"/>
    <cellStyle name="Normal 6 4 6" xfId="32256"/>
    <cellStyle name="Normal 6 5 2 2" xfId="32257"/>
    <cellStyle name="Normal 6 5 2 2 2" xfId="32258"/>
    <cellStyle name="Normal 6 5 2 2 2 2" xfId="32259"/>
    <cellStyle name="Normal 6 5 2 2 2 2 2" xfId="32260"/>
    <cellStyle name="Normal 6 5 2 2 2 3" xfId="32261"/>
    <cellStyle name="Normal 6 5 2 2 3" xfId="32262"/>
    <cellStyle name="Normal 6 5 2 2 3 2" xfId="32263"/>
    <cellStyle name="Normal 6 5 2 2 3 2 2" xfId="32264"/>
    <cellStyle name="Normal 6 5 2 2 3 3" xfId="32265"/>
    <cellStyle name="Normal 6 5 2 2 4" xfId="32266"/>
    <cellStyle name="Normal 6 5 2 2 4 2" xfId="32267"/>
    <cellStyle name="Normal 6 5 2 2 5" xfId="32268"/>
    <cellStyle name="Normal 6 5 2 3" xfId="32269"/>
    <cellStyle name="Normal 6 5 2 3 2" xfId="32270"/>
    <cellStyle name="Normal 6 5 2 3 2 2" xfId="32271"/>
    <cellStyle name="Normal 6 5 2 3 3" xfId="32272"/>
    <cellStyle name="Normal 6 5 2 4" xfId="32273"/>
    <cellStyle name="Normal 6 5 2 4 2" xfId="32274"/>
    <cellStyle name="Normal 6 5 2 4 2 2" xfId="32275"/>
    <cellStyle name="Normal 6 5 2 4 3" xfId="32276"/>
    <cellStyle name="Normal 6 5 2 5" xfId="32277"/>
    <cellStyle name="Normal 6 5 2 5 2" xfId="32278"/>
    <cellStyle name="Normal 6 5 2 6" xfId="32279"/>
    <cellStyle name="Normal 6 5 3 2" xfId="32280"/>
    <cellStyle name="Normal 6 5 3 2 2" xfId="32281"/>
    <cellStyle name="Normal 6 5 3 2 2 2" xfId="32282"/>
    <cellStyle name="Normal 6 5 3 2 3" xfId="32283"/>
    <cellStyle name="Normal 6 5 3 3" xfId="32284"/>
    <cellStyle name="Normal 6 5 3 3 2" xfId="32285"/>
    <cellStyle name="Normal 6 5 3 3 2 2" xfId="32286"/>
    <cellStyle name="Normal 6 5 3 3 3" xfId="32287"/>
    <cellStyle name="Normal 6 5 3 4" xfId="32288"/>
    <cellStyle name="Normal 6 5 3 4 2" xfId="32289"/>
    <cellStyle name="Normal 6 5 3 5" xfId="32290"/>
    <cellStyle name="Normal 6 5 4 2" xfId="32291"/>
    <cellStyle name="Normal 6 5 4 2 2" xfId="32292"/>
    <cellStyle name="Normal 6 5 4 3" xfId="32293"/>
    <cellStyle name="Normal 6 5 5" xfId="32294"/>
    <cellStyle name="Normal 6 5 5 2" xfId="32295"/>
    <cellStyle name="Normal 6 5 5 2 2" xfId="32296"/>
    <cellStyle name="Normal 6 5 5 3" xfId="32297"/>
    <cellStyle name="Normal 6 5 6" xfId="32298"/>
    <cellStyle name="Normal 6 5 6 2" xfId="32299"/>
    <cellStyle name="Normal 6 5 7" xfId="32300"/>
    <cellStyle name="Normal 6 6 2 2" xfId="32301"/>
    <cellStyle name="Normal 6 6 2 2 2" xfId="32302"/>
    <cellStyle name="Normal 6 6 2 2 2 2" xfId="32303"/>
    <cellStyle name="Normal 6 6 2 2 2 2 2" xfId="32304"/>
    <cellStyle name="Normal 6 6 2 2 2 3" xfId="32305"/>
    <cellStyle name="Normal 6 6 2 2 3" xfId="32306"/>
    <cellStyle name="Normal 6 6 2 2 3 2" xfId="32307"/>
    <cellStyle name="Normal 6 6 2 2 3 2 2" xfId="32308"/>
    <cellStyle name="Normal 6 6 2 2 3 3" xfId="32309"/>
    <cellStyle name="Normal 6 6 2 2 4" xfId="32310"/>
    <cellStyle name="Normal 6 6 2 2 4 2" xfId="32311"/>
    <cellStyle name="Normal 6 6 2 2 5" xfId="32312"/>
    <cellStyle name="Normal 6 6 2 3" xfId="32313"/>
    <cellStyle name="Normal 6 6 2 3 2" xfId="32314"/>
    <cellStyle name="Normal 6 6 2 3 2 2" xfId="32315"/>
    <cellStyle name="Normal 6 6 2 3 3" xfId="32316"/>
    <cellStyle name="Normal 6 6 2 4" xfId="32317"/>
    <cellStyle name="Normal 6 6 2 4 2" xfId="32318"/>
    <cellStyle name="Normal 6 6 2 4 2 2" xfId="32319"/>
    <cellStyle name="Normal 6 6 2 4 3" xfId="32320"/>
    <cellStyle name="Normal 6 6 2 5" xfId="32321"/>
    <cellStyle name="Normal 6 6 2 5 2" xfId="32322"/>
    <cellStyle name="Normal 6 6 2 6" xfId="32323"/>
    <cellStyle name="Normal 6 6 3 2" xfId="32324"/>
    <cellStyle name="Normal 6 6 3 2 2" xfId="32325"/>
    <cellStyle name="Normal 6 6 3 2 2 2" xfId="32326"/>
    <cellStyle name="Normal 6 6 3 2 3" xfId="32327"/>
    <cellStyle name="Normal 6 6 3 3" xfId="32328"/>
    <cellStyle name="Normal 6 6 3 3 2" xfId="32329"/>
    <cellStyle name="Normal 6 6 3 3 2 2" xfId="32330"/>
    <cellStyle name="Normal 6 6 3 3 3" xfId="32331"/>
    <cellStyle name="Normal 6 6 3 4" xfId="32332"/>
    <cellStyle name="Normal 6 6 3 4 2" xfId="32333"/>
    <cellStyle name="Normal 6 6 3 5" xfId="32334"/>
    <cellStyle name="Normal 6 6 4 2" xfId="32335"/>
    <cellStyle name="Normal 6 6 4 2 2" xfId="32336"/>
    <cellStyle name="Normal 6 6 4 3" xfId="32337"/>
    <cellStyle name="Normal 6 6 5" xfId="32338"/>
    <cellStyle name="Normal 6 6 5 2" xfId="32339"/>
    <cellStyle name="Normal 6 6 5 2 2" xfId="32340"/>
    <cellStyle name="Normal 6 6 5 3" xfId="32341"/>
    <cellStyle name="Normal 6 6 6" xfId="32342"/>
    <cellStyle name="Normal 6 6 6 2" xfId="32343"/>
    <cellStyle name="Normal 6 6 7" xfId="32344"/>
    <cellStyle name="Normal 6 7 2 2" xfId="32345"/>
    <cellStyle name="Normal 6 7 2 2 2" xfId="32346"/>
    <cellStyle name="Normal 6 7 2 2 2 2" xfId="32347"/>
    <cellStyle name="Normal 6 7 2 2 2 2 2" xfId="32348"/>
    <cellStyle name="Normal 6 7 2 2 2 3" xfId="32349"/>
    <cellStyle name="Normal 6 7 2 2 3" xfId="32350"/>
    <cellStyle name="Normal 6 7 2 2 3 2" xfId="32351"/>
    <cellStyle name="Normal 6 7 2 2 3 2 2" xfId="32352"/>
    <cellStyle name="Normal 6 7 2 2 3 3" xfId="32353"/>
    <cellStyle name="Normal 6 7 2 2 4" xfId="32354"/>
    <cellStyle name="Normal 6 7 2 2 4 2" xfId="32355"/>
    <cellStyle name="Normal 6 7 2 2 5" xfId="32356"/>
    <cellStyle name="Normal 6 7 2 3" xfId="32357"/>
    <cellStyle name="Normal 6 7 2 3 2" xfId="32358"/>
    <cellStyle name="Normal 6 7 2 3 2 2" xfId="32359"/>
    <cellStyle name="Normal 6 7 2 3 3" xfId="32360"/>
    <cellStyle name="Normal 6 7 2 4" xfId="32361"/>
    <cellStyle name="Normal 6 7 2 4 2" xfId="32362"/>
    <cellStyle name="Normal 6 7 2 4 2 2" xfId="32363"/>
    <cellStyle name="Normal 6 7 2 4 3" xfId="32364"/>
    <cellStyle name="Normal 6 7 2 5" xfId="32365"/>
    <cellStyle name="Normal 6 7 2 5 2" xfId="32366"/>
    <cellStyle name="Normal 6 7 2 6" xfId="32367"/>
    <cellStyle name="Normal 6 7 3" xfId="32368"/>
    <cellStyle name="Normal 6 7 3 2" xfId="32369"/>
    <cellStyle name="Normal 6 7 3 2 2" xfId="32370"/>
    <cellStyle name="Normal 6 7 3 2 2 2" xfId="32371"/>
    <cellStyle name="Normal 6 7 3 2 3" xfId="32372"/>
    <cellStyle name="Normal 6 7 3 3" xfId="32373"/>
    <cellStyle name="Normal 6 7 3 3 2" xfId="32374"/>
    <cellStyle name="Normal 6 7 3 3 2 2" xfId="32375"/>
    <cellStyle name="Normal 6 7 3 3 3" xfId="32376"/>
    <cellStyle name="Normal 6 7 3 4" xfId="32377"/>
    <cellStyle name="Normal 6 7 3 4 2" xfId="32378"/>
    <cellStyle name="Normal 6 7 3 5" xfId="32379"/>
    <cellStyle name="Normal 6 7 4" xfId="32380"/>
    <cellStyle name="Normal 6 7 4 2" xfId="32381"/>
    <cellStyle name="Normal 6 7 4 2 2" xfId="32382"/>
    <cellStyle name="Normal 6 7 4 3" xfId="32383"/>
    <cellStyle name="Normal 6 7 5" xfId="32384"/>
    <cellStyle name="Normal 6 7 5 2" xfId="32385"/>
    <cellStyle name="Normal 6 7 5 2 2" xfId="32386"/>
    <cellStyle name="Normal 6 7 5 3" xfId="32387"/>
    <cellStyle name="Normal 6 7 6" xfId="32388"/>
    <cellStyle name="Normal 6 7 6 2" xfId="32389"/>
    <cellStyle name="Normal 6 7 7" xfId="32390"/>
    <cellStyle name="Normal 6 8 2 2" xfId="32391"/>
    <cellStyle name="Normal 6 8 2 2 2" xfId="32392"/>
    <cellStyle name="Normal 6 8 2 2 2 2" xfId="32393"/>
    <cellStyle name="Normal 6 8 2 2 2 2 2" xfId="32394"/>
    <cellStyle name="Normal 6 8 2 2 2 3" xfId="32395"/>
    <cellStyle name="Normal 6 8 2 2 3" xfId="32396"/>
    <cellStyle name="Normal 6 8 2 2 3 2" xfId="32397"/>
    <cellStyle name="Normal 6 8 2 2 3 2 2" xfId="32398"/>
    <cellStyle name="Normal 6 8 2 2 3 3" xfId="32399"/>
    <cellStyle name="Normal 6 8 2 2 4" xfId="32400"/>
    <cellStyle name="Normal 6 8 2 2 4 2" xfId="32401"/>
    <cellStyle name="Normal 6 8 2 2 5" xfId="32402"/>
    <cellStyle name="Normal 6 8 2 3" xfId="32403"/>
    <cellStyle name="Normal 6 8 2 3 2" xfId="32404"/>
    <cellStyle name="Normal 6 8 2 3 2 2" xfId="32405"/>
    <cellStyle name="Normal 6 8 2 3 3" xfId="32406"/>
    <cellStyle name="Normal 6 8 2 4" xfId="32407"/>
    <cellStyle name="Normal 6 8 2 4 2" xfId="32408"/>
    <cellStyle name="Normal 6 8 2 4 2 2" xfId="32409"/>
    <cellStyle name="Normal 6 8 2 4 3" xfId="32410"/>
    <cellStyle name="Normal 6 8 2 5" xfId="32411"/>
    <cellStyle name="Normal 6 8 2 5 2" xfId="32412"/>
    <cellStyle name="Normal 6 8 2 6" xfId="32413"/>
    <cellStyle name="Normal 6 8 3" xfId="32414"/>
    <cellStyle name="Normal 6 8 3 2" xfId="32415"/>
    <cellStyle name="Normal 6 8 3 2 2" xfId="32416"/>
    <cellStyle name="Normal 6 8 3 2 2 2" xfId="32417"/>
    <cellStyle name="Normal 6 8 3 2 3" xfId="32418"/>
    <cellStyle name="Normal 6 8 3 3" xfId="32419"/>
    <cellStyle name="Normal 6 8 3 3 2" xfId="32420"/>
    <cellStyle name="Normal 6 8 3 3 2 2" xfId="32421"/>
    <cellStyle name="Normal 6 8 3 3 3" xfId="32422"/>
    <cellStyle name="Normal 6 8 3 4" xfId="32423"/>
    <cellStyle name="Normal 6 8 3 4 2" xfId="32424"/>
    <cellStyle name="Normal 6 8 3 5" xfId="32425"/>
    <cellStyle name="Normal 6 8 4" xfId="32426"/>
    <cellStyle name="Normal 6 8 4 2" xfId="32427"/>
    <cellStyle name="Normal 6 8 4 2 2" xfId="32428"/>
    <cellStyle name="Normal 6 8 4 3" xfId="32429"/>
    <cellStyle name="Normal 6 8 5" xfId="32430"/>
    <cellStyle name="Normal 6 8 5 2" xfId="32431"/>
    <cellStyle name="Normal 6 8 5 2 2" xfId="32432"/>
    <cellStyle name="Normal 6 8 5 3" xfId="32433"/>
    <cellStyle name="Normal 6 8 6" xfId="32434"/>
    <cellStyle name="Normal 6 8 6 2" xfId="32435"/>
    <cellStyle name="Normal 6 8 7" xfId="32436"/>
    <cellStyle name="Normal 6 9 2" xfId="32437"/>
    <cellStyle name="Normal 6 9 2 2" xfId="32438"/>
    <cellStyle name="Normal 6 9 2 2 2" xfId="32439"/>
    <cellStyle name="Normal 6 9 2 2 2 2" xfId="32440"/>
    <cellStyle name="Normal 6 9 2 2 3" xfId="32441"/>
    <cellStyle name="Normal 6 9 2 3" xfId="32442"/>
    <cellStyle name="Normal 6 9 2 3 2" xfId="32443"/>
    <cellStyle name="Normal 6 9 2 3 2 2" xfId="32444"/>
    <cellStyle name="Normal 6 9 2 3 3" xfId="32445"/>
    <cellStyle name="Normal 6 9 2 4" xfId="32446"/>
    <cellStyle name="Normal 6 9 2 4 2" xfId="32447"/>
    <cellStyle name="Normal 6 9 2 5" xfId="32448"/>
    <cellStyle name="Normal 6 9 3" xfId="32449"/>
    <cellStyle name="Normal 6 9 3 2" xfId="32450"/>
    <cellStyle name="Normal 6 9 3 2 2" xfId="32451"/>
    <cellStyle name="Normal 6 9 3 3" xfId="32452"/>
    <cellStyle name="Normal 6 9 4" xfId="32453"/>
    <cellStyle name="Normal 6 9 4 2" xfId="32454"/>
    <cellStyle name="Normal 6 9 4 2 2" xfId="32455"/>
    <cellStyle name="Normal 6 9 4 3" xfId="32456"/>
    <cellStyle name="Normal 6 9 5" xfId="32457"/>
    <cellStyle name="Normal 6 9 5 2" xfId="32458"/>
    <cellStyle name="Normal 6 9 6" xfId="32459"/>
    <cellStyle name="Normal 60 10 2" xfId="32460"/>
    <cellStyle name="Normal 60 10 2 2" xfId="32461"/>
    <cellStyle name="Normal 60 10 2 2 2" xfId="32462"/>
    <cellStyle name="Normal 60 10 2 3" xfId="32463"/>
    <cellStyle name="Normal 60 10 3" xfId="32464"/>
    <cellStyle name="Normal 60 10 3 2" xfId="32465"/>
    <cellStyle name="Normal 60 10 3 2 2" xfId="32466"/>
    <cellStyle name="Normal 60 10 3 3" xfId="32467"/>
    <cellStyle name="Normal 60 10 4" xfId="32468"/>
    <cellStyle name="Normal 60 10 4 2" xfId="32469"/>
    <cellStyle name="Normal 60 10 5" xfId="32470"/>
    <cellStyle name="Normal 60 11" xfId="32471"/>
    <cellStyle name="Normal 60 11 2" xfId="32472"/>
    <cellStyle name="Normal 60 11 2 2" xfId="32473"/>
    <cellStyle name="Normal 60 11 3" xfId="32474"/>
    <cellStyle name="Normal 60 12" xfId="32475"/>
    <cellStyle name="Normal 60 12 2" xfId="32476"/>
    <cellStyle name="Normal 60 12 2 2" xfId="32477"/>
    <cellStyle name="Normal 60 12 3" xfId="32478"/>
    <cellStyle name="Normal 60 13" xfId="32479"/>
    <cellStyle name="Normal 60 13 2" xfId="32480"/>
    <cellStyle name="Normal 60 14" xfId="32481"/>
    <cellStyle name="Normal 60 2 2 2" xfId="32482"/>
    <cellStyle name="Normal 60 2 2 2 2" xfId="32483"/>
    <cellStyle name="Normal 60 2 2 2 2 2" xfId="32484"/>
    <cellStyle name="Normal 60 2 2 2 2 2 2" xfId="32485"/>
    <cellStyle name="Normal 60 2 2 2 2 3" xfId="32486"/>
    <cellStyle name="Normal 60 2 2 2 3" xfId="32487"/>
    <cellStyle name="Normal 60 2 2 2 3 2" xfId="32488"/>
    <cellStyle name="Normal 60 2 2 2 3 2 2" xfId="32489"/>
    <cellStyle name="Normal 60 2 2 2 3 3" xfId="32490"/>
    <cellStyle name="Normal 60 2 2 2 4" xfId="32491"/>
    <cellStyle name="Normal 60 2 2 2 4 2" xfId="32492"/>
    <cellStyle name="Normal 60 2 2 2 5" xfId="32493"/>
    <cellStyle name="Normal 60 2 2 3" xfId="32494"/>
    <cellStyle name="Normal 60 2 2 3 2" xfId="32495"/>
    <cellStyle name="Normal 60 2 2 3 2 2" xfId="32496"/>
    <cellStyle name="Normal 60 2 2 3 3" xfId="32497"/>
    <cellStyle name="Normal 60 2 2 4" xfId="32498"/>
    <cellStyle name="Normal 60 2 2 4 2" xfId="32499"/>
    <cellStyle name="Normal 60 2 2 4 2 2" xfId="32500"/>
    <cellStyle name="Normal 60 2 2 4 3" xfId="32501"/>
    <cellStyle name="Normal 60 2 2 5" xfId="32502"/>
    <cellStyle name="Normal 60 2 2 5 2" xfId="32503"/>
    <cellStyle name="Normal 60 2 2 6" xfId="32504"/>
    <cellStyle name="Normal 60 2 3 2" xfId="32505"/>
    <cellStyle name="Normal 60 2 3 2 2" xfId="32506"/>
    <cellStyle name="Normal 60 2 3 2 2 2" xfId="32507"/>
    <cellStyle name="Normal 60 2 3 2 3" xfId="32508"/>
    <cellStyle name="Normal 60 2 3 3" xfId="32509"/>
    <cellStyle name="Normal 60 2 3 3 2" xfId="32510"/>
    <cellStyle name="Normal 60 2 3 3 2 2" xfId="32511"/>
    <cellStyle name="Normal 60 2 3 3 3" xfId="32512"/>
    <cellStyle name="Normal 60 2 3 4" xfId="32513"/>
    <cellStyle name="Normal 60 2 3 4 2" xfId="32514"/>
    <cellStyle name="Normal 60 2 3 5" xfId="32515"/>
    <cellStyle name="Normal 60 2 4 2" xfId="32516"/>
    <cellStyle name="Normal 60 2 4 2 2" xfId="32517"/>
    <cellStyle name="Normal 60 2 4 3" xfId="32518"/>
    <cellStyle name="Normal 60 2 5" xfId="32519"/>
    <cellStyle name="Normal 60 2 5 2" xfId="32520"/>
    <cellStyle name="Normal 60 2 5 2 2" xfId="32521"/>
    <cellStyle name="Normal 60 2 5 3" xfId="32522"/>
    <cellStyle name="Normal 60 2 6" xfId="32523"/>
    <cellStyle name="Normal 60 2 6 2" xfId="32524"/>
    <cellStyle name="Normal 60 2 7" xfId="32525"/>
    <cellStyle name="Normal 60 3 2 2" xfId="32526"/>
    <cellStyle name="Normal 60 3 2 2 2" xfId="32527"/>
    <cellStyle name="Normal 60 3 2 2 2 2" xfId="32528"/>
    <cellStyle name="Normal 60 3 2 2 2 2 2" xfId="32529"/>
    <cellStyle name="Normal 60 3 2 2 2 3" xfId="32530"/>
    <cellStyle name="Normal 60 3 2 2 3" xfId="32531"/>
    <cellStyle name="Normal 60 3 2 2 3 2" xfId="32532"/>
    <cellStyle name="Normal 60 3 2 2 3 2 2" xfId="32533"/>
    <cellStyle name="Normal 60 3 2 2 3 3" xfId="32534"/>
    <cellStyle name="Normal 60 3 2 2 4" xfId="32535"/>
    <cellStyle name="Normal 60 3 2 2 4 2" xfId="32536"/>
    <cellStyle name="Normal 60 3 2 2 5" xfId="32537"/>
    <cellStyle name="Normal 60 3 2 3" xfId="32538"/>
    <cellStyle name="Normal 60 3 2 3 2" xfId="32539"/>
    <cellStyle name="Normal 60 3 2 3 2 2" xfId="32540"/>
    <cellStyle name="Normal 60 3 2 3 3" xfId="32541"/>
    <cellStyle name="Normal 60 3 2 4" xfId="32542"/>
    <cellStyle name="Normal 60 3 2 4 2" xfId="32543"/>
    <cellStyle name="Normal 60 3 2 4 2 2" xfId="32544"/>
    <cellStyle name="Normal 60 3 2 4 3" xfId="32545"/>
    <cellStyle name="Normal 60 3 2 5" xfId="32546"/>
    <cellStyle name="Normal 60 3 2 5 2" xfId="32547"/>
    <cellStyle name="Normal 60 3 2 6" xfId="32548"/>
    <cellStyle name="Normal 60 3 3 2" xfId="32549"/>
    <cellStyle name="Normal 60 3 3 2 2" xfId="32550"/>
    <cellStyle name="Normal 60 3 3 2 2 2" xfId="32551"/>
    <cellStyle name="Normal 60 3 3 2 3" xfId="32552"/>
    <cellStyle name="Normal 60 3 3 3" xfId="32553"/>
    <cellStyle name="Normal 60 3 3 3 2" xfId="32554"/>
    <cellStyle name="Normal 60 3 3 3 2 2" xfId="32555"/>
    <cellStyle name="Normal 60 3 3 3 3" xfId="32556"/>
    <cellStyle name="Normal 60 3 3 4" xfId="32557"/>
    <cellStyle name="Normal 60 3 3 4 2" xfId="32558"/>
    <cellStyle name="Normal 60 3 3 5" xfId="32559"/>
    <cellStyle name="Normal 60 3 4 2" xfId="32560"/>
    <cellStyle name="Normal 60 3 4 2 2" xfId="32561"/>
    <cellStyle name="Normal 60 3 4 3" xfId="32562"/>
    <cellStyle name="Normal 60 3 5" xfId="32563"/>
    <cellStyle name="Normal 60 3 5 2" xfId="32564"/>
    <cellStyle name="Normal 60 3 5 2 2" xfId="32565"/>
    <cellStyle name="Normal 60 3 5 3" xfId="32566"/>
    <cellStyle name="Normal 60 3 6" xfId="32567"/>
    <cellStyle name="Normal 60 3 6 2" xfId="32568"/>
    <cellStyle name="Normal 60 3 7" xfId="32569"/>
    <cellStyle name="Normal 60 4 2 2" xfId="32570"/>
    <cellStyle name="Normal 60 4 2 2 2" xfId="32571"/>
    <cellStyle name="Normal 60 4 2 2 2 2" xfId="32572"/>
    <cellStyle name="Normal 60 4 2 2 2 2 2" xfId="32573"/>
    <cellStyle name="Normal 60 4 2 2 2 3" xfId="32574"/>
    <cellStyle name="Normal 60 4 2 2 3" xfId="32575"/>
    <cellStyle name="Normal 60 4 2 2 3 2" xfId="32576"/>
    <cellStyle name="Normal 60 4 2 2 3 2 2" xfId="32577"/>
    <cellStyle name="Normal 60 4 2 2 3 3" xfId="32578"/>
    <cellStyle name="Normal 60 4 2 2 4" xfId="32579"/>
    <cellStyle name="Normal 60 4 2 2 4 2" xfId="32580"/>
    <cellStyle name="Normal 60 4 2 2 5" xfId="32581"/>
    <cellStyle name="Normal 60 4 2 3" xfId="32582"/>
    <cellStyle name="Normal 60 4 2 3 2" xfId="32583"/>
    <cellStyle name="Normal 60 4 2 3 2 2" xfId="32584"/>
    <cellStyle name="Normal 60 4 2 3 3" xfId="32585"/>
    <cellStyle name="Normal 60 4 2 4" xfId="32586"/>
    <cellStyle name="Normal 60 4 2 4 2" xfId="32587"/>
    <cellStyle name="Normal 60 4 2 4 2 2" xfId="32588"/>
    <cellStyle name="Normal 60 4 2 4 3" xfId="32589"/>
    <cellStyle name="Normal 60 4 2 5" xfId="32590"/>
    <cellStyle name="Normal 60 4 2 5 2" xfId="32591"/>
    <cellStyle name="Normal 60 4 2 6" xfId="32592"/>
    <cellStyle name="Normal 60 4 3" xfId="32593"/>
    <cellStyle name="Normal 60 4 3 2" xfId="32594"/>
    <cellStyle name="Normal 60 4 3 2 2" xfId="32595"/>
    <cellStyle name="Normal 60 4 3 2 2 2" xfId="32596"/>
    <cellStyle name="Normal 60 4 3 2 3" xfId="32597"/>
    <cellStyle name="Normal 60 4 3 3" xfId="32598"/>
    <cellStyle name="Normal 60 4 3 3 2" xfId="32599"/>
    <cellStyle name="Normal 60 4 3 3 2 2" xfId="32600"/>
    <cellStyle name="Normal 60 4 3 3 3" xfId="32601"/>
    <cellStyle name="Normal 60 4 3 4" xfId="32602"/>
    <cellStyle name="Normal 60 4 3 4 2" xfId="32603"/>
    <cellStyle name="Normal 60 4 3 5" xfId="32604"/>
    <cellStyle name="Normal 60 4 4" xfId="32605"/>
    <cellStyle name="Normal 60 4 4 2" xfId="32606"/>
    <cellStyle name="Normal 60 4 4 2 2" xfId="32607"/>
    <cellStyle name="Normal 60 4 4 3" xfId="32608"/>
    <cellStyle name="Normal 60 4 5" xfId="32609"/>
    <cellStyle name="Normal 60 4 5 2" xfId="32610"/>
    <cellStyle name="Normal 60 4 5 2 2" xfId="32611"/>
    <cellStyle name="Normal 60 4 5 3" xfId="32612"/>
    <cellStyle name="Normal 60 4 6" xfId="32613"/>
    <cellStyle name="Normal 60 4 6 2" xfId="32614"/>
    <cellStyle name="Normal 60 4 7" xfId="32615"/>
    <cellStyle name="Normal 60 5 2 2" xfId="32616"/>
    <cellStyle name="Normal 60 5 2 2 2" xfId="32617"/>
    <cellStyle name="Normal 60 5 2 2 2 2" xfId="32618"/>
    <cellStyle name="Normal 60 5 2 2 2 2 2" xfId="32619"/>
    <cellStyle name="Normal 60 5 2 2 2 3" xfId="32620"/>
    <cellStyle name="Normal 60 5 2 2 3" xfId="32621"/>
    <cellStyle name="Normal 60 5 2 2 3 2" xfId="32622"/>
    <cellStyle name="Normal 60 5 2 2 3 2 2" xfId="32623"/>
    <cellStyle name="Normal 60 5 2 2 3 3" xfId="32624"/>
    <cellStyle name="Normal 60 5 2 2 4" xfId="32625"/>
    <cellStyle name="Normal 60 5 2 2 4 2" xfId="32626"/>
    <cellStyle name="Normal 60 5 2 2 5" xfId="32627"/>
    <cellStyle name="Normal 60 5 2 3" xfId="32628"/>
    <cellStyle name="Normal 60 5 2 3 2" xfId="32629"/>
    <cellStyle name="Normal 60 5 2 3 2 2" xfId="32630"/>
    <cellStyle name="Normal 60 5 2 3 3" xfId="32631"/>
    <cellStyle name="Normal 60 5 2 4" xfId="32632"/>
    <cellStyle name="Normal 60 5 2 4 2" xfId="32633"/>
    <cellStyle name="Normal 60 5 2 4 2 2" xfId="32634"/>
    <cellStyle name="Normal 60 5 2 4 3" xfId="32635"/>
    <cellStyle name="Normal 60 5 2 5" xfId="32636"/>
    <cellStyle name="Normal 60 5 2 5 2" xfId="32637"/>
    <cellStyle name="Normal 60 5 2 6" xfId="32638"/>
    <cellStyle name="Normal 60 5 3" xfId="32639"/>
    <cellStyle name="Normal 60 5 3 2" xfId="32640"/>
    <cellStyle name="Normal 60 5 3 2 2" xfId="32641"/>
    <cellStyle name="Normal 60 5 3 2 2 2" xfId="32642"/>
    <cellStyle name="Normal 60 5 3 2 3" xfId="32643"/>
    <cellStyle name="Normal 60 5 3 3" xfId="32644"/>
    <cellStyle name="Normal 60 5 3 3 2" xfId="32645"/>
    <cellStyle name="Normal 60 5 3 3 2 2" xfId="32646"/>
    <cellStyle name="Normal 60 5 3 3 3" xfId="32647"/>
    <cellStyle name="Normal 60 5 3 4" xfId="32648"/>
    <cellStyle name="Normal 60 5 3 4 2" xfId="32649"/>
    <cellStyle name="Normal 60 5 3 5" xfId="32650"/>
    <cellStyle name="Normal 60 5 4" xfId="32651"/>
    <cellStyle name="Normal 60 5 4 2" xfId="32652"/>
    <cellStyle name="Normal 60 5 4 2 2" xfId="32653"/>
    <cellStyle name="Normal 60 5 4 3" xfId="32654"/>
    <cellStyle name="Normal 60 5 5" xfId="32655"/>
    <cellStyle name="Normal 60 5 5 2" xfId="32656"/>
    <cellStyle name="Normal 60 5 5 2 2" xfId="32657"/>
    <cellStyle name="Normal 60 5 5 3" xfId="32658"/>
    <cellStyle name="Normal 60 5 6" xfId="32659"/>
    <cellStyle name="Normal 60 5 6 2" xfId="32660"/>
    <cellStyle name="Normal 60 5 7" xfId="32661"/>
    <cellStyle name="Normal 60 6 2 2" xfId="32662"/>
    <cellStyle name="Normal 60 6 2 2 2" xfId="32663"/>
    <cellStyle name="Normal 60 6 2 2 2 2" xfId="32664"/>
    <cellStyle name="Normal 60 6 2 2 2 2 2" xfId="32665"/>
    <cellStyle name="Normal 60 6 2 2 2 3" xfId="32666"/>
    <cellStyle name="Normal 60 6 2 2 3" xfId="32667"/>
    <cellStyle name="Normal 60 6 2 2 3 2" xfId="32668"/>
    <cellStyle name="Normal 60 6 2 2 3 2 2" xfId="32669"/>
    <cellStyle name="Normal 60 6 2 2 3 3" xfId="32670"/>
    <cellStyle name="Normal 60 6 2 2 4" xfId="32671"/>
    <cellStyle name="Normal 60 6 2 2 4 2" xfId="32672"/>
    <cellStyle name="Normal 60 6 2 2 5" xfId="32673"/>
    <cellStyle name="Normal 60 6 2 3" xfId="32674"/>
    <cellStyle name="Normal 60 6 2 3 2" xfId="32675"/>
    <cellStyle name="Normal 60 6 2 3 2 2" xfId="32676"/>
    <cellStyle name="Normal 60 6 2 3 3" xfId="32677"/>
    <cellStyle name="Normal 60 6 2 4" xfId="32678"/>
    <cellStyle name="Normal 60 6 2 4 2" xfId="32679"/>
    <cellStyle name="Normal 60 6 2 4 2 2" xfId="32680"/>
    <cellStyle name="Normal 60 6 2 4 3" xfId="32681"/>
    <cellStyle name="Normal 60 6 2 5" xfId="32682"/>
    <cellStyle name="Normal 60 6 2 5 2" xfId="32683"/>
    <cellStyle name="Normal 60 6 2 6" xfId="32684"/>
    <cellStyle name="Normal 60 6 3" xfId="32685"/>
    <cellStyle name="Normal 60 6 3 2" xfId="32686"/>
    <cellStyle name="Normal 60 6 3 2 2" xfId="32687"/>
    <cellStyle name="Normal 60 6 3 2 2 2" xfId="32688"/>
    <cellStyle name="Normal 60 6 3 2 3" xfId="32689"/>
    <cellStyle name="Normal 60 6 3 3" xfId="32690"/>
    <cellStyle name="Normal 60 6 3 3 2" xfId="32691"/>
    <cellStyle name="Normal 60 6 3 3 2 2" xfId="32692"/>
    <cellStyle name="Normal 60 6 3 3 3" xfId="32693"/>
    <cellStyle name="Normal 60 6 3 4" xfId="32694"/>
    <cellStyle name="Normal 60 6 3 4 2" xfId="32695"/>
    <cellStyle name="Normal 60 6 3 5" xfId="32696"/>
    <cellStyle name="Normal 60 6 4" xfId="32697"/>
    <cellStyle name="Normal 60 6 4 2" xfId="32698"/>
    <cellStyle name="Normal 60 6 4 2 2" xfId="32699"/>
    <cellStyle name="Normal 60 6 4 3" xfId="32700"/>
    <cellStyle name="Normal 60 6 5" xfId="32701"/>
    <cellStyle name="Normal 60 6 5 2" xfId="32702"/>
    <cellStyle name="Normal 60 6 5 2 2" xfId="32703"/>
    <cellStyle name="Normal 60 6 5 3" xfId="32704"/>
    <cellStyle name="Normal 60 6 6" xfId="32705"/>
    <cellStyle name="Normal 60 6 6 2" xfId="32706"/>
    <cellStyle name="Normal 60 6 7" xfId="32707"/>
    <cellStyle name="Normal 60 7 2 2" xfId="32708"/>
    <cellStyle name="Normal 60 7 2 2 2" xfId="32709"/>
    <cellStyle name="Normal 60 7 2 2 2 2" xfId="32710"/>
    <cellStyle name="Normal 60 7 2 2 2 2 2" xfId="32711"/>
    <cellStyle name="Normal 60 7 2 2 2 3" xfId="32712"/>
    <cellStyle name="Normal 60 7 2 2 3" xfId="32713"/>
    <cellStyle name="Normal 60 7 2 2 3 2" xfId="32714"/>
    <cellStyle name="Normal 60 7 2 2 3 2 2" xfId="32715"/>
    <cellStyle name="Normal 60 7 2 2 3 3" xfId="32716"/>
    <cellStyle name="Normal 60 7 2 2 4" xfId="32717"/>
    <cellStyle name="Normal 60 7 2 2 4 2" xfId="32718"/>
    <cellStyle name="Normal 60 7 2 2 5" xfId="32719"/>
    <cellStyle name="Normal 60 7 2 3" xfId="32720"/>
    <cellStyle name="Normal 60 7 2 3 2" xfId="32721"/>
    <cellStyle name="Normal 60 7 2 3 2 2" xfId="32722"/>
    <cellStyle name="Normal 60 7 2 3 3" xfId="32723"/>
    <cellStyle name="Normal 60 7 2 4" xfId="32724"/>
    <cellStyle name="Normal 60 7 2 4 2" xfId="32725"/>
    <cellStyle name="Normal 60 7 2 4 2 2" xfId="32726"/>
    <cellStyle name="Normal 60 7 2 4 3" xfId="32727"/>
    <cellStyle name="Normal 60 7 2 5" xfId="32728"/>
    <cellStyle name="Normal 60 7 2 5 2" xfId="32729"/>
    <cellStyle name="Normal 60 7 2 6" xfId="32730"/>
    <cellStyle name="Normal 60 7 3" xfId="32731"/>
    <cellStyle name="Normal 60 7 3 2" xfId="32732"/>
    <cellStyle name="Normal 60 7 3 2 2" xfId="32733"/>
    <cellStyle name="Normal 60 7 3 2 2 2" xfId="32734"/>
    <cellStyle name="Normal 60 7 3 2 3" xfId="32735"/>
    <cellStyle name="Normal 60 7 3 3" xfId="32736"/>
    <cellStyle name="Normal 60 7 3 3 2" xfId="32737"/>
    <cellStyle name="Normal 60 7 3 3 2 2" xfId="32738"/>
    <cellStyle name="Normal 60 7 3 3 3" xfId="32739"/>
    <cellStyle name="Normal 60 7 3 4" xfId="32740"/>
    <cellStyle name="Normal 60 7 3 4 2" xfId="32741"/>
    <cellStyle name="Normal 60 7 3 5" xfId="32742"/>
    <cellStyle name="Normal 60 7 4" xfId="32743"/>
    <cellStyle name="Normal 60 7 4 2" xfId="32744"/>
    <cellStyle name="Normal 60 7 4 2 2" xfId="32745"/>
    <cellStyle name="Normal 60 7 4 3" xfId="32746"/>
    <cellStyle name="Normal 60 7 5" xfId="32747"/>
    <cellStyle name="Normal 60 7 5 2" xfId="32748"/>
    <cellStyle name="Normal 60 7 5 2 2" xfId="32749"/>
    <cellStyle name="Normal 60 7 5 3" xfId="32750"/>
    <cellStyle name="Normal 60 7 6" xfId="32751"/>
    <cellStyle name="Normal 60 7 6 2" xfId="32752"/>
    <cellStyle name="Normal 60 7 7" xfId="32753"/>
    <cellStyle name="Normal 60 8 2" xfId="32754"/>
    <cellStyle name="Normal 60 8 2 2" xfId="32755"/>
    <cellStyle name="Normal 60 8 2 2 2" xfId="32756"/>
    <cellStyle name="Normal 60 8 2 2 2 2" xfId="32757"/>
    <cellStyle name="Normal 60 8 2 2 3" xfId="32758"/>
    <cellStyle name="Normal 60 8 2 3" xfId="32759"/>
    <cellStyle name="Normal 60 8 2 3 2" xfId="32760"/>
    <cellStyle name="Normal 60 8 2 3 2 2" xfId="32761"/>
    <cellStyle name="Normal 60 8 2 3 3" xfId="32762"/>
    <cellStyle name="Normal 60 8 2 4" xfId="32763"/>
    <cellStyle name="Normal 60 8 2 4 2" xfId="32764"/>
    <cellStyle name="Normal 60 8 2 5" xfId="32765"/>
    <cellStyle name="Normal 60 8 3" xfId="32766"/>
    <cellStyle name="Normal 60 8 3 2" xfId="32767"/>
    <cellStyle name="Normal 60 8 3 2 2" xfId="32768"/>
    <cellStyle name="Normal 60 8 3 3" xfId="32769"/>
    <cellStyle name="Normal 60 8 4" xfId="32770"/>
    <cellStyle name="Normal 60 8 4 2" xfId="32771"/>
    <cellStyle name="Normal 60 8 4 2 2" xfId="32772"/>
    <cellStyle name="Normal 60 8 4 3" xfId="32773"/>
    <cellStyle name="Normal 60 8 5" xfId="32774"/>
    <cellStyle name="Normal 60 8 5 2" xfId="32775"/>
    <cellStyle name="Normal 60 8 6" xfId="32776"/>
    <cellStyle name="Normal 60 9 2" xfId="32777"/>
    <cellStyle name="Normal 60 9 2 2" xfId="32778"/>
    <cellStyle name="Normal 60 9 2 2 2" xfId="32779"/>
    <cellStyle name="Normal 60 9 2 2 2 2" xfId="32780"/>
    <cellStyle name="Normal 60 9 2 2 3" xfId="32781"/>
    <cellStyle name="Normal 60 9 2 3" xfId="32782"/>
    <cellStyle name="Normal 60 9 2 3 2" xfId="32783"/>
    <cellStyle name="Normal 60 9 2 3 2 2" xfId="32784"/>
    <cellStyle name="Normal 60 9 2 3 3" xfId="32785"/>
    <cellStyle name="Normal 60 9 2 4" xfId="32786"/>
    <cellStyle name="Normal 60 9 2 4 2" xfId="32787"/>
    <cellStyle name="Normal 60 9 2 5" xfId="32788"/>
    <cellStyle name="Normal 60 9 3" xfId="32789"/>
    <cellStyle name="Normal 60 9 3 2" xfId="32790"/>
    <cellStyle name="Normal 60 9 3 2 2" xfId="32791"/>
    <cellStyle name="Normal 60 9 3 3" xfId="32792"/>
    <cellStyle name="Normal 60 9 4" xfId="32793"/>
    <cellStyle name="Normal 60 9 4 2" xfId="32794"/>
    <cellStyle name="Normal 60 9 4 2 2" xfId="32795"/>
    <cellStyle name="Normal 60 9 4 3" xfId="32796"/>
    <cellStyle name="Normal 60 9 5" xfId="32797"/>
    <cellStyle name="Normal 60 9 5 2" xfId="32798"/>
    <cellStyle name="Normal 60 9 6" xfId="32799"/>
    <cellStyle name="Normal 61 10 2" xfId="32800"/>
    <cellStyle name="Normal 61 10 2 2" xfId="32801"/>
    <cellStyle name="Normal 61 10 2 2 2" xfId="32802"/>
    <cellStyle name="Normal 61 10 2 3" xfId="32803"/>
    <cellStyle name="Normal 61 10 3" xfId="32804"/>
    <cellStyle name="Normal 61 10 3 2" xfId="32805"/>
    <cellStyle name="Normal 61 10 3 2 2" xfId="32806"/>
    <cellStyle name="Normal 61 10 3 3" xfId="32807"/>
    <cellStyle name="Normal 61 10 4" xfId="32808"/>
    <cellStyle name="Normal 61 10 4 2" xfId="32809"/>
    <cellStyle name="Normal 61 10 5" xfId="32810"/>
    <cellStyle name="Normal 61 11" xfId="32811"/>
    <cellStyle name="Normal 61 11 2" xfId="32812"/>
    <cellStyle name="Normal 61 11 2 2" xfId="32813"/>
    <cellStyle name="Normal 61 11 3" xfId="32814"/>
    <cellStyle name="Normal 61 12" xfId="32815"/>
    <cellStyle name="Normal 61 12 2" xfId="32816"/>
    <cellStyle name="Normal 61 12 2 2" xfId="32817"/>
    <cellStyle name="Normal 61 12 3" xfId="32818"/>
    <cellStyle name="Normal 61 13" xfId="32819"/>
    <cellStyle name="Normal 61 13 2" xfId="32820"/>
    <cellStyle name="Normal 61 14" xfId="32821"/>
    <cellStyle name="Normal 61 2 2 2" xfId="32822"/>
    <cellStyle name="Normal 61 2 2 2 2" xfId="32823"/>
    <cellStyle name="Normal 61 2 2 2 2 2" xfId="32824"/>
    <cellStyle name="Normal 61 2 2 2 2 2 2" xfId="32825"/>
    <cellStyle name="Normal 61 2 2 2 2 3" xfId="32826"/>
    <cellStyle name="Normal 61 2 2 2 3" xfId="32827"/>
    <cellStyle name="Normal 61 2 2 2 3 2" xfId="32828"/>
    <cellStyle name="Normal 61 2 2 2 3 2 2" xfId="32829"/>
    <cellStyle name="Normal 61 2 2 2 3 3" xfId="32830"/>
    <cellStyle name="Normal 61 2 2 2 4" xfId="32831"/>
    <cellStyle name="Normal 61 2 2 2 4 2" xfId="32832"/>
    <cellStyle name="Normal 61 2 2 2 5" xfId="32833"/>
    <cellStyle name="Normal 61 2 2 3" xfId="32834"/>
    <cellStyle name="Normal 61 2 2 3 2" xfId="32835"/>
    <cellStyle name="Normal 61 2 2 3 2 2" xfId="32836"/>
    <cellStyle name="Normal 61 2 2 3 3" xfId="32837"/>
    <cellStyle name="Normal 61 2 2 4" xfId="32838"/>
    <cellStyle name="Normal 61 2 2 4 2" xfId="32839"/>
    <cellStyle name="Normal 61 2 2 4 2 2" xfId="32840"/>
    <cellStyle name="Normal 61 2 2 4 3" xfId="32841"/>
    <cellStyle name="Normal 61 2 2 5" xfId="32842"/>
    <cellStyle name="Normal 61 2 2 5 2" xfId="32843"/>
    <cellStyle name="Normal 61 2 2 6" xfId="32844"/>
    <cellStyle name="Normal 61 2 3 2" xfId="32845"/>
    <cellStyle name="Normal 61 2 3 2 2" xfId="32846"/>
    <cellStyle name="Normal 61 2 3 2 2 2" xfId="32847"/>
    <cellStyle name="Normal 61 2 3 2 3" xfId="32848"/>
    <cellStyle name="Normal 61 2 3 3" xfId="32849"/>
    <cellStyle name="Normal 61 2 3 3 2" xfId="32850"/>
    <cellStyle name="Normal 61 2 3 3 2 2" xfId="32851"/>
    <cellStyle name="Normal 61 2 3 3 3" xfId="32852"/>
    <cellStyle name="Normal 61 2 3 4" xfId="32853"/>
    <cellStyle name="Normal 61 2 3 4 2" xfId="32854"/>
    <cellStyle name="Normal 61 2 3 5" xfId="32855"/>
    <cellStyle name="Normal 61 2 4 2" xfId="32856"/>
    <cellStyle name="Normal 61 2 4 2 2" xfId="32857"/>
    <cellStyle name="Normal 61 2 4 3" xfId="32858"/>
    <cellStyle name="Normal 61 2 5" xfId="32859"/>
    <cellStyle name="Normal 61 2 5 2" xfId="32860"/>
    <cellStyle name="Normal 61 2 5 2 2" xfId="32861"/>
    <cellStyle name="Normal 61 2 5 3" xfId="32862"/>
    <cellStyle name="Normal 61 2 6" xfId="32863"/>
    <cellStyle name="Normal 61 2 6 2" xfId="32864"/>
    <cellStyle name="Normal 61 2 7" xfId="32865"/>
    <cellStyle name="Normal 61 3 2 2" xfId="32866"/>
    <cellStyle name="Normal 61 3 2 2 2" xfId="32867"/>
    <cellStyle name="Normal 61 3 2 2 2 2" xfId="32868"/>
    <cellStyle name="Normal 61 3 2 2 2 2 2" xfId="32869"/>
    <cellStyle name="Normal 61 3 2 2 2 3" xfId="32870"/>
    <cellStyle name="Normal 61 3 2 2 3" xfId="32871"/>
    <cellStyle name="Normal 61 3 2 2 3 2" xfId="32872"/>
    <cellStyle name="Normal 61 3 2 2 3 2 2" xfId="32873"/>
    <cellStyle name="Normal 61 3 2 2 3 3" xfId="32874"/>
    <cellStyle name="Normal 61 3 2 2 4" xfId="32875"/>
    <cellStyle name="Normal 61 3 2 2 4 2" xfId="32876"/>
    <cellStyle name="Normal 61 3 2 2 5" xfId="32877"/>
    <cellStyle name="Normal 61 3 2 3" xfId="32878"/>
    <cellStyle name="Normal 61 3 2 3 2" xfId="32879"/>
    <cellStyle name="Normal 61 3 2 3 2 2" xfId="32880"/>
    <cellStyle name="Normal 61 3 2 3 3" xfId="32881"/>
    <cellStyle name="Normal 61 3 2 4" xfId="32882"/>
    <cellStyle name="Normal 61 3 2 4 2" xfId="32883"/>
    <cellStyle name="Normal 61 3 2 4 2 2" xfId="32884"/>
    <cellStyle name="Normal 61 3 2 4 3" xfId="32885"/>
    <cellStyle name="Normal 61 3 2 5" xfId="32886"/>
    <cellStyle name="Normal 61 3 2 5 2" xfId="32887"/>
    <cellStyle name="Normal 61 3 2 6" xfId="32888"/>
    <cellStyle name="Normal 61 3 3 2" xfId="32889"/>
    <cellStyle name="Normal 61 3 3 2 2" xfId="32890"/>
    <cellStyle name="Normal 61 3 3 2 2 2" xfId="32891"/>
    <cellStyle name="Normal 61 3 3 2 3" xfId="32892"/>
    <cellStyle name="Normal 61 3 3 3" xfId="32893"/>
    <cellStyle name="Normal 61 3 3 3 2" xfId="32894"/>
    <cellStyle name="Normal 61 3 3 3 2 2" xfId="32895"/>
    <cellStyle name="Normal 61 3 3 3 3" xfId="32896"/>
    <cellStyle name="Normal 61 3 3 4" xfId="32897"/>
    <cellStyle name="Normal 61 3 3 4 2" xfId="32898"/>
    <cellStyle name="Normal 61 3 3 5" xfId="32899"/>
    <cellStyle name="Normal 61 3 4 2" xfId="32900"/>
    <cellStyle name="Normal 61 3 4 2 2" xfId="32901"/>
    <cellStyle name="Normal 61 3 4 3" xfId="32902"/>
    <cellStyle name="Normal 61 3 5" xfId="32903"/>
    <cellStyle name="Normal 61 3 5 2" xfId="32904"/>
    <cellStyle name="Normal 61 3 5 2 2" xfId="32905"/>
    <cellStyle name="Normal 61 3 5 3" xfId="32906"/>
    <cellStyle name="Normal 61 3 6" xfId="32907"/>
    <cellStyle name="Normal 61 3 6 2" xfId="32908"/>
    <cellStyle name="Normal 61 3 7" xfId="32909"/>
    <cellStyle name="Normal 61 4 2 2" xfId="32910"/>
    <cellStyle name="Normal 61 4 2 2 2" xfId="32911"/>
    <cellStyle name="Normal 61 4 2 2 2 2" xfId="32912"/>
    <cellStyle name="Normal 61 4 2 2 2 2 2" xfId="32913"/>
    <cellStyle name="Normal 61 4 2 2 2 3" xfId="32914"/>
    <cellStyle name="Normal 61 4 2 2 3" xfId="32915"/>
    <cellStyle name="Normal 61 4 2 2 3 2" xfId="32916"/>
    <cellStyle name="Normal 61 4 2 2 3 2 2" xfId="32917"/>
    <cellStyle name="Normal 61 4 2 2 3 3" xfId="32918"/>
    <cellStyle name="Normal 61 4 2 2 4" xfId="32919"/>
    <cellStyle name="Normal 61 4 2 2 4 2" xfId="32920"/>
    <cellStyle name="Normal 61 4 2 2 5" xfId="32921"/>
    <cellStyle name="Normal 61 4 2 3" xfId="32922"/>
    <cellStyle name="Normal 61 4 2 3 2" xfId="32923"/>
    <cellStyle name="Normal 61 4 2 3 2 2" xfId="32924"/>
    <cellStyle name="Normal 61 4 2 3 3" xfId="32925"/>
    <cellStyle name="Normal 61 4 2 4" xfId="32926"/>
    <cellStyle name="Normal 61 4 2 4 2" xfId="32927"/>
    <cellStyle name="Normal 61 4 2 4 2 2" xfId="32928"/>
    <cellStyle name="Normal 61 4 2 4 3" xfId="32929"/>
    <cellStyle name="Normal 61 4 2 5" xfId="32930"/>
    <cellStyle name="Normal 61 4 2 5 2" xfId="32931"/>
    <cellStyle name="Normal 61 4 2 6" xfId="32932"/>
    <cellStyle name="Normal 61 4 3" xfId="32933"/>
    <cellStyle name="Normal 61 4 3 2" xfId="32934"/>
    <cellStyle name="Normal 61 4 3 2 2" xfId="32935"/>
    <cellStyle name="Normal 61 4 3 2 2 2" xfId="32936"/>
    <cellStyle name="Normal 61 4 3 2 3" xfId="32937"/>
    <cellStyle name="Normal 61 4 3 3" xfId="32938"/>
    <cellStyle name="Normal 61 4 3 3 2" xfId="32939"/>
    <cellStyle name="Normal 61 4 3 3 2 2" xfId="32940"/>
    <cellStyle name="Normal 61 4 3 3 3" xfId="32941"/>
    <cellStyle name="Normal 61 4 3 4" xfId="32942"/>
    <cellStyle name="Normal 61 4 3 4 2" xfId="32943"/>
    <cellStyle name="Normal 61 4 3 5" xfId="32944"/>
    <cellStyle name="Normal 61 4 4" xfId="32945"/>
    <cellStyle name="Normal 61 4 4 2" xfId="32946"/>
    <cellStyle name="Normal 61 4 4 2 2" xfId="32947"/>
    <cellStyle name="Normal 61 4 4 3" xfId="32948"/>
    <cellStyle name="Normal 61 4 5" xfId="32949"/>
    <cellStyle name="Normal 61 4 5 2" xfId="32950"/>
    <cellStyle name="Normal 61 4 5 2 2" xfId="32951"/>
    <cellStyle name="Normal 61 4 5 3" xfId="32952"/>
    <cellStyle name="Normal 61 4 6" xfId="32953"/>
    <cellStyle name="Normal 61 4 6 2" xfId="32954"/>
    <cellStyle name="Normal 61 4 7" xfId="32955"/>
    <cellStyle name="Normal 61 5 2 2" xfId="32956"/>
    <cellStyle name="Normal 61 5 2 2 2" xfId="32957"/>
    <cellStyle name="Normal 61 5 2 2 2 2" xfId="32958"/>
    <cellStyle name="Normal 61 5 2 2 2 2 2" xfId="32959"/>
    <cellStyle name="Normal 61 5 2 2 2 3" xfId="32960"/>
    <cellStyle name="Normal 61 5 2 2 3" xfId="32961"/>
    <cellStyle name="Normal 61 5 2 2 3 2" xfId="32962"/>
    <cellStyle name="Normal 61 5 2 2 3 2 2" xfId="32963"/>
    <cellStyle name="Normal 61 5 2 2 3 3" xfId="32964"/>
    <cellStyle name="Normal 61 5 2 2 4" xfId="32965"/>
    <cellStyle name="Normal 61 5 2 2 4 2" xfId="32966"/>
    <cellStyle name="Normal 61 5 2 2 5" xfId="32967"/>
    <cellStyle name="Normal 61 5 2 3" xfId="32968"/>
    <cellStyle name="Normal 61 5 2 3 2" xfId="32969"/>
    <cellStyle name="Normal 61 5 2 3 2 2" xfId="32970"/>
    <cellStyle name="Normal 61 5 2 3 3" xfId="32971"/>
    <cellStyle name="Normal 61 5 2 4" xfId="32972"/>
    <cellStyle name="Normal 61 5 2 4 2" xfId="32973"/>
    <cellStyle name="Normal 61 5 2 4 2 2" xfId="32974"/>
    <cellStyle name="Normal 61 5 2 4 3" xfId="32975"/>
    <cellStyle name="Normal 61 5 2 5" xfId="32976"/>
    <cellStyle name="Normal 61 5 2 5 2" xfId="32977"/>
    <cellStyle name="Normal 61 5 2 6" xfId="32978"/>
    <cellStyle name="Normal 61 5 3" xfId="32979"/>
    <cellStyle name="Normal 61 5 3 2" xfId="32980"/>
    <cellStyle name="Normal 61 5 3 2 2" xfId="32981"/>
    <cellStyle name="Normal 61 5 3 2 2 2" xfId="32982"/>
    <cellStyle name="Normal 61 5 3 2 3" xfId="32983"/>
    <cellStyle name="Normal 61 5 3 3" xfId="32984"/>
    <cellStyle name="Normal 61 5 3 3 2" xfId="32985"/>
    <cellStyle name="Normal 61 5 3 3 2 2" xfId="32986"/>
    <cellStyle name="Normal 61 5 3 3 3" xfId="32987"/>
    <cellStyle name="Normal 61 5 3 4" xfId="32988"/>
    <cellStyle name="Normal 61 5 3 4 2" xfId="32989"/>
    <cellStyle name="Normal 61 5 3 5" xfId="32990"/>
    <cellStyle name="Normal 61 5 4" xfId="32991"/>
    <cellStyle name="Normal 61 5 4 2" xfId="32992"/>
    <cellStyle name="Normal 61 5 4 2 2" xfId="32993"/>
    <cellStyle name="Normal 61 5 4 3" xfId="32994"/>
    <cellStyle name="Normal 61 5 5" xfId="32995"/>
    <cellStyle name="Normal 61 5 5 2" xfId="32996"/>
    <cellStyle name="Normal 61 5 5 2 2" xfId="32997"/>
    <cellStyle name="Normal 61 5 5 3" xfId="32998"/>
    <cellStyle name="Normal 61 5 6" xfId="32999"/>
    <cellStyle name="Normal 61 5 6 2" xfId="33000"/>
    <cellStyle name="Normal 61 5 7" xfId="33001"/>
    <cellStyle name="Normal 61 6 2 2" xfId="33002"/>
    <cellStyle name="Normal 61 6 2 2 2" xfId="33003"/>
    <cellStyle name="Normal 61 6 2 2 2 2" xfId="33004"/>
    <cellStyle name="Normal 61 6 2 2 2 2 2" xfId="33005"/>
    <cellStyle name="Normal 61 6 2 2 2 3" xfId="33006"/>
    <cellStyle name="Normal 61 6 2 2 3" xfId="33007"/>
    <cellStyle name="Normal 61 6 2 2 3 2" xfId="33008"/>
    <cellStyle name="Normal 61 6 2 2 3 2 2" xfId="33009"/>
    <cellStyle name="Normal 61 6 2 2 3 3" xfId="33010"/>
    <cellStyle name="Normal 61 6 2 2 4" xfId="33011"/>
    <cellStyle name="Normal 61 6 2 2 4 2" xfId="33012"/>
    <cellStyle name="Normal 61 6 2 2 5" xfId="33013"/>
    <cellStyle name="Normal 61 6 2 3" xfId="33014"/>
    <cellStyle name="Normal 61 6 2 3 2" xfId="33015"/>
    <cellStyle name="Normal 61 6 2 3 2 2" xfId="33016"/>
    <cellStyle name="Normal 61 6 2 3 3" xfId="33017"/>
    <cellStyle name="Normal 61 6 2 4" xfId="33018"/>
    <cellStyle name="Normal 61 6 2 4 2" xfId="33019"/>
    <cellStyle name="Normal 61 6 2 4 2 2" xfId="33020"/>
    <cellStyle name="Normal 61 6 2 4 3" xfId="33021"/>
    <cellStyle name="Normal 61 6 2 5" xfId="33022"/>
    <cellStyle name="Normal 61 6 2 5 2" xfId="33023"/>
    <cellStyle name="Normal 61 6 2 6" xfId="33024"/>
    <cellStyle name="Normal 61 6 3" xfId="33025"/>
    <cellStyle name="Normal 61 6 3 2" xfId="33026"/>
    <cellStyle name="Normal 61 6 3 2 2" xfId="33027"/>
    <cellStyle name="Normal 61 6 3 2 2 2" xfId="33028"/>
    <cellStyle name="Normal 61 6 3 2 3" xfId="33029"/>
    <cellStyle name="Normal 61 6 3 3" xfId="33030"/>
    <cellStyle name="Normal 61 6 3 3 2" xfId="33031"/>
    <cellStyle name="Normal 61 6 3 3 2 2" xfId="33032"/>
    <cellStyle name="Normal 61 6 3 3 3" xfId="33033"/>
    <cellStyle name="Normal 61 6 3 4" xfId="33034"/>
    <cellStyle name="Normal 61 6 3 4 2" xfId="33035"/>
    <cellStyle name="Normal 61 6 3 5" xfId="33036"/>
    <cellStyle name="Normal 61 6 4" xfId="33037"/>
    <cellStyle name="Normal 61 6 4 2" xfId="33038"/>
    <cellStyle name="Normal 61 6 4 2 2" xfId="33039"/>
    <cellStyle name="Normal 61 6 4 3" xfId="33040"/>
    <cellStyle name="Normal 61 6 5" xfId="33041"/>
    <cellStyle name="Normal 61 6 5 2" xfId="33042"/>
    <cellStyle name="Normal 61 6 5 2 2" xfId="33043"/>
    <cellStyle name="Normal 61 6 5 3" xfId="33044"/>
    <cellStyle name="Normal 61 6 6" xfId="33045"/>
    <cellStyle name="Normal 61 6 6 2" xfId="33046"/>
    <cellStyle name="Normal 61 6 7" xfId="33047"/>
    <cellStyle name="Normal 61 7 2 2" xfId="33048"/>
    <cellStyle name="Normal 61 7 2 2 2" xfId="33049"/>
    <cellStyle name="Normal 61 7 2 2 2 2" xfId="33050"/>
    <cellStyle name="Normal 61 7 2 2 2 2 2" xfId="33051"/>
    <cellStyle name="Normal 61 7 2 2 2 3" xfId="33052"/>
    <cellStyle name="Normal 61 7 2 2 3" xfId="33053"/>
    <cellStyle name="Normal 61 7 2 2 3 2" xfId="33054"/>
    <cellStyle name="Normal 61 7 2 2 3 2 2" xfId="33055"/>
    <cellStyle name="Normal 61 7 2 2 3 3" xfId="33056"/>
    <cellStyle name="Normal 61 7 2 2 4" xfId="33057"/>
    <cellStyle name="Normal 61 7 2 2 4 2" xfId="33058"/>
    <cellStyle name="Normal 61 7 2 2 5" xfId="33059"/>
    <cellStyle name="Normal 61 7 2 3" xfId="33060"/>
    <cellStyle name="Normal 61 7 2 3 2" xfId="33061"/>
    <cellStyle name="Normal 61 7 2 3 2 2" xfId="33062"/>
    <cellStyle name="Normal 61 7 2 3 3" xfId="33063"/>
    <cellStyle name="Normal 61 7 2 4" xfId="33064"/>
    <cellStyle name="Normal 61 7 2 4 2" xfId="33065"/>
    <cellStyle name="Normal 61 7 2 4 2 2" xfId="33066"/>
    <cellStyle name="Normal 61 7 2 4 3" xfId="33067"/>
    <cellStyle name="Normal 61 7 2 5" xfId="33068"/>
    <cellStyle name="Normal 61 7 2 5 2" xfId="33069"/>
    <cellStyle name="Normal 61 7 2 6" xfId="33070"/>
    <cellStyle name="Normal 61 7 3" xfId="33071"/>
    <cellStyle name="Normal 61 7 3 2" xfId="33072"/>
    <cellStyle name="Normal 61 7 3 2 2" xfId="33073"/>
    <cellStyle name="Normal 61 7 3 2 2 2" xfId="33074"/>
    <cellStyle name="Normal 61 7 3 2 3" xfId="33075"/>
    <cellStyle name="Normal 61 7 3 3" xfId="33076"/>
    <cellStyle name="Normal 61 7 3 3 2" xfId="33077"/>
    <cellStyle name="Normal 61 7 3 3 2 2" xfId="33078"/>
    <cellStyle name="Normal 61 7 3 3 3" xfId="33079"/>
    <cellStyle name="Normal 61 7 3 4" xfId="33080"/>
    <cellStyle name="Normal 61 7 3 4 2" xfId="33081"/>
    <cellStyle name="Normal 61 7 3 5" xfId="33082"/>
    <cellStyle name="Normal 61 7 4" xfId="33083"/>
    <cellStyle name="Normal 61 7 4 2" xfId="33084"/>
    <cellStyle name="Normal 61 7 4 2 2" xfId="33085"/>
    <cellStyle name="Normal 61 7 4 3" xfId="33086"/>
    <cellStyle name="Normal 61 7 5" xfId="33087"/>
    <cellStyle name="Normal 61 7 5 2" xfId="33088"/>
    <cellStyle name="Normal 61 7 5 2 2" xfId="33089"/>
    <cellStyle name="Normal 61 7 5 3" xfId="33090"/>
    <cellStyle name="Normal 61 7 6" xfId="33091"/>
    <cellStyle name="Normal 61 7 6 2" xfId="33092"/>
    <cellStyle name="Normal 61 7 7" xfId="33093"/>
    <cellStyle name="Normal 61 8 2" xfId="33094"/>
    <cellStyle name="Normal 61 8 2 2" xfId="33095"/>
    <cellStyle name="Normal 61 8 2 2 2" xfId="33096"/>
    <cellStyle name="Normal 61 8 2 2 2 2" xfId="33097"/>
    <cellStyle name="Normal 61 8 2 2 3" xfId="33098"/>
    <cellStyle name="Normal 61 8 2 3" xfId="33099"/>
    <cellStyle name="Normal 61 8 2 3 2" xfId="33100"/>
    <cellStyle name="Normal 61 8 2 3 2 2" xfId="33101"/>
    <cellStyle name="Normal 61 8 2 3 3" xfId="33102"/>
    <cellStyle name="Normal 61 8 2 4" xfId="33103"/>
    <cellStyle name="Normal 61 8 2 4 2" xfId="33104"/>
    <cellStyle name="Normal 61 8 2 5" xfId="33105"/>
    <cellStyle name="Normal 61 8 3" xfId="33106"/>
    <cellStyle name="Normal 61 8 3 2" xfId="33107"/>
    <cellStyle name="Normal 61 8 3 2 2" xfId="33108"/>
    <cellStyle name="Normal 61 8 3 3" xfId="33109"/>
    <cellStyle name="Normal 61 8 4" xfId="33110"/>
    <cellStyle name="Normal 61 8 4 2" xfId="33111"/>
    <cellStyle name="Normal 61 8 4 2 2" xfId="33112"/>
    <cellStyle name="Normal 61 8 4 3" xfId="33113"/>
    <cellStyle name="Normal 61 8 5" xfId="33114"/>
    <cellStyle name="Normal 61 8 5 2" xfId="33115"/>
    <cellStyle name="Normal 61 8 6" xfId="33116"/>
    <cellStyle name="Normal 61 9 2" xfId="33117"/>
    <cellStyle name="Normal 61 9 2 2" xfId="33118"/>
    <cellStyle name="Normal 61 9 2 2 2" xfId="33119"/>
    <cellStyle name="Normal 61 9 2 2 2 2" xfId="33120"/>
    <cellStyle name="Normal 61 9 2 2 3" xfId="33121"/>
    <cellStyle name="Normal 61 9 2 3" xfId="33122"/>
    <cellStyle name="Normal 61 9 2 3 2" xfId="33123"/>
    <cellStyle name="Normal 61 9 2 3 2 2" xfId="33124"/>
    <cellStyle name="Normal 61 9 2 3 3" xfId="33125"/>
    <cellStyle name="Normal 61 9 2 4" xfId="33126"/>
    <cellStyle name="Normal 61 9 2 4 2" xfId="33127"/>
    <cellStyle name="Normal 61 9 2 5" xfId="33128"/>
    <cellStyle name="Normal 61 9 3" xfId="33129"/>
    <cellStyle name="Normal 61 9 3 2" xfId="33130"/>
    <cellStyle name="Normal 61 9 3 2 2" xfId="33131"/>
    <cellStyle name="Normal 61 9 3 3" xfId="33132"/>
    <cellStyle name="Normal 61 9 4" xfId="33133"/>
    <cellStyle name="Normal 61 9 4 2" xfId="33134"/>
    <cellStyle name="Normal 61 9 4 2 2" xfId="33135"/>
    <cellStyle name="Normal 61 9 4 3" xfId="33136"/>
    <cellStyle name="Normal 61 9 5" xfId="33137"/>
    <cellStyle name="Normal 61 9 5 2" xfId="33138"/>
    <cellStyle name="Normal 61 9 6" xfId="33139"/>
    <cellStyle name="Normal 62 10 2" xfId="33140"/>
    <cellStyle name="Normal 62 10 2 2" xfId="33141"/>
    <cellStyle name="Normal 62 10 2 2 2" xfId="33142"/>
    <cellStyle name="Normal 62 10 2 3" xfId="33143"/>
    <cellStyle name="Normal 62 10 3" xfId="33144"/>
    <cellStyle name="Normal 62 10 3 2" xfId="33145"/>
    <cellStyle name="Normal 62 10 3 2 2" xfId="33146"/>
    <cellStyle name="Normal 62 10 3 3" xfId="33147"/>
    <cellStyle name="Normal 62 10 4" xfId="33148"/>
    <cellStyle name="Normal 62 10 4 2" xfId="33149"/>
    <cellStyle name="Normal 62 10 5" xfId="33150"/>
    <cellStyle name="Normal 62 11" xfId="33151"/>
    <cellStyle name="Normal 62 11 2" xfId="33152"/>
    <cellStyle name="Normal 62 11 2 2" xfId="33153"/>
    <cellStyle name="Normal 62 11 3" xfId="33154"/>
    <cellStyle name="Normal 62 12" xfId="33155"/>
    <cellStyle name="Normal 62 12 2" xfId="33156"/>
    <cellStyle name="Normal 62 12 2 2" xfId="33157"/>
    <cellStyle name="Normal 62 12 3" xfId="33158"/>
    <cellStyle name="Normal 62 13" xfId="33159"/>
    <cellStyle name="Normal 62 13 2" xfId="33160"/>
    <cellStyle name="Normal 62 14" xfId="33161"/>
    <cellStyle name="Normal 62 2 2 2" xfId="33162"/>
    <cellStyle name="Normal 62 2 2 2 2" xfId="33163"/>
    <cellStyle name="Normal 62 2 2 2 2 2" xfId="33164"/>
    <cellStyle name="Normal 62 2 2 2 2 2 2" xfId="33165"/>
    <cellStyle name="Normal 62 2 2 2 2 3" xfId="33166"/>
    <cellStyle name="Normal 62 2 2 2 3" xfId="33167"/>
    <cellStyle name="Normal 62 2 2 2 3 2" xfId="33168"/>
    <cellStyle name="Normal 62 2 2 2 3 2 2" xfId="33169"/>
    <cellStyle name="Normal 62 2 2 2 3 3" xfId="33170"/>
    <cellStyle name="Normal 62 2 2 2 4" xfId="33171"/>
    <cellStyle name="Normal 62 2 2 2 4 2" xfId="33172"/>
    <cellStyle name="Normal 62 2 2 2 5" xfId="33173"/>
    <cellStyle name="Normal 62 2 2 3" xfId="33174"/>
    <cellStyle name="Normal 62 2 2 3 2" xfId="33175"/>
    <cellStyle name="Normal 62 2 2 3 2 2" xfId="33176"/>
    <cellStyle name="Normal 62 2 2 3 3" xfId="33177"/>
    <cellStyle name="Normal 62 2 2 4" xfId="33178"/>
    <cellStyle name="Normal 62 2 2 4 2" xfId="33179"/>
    <cellStyle name="Normal 62 2 2 4 2 2" xfId="33180"/>
    <cellStyle name="Normal 62 2 2 4 3" xfId="33181"/>
    <cellStyle name="Normal 62 2 2 5" xfId="33182"/>
    <cellStyle name="Normal 62 2 2 5 2" xfId="33183"/>
    <cellStyle name="Normal 62 2 2 6" xfId="33184"/>
    <cellStyle name="Normal 62 2 3 2" xfId="33185"/>
    <cellStyle name="Normal 62 2 3 2 2" xfId="33186"/>
    <cellStyle name="Normal 62 2 3 2 2 2" xfId="33187"/>
    <cellStyle name="Normal 62 2 3 2 3" xfId="33188"/>
    <cellStyle name="Normal 62 2 3 3" xfId="33189"/>
    <cellStyle name="Normal 62 2 3 3 2" xfId="33190"/>
    <cellStyle name="Normal 62 2 3 3 2 2" xfId="33191"/>
    <cellStyle name="Normal 62 2 3 3 3" xfId="33192"/>
    <cellStyle name="Normal 62 2 3 4" xfId="33193"/>
    <cellStyle name="Normal 62 2 3 4 2" xfId="33194"/>
    <cellStyle name="Normal 62 2 3 5" xfId="33195"/>
    <cellStyle name="Normal 62 2 4 2" xfId="33196"/>
    <cellStyle name="Normal 62 2 4 2 2" xfId="33197"/>
    <cellStyle name="Normal 62 2 4 3" xfId="33198"/>
    <cellStyle name="Normal 62 2 5" xfId="33199"/>
    <cellStyle name="Normal 62 2 5 2" xfId="33200"/>
    <cellStyle name="Normal 62 2 5 2 2" xfId="33201"/>
    <cellStyle name="Normal 62 2 5 3" xfId="33202"/>
    <cellStyle name="Normal 62 2 6" xfId="33203"/>
    <cellStyle name="Normal 62 2 6 2" xfId="33204"/>
    <cellStyle name="Normal 62 2 7" xfId="33205"/>
    <cellStyle name="Normal 62 3 2 2" xfId="33206"/>
    <cellStyle name="Normal 62 3 2 2 2" xfId="33207"/>
    <cellStyle name="Normal 62 3 2 2 2 2" xfId="33208"/>
    <cellStyle name="Normal 62 3 2 2 2 2 2" xfId="33209"/>
    <cellStyle name="Normal 62 3 2 2 2 3" xfId="33210"/>
    <cellStyle name="Normal 62 3 2 2 3" xfId="33211"/>
    <cellStyle name="Normal 62 3 2 2 3 2" xfId="33212"/>
    <cellStyle name="Normal 62 3 2 2 3 2 2" xfId="33213"/>
    <cellStyle name="Normal 62 3 2 2 3 3" xfId="33214"/>
    <cellStyle name="Normal 62 3 2 2 4" xfId="33215"/>
    <cellStyle name="Normal 62 3 2 2 4 2" xfId="33216"/>
    <cellStyle name="Normal 62 3 2 2 5" xfId="33217"/>
    <cellStyle name="Normal 62 3 2 3" xfId="33218"/>
    <cellStyle name="Normal 62 3 2 3 2" xfId="33219"/>
    <cellStyle name="Normal 62 3 2 3 2 2" xfId="33220"/>
    <cellStyle name="Normal 62 3 2 3 3" xfId="33221"/>
    <cellStyle name="Normal 62 3 2 4" xfId="33222"/>
    <cellStyle name="Normal 62 3 2 4 2" xfId="33223"/>
    <cellStyle name="Normal 62 3 2 4 2 2" xfId="33224"/>
    <cellStyle name="Normal 62 3 2 4 3" xfId="33225"/>
    <cellStyle name="Normal 62 3 2 5" xfId="33226"/>
    <cellStyle name="Normal 62 3 2 5 2" xfId="33227"/>
    <cellStyle name="Normal 62 3 2 6" xfId="33228"/>
    <cellStyle name="Normal 62 3 3 2" xfId="33229"/>
    <cellStyle name="Normal 62 3 3 2 2" xfId="33230"/>
    <cellStyle name="Normal 62 3 3 2 2 2" xfId="33231"/>
    <cellStyle name="Normal 62 3 3 2 3" xfId="33232"/>
    <cellStyle name="Normal 62 3 3 3" xfId="33233"/>
    <cellStyle name="Normal 62 3 3 3 2" xfId="33234"/>
    <cellStyle name="Normal 62 3 3 3 2 2" xfId="33235"/>
    <cellStyle name="Normal 62 3 3 3 3" xfId="33236"/>
    <cellStyle name="Normal 62 3 3 4" xfId="33237"/>
    <cellStyle name="Normal 62 3 3 4 2" xfId="33238"/>
    <cellStyle name="Normal 62 3 3 5" xfId="33239"/>
    <cellStyle name="Normal 62 3 4 2" xfId="33240"/>
    <cellStyle name="Normal 62 3 4 2 2" xfId="33241"/>
    <cellStyle name="Normal 62 3 4 3" xfId="33242"/>
    <cellStyle name="Normal 62 3 5" xfId="33243"/>
    <cellStyle name="Normal 62 3 5 2" xfId="33244"/>
    <cellStyle name="Normal 62 3 5 2 2" xfId="33245"/>
    <cellStyle name="Normal 62 3 5 3" xfId="33246"/>
    <cellStyle name="Normal 62 3 6" xfId="33247"/>
    <cellStyle name="Normal 62 3 6 2" xfId="33248"/>
    <cellStyle name="Normal 62 3 7" xfId="33249"/>
    <cellStyle name="Normal 62 4 2 2" xfId="33250"/>
    <cellStyle name="Normal 62 4 2 2 2" xfId="33251"/>
    <cellStyle name="Normal 62 4 2 2 2 2" xfId="33252"/>
    <cellStyle name="Normal 62 4 2 2 2 2 2" xfId="33253"/>
    <cellStyle name="Normal 62 4 2 2 2 3" xfId="33254"/>
    <cellStyle name="Normal 62 4 2 2 3" xfId="33255"/>
    <cellStyle name="Normal 62 4 2 2 3 2" xfId="33256"/>
    <cellStyle name="Normal 62 4 2 2 3 2 2" xfId="33257"/>
    <cellStyle name="Normal 62 4 2 2 3 3" xfId="33258"/>
    <cellStyle name="Normal 62 4 2 2 4" xfId="33259"/>
    <cellStyle name="Normal 62 4 2 2 4 2" xfId="33260"/>
    <cellStyle name="Normal 62 4 2 2 5" xfId="33261"/>
    <cellStyle name="Normal 62 4 2 3" xfId="33262"/>
    <cellStyle name="Normal 62 4 2 3 2" xfId="33263"/>
    <cellStyle name="Normal 62 4 2 3 2 2" xfId="33264"/>
    <cellStyle name="Normal 62 4 2 3 3" xfId="33265"/>
    <cellStyle name="Normal 62 4 2 4" xfId="33266"/>
    <cellStyle name="Normal 62 4 2 4 2" xfId="33267"/>
    <cellStyle name="Normal 62 4 2 4 2 2" xfId="33268"/>
    <cellStyle name="Normal 62 4 2 4 3" xfId="33269"/>
    <cellStyle name="Normal 62 4 2 5" xfId="33270"/>
    <cellStyle name="Normal 62 4 2 5 2" xfId="33271"/>
    <cellStyle name="Normal 62 4 2 6" xfId="33272"/>
    <cellStyle name="Normal 62 4 3" xfId="33273"/>
    <cellStyle name="Normal 62 4 3 2" xfId="33274"/>
    <cellStyle name="Normal 62 4 3 2 2" xfId="33275"/>
    <cellStyle name="Normal 62 4 3 2 2 2" xfId="33276"/>
    <cellStyle name="Normal 62 4 3 2 3" xfId="33277"/>
    <cellStyle name="Normal 62 4 3 3" xfId="33278"/>
    <cellStyle name="Normal 62 4 3 3 2" xfId="33279"/>
    <cellStyle name="Normal 62 4 3 3 2 2" xfId="33280"/>
    <cellStyle name="Normal 62 4 3 3 3" xfId="33281"/>
    <cellStyle name="Normal 62 4 3 4" xfId="33282"/>
    <cellStyle name="Normal 62 4 3 4 2" xfId="33283"/>
    <cellStyle name="Normal 62 4 3 5" xfId="33284"/>
    <cellStyle name="Normal 62 4 4" xfId="33285"/>
    <cellStyle name="Normal 62 4 4 2" xfId="33286"/>
    <cellStyle name="Normal 62 4 4 2 2" xfId="33287"/>
    <cellStyle name="Normal 62 4 4 3" xfId="33288"/>
    <cellStyle name="Normal 62 4 5" xfId="33289"/>
    <cellStyle name="Normal 62 4 5 2" xfId="33290"/>
    <cellStyle name="Normal 62 4 5 2 2" xfId="33291"/>
    <cellStyle name="Normal 62 4 5 3" xfId="33292"/>
    <cellStyle name="Normal 62 4 6" xfId="33293"/>
    <cellStyle name="Normal 62 4 6 2" xfId="33294"/>
    <cellStyle name="Normal 62 4 7" xfId="33295"/>
    <cellStyle name="Normal 62 5 2 2" xfId="33296"/>
    <cellStyle name="Normal 62 5 2 2 2" xfId="33297"/>
    <cellStyle name="Normal 62 5 2 2 2 2" xfId="33298"/>
    <cellStyle name="Normal 62 5 2 2 2 2 2" xfId="33299"/>
    <cellStyle name="Normal 62 5 2 2 2 3" xfId="33300"/>
    <cellStyle name="Normal 62 5 2 2 3" xfId="33301"/>
    <cellStyle name="Normal 62 5 2 2 3 2" xfId="33302"/>
    <cellStyle name="Normal 62 5 2 2 3 2 2" xfId="33303"/>
    <cellStyle name="Normal 62 5 2 2 3 3" xfId="33304"/>
    <cellStyle name="Normal 62 5 2 2 4" xfId="33305"/>
    <cellStyle name="Normal 62 5 2 2 4 2" xfId="33306"/>
    <cellStyle name="Normal 62 5 2 2 5" xfId="33307"/>
    <cellStyle name="Normal 62 5 2 3" xfId="33308"/>
    <cellStyle name="Normal 62 5 2 3 2" xfId="33309"/>
    <cellStyle name="Normal 62 5 2 3 2 2" xfId="33310"/>
    <cellStyle name="Normal 62 5 2 3 3" xfId="33311"/>
    <cellStyle name="Normal 62 5 2 4" xfId="33312"/>
    <cellStyle name="Normal 62 5 2 4 2" xfId="33313"/>
    <cellStyle name="Normal 62 5 2 4 2 2" xfId="33314"/>
    <cellStyle name="Normal 62 5 2 4 3" xfId="33315"/>
    <cellStyle name="Normal 62 5 2 5" xfId="33316"/>
    <cellStyle name="Normal 62 5 2 5 2" xfId="33317"/>
    <cellStyle name="Normal 62 5 2 6" xfId="33318"/>
    <cellStyle name="Normal 62 5 3" xfId="33319"/>
    <cellStyle name="Normal 62 5 3 2" xfId="33320"/>
    <cellStyle name="Normal 62 5 3 2 2" xfId="33321"/>
    <cellStyle name="Normal 62 5 3 2 2 2" xfId="33322"/>
    <cellStyle name="Normal 62 5 3 2 3" xfId="33323"/>
    <cellStyle name="Normal 62 5 3 3" xfId="33324"/>
    <cellStyle name="Normal 62 5 3 3 2" xfId="33325"/>
    <cellStyle name="Normal 62 5 3 3 2 2" xfId="33326"/>
    <cellStyle name="Normal 62 5 3 3 3" xfId="33327"/>
    <cellStyle name="Normal 62 5 3 4" xfId="33328"/>
    <cellStyle name="Normal 62 5 3 4 2" xfId="33329"/>
    <cellStyle name="Normal 62 5 3 5" xfId="33330"/>
    <cellStyle name="Normal 62 5 4" xfId="33331"/>
    <cellStyle name="Normal 62 5 4 2" xfId="33332"/>
    <cellStyle name="Normal 62 5 4 2 2" xfId="33333"/>
    <cellStyle name="Normal 62 5 4 3" xfId="33334"/>
    <cellStyle name="Normal 62 5 5" xfId="33335"/>
    <cellStyle name="Normal 62 5 5 2" xfId="33336"/>
    <cellStyle name="Normal 62 5 5 2 2" xfId="33337"/>
    <cellStyle name="Normal 62 5 5 3" xfId="33338"/>
    <cellStyle name="Normal 62 5 6" xfId="33339"/>
    <cellStyle name="Normal 62 5 6 2" xfId="33340"/>
    <cellStyle name="Normal 62 5 7" xfId="33341"/>
    <cellStyle name="Normal 62 6 2 2" xfId="33342"/>
    <cellStyle name="Normal 62 6 2 2 2" xfId="33343"/>
    <cellStyle name="Normal 62 6 2 2 2 2" xfId="33344"/>
    <cellStyle name="Normal 62 6 2 2 2 2 2" xfId="33345"/>
    <cellStyle name="Normal 62 6 2 2 2 3" xfId="33346"/>
    <cellStyle name="Normal 62 6 2 2 3" xfId="33347"/>
    <cellStyle name="Normal 62 6 2 2 3 2" xfId="33348"/>
    <cellStyle name="Normal 62 6 2 2 3 2 2" xfId="33349"/>
    <cellStyle name="Normal 62 6 2 2 3 3" xfId="33350"/>
    <cellStyle name="Normal 62 6 2 2 4" xfId="33351"/>
    <cellStyle name="Normal 62 6 2 2 4 2" xfId="33352"/>
    <cellStyle name="Normal 62 6 2 2 5" xfId="33353"/>
    <cellStyle name="Normal 62 6 2 3" xfId="33354"/>
    <cellStyle name="Normal 62 6 2 3 2" xfId="33355"/>
    <cellStyle name="Normal 62 6 2 3 2 2" xfId="33356"/>
    <cellStyle name="Normal 62 6 2 3 3" xfId="33357"/>
    <cellStyle name="Normal 62 6 2 4" xfId="33358"/>
    <cellStyle name="Normal 62 6 2 4 2" xfId="33359"/>
    <cellStyle name="Normal 62 6 2 4 2 2" xfId="33360"/>
    <cellStyle name="Normal 62 6 2 4 3" xfId="33361"/>
    <cellStyle name="Normal 62 6 2 5" xfId="33362"/>
    <cellStyle name="Normal 62 6 2 5 2" xfId="33363"/>
    <cellStyle name="Normal 62 6 2 6" xfId="33364"/>
    <cellStyle name="Normal 62 6 3" xfId="33365"/>
    <cellStyle name="Normal 62 6 3 2" xfId="33366"/>
    <cellStyle name="Normal 62 6 3 2 2" xfId="33367"/>
    <cellStyle name="Normal 62 6 3 2 2 2" xfId="33368"/>
    <cellStyle name="Normal 62 6 3 2 3" xfId="33369"/>
    <cellStyle name="Normal 62 6 3 3" xfId="33370"/>
    <cellStyle name="Normal 62 6 3 3 2" xfId="33371"/>
    <cellStyle name="Normal 62 6 3 3 2 2" xfId="33372"/>
    <cellStyle name="Normal 62 6 3 3 3" xfId="33373"/>
    <cellStyle name="Normal 62 6 3 4" xfId="33374"/>
    <cellStyle name="Normal 62 6 3 4 2" xfId="33375"/>
    <cellStyle name="Normal 62 6 3 5" xfId="33376"/>
    <cellStyle name="Normal 62 6 4" xfId="33377"/>
    <cellStyle name="Normal 62 6 4 2" xfId="33378"/>
    <cellStyle name="Normal 62 6 4 2 2" xfId="33379"/>
    <cellStyle name="Normal 62 6 4 3" xfId="33380"/>
    <cellStyle name="Normal 62 6 5" xfId="33381"/>
    <cellStyle name="Normal 62 6 5 2" xfId="33382"/>
    <cellStyle name="Normal 62 6 5 2 2" xfId="33383"/>
    <cellStyle name="Normal 62 6 5 3" xfId="33384"/>
    <cellStyle name="Normal 62 6 6" xfId="33385"/>
    <cellStyle name="Normal 62 6 6 2" xfId="33386"/>
    <cellStyle name="Normal 62 6 7" xfId="33387"/>
    <cellStyle name="Normal 62 7 2 2" xfId="33388"/>
    <cellStyle name="Normal 62 7 2 2 2" xfId="33389"/>
    <cellStyle name="Normal 62 7 2 2 2 2" xfId="33390"/>
    <cellStyle name="Normal 62 7 2 2 2 2 2" xfId="33391"/>
    <cellStyle name="Normal 62 7 2 2 2 3" xfId="33392"/>
    <cellStyle name="Normal 62 7 2 2 3" xfId="33393"/>
    <cellStyle name="Normal 62 7 2 2 3 2" xfId="33394"/>
    <cellStyle name="Normal 62 7 2 2 3 2 2" xfId="33395"/>
    <cellStyle name="Normal 62 7 2 2 3 3" xfId="33396"/>
    <cellStyle name="Normal 62 7 2 2 4" xfId="33397"/>
    <cellStyle name="Normal 62 7 2 2 4 2" xfId="33398"/>
    <cellStyle name="Normal 62 7 2 2 5" xfId="33399"/>
    <cellStyle name="Normal 62 7 2 3" xfId="33400"/>
    <cellStyle name="Normal 62 7 2 3 2" xfId="33401"/>
    <cellStyle name="Normal 62 7 2 3 2 2" xfId="33402"/>
    <cellStyle name="Normal 62 7 2 3 3" xfId="33403"/>
    <cellStyle name="Normal 62 7 2 4" xfId="33404"/>
    <cellStyle name="Normal 62 7 2 4 2" xfId="33405"/>
    <cellStyle name="Normal 62 7 2 4 2 2" xfId="33406"/>
    <cellStyle name="Normal 62 7 2 4 3" xfId="33407"/>
    <cellStyle name="Normal 62 7 2 5" xfId="33408"/>
    <cellStyle name="Normal 62 7 2 5 2" xfId="33409"/>
    <cellStyle name="Normal 62 7 2 6" xfId="33410"/>
    <cellStyle name="Normal 62 7 3" xfId="33411"/>
    <cellStyle name="Normal 62 7 3 2" xfId="33412"/>
    <cellStyle name="Normal 62 7 3 2 2" xfId="33413"/>
    <cellStyle name="Normal 62 7 3 2 2 2" xfId="33414"/>
    <cellStyle name="Normal 62 7 3 2 3" xfId="33415"/>
    <cellStyle name="Normal 62 7 3 3" xfId="33416"/>
    <cellStyle name="Normal 62 7 3 3 2" xfId="33417"/>
    <cellStyle name="Normal 62 7 3 3 2 2" xfId="33418"/>
    <cellStyle name="Normal 62 7 3 3 3" xfId="33419"/>
    <cellStyle name="Normal 62 7 3 4" xfId="33420"/>
    <cellStyle name="Normal 62 7 3 4 2" xfId="33421"/>
    <cellStyle name="Normal 62 7 3 5" xfId="33422"/>
    <cellStyle name="Normal 62 7 4" xfId="33423"/>
    <cellStyle name="Normal 62 7 4 2" xfId="33424"/>
    <cellStyle name="Normal 62 7 4 2 2" xfId="33425"/>
    <cellStyle name="Normal 62 7 4 3" xfId="33426"/>
    <cellStyle name="Normal 62 7 5" xfId="33427"/>
    <cellStyle name="Normal 62 7 5 2" xfId="33428"/>
    <cellStyle name="Normal 62 7 5 2 2" xfId="33429"/>
    <cellStyle name="Normal 62 7 5 3" xfId="33430"/>
    <cellStyle name="Normal 62 7 6" xfId="33431"/>
    <cellStyle name="Normal 62 7 6 2" xfId="33432"/>
    <cellStyle name="Normal 62 7 7" xfId="33433"/>
    <cellStyle name="Normal 62 8 2" xfId="33434"/>
    <cellStyle name="Normal 62 8 2 2" xfId="33435"/>
    <cellStyle name="Normal 62 8 2 2 2" xfId="33436"/>
    <cellStyle name="Normal 62 8 2 2 2 2" xfId="33437"/>
    <cellStyle name="Normal 62 8 2 2 3" xfId="33438"/>
    <cellStyle name="Normal 62 8 2 3" xfId="33439"/>
    <cellStyle name="Normal 62 8 2 3 2" xfId="33440"/>
    <cellStyle name="Normal 62 8 2 3 2 2" xfId="33441"/>
    <cellStyle name="Normal 62 8 2 3 3" xfId="33442"/>
    <cellStyle name="Normal 62 8 2 4" xfId="33443"/>
    <cellStyle name="Normal 62 8 2 4 2" xfId="33444"/>
    <cellStyle name="Normal 62 8 2 5" xfId="33445"/>
    <cellStyle name="Normal 62 8 3" xfId="33446"/>
    <cellStyle name="Normal 62 8 3 2" xfId="33447"/>
    <cellStyle name="Normal 62 8 3 2 2" xfId="33448"/>
    <cellStyle name="Normal 62 8 3 3" xfId="33449"/>
    <cellStyle name="Normal 62 8 4" xfId="33450"/>
    <cellStyle name="Normal 62 8 4 2" xfId="33451"/>
    <cellStyle name="Normal 62 8 4 2 2" xfId="33452"/>
    <cellStyle name="Normal 62 8 4 3" xfId="33453"/>
    <cellStyle name="Normal 62 8 5" xfId="33454"/>
    <cellStyle name="Normal 62 8 5 2" xfId="33455"/>
    <cellStyle name="Normal 62 8 6" xfId="33456"/>
    <cellStyle name="Normal 62 9 2" xfId="33457"/>
    <cellStyle name="Normal 62 9 2 2" xfId="33458"/>
    <cellStyle name="Normal 62 9 2 2 2" xfId="33459"/>
    <cellStyle name="Normal 62 9 2 2 2 2" xfId="33460"/>
    <cellStyle name="Normal 62 9 2 2 3" xfId="33461"/>
    <cellStyle name="Normal 62 9 2 3" xfId="33462"/>
    <cellStyle name="Normal 62 9 2 3 2" xfId="33463"/>
    <cellStyle name="Normal 62 9 2 3 2 2" xfId="33464"/>
    <cellStyle name="Normal 62 9 2 3 3" xfId="33465"/>
    <cellStyle name="Normal 62 9 2 4" xfId="33466"/>
    <cellStyle name="Normal 62 9 2 4 2" xfId="33467"/>
    <cellStyle name="Normal 62 9 2 5" xfId="33468"/>
    <cellStyle name="Normal 62 9 3" xfId="33469"/>
    <cellStyle name="Normal 62 9 3 2" xfId="33470"/>
    <cellStyle name="Normal 62 9 3 2 2" xfId="33471"/>
    <cellStyle name="Normal 62 9 3 3" xfId="33472"/>
    <cellStyle name="Normal 62 9 4" xfId="33473"/>
    <cellStyle name="Normal 62 9 4 2" xfId="33474"/>
    <cellStyle name="Normal 62 9 4 2 2" xfId="33475"/>
    <cellStyle name="Normal 62 9 4 3" xfId="33476"/>
    <cellStyle name="Normal 62 9 5" xfId="33477"/>
    <cellStyle name="Normal 62 9 5 2" xfId="33478"/>
    <cellStyle name="Normal 62 9 6" xfId="33479"/>
    <cellStyle name="Normal 63 10 2" xfId="33480"/>
    <cellStyle name="Normal 63 10 2 2" xfId="33481"/>
    <cellStyle name="Normal 63 10 2 2 2" xfId="33482"/>
    <cellStyle name="Normal 63 10 2 3" xfId="33483"/>
    <cellStyle name="Normal 63 10 3" xfId="33484"/>
    <cellStyle name="Normal 63 10 3 2" xfId="33485"/>
    <cellStyle name="Normal 63 10 3 2 2" xfId="33486"/>
    <cellStyle name="Normal 63 10 3 3" xfId="33487"/>
    <cellStyle name="Normal 63 10 4" xfId="33488"/>
    <cellStyle name="Normal 63 10 4 2" xfId="33489"/>
    <cellStyle name="Normal 63 10 5" xfId="33490"/>
    <cellStyle name="Normal 63 11" xfId="33491"/>
    <cellStyle name="Normal 63 11 2" xfId="33492"/>
    <cellStyle name="Normal 63 11 2 2" xfId="33493"/>
    <cellStyle name="Normal 63 11 3" xfId="33494"/>
    <cellStyle name="Normal 63 12" xfId="33495"/>
    <cellStyle name="Normal 63 12 2" xfId="33496"/>
    <cellStyle name="Normal 63 12 2 2" xfId="33497"/>
    <cellStyle name="Normal 63 12 3" xfId="33498"/>
    <cellStyle name="Normal 63 13" xfId="33499"/>
    <cellStyle name="Normal 63 13 2" xfId="33500"/>
    <cellStyle name="Normal 63 14" xfId="33501"/>
    <cellStyle name="Normal 63 2 2 2" xfId="33502"/>
    <cellStyle name="Normal 63 2 2 2 2" xfId="33503"/>
    <cellStyle name="Normal 63 2 2 2 2 2" xfId="33504"/>
    <cellStyle name="Normal 63 2 2 2 2 2 2" xfId="33505"/>
    <cellStyle name="Normal 63 2 2 2 2 3" xfId="33506"/>
    <cellStyle name="Normal 63 2 2 2 3" xfId="33507"/>
    <cellStyle name="Normal 63 2 2 2 3 2" xfId="33508"/>
    <cellStyle name="Normal 63 2 2 2 3 2 2" xfId="33509"/>
    <cellStyle name="Normal 63 2 2 2 3 3" xfId="33510"/>
    <cellStyle name="Normal 63 2 2 2 4" xfId="33511"/>
    <cellStyle name="Normal 63 2 2 2 4 2" xfId="33512"/>
    <cellStyle name="Normal 63 2 2 2 5" xfId="33513"/>
    <cellStyle name="Normal 63 2 2 3" xfId="33514"/>
    <cellStyle name="Normal 63 2 2 3 2" xfId="33515"/>
    <cellStyle name="Normal 63 2 2 3 2 2" xfId="33516"/>
    <cellStyle name="Normal 63 2 2 3 3" xfId="33517"/>
    <cellStyle name="Normal 63 2 2 4" xfId="33518"/>
    <cellStyle name="Normal 63 2 2 4 2" xfId="33519"/>
    <cellStyle name="Normal 63 2 2 4 2 2" xfId="33520"/>
    <cellStyle name="Normal 63 2 2 4 3" xfId="33521"/>
    <cellStyle name="Normal 63 2 2 5" xfId="33522"/>
    <cellStyle name="Normal 63 2 2 5 2" xfId="33523"/>
    <cellStyle name="Normal 63 2 2 6" xfId="33524"/>
    <cellStyle name="Normal 63 2 3 2" xfId="33525"/>
    <cellStyle name="Normal 63 2 3 2 2" xfId="33526"/>
    <cellStyle name="Normal 63 2 3 2 2 2" xfId="33527"/>
    <cellStyle name="Normal 63 2 3 2 3" xfId="33528"/>
    <cellStyle name="Normal 63 2 3 3" xfId="33529"/>
    <cellStyle name="Normal 63 2 3 3 2" xfId="33530"/>
    <cellStyle name="Normal 63 2 3 3 2 2" xfId="33531"/>
    <cellStyle name="Normal 63 2 3 3 3" xfId="33532"/>
    <cellStyle name="Normal 63 2 3 4" xfId="33533"/>
    <cellStyle name="Normal 63 2 3 4 2" xfId="33534"/>
    <cellStyle name="Normal 63 2 3 5" xfId="33535"/>
    <cellStyle name="Normal 63 2 4 2" xfId="33536"/>
    <cellStyle name="Normal 63 2 4 2 2" xfId="33537"/>
    <cellStyle name="Normal 63 2 4 3" xfId="33538"/>
    <cellStyle name="Normal 63 2 5" xfId="33539"/>
    <cellStyle name="Normal 63 2 5 2" xfId="33540"/>
    <cellStyle name="Normal 63 2 5 2 2" xfId="33541"/>
    <cellStyle name="Normal 63 2 5 3" xfId="33542"/>
    <cellStyle name="Normal 63 2 6" xfId="33543"/>
    <cellStyle name="Normal 63 2 6 2" xfId="33544"/>
    <cellStyle name="Normal 63 2 7" xfId="33545"/>
    <cellStyle name="Normal 63 3 2 2" xfId="33546"/>
    <cellStyle name="Normal 63 3 2 2 2" xfId="33547"/>
    <cellStyle name="Normal 63 3 2 2 2 2" xfId="33548"/>
    <cellStyle name="Normal 63 3 2 2 2 2 2" xfId="33549"/>
    <cellStyle name="Normal 63 3 2 2 2 3" xfId="33550"/>
    <cellStyle name="Normal 63 3 2 2 3" xfId="33551"/>
    <cellStyle name="Normal 63 3 2 2 3 2" xfId="33552"/>
    <cellStyle name="Normal 63 3 2 2 3 2 2" xfId="33553"/>
    <cellStyle name="Normal 63 3 2 2 3 3" xfId="33554"/>
    <cellStyle name="Normal 63 3 2 2 4" xfId="33555"/>
    <cellStyle name="Normal 63 3 2 2 4 2" xfId="33556"/>
    <cellStyle name="Normal 63 3 2 2 5" xfId="33557"/>
    <cellStyle name="Normal 63 3 2 3" xfId="33558"/>
    <cellStyle name="Normal 63 3 2 3 2" xfId="33559"/>
    <cellStyle name="Normal 63 3 2 3 2 2" xfId="33560"/>
    <cellStyle name="Normal 63 3 2 3 3" xfId="33561"/>
    <cellStyle name="Normal 63 3 2 4" xfId="33562"/>
    <cellStyle name="Normal 63 3 2 4 2" xfId="33563"/>
    <cellStyle name="Normal 63 3 2 4 2 2" xfId="33564"/>
    <cellStyle name="Normal 63 3 2 4 3" xfId="33565"/>
    <cellStyle name="Normal 63 3 2 5" xfId="33566"/>
    <cellStyle name="Normal 63 3 2 5 2" xfId="33567"/>
    <cellStyle name="Normal 63 3 2 6" xfId="33568"/>
    <cellStyle name="Normal 63 3 3 2" xfId="33569"/>
    <cellStyle name="Normal 63 3 3 2 2" xfId="33570"/>
    <cellStyle name="Normal 63 3 3 2 2 2" xfId="33571"/>
    <cellStyle name="Normal 63 3 3 2 3" xfId="33572"/>
    <cellStyle name="Normal 63 3 3 3" xfId="33573"/>
    <cellStyle name="Normal 63 3 3 3 2" xfId="33574"/>
    <cellStyle name="Normal 63 3 3 3 2 2" xfId="33575"/>
    <cellStyle name="Normal 63 3 3 3 3" xfId="33576"/>
    <cellStyle name="Normal 63 3 3 4" xfId="33577"/>
    <cellStyle name="Normal 63 3 3 4 2" xfId="33578"/>
    <cellStyle name="Normal 63 3 3 5" xfId="33579"/>
    <cellStyle name="Normal 63 3 4 2" xfId="33580"/>
    <cellStyle name="Normal 63 3 4 2 2" xfId="33581"/>
    <cellStyle name="Normal 63 3 4 3" xfId="33582"/>
    <cellStyle name="Normal 63 3 5" xfId="33583"/>
    <cellStyle name="Normal 63 3 5 2" xfId="33584"/>
    <cellStyle name="Normal 63 3 5 2 2" xfId="33585"/>
    <cellStyle name="Normal 63 3 5 3" xfId="33586"/>
    <cellStyle name="Normal 63 3 6" xfId="33587"/>
    <cellStyle name="Normal 63 3 6 2" xfId="33588"/>
    <cellStyle name="Normal 63 3 7" xfId="33589"/>
    <cellStyle name="Normal 63 4 2 2" xfId="33590"/>
    <cellStyle name="Normal 63 4 2 2 2" xfId="33591"/>
    <cellStyle name="Normal 63 4 2 2 2 2" xfId="33592"/>
    <cellStyle name="Normal 63 4 2 2 2 2 2" xfId="33593"/>
    <cellStyle name="Normal 63 4 2 2 2 3" xfId="33594"/>
    <cellStyle name="Normal 63 4 2 2 3" xfId="33595"/>
    <cellStyle name="Normal 63 4 2 2 3 2" xfId="33596"/>
    <cellStyle name="Normal 63 4 2 2 3 2 2" xfId="33597"/>
    <cellStyle name="Normal 63 4 2 2 3 3" xfId="33598"/>
    <cellStyle name="Normal 63 4 2 2 4" xfId="33599"/>
    <cellStyle name="Normal 63 4 2 2 4 2" xfId="33600"/>
    <cellStyle name="Normal 63 4 2 2 5" xfId="33601"/>
    <cellStyle name="Normal 63 4 2 3" xfId="33602"/>
    <cellStyle name="Normal 63 4 2 3 2" xfId="33603"/>
    <cellStyle name="Normal 63 4 2 3 2 2" xfId="33604"/>
    <cellStyle name="Normal 63 4 2 3 3" xfId="33605"/>
    <cellStyle name="Normal 63 4 2 4" xfId="33606"/>
    <cellStyle name="Normal 63 4 2 4 2" xfId="33607"/>
    <cellStyle name="Normal 63 4 2 4 2 2" xfId="33608"/>
    <cellStyle name="Normal 63 4 2 4 3" xfId="33609"/>
    <cellStyle name="Normal 63 4 2 5" xfId="33610"/>
    <cellStyle name="Normal 63 4 2 5 2" xfId="33611"/>
    <cellStyle name="Normal 63 4 2 6" xfId="33612"/>
    <cellStyle name="Normal 63 4 3" xfId="33613"/>
    <cellStyle name="Normal 63 4 3 2" xfId="33614"/>
    <cellStyle name="Normal 63 4 3 2 2" xfId="33615"/>
    <cellStyle name="Normal 63 4 3 2 2 2" xfId="33616"/>
    <cellStyle name="Normal 63 4 3 2 3" xfId="33617"/>
    <cellStyle name="Normal 63 4 3 3" xfId="33618"/>
    <cellStyle name="Normal 63 4 3 3 2" xfId="33619"/>
    <cellStyle name="Normal 63 4 3 3 2 2" xfId="33620"/>
    <cellStyle name="Normal 63 4 3 3 3" xfId="33621"/>
    <cellStyle name="Normal 63 4 3 4" xfId="33622"/>
    <cellStyle name="Normal 63 4 3 4 2" xfId="33623"/>
    <cellStyle name="Normal 63 4 3 5" xfId="33624"/>
    <cellStyle name="Normal 63 4 4" xfId="33625"/>
    <cellStyle name="Normal 63 4 4 2" xfId="33626"/>
    <cellStyle name="Normal 63 4 4 2 2" xfId="33627"/>
    <cellStyle name="Normal 63 4 4 3" xfId="33628"/>
    <cellStyle name="Normal 63 4 5" xfId="33629"/>
    <cellStyle name="Normal 63 4 5 2" xfId="33630"/>
    <cellStyle name="Normal 63 4 5 2 2" xfId="33631"/>
    <cellStyle name="Normal 63 4 5 3" xfId="33632"/>
    <cellStyle name="Normal 63 4 6" xfId="33633"/>
    <cellStyle name="Normal 63 4 6 2" xfId="33634"/>
    <cellStyle name="Normal 63 4 7" xfId="33635"/>
    <cellStyle name="Normal 63 5 2 2" xfId="33636"/>
    <cellStyle name="Normal 63 5 2 2 2" xfId="33637"/>
    <cellStyle name="Normal 63 5 2 2 2 2" xfId="33638"/>
    <cellStyle name="Normal 63 5 2 2 2 2 2" xfId="33639"/>
    <cellStyle name="Normal 63 5 2 2 2 3" xfId="33640"/>
    <cellStyle name="Normal 63 5 2 2 3" xfId="33641"/>
    <cellStyle name="Normal 63 5 2 2 3 2" xfId="33642"/>
    <cellStyle name="Normal 63 5 2 2 3 2 2" xfId="33643"/>
    <cellStyle name="Normal 63 5 2 2 3 3" xfId="33644"/>
    <cellStyle name="Normal 63 5 2 2 4" xfId="33645"/>
    <cellStyle name="Normal 63 5 2 2 4 2" xfId="33646"/>
    <cellStyle name="Normal 63 5 2 2 5" xfId="33647"/>
    <cellStyle name="Normal 63 5 2 3" xfId="33648"/>
    <cellStyle name="Normal 63 5 2 3 2" xfId="33649"/>
    <cellStyle name="Normal 63 5 2 3 2 2" xfId="33650"/>
    <cellStyle name="Normal 63 5 2 3 3" xfId="33651"/>
    <cellStyle name="Normal 63 5 2 4" xfId="33652"/>
    <cellStyle name="Normal 63 5 2 4 2" xfId="33653"/>
    <cellStyle name="Normal 63 5 2 4 2 2" xfId="33654"/>
    <cellStyle name="Normal 63 5 2 4 3" xfId="33655"/>
    <cellStyle name="Normal 63 5 2 5" xfId="33656"/>
    <cellStyle name="Normal 63 5 2 5 2" xfId="33657"/>
    <cellStyle name="Normal 63 5 2 6" xfId="33658"/>
    <cellStyle name="Normal 63 5 3" xfId="33659"/>
    <cellStyle name="Normal 63 5 3 2" xfId="33660"/>
    <cellStyle name="Normal 63 5 3 2 2" xfId="33661"/>
    <cellStyle name="Normal 63 5 3 2 2 2" xfId="33662"/>
    <cellStyle name="Normal 63 5 3 2 3" xfId="33663"/>
    <cellStyle name="Normal 63 5 3 3" xfId="33664"/>
    <cellStyle name="Normal 63 5 3 3 2" xfId="33665"/>
    <cellStyle name="Normal 63 5 3 3 2 2" xfId="33666"/>
    <cellStyle name="Normal 63 5 3 3 3" xfId="33667"/>
    <cellStyle name="Normal 63 5 3 4" xfId="33668"/>
    <cellStyle name="Normal 63 5 3 4 2" xfId="33669"/>
    <cellStyle name="Normal 63 5 3 5" xfId="33670"/>
    <cellStyle name="Normal 63 5 4" xfId="33671"/>
    <cellStyle name="Normal 63 5 4 2" xfId="33672"/>
    <cellStyle name="Normal 63 5 4 2 2" xfId="33673"/>
    <cellStyle name="Normal 63 5 4 3" xfId="33674"/>
    <cellStyle name="Normal 63 5 5" xfId="33675"/>
    <cellStyle name="Normal 63 5 5 2" xfId="33676"/>
    <cellStyle name="Normal 63 5 5 2 2" xfId="33677"/>
    <cellStyle name="Normal 63 5 5 3" xfId="33678"/>
    <cellStyle name="Normal 63 5 6" xfId="33679"/>
    <cellStyle name="Normal 63 5 6 2" xfId="33680"/>
    <cellStyle name="Normal 63 5 7" xfId="33681"/>
    <cellStyle name="Normal 63 6 2 2" xfId="33682"/>
    <cellStyle name="Normal 63 6 2 2 2" xfId="33683"/>
    <cellStyle name="Normal 63 6 2 2 2 2" xfId="33684"/>
    <cellStyle name="Normal 63 6 2 2 2 2 2" xfId="33685"/>
    <cellStyle name="Normal 63 6 2 2 2 3" xfId="33686"/>
    <cellStyle name="Normal 63 6 2 2 3" xfId="33687"/>
    <cellStyle name="Normal 63 6 2 2 3 2" xfId="33688"/>
    <cellStyle name="Normal 63 6 2 2 3 2 2" xfId="33689"/>
    <cellStyle name="Normal 63 6 2 2 3 3" xfId="33690"/>
    <cellStyle name="Normal 63 6 2 2 4" xfId="33691"/>
    <cellStyle name="Normal 63 6 2 2 4 2" xfId="33692"/>
    <cellStyle name="Normal 63 6 2 2 5" xfId="33693"/>
    <cellStyle name="Normal 63 6 2 3" xfId="33694"/>
    <cellStyle name="Normal 63 6 2 3 2" xfId="33695"/>
    <cellStyle name="Normal 63 6 2 3 2 2" xfId="33696"/>
    <cellStyle name="Normal 63 6 2 3 3" xfId="33697"/>
    <cellStyle name="Normal 63 6 2 4" xfId="33698"/>
    <cellStyle name="Normal 63 6 2 4 2" xfId="33699"/>
    <cellStyle name="Normal 63 6 2 4 2 2" xfId="33700"/>
    <cellStyle name="Normal 63 6 2 4 3" xfId="33701"/>
    <cellStyle name="Normal 63 6 2 5" xfId="33702"/>
    <cellStyle name="Normal 63 6 2 5 2" xfId="33703"/>
    <cellStyle name="Normal 63 6 2 6" xfId="33704"/>
    <cellStyle name="Normal 63 6 3" xfId="33705"/>
    <cellStyle name="Normal 63 6 3 2" xfId="33706"/>
    <cellStyle name="Normal 63 6 3 2 2" xfId="33707"/>
    <cellStyle name="Normal 63 6 3 2 2 2" xfId="33708"/>
    <cellStyle name="Normal 63 6 3 2 3" xfId="33709"/>
    <cellStyle name="Normal 63 6 3 3" xfId="33710"/>
    <cellStyle name="Normal 63 6 3 3 2" xfId="33711"/>
    <cellStyle name="Normal 63 6 3 3 2 2" xfId="33712"/>
    <cellStyle name="Normal 63 6 3 3 3" xfId="33713"/>
    <cellStyle name="Normal 63 6 3 4" xfId="33714"/>
    <cellStyle name="Normal 63 6 3 4 2" xfId="33715"/>
    <cellStyle name="Normal 63 6 3 5" xfId="33716"/>
    <cellStyle name="Normal 63 6 4" xfId="33717"/>
    <cellStyle name="Normal 63 6 4 2" xfId="33718"/>
    <cellStyle name="Normal 63 6 4 2 2" xfId="33719"/>
    <cellStyle name="Normal 63 6 4 3" xfId="33720"/>
    <cellStyle name="Normal 63 6 5" xfId="33721"/>
    <cellStyle name="Normal 63 6 5 2" xfId="33722"/>
    <cellStyle name="Normal 63 6 5 2 2" xfId="33723"/>
    <cellStyle name="Normal 63 6 5 3" xfId="33724"/>
    <cellStyle name="Normal 63 6 6" xfId="33725"/>
    <cellStyle name="Normal 63 6 6 2" xfId="33726"/>
    <cellStyle name="Normal 63 6 7" xfId="33727"/>
    <cellStyle name="Normal 63 7 2 2" xfId="33728"/>
    <cellStyle name="Normal 63 7 2 2 2" xfId="33729"/>
    <cellStyle name="Normal 63 7 2 2 2 2" xfId="33730"/>
    <cellStyle name="Normal 63 7 2 2 2 2 2" xfId="33731"/>
    <cellStyle name="Normal 63 7 2 2 2 3" xfId="33732"/>
    <cellStyle name="Normal 63 7 2 2 3" xfId="33733"/>
    <cellStyle name="Normal 63 7 2 2 3 2" xfId="33734"/>
    <cellStyle name="Normal 63 7 2 2 3 2 2" xfId="33735"/>
    <cellStyle name="Normal 63 7 2 2 3 3" xfId="33736"/>
    <cellStyle name="Normal 63 7 2 2 4" xfId="33737"/>
    <cellStyle name="Normal 63 7 2 2 4 2" xfId="33738"/>
    <cellStyle name="Normal 63 7 2 2 5" xfId="33739"/>
    <cellStyle name="Normal 63 7 2 3" xfId="33740"/>
    <cellStyle name="Normal 63 7 2 3 2" xfId="33741"/>
    <cellStyle name="Normal 63 7 2 3 2 2" xfId="33742"/>
    <cellStyle name="Normal 63 7 2 3 3" xfId="33743"/>
    <cellStyle name="Normal 63 7 2 4" xfId="33744"/>
    <cellStyle name="Normal 63 7 2 4 2" xfId="33745"/>
    <cellStyle name="Normal 63 7 2 4 2 2" xfId="33746"/>
    <cellStyle name="Normal 63 7 2 4 3" xfId="33747"/>
    <cellStyle name="Normal 63 7 2 5" xfId="33748"/>
    <cellStyle name="Normal 63 7 2 5 2" xfId="33749"/>
    <cellStyle name="Normal 63 7 2 6" xfId="33750"/>
    <cellStyle name="Normal 63 7 3" xfId="33751"/>
    <cellStyle name="Normal 63 7 3 2" xfId="33752"/>
    <cellStyle name="Normal 63 7 3 2 2" xfId="33753"/>
    <cellStyle name="Normal 63 7 3 2 2 2" xfId="33754"/>
    <cellStyle name="Normal 63 7 3 2 3" xfId="33755"/>
    <cellStyle name="Normal 63 7 3 3" xfId="33756"/>
    <cellStyle name="Normal 63 7 3 3 2" xfId="33757"/>
    <cellStyle name="Normal 63 7 3 3 2 2" xfId="33758"/>
    <cellStyle name="Normal 63 7 3 3 3" xfId="33759"/>
    <cellStyle name="Normal 63 7 3 4" xfId="33760"/>
    <cellStyle name="Normal 63 7 3 4 2" xfId="33761"/>
    <cellStyle name="Normal 63 7 3 5" xfId="33762"/>
    <cellStyle name="Normal 63 7 4" xfId="33763"/>
    <cellStyle name="Normal 63 7 4 2" xfId="33764"/>
    <cellStyle name="Normal 63 7 4 2 2" xfId="33765"/>
    <cellStyle name="Normal 63 7 4 3" xfId="33766"/>
    <cellStyle name="Normal 63 7 5" xfId="33767"/>
    <cellStyle name="Normal 63 7 5 2" xfId="33768"/>
    <cellStyle name="Normal 63 7 5 2 2" xfId="33769"/>
    <cellStyle name="Normal 63 7 5 3" xfId="33770"/>
    <cellStyle name="Normal 63 7 6" xfId="33771"/>
    <cellStyle name="Normal 63 7 6 2" xfId="33772"/>
    <cellStyle name="Normal 63 7 7" xfId="33773"/>
    <cellStyle name="Normal 63 8 2" xfId="33774"/>
    <cellStyle name="Normal 63 8 2 2" xfId="33775"/>
    <cellStyle name="Normal 63 8 2 2 2" xfId="33776"/>
    <cellStyle name="Normal 63 8 2 2 2 2" xfId="33777"/>
    <cellStyle name="Normal 63 8 2 2 3" xfId="33778"/>
    <cellStyle name="Normal 63 8 2 3" xfId="33779"/>
    <cellStyle name="Normal 63 8 2 3 2" xfId="33780"/>
    <cellStyle name="Normal 63 8 2 3 2 2" xfId="33781"/>
    <cellStyle name="Normal 63 8 2 3 3" xfId="33782"/>
    <cellStyle name="Normal 63 8 2 4" xfId="33783"/>
    <cellStyle name="Normal 63 8 2 4 2" xfId="33784"/>
    <cellStyle name="Normal 63 8 2 5" xfId="33785"/>
    <cellStyle name="Normal 63 8 3" xfId="33786"/>
    <cellStyle name="Normal 63 8 3 2" xfId="33787"/>
    <cellStyle name="Normal 63 8 3 2 2" xfId="33788"/>
    <cellStyle name="Normal 63 8 3 3" xfId="33789"/>
    <cellStyle name="Normal 63 8 4" xfId="33790"/>
    <cellStyle name="Normal 63 8 4 2" xfId="33791"/>
    <cellStyle name="Normal 63 8 4 2 2" xfId="33792"/>
    <cellStyle name="Normal 63 8 4 3" xfId="33793"/>
    <cellStyle name="Normal 63 8 5" xfId="33794"/>
    <cellStyle name="Normal 63 8 5 2" xfId="33795"/>
    <cellStyle name="Normal 63 8 6" xfId="33796"/>
    <cellStyle name="Normal 63 9 2" xfId="33797"/>
    <cellStyle name="Normal 63 9 2 2" xfId="33798"/>
    <cellStyle name="Normal 63 9 2 2 2" xfId="33799"/>
    <cellStyle name="Normal 63 9 2 2 2 2" xfId="33800"/>
    <cellStyle name="Normal 63 9 2 2 3" xfId="33801"/>
    <cellStyle name="Normal 63 9 2 3" xfId="33802"/>
    <cellStyle name="Normal 63 9 2 3 2" xfId="33803"/>
    <cellStyle name="Normal 63 9 2 3 2 2" xfId="33804"/>
    <cellStyle name="Normal 63 9 2 3 3" xfId="33805"/>
    <cellStyle name="Normal 63 9 2 4" xfId="33806"/>
    <cellStyle name="Normal 63 9 2 4 2" xfId="33807"/>
    <cellStyle name="Normal 63 9 2 5" xfId="33808"/>
    <cellStyle name="Normal 63 9 3" xfId="33809"/>
    <cellStyle name="Normal 63 9 3 2" xfId="33810"/>
    <cellStyle name="Normal 63 9 3 2 2" xfId="33811"/>
    <cellStyle name="Normal 63 9 3 3" xfId="33812"/>
    <cellStyle name="Normal 63 9 4" xfId="33813"/>
    <cellStyle name="Normal 63 9 4 2" xfId="33814"/>
    <cellStyle name="Normal 63 9 4 2 2" xfId="33815"/>
    <cellStyle name="Normal 63 9 4 3" xfId="33816"/>
    <cellStyle name="Normal 63 9 5" xfId="33817"/>
    <cellStyle name="Normal 63 9 5 2" xfId="33818"/>
    <cellStyle name="Normal 63 9 6" xfId="33819"/>
    <cellStyle name="Normal 64 10" xfId="33820"/>
    <cellStyle name="Normal 64 10 2" xfId="33821"/>
    <cellStyle name="Normal 64 11" xfId="33822"/>
    <cellStyle name="Normal 64 3 2" xfId="33823"/>
    <cellStyle name="Normal 64 4 2" xfId="33824"/>
    <cellStyle name="Normal 64 4 2 2" xfId="33825"/>
    <cellStyle name="Normal 64 4 2 2 2" xfId="33826"/>
    <cellStyle name="Normal 64 4 2 2 2 2" xfId="33827"/>
    <cellStyle name="Normal 64 4 2 2 3" xfId="33828"/>
    <cellStyle name="Normal 64 4 2 3" xfId="33829"/>
    <cellStyle name="Normal 64 4 2 3 2" xfId="33830"/>
    <cellStyle name="Normal 64 4 2 3 2 2" xfId="33831"/>
    <cellStyle name="Normal 64 4 2 3 3" xfId="33832"/>
    <cellStyle name="Normal 64 4 2 4" xfId="33833"/>
    <cellStyle name="Normal 64 4 2 4 2" xfId="33834"/>
    <cellStyle name="Normal 64 4 2 5" xfId="33835"/>
    <cellStyle name="Normal 64 4 3" xfId="33836"/>
    <cellStyle name="Normal 64 4 3 2" xfId="33837"/>
    <cellStyle name="Normal 64 4 3 2 2" xfId="33838"/>
    <cellStyle name="Normal 64 4 3 3" xfId="33839"/>
    <cellStyle name="Normal 64 4 4" xfId="33840"/>
    <cellStyle name="Normal 64 4 4 2" xfId="33841"/>
    <cellStyle name="Normal 64 4 4 2 2" xfId="33842"/>
    <cellStyle name="Normal 64 4 4 3" xfId="33843"/>
    <cellStyle name="Normal 64 4 5" xfId="33844"/>
    <cellStyle name="Normal 64 4 5 2" xfId="33845"/>
    <cellStyle name="Normal 64 4 6" xfId="33846"/>
    <cellStyle name="Normal 64 5 2 2" xfId="33847"/>
    <cellStyle name="Normal 64 5 2 2 2" xfId="33848"/>
    <cellStyle name="Normal 64 5 2 3" xfId="33849"/>
    <cellStyle name="Normal 64 5 3" xfId="33850"/>
    <cellStyle name="Normal 64 5 3 2" xfId="33851"/>
    <cellStyle name="Normal 64 5 3 2 2" xfId="33852"/>
    <cellStyle name="Normal 64 5 3 3" xfId="33853"/>
    <cellStyle name="Normal 64 5 4" xfId="33854"/>
    <cellStyle name="Normal 64 5 4 2" xfId="33855"/>
    <cellStyle name="Normal 64 5 5" xfId="33856"/>
    <cellStyle name="Normal 64 6" xfId="33857"/>
    <cellStyle name="Normal 64 6 2" xfId="33858"/>
    <cellStyle name="Normal 64 7" xfId="33859"/>
    <cellStyle name="Normal 64 7 2" xfId="33860"/>
    <cellStyle name="Normal 64 7 2 2" xfId="33861"/>
    <cellStyle name="Normal 64 7 2 2 2" xfId="33862"/>
    <cellStyle name="Normal 64 7 2 3" xfId="33863"/>
    <cellStyle name="Normal 64 7 3" xfId="33864"/>
    <cellStyle name="Normal 64 7 3 2" xfId="33865"/>
    <cellStyle name="Normal 64 7 4" xfId="33866"/>
    <cellStyle name="Normal 64 8" xfId="33867"/>
    <cellStyle name="Normal 64 8 2" xfId="33868"/>
    <cellStyle name="Normal 64 9" xfId="33869"/>
    <cellStyle name="Normal 64 9 2" xfId="33870"/>
    <cellStyle name="Normal 65 10 2" xfId="33871"/>
    <cellStyle name="Normal 65 10 2 2" xfId="33872"/>
    <cellStyle name="Normal 65 10 2 2 2" xfId="33873"/>
    <cellStyle name="Normal 65 10 2 3" xfId="33874"/>
    <cellStyle name="Normal 65 10 3" xfId="33875"/>
    <cellStyle name="Normal 65 10 3 2" xfId="33876"/>
    <cellStyle name="Normal 65 10 3 2 2" xfId="33877"/>
    <cellStyle name="Normal 65 10 3 3" xfId="33878"/>
    <cellStyle name="Normal 65 10 4" xfId="33879"/>
    <cellStyle name="Normal 65 10 4 2" xfId="33880"/>
    <cellStyle name="Normal 65 10 5" xfId="33881"/>
    <cellStyle name="Normal 65 11" xfId="33882"/>
    <cellStyle name="Normal 65 11 2" xfId="33883"/>
    <cellStyle name="Normal 65 11 2 2" xfId="33884"/>
    <cellStyle name="Normal 65 11 3" xfId="33885"/>
    <cellStyle name="Normal 65 12" xfId="33886"/>
    <cellStyle name="Normal 65 12 2" xfId="33887"/>
    <cellStyle name="Normal 65 12 2 2" xfId="33888"/>
    <cellStyle name="Normal 65 12 3" xfId="33889"/>
    <cellStyle name="Normal 65 13" xfId="33890"/>
    <cellStyle name="Normal 65 13 2" xfId="33891"/>
    <cellStyle name="Normal 65 14" xfId="33892"/>
    <cellStyle name="Normal 65 2 2 2" xfId="33893"/>
    <cellStyle name="Normal 65 2 2 2 2" xfId="33894"/>
    <cellStyle name="Normal 65 2 2 2 2 2" xfId="33895"/>
    <cellStyle name="Normal 65 2 2 2 2 2 2" xfId="33896"/>
    <cellStyle name="Normal 65 2 2 2 2 3" xfId="33897"/>
    <cellStyle name="Normal 65 2 2 2 3" xfId="33898"/>
    <cellStyle name="Normal 65 2 2 2 3 2" xfId="33899"/>
    <cellStyle name="Normal 65 2 2 2 3 2 2" xfId="33900"/>
    <cellStyle name="Normal 65 2 2 2 3 3" xfId="33901"/>
    <cellStyle name="Normal 65 2 2 2 4" xfId="33902"/>
    <cellStyle name="Normal 65 2 2 2 4 2" xfId="33903"/>
    <cellStyle name="Normal 65 2 2 2 5" xfId="33904"/>
    <cellStyle name="Normal 65 2 2 3" xfId="33905"/>
    <cellStyle name="Normal 65 2 2 3 2" xfId="33906"/>
    <cellStyle name="Normal 65 2 2 3 2 2" xfId="33907"/>
    <cellStyle name="Normal 65 2 2 3 3" xfId="33908"/>
    <cellStyle name="Normal 65 2 2 4" xfId="33909"/>
    <cellStyle name="Normal 65 2 2 4 2" xfId="33910"/>
    <cellStyle name="Normal 65 2 2 4 2 2" xfId="33911"/>
    <cellStyle name="Normal 65 2 2 4 3" xfId="33912"/>
    <cellStyle name="Normal 65 2 2 5" xfId="33913"/>
    <cellStyle name="Normal 65 2 2 5 2" xfId="33914"/>
    <cellStyle name="Normal 65 2 2 6" xfId="33915"/>
    <cellStyle name="Normal 65 2 3 2" xfId="33916"/>
    <cellStyle name="Normal 65 2 3 2 2" xfId="33917"/>
    <cellStyle name="Normal 65 2 3 2 2 2" xfId="33918"/>
    <cellStyle name="Normal 65 2 3 2 3" xfId="33919"/>
    <cellStyle name="Normal 65 2 3 3" xfId="33920"/>
    <cellStyle name="Normal 65 2 3 3 2" xfId="33921"/>
    <cellStyle name="Normal 65 2 3 3 2 2" xfId="33922"/>
    <cellStyle name="Normal 65 2 3 3 3" xfId="33923"/>
    <cellStyle name="Normal 65 2 3 4" xfId="33924"/>
    <cellStyle name="Normal 65 2 3 4 2" xfId="33925"/>
    <cellStyle name="Normal 65 2 3 5" xfId="33926"/>
    <cellStyle name="Normal 65 2 4 2" xfId="33927"/>
    <cellStyle name="Normal 65 2 4 2 2" xfId="33928"/>
    <cellStyle name="Normal 65 2 4 3" xfId="33929"/>
    <cellStyle name="Normal 65 2 5" xfId="33930"/>
    <cellStyle name="Normal 65 2 5 2" xfId="33931"/>
    <cellStyle name="Normal 65 2 5 2 2" xfId="33932"/>
    <cellStyle name="Normal 65 2 5 3" xfId="33933"/>
    <cellStyle name="Normal 65 2 6" xfId="33934"/>
    <cellStyle name="Normal 65 2 6 2" xfId="33935"/>
    <cellStyle name="Normal 65 2 7" xfId="33936"/>
    <cellStyle name="Normal 65 3 2 2" xfId="33937"/>
    <cellStyle name="Normal 65 3 2 2 2" xfId="33938"/>
    <cellStyle name="Normal 65 3 2 2 2 2" xfId="33939"/>
    <cellStyle name="Normal 65 3 2 2 2 2 2" xfId="33940"/>
    <cellStyle name="Normal 65 3 2 2 2 3" xfId="33941"/>
    <cellStyle name="Normal 65 3 2 2 3" xfId="33942"/>
    <cellStyle name="Normal 65 3 2 2 3 2" xfId="33943"/>
    <cellStyle name="Normal 65 3 2 2 3 2 2" xfId="33944"/>
    <cellStyle name="Normal 65 3 2 2 3 3" xfId="33945"/>
    <cellStyle name="Normal 65 3 2 2 4" xfId="33946"/>
    <cellStyle name="Normal 65 3 2 2 4 2" xfId="33947"/>
    <cellStyle name="Normal 65 3 2 2 5" xfId="33948"/>
    <cellStyle name="Normal 65 3 2 3" xfId="33949"/>
    <cellStyle name="Normal 65 3 2 3 2" xfId="33950"/>
    <cellStyle name="Normal 65 3 2 3 2 2" xfId="33951"/>
    <cellStyle name="Normal 65 3 2 3 3" xfId="33952"/>
    <cellStyle name="Normal 65 3 2 4" xfId="33953"/>
    <cellStyle name="Normal 65 3 2 4 2" xfId="33954"/>
    <cellStyle name="Normal 65 3 2 4 2 2" xfId="33955"/>
    <cellStyle name="Normal 65 3 2 4 3" xfId="33956"/>
    <cellStyle name="Normal 65 3 2 5" xfId="33957"/>
    <cellStyle name="Normal 65 3 2 5 2" xfId="33958"/>
    <cellStyle name="Normal 65 3 2 6" xfId="33959"/>
    <cellStyle name="Normal 65 3 3 2" xfId="33960"/>
    <cellStyle name="Normal 65 3 3 2 2" xfId="33961"/>
    <cellStyle name="Normal 65 3 3 2 2 2" xfId="33962"/>
    <cellStyle name="Normal 65 3 3 2 3" xfId="33963"/>
    <cellStyle name="Normal 65 3 3 3" xfId="33964"/>
    <cellStyle name="Normal 65 3 3 3 2" xfId="33965"/>
    <cellStyle name="Normal 65 3 3 3 2 2" xfId="33966"/>
    <cellStyle name="Normal 65 3 3 3 3" xfId="33967"/>
    <cellStyle name="Normal 65 3 3 4" xfId="33968"/>
    <cellStyle name="Normal 65 3 3 4 2" xfId="33969"/>
    <cellStyle name="Normal 65 3 3 5" xfId="33970"/>
    <cellStyle name="Normal 65 3 4 2" xfId="33971"/>
    <cellStyle name="Normal 65 3 4 2 2" xfId="33972"/>
    <cellStyle name="Normal 65 3 4 3" xfId="33973"/>
    <cellStyle name="Normal 65 3 5" xfId="33974"/>
    <cellStyle name="Normal 65 3 5 2" xfId="33975"/>
    <cellStyle name="Normal 65 3 5 2 2" xfId="33976"/>
    <cellStyle name="Normal 65 3 5 3" xfId="33977"/>
    <cellStyle name="Normal 65 3 6" xfId="33978"/>
    <cellStyle name="Normal 65 3 6 2" xfId="33979"/>
    <cellStyle name="Normal 65 3 7" xfId="33980"/>
    <cellStyle name="Normal 65 4 2 2" xfId="33981"/>
    <cellStyle name="Normal 65 4 2 2 2" xfId="33982"/>
    <cellStyle name="Normal 65 4 2 2 2 2" xfId="33983"/>
    <cellStyle name="Normal 65 4 2 2 2 2 2" xfId="33984"/>
    <cellStyle name="Normal 65 4 2 2 2 3" xfId="33985"/>
    <cellStyle name="Normal 65 4 2 2 3" xfId="33986"/>
    <cellStyle name="Normal 65 4 2 2 3 2" xfId="33987"/>
    <cellStyle name="Normal 65 4 2 2 3 2 2" xfId="33988"/>
    <cellStyle name="Normal 65 4 2 2 3 3" xfId="33989"/>
    <cellStyle name="Normal 65 4 2 2 4" xfId="33990"/>
    <cellStyle name="Normal 65 4 2 2 4 2" xfId="33991"/>
    <cellStyle name="Normal 65 4 2 2 5" xfId="33992"/>
    <cellStyle name="Normal 65 4 2 3" xfId="33993"/>
    <cellStyle name="Normal 65 4 2 3 2" xfId="33994"/>
    <cellStyle name="Normal 65 4 2 3 2 2" xfId="33995"/>
    <cellStyle name="Normal 65 4 2 3 3" xfId="33996"/>
    <cellStyle name="Normal 65 4 2 4" xfId="33997"/>
    <cellStyle name="Normal 65 4 2 4 2" xfId="33998"/>
    <cellStyle name="Normal 65 4 2 4 2 2" xfId="33999"/>
    <cellStyle name="Normal 65 4 2 4 3" xfId="34000"/>
    <cellStyle name="Normal 65 4 2 5" xfId="34001"/>
    <cellStyle name="Normal 65 4 2 5 2" xfId="34002"/>
    <cellStyle name="Normal 65 4 2 6" xfId="34003"/>
    <cellStyle name="Normal 65 4 3" xfId="34004"/>
    <cellStyle name="Normal 65 4 3 2" xfId="34005"/>
    <cellStyle name="Normal 65 4 3 2 2" xfId="34006"/>
    <cellStyle name="Normal 65 4 3 2 2 2" xfId="34007"/>
    <cellStyle name="Normal 65 4 3 2 3" xfId="34008"/>
    <cellStyle name="Normal 65 4 3 3" xfId="34009"/>
    <cellStyle name="Normal 65 4 3 3 2" xfId="34010"/>
    <cellStyle name="Normal 65 4 3 3 2 2" xfId="34011"/>
    <cellStyle name="Normal 65 4 3 3 3" xfId="34012"/>
    <cellStyle name="Normal 65 4 3 4" xfId="34013"/>
    <cellStyle name="Normal 65 4 3 4 2" xfId="34014"/>
    <cellStyle name="Normal 65 4 3 5" xfId="34015"/>
    <cellStyle name="Normal 65 4 4" xfId="34016"/>
    <cellStyle name="Normal 65 4 4 2" xfId="34017"/>
    <cellStyle name="Normal 65 4 4 2 2" xfId="34018"/>
    <cellStyle name="Normal 65 4 4 3" xfId="34019"/>
    <cellStyle name="Normal 65 4 5" xfId="34020"/>
    <cellStyle name="Normal 65 4 5 2" xfId="34021"/>
    <cellStyle name="Normal 65 4 5 2 2" xfId="34022"/>
    <cellStyle name="Normal 65 4 5 3" xfId="34023"/>
    <cellStyle name="Normal 65 4 6" xfId="34024"/>
    <cellStyle name="Normal 65 4 6 2" xfId="34025"/>
    <cellStyle name="Normal 65 4 7" xfId="34026"/>
    <cellStyle name="Normal 65 5 2 2" xfId="34027"/>
    <cellStyle name="Normal 65 5 2 2 2" xfId="34028"/>
    <cellStyle name="Normal 65 5 2 2 2 2" xfId="34029"/>
    <cellStyle name="Normal 65 5 2 2 2 2 2" xfId="34030"/>
    <cellStyle name="Normal 65 5 2 2 2 3" xfId="34031"/>
    <cellStyle name="Normal 65 5 2 2 3" xfId="34032"/>
    <cellStyle name="Normal 65 5 2 2 3 2" xfId="34033"/>
    <cellStyle name="Normal 65 5 2 2 3 2 2" xfId="34034"/>
    <cellStyle name="Normal 65 5 2 2 3 3" xfId="34035"/>
    <cellStyle name="Normal 65 5 2 2 4" xfId="34036"/>
    <cellStyle name="Normal 65 5 2 2 4 2" xfId="34037"/>
    <cellStyle name="Normal 65 5 2 2 5" xfId="34038"/>
    <cellStyle name="Normal 65 5 2 3" xfId="34039"/>
    <cellStyle name="Normal 65 5 2 3 2" xfId="34040"/>
    <cellStyle name="Normal 65 5 2 3 2 2" xfId="34041"/>
    <cellStyle name="Normal 65 5 2 3 3" xfId="34042"/>
    <cellStyle name="Normal 65 5 2 4" xfId="34043"/>
    <cellStyle name="Normal 65 5 2 4 2" xfId="34044"/>
    <cellStyle name="Normal 65 5 2 4 2 2" xfId="34045"/>
    <cellStyle name="Normal 65 5 2 4 3" xfId="34046"/>
    <cellStyle name="Normal 65 5 2 5" xfId="34047"/>
    <cellStyle name="Normal 65 5 2 5 2" xfId="34048"/>
    <cellStyle name="Normal 65 5 2 6" xfId="34049"/>
    <cellStyle name="Normal 65 5 3" xfId="34050"/>
    <cellStyle name="Normal 65 5 3 2" xfId="34051"/>
    <cellStyle name="Normal 65 5 3 2 2" xfId="34052"/>
    <cellStyle name="Normal 65 5 3 2 2 2" xfId="34053"/>
    <cellStyle name="Normal 65 5 3 2 3" xfId="34054"/>
    <cellStyle name="Normal 65 5 3 3" xfId="34055"/>
    <cellStyle name="Normal 65 5 3 3 2" xfId="34056"/>
    <cellStyle name="Normal 65 5 3 3 2 2" xfId="34057"/>
    <cellStyle name="Normal 65 5 3 3 3" xfId="34058"/>
    <cellStyle name="Normal 65 5 3 4" xfId="34059"/>
    <cellStyle name="Normal 65 5 3 4 2" xfId="34060"/>
    <cellStyle name="Normal 65 5 3 5" xfId="34061"/>
    <cellStyle name="Normal 65 5 4" xfId="34062"/>
    <cellStyle name="Normal 65 5 4 2" xfId="34063"/>
    <cellStyle name="Normal 65 5 4 2 2" xfId="34064"/>
    <cellStyle name="Normal 65 5 4 3" xfId="34065"/>
    <cellStyle name="Normal 65 5 5" xfId="34066"/>
    <cellStyle name="Normal 65 5 5 2" xfId="34067"/>
    <cellStyle name="Normal 65 5 5 2 2" xfId="34068"/>
    <cellStyle name="Normal 65 5 5 3" xfId="34069"/>
    <cellStyle name="Normal 65 5 6" xfId="34070"/>
    <cellStyle name="Normal 65 5 6 2" xfId="34071"/>
    <cellStyle name="Normal 65 5 7" xfId="34072"/>
    <cellStyle name="Normal 65 6 2 2" xfId="34073"/>
    <cellStyle name="Normal 65 6 2 2 2" xfId="34074"/>
    <cellStyle name="Normal 65 6 2 2 2 2" xfId="34075"/>
    <cellStyle name="Normal 65 6 2 2 2 2 2" xfId="34076"/>
    <cellStyle name="Normal 65 6 2 2 2 3" xfId="34077"/>
    <cellStyle name="Normal 65 6 2 2 3" xfId="34078"/>
    <cellStyle name="Normal 65 6 2 2 3 2" xfId="34079"/>
    <cellStyle name="Normal 65 6 2 2 3 2 2" xfId="34080"/>
    <cellStyle name="Normal 65 6 2 2 3 3" xfId="34081"/>
    <cellStyle name="Normal 65 6 2 2 4" xfId="34082"/>
    <cellStyle name="Normal 65 6 2 2 4 2" xfId="34083"/>
    <cellStyle name="Normal 65 6 2 2 5" xfId="34084"/>
    <cellStyle name="Normal 65 6 2 3" xfId="34085"/>
    <cellStyle name="Normal 65 6 2 3 2" xfId="34086"/>
    <cellStyle name="Normal 65 6 2 3 2 2" xfId="34087"/>
    <cellStyle name="Normal 65 6 2 3 3" xfId="34088"/>
    <cellStyle name="Normal 65 6 2 4" xfId="34089"/>
    <cellStyle name="Normal 65 6 2 4 2" xfId="34090"/>
    <cellStyle name="Normal 65 6 2 4 2 2" xfId="34091"/>
    <cellStyle name="Normal 65 6 2 4 3" xfId="34092"/>
    <cellStyle name="Normal 65 6 2 5" xfId="34093"/>
    <cellStyle name="Normal 65 6 2 5 2" xfId="34094"/>
    <cellStyle name="Normal 65 6 2 6" xfId="34095"/>
    <cellStyle name="Normal 65 6 3" xfId="34096"/>
    <cellStyle name="Normal 65 6 3 2" xfId="34097"/>
    <cellStyle name="Normal 65 6 3 2 2" xfId="34098"/>
    <cellStyle name="Normal 65 6 3 2 2 2" xfId="34099"/>
    <cellStyle name="Normal 65 6 3 2 3" xfId="34100"/>
    <cellStyle name="Normal 65 6 3 3" xfId="34101"/>
    <cellStyle name="Normal 65 6 3 3 2" xfId="34102"/>
    <cellStyle name="Normal 65 6 3 3 2 2" xfId="34103"/>
    <cellStyle name="Normal 65 6 3 3 3" xfId="34104"/>
    <cellStyle name="Normal 65 6 3 4" xfId="34105"/>
    <cellStyle name="Normal 65 6 3 4 2" xfId="34106"/>
    <cellStyle name="Normal 65 6 3 5" xfId="34107"/>
    <cellStyle name="Normal 65 6 4" xfId="34108"/>
    <cellStyle name="Normal 65 6 4 2" xfId="34109"/>
    <cellStyle name="Normal 65 6 4 2 2" xfId="34110"/>
    <cellStyle name="Normal 65 6 4 3" xfId="34111"/>
    <cellStyle name="Normal 65 6 5" xfId="34112"/>
    <cellStyle name="Normal 65 6 5 2" xfId="34113"/>
    <cellStyle name="Normal 65 6 5 2 2" xfId="34114"/>
    <cellStyle name="Normal 65 6 5 3" xfId="34115"/>
    <cellStyle name="Normal 65 6 6" xfId="34116"/>
    <cellStyle name="Normal 65 6 6 2" xfId="34117"/>
    <cellStyle name="Normal 65 6 7" xfId="34118"/>
    <cellStyle name="Normal 65 7 2 2" xfId="34119"/>
    <cellStyle name="Normal 65 7 2 2 2" xfId="34120"/>
    <cellStyle name="Normal 65 7 2 2 2 2" xfId="34121"/>
    <cellStyle name="Normal 65 7 2 2 2 2 2" xfId="34122"/>
    <cellStyle name="Normal 65 7 2 2 2 3" xfId="34123"/>
    <cellStyle name="Normal 65 7 2 2 3" xfId="34124"/>
    <cellStyle name="Normal 65 7 2 2 3 2" xfId="34125"/>
    <cellStyle name="Normal 65 7 2 2 3 2 2" xfId="34126"/>
    <cellStyle name="Normal 65 7 2 2 3 3" xfId="34127"/>
    <cellStyle name="Normal 65 7 2 2 4" xfId="34128"/>
    <cellStyle name="Normal 65 7 2 2 4 2" xfId="34129"/>
    <cellStyle name="Normal 65 7 2 2 5" xfId="34130"/>
    <cellStyle name="Normal 65 7 2 3" xfId="34131"/>
    <cellStyle name="Normal 65 7 2 3 2" xfId="34132"/>
    <cellStyle name="Normal 65 7 2 3 2 2" xfId="34133"/>
    <cellStyle name="Normal 65 7 2 3 3" xfId="34134"/>
    <cellStyle name="Normal 65 7 2 4" xfId="34135"/>
    <cellStyle name="Normal 65 7 2 4 2" xfId="34136"/>
    <cellStyle name="Normal 65 7 2 4 2 2" xfId="34137"/>
    <cellStyle name="Normal 65 7 2 4 3" xfId="34138"/>
    <cellStyle name="Normal 65 7 2 5" xfId="34139"/>
    <cellStyle name="Normal 65 7 2 5 2" xfId="34140"/>
    <cellStyle name="Normal 65 7 2 6" xfId="34141"/>
    <cellStyle name="Normal 65 7 3" xfId="34142"/>
    <cellStyle name="Normal 65 7 3 2" xfId="34143"/>
    <cellStyle name="Normal 65 7 3 2 2" xfId="34144"/>
    <cellStyle name="Normal 65 7 3 2 2 2" xfId="34145"/>
    <cellStyle name="Normal 65 7 3 2 3" xfId="34146"/>
    <cellStyle name="Normal 65 7 3 3" xfId="34147"/>
    <cellStyle name="Normal 65 7 3 3 2" xfId="34148"/>
    <cellStyle name="Normal 65 7 3 3 2 2" xfId="34149"/>
    <cellStyle name="Normal 65 7 3 3 3" xfId="34150"/>
    <cellStyle name="Normal 65 7 3 4" xfId="34151"/>
    <cellStyle name="Normal 65 7 3 4 2" xfId="34152"/>
    <cellStyle name="Normal 65 7 3 5" xfId="34153"/>
    <cellStyle name="Normal 65 7 4" xfId="34154"/>
    <cellStyle name="Normal 65 7 4 2" xfId="34155"/>
    <cellStyle name="Normal 65 7 4 2 2" xfId="34156"/>
    <cellStyle name="Normal 65 7 4 3" xfId="34157"/>
    <cellStyle name="Normal 65 7 5" xfId="34158"/>
    <cellStyle name="Normal 65 7 5 2" xfId="34159"/>
    <cellStyle name="Normal 65 7 5 2 2" xfId="34160"/>
    <cellStyle name="Normal 65 7 5 3" xfId="34161"/>
    <cellStyle name="Normal 65 7 6" xfId="34162"/>
    <cellStyle name="Normal 65 7 6 2" xfId="34163"/>
    <cellStyle name="Normal 65 7 7" xfId="34164"/>
    <cellStyle name="Normal 65 8 2" xfId="34165"/>
    <cellStyle name="Normal 65 8 2 2" xfId="34166"/>
    <cellStyle name="Normal 65 8 2 2 2" xfId="34167"/>
    <cellStyle name="Normal 65 8 2 2 2 2" xfId="34168"/>
    <cellStyle name="Normal 65 8 2 2 3" xfId="34169"/>
    <cellStyle name="Normal 65 8 2 3" xfId="34170"/>
    <cellStyle name="Normal 65 8 2 3 2" xfId="34171"/>
    <cellStyle name="Normal 65 8 2 3 2 2" xfId="34172"/>
    <cellStyle name="Normal 65 8 2 3 3" xfId="34173"/>
    <cellStyle name="Normal 65 8 2 4" xfId="34174"/>
    <cellStyle name="Normal 65 8 2 4 2" xfId="34175"/>
    <cellStyle name="Normal 65 8 2 5" xfId="34176"/>
    <cellStyle name="Normal 65 8 3" xfId="34177"/>
    <cellStyle name="Normal 65 8 3 2" xfId="34178"/>
    <cellStyle name="Normal 65 8 3 2 2" xfId="34179"/>
    <cellStyle name="Normal 65 8 3 3" xfId="34180"/>
    <cellStyle name="Normal 65 8 4" xfId="34181"/>
    <cellStyle name="Normal 65 8 4 2" xfId="34182"/>
    <cellStyle name="Normal 65 8 4 2 2" xfId="34183"/>
    <cellStyle name="Normal 65 8 4 3" xfId="34184"/>
    <cellStyle name="Normal 65 8 5" xfId="34185"/>
    <cellStyle name="Normal 65 8 5 2" xfId="34186"/>
    <cellStyle name="Normal 65 8 6" xfId="34187"/>
    <cellStyle name="Normal 65 9 2" xfId="34188"/>
    <cellStyle name="Normal 65 9 2 2" xfId="34189"/>
    <cellStyle name="Normal 65 9 2 2 2" xfId="34190"/>
    <cellStyle name="Normal 65 9 2 2 2 2" xfId="34191"/>
    <cellStyle name="Normal 65 9 2 2 3" xfId="34192"/>
    <cellStyle name="Normal 65 9 2 3" xfId="34193"/>
    <cellStyle name="Normal 65 9 2 3 2" xfId="34194"/>
    <cellStyle name="Normal 65 9 2 3 2 2" xfId="34195"/>
    <cellStyle name="Normal 65 9 2 3 3" xfId="34196"/>
    <cellStyle name="Normal 65 9 2 4" xfId="34197"/>
    <cellStyle name="Normal 65 9 2 4 2" xfId="34198"/>
    <cellStyle name="Normal 65 9 2 5" xfId="34199"/>
    <cellStyle name="Normal 65 9 3" xfId="34200"/>
    <cellStyle name="Normal 65 9 3 2" xfId="34201"/>
    <cellStyle name="Normal 65 9 3 2 2" xfId="34202"/>
    <cellStyle name="Normal 65 9 3 3" xfId="34203"/>
    <cellStyle name="Normal 65 9 4" xfId="34204"/>
    <cellStyle name="Normal 65 9 4 2" xfId="34205"/>
    <cellStyle name="Normal 65 9 4 2 2" xfId="34206"/>
    <cellStyle name="Normal 65 9 4 3" xfId="34207"/>
    <cellStyle name="Normal 65 9 5" xfId="34208"/>
    <cellStyle name="Normal 65 9 5 2" xfId="34209"/>
    <cellStyle name="Normal 65 9 6" xfId="34210"/>
    <cellStyle name="Normal 66 10 2" xfId="34211"/>
    <cellStyle name="Normal 66 10 2 2" xfId="34212"/>
    <cellStyle name="Normal 66 10 2 2 2" xfId="34213"/>
    <cellStyle name="Normal 66 10 2 3" xfId="34214"/>
    <cellStyle name="Normal 66 10 3" xfId="34215"/>
    <cellStyle name="Normal 66 10 3 2" xfId="34216"/>
    <cellStyle name="Normal 66 10 3 2 2" xfId="34217"/>
    <cellStyle name="Normal 66 10 3 3" xfId="34218"/>
    <cellStyle name="Normal 66 10 4" xfId="34219"/>
    <cellStyle name="Normal 66 10 4 2" xfId="34220"/>
    <cellStyle name="Normal 66 10 5" xfId="34221"/>
    <cellStyle name="Normal 66 11" xfId="34222"/>
    <cellStyle name="Normal 66 11 2" xfId="34223"/>
    <cellStyle name="Normal 66 11 2 2" xfId="34224"/>
    <cellStyle name="Normal 66 11 3" xfId="34225"/>
    <cellStyle name="Normal 66 12" xfId="34226"/>
    <cellStyle name="Normal 66 12 2" xfId="34227"/>
    <cellStyle name="Normal 66 12 2 2" xfId="34228"/>
    <cellStyle name="Normal 66 12 3" xfId="34229"/>
    <cellStyle name="Normal 66 13" xfId="34230"/>
    <cellStyle name="Normal 66 13 2" xfId="34231"/>
    <cellStyle name="Normal 66 14" xfId="34232"/>
    <cellStyle name="Normal 66 2 2 2" xfId="34233"/>
    <cellStyle name="Normal 66 2 2 2 2" xfId="34234"/>
    <cellStyle name="Normal 66 2 2 2 2 2" xfId="34235"/>
    <cellStyle name="Normal 66 2 2 2 2 2 2" xfId="34236"/>
    <cellStyle name="Normal 66 2 2 2 2 3" xfId="34237"/>
    <cellStyle name="Normal 66 2 2 2 3" xfId="34238"/>
    <cellStyle name="Normal 66 2 2 2 3 2" xfId="34239"/>
    <cellStyle name="Normal 66 2 2 2 3 2 2" xfId="34240"/>
    <cellStyle name="Normal 66 2 2 2 3 3" xfId="34241"/>
    <cellStyle name="Normal 66 2 2 2 4" xfId="34242"/>
    <cellStyle name="Normal 66 2 2 2 4 2" xfId="34243"/>
    <cellStyle name="Normal 66 2 2 2 5" xfId="34244"/>
    <cellStyle name="Normal 66 2 2 3" xfId="34245"/>
    <cellStyle name="Normal 66 2 2 3 2" xfId="34246"/>
    <cellStyle name="Normal 66 2 2 3 2 2" xfId="34247"/>
    <cellStyle name="Normal 66 2 2 3 3" xfId="34248"/>
    <cellStyle name="Normal 66 2 2 4" xfId="34249"/>
    <cellStyle name="Normal 66 2 2 4 2" xfId="34250"/>
    <cellStyle name="Normal 66 2 2 4 2 2" xfId="34251"/>
    <cellStyle name="Normal 66 2 2 4 3" xfId="34252"/>
    <cellStyle name="Normal 66 2 2 5" xfId="34253"/>
    <cellStyle name="Normal 66 2 2 5 2" xfId="34254"/>
    <cellStyle name="Normal 66 2 2 6" xfId="34255"/>
    <cellStyle name="Normal 66 2 3 2" xfId="34256"/>
    <cellStyle name="Normal 66 2 3 2 2" xfId="34257"/>
    <cellStyle name="Normal 66 2 3 2 2 2" xfId="34258"/>
    <cellStyle name="Normal 66 2 3 2 3" xfId="34259"/>
    <cellStyle name="Normal 66 2 3 3" xfId="34260"/>
    <cellStyle name="Normal 66 2 3 3 2" xfId="34261"/>
    <cellStyle name="Normal 66 2 3 3 2 2" xfId="34262"/>
    <cellStyle name="Normal 66 2 3 3 3" xfId="34263"/>
    <cellStyle name="Normal 66 2 3 4" xfId="34264"/>
    <cellStyle name="Normal 66 2 3 4 2" xfId="34265"/>
    <cellStyle name="Normal 66 2 3 5" xfId="34266"/>
    <cellStyle name="Normal 66 2 4 2" xfId="34267"/>
    <cellStyle name="Normal 66 2 4 2 2" xfId="34268"/>
    <cellStyle name="Normal 66 2 4 3" xfId="34269"/>
    <cellStyle name="Normal 66 2 5" xfId="34270"/>
    <cellStyle name="Normal 66 2 5 2" xfId="34271"/>
    <cellStyle name="Normal 66 2 5 2 2" xfId="34272"/>
    <cellStyle name="Normal 66 2 5 3" xfId="34273"/>
    <cellStyle name="Normal 66 2 6" xfId="34274"/>
    <cellStyle name="Normal 66 2 6 2" xfId="34275"/>
    <cellStyle name="Normal 66 2 7" xfId="34276"/>
    <cellStyle name="Normal 66 3 2 2" xfId="34277"/>
    <cellStyle name="Normal 66 3 2 2 2" xfId="34278"/>
    <cellStyle name="Normal 66 3 2 2 2 2" xfId="34279"/>
    <cellStyle name="Normal 66 3 2 2 2 2 2" xfId="34280"/>
    <cellStyle name="Normal 66 3 2 2 2 3" xfId="34281"/>
    <cellStyle name="Normal 66 3 2 2 3" xfId="34282"/>
    <cellStyle name="Normal 66 3 2 2 3 2" xfId="34283"/>
    <cellStyle name="Normal 66 3 2 2 3 2 2" xfId="34284"/>
    <cellStyle name="Normal 66 3 2 2 3 3" xfId="34285"/>
    <cellStyle name="Normal 66 3 2 2 4" xfId="34286"/>
    <cellStyle name="Normal 66 3 2 2 4 2" xfId="34287"/>
    <cellStyle name="Normal 66 3 2 2 5" xfId="34288"/>
    <cellStyle name="Normal 66 3 2 3" xfId="34289"/>
    <cellStyle name="Normal 66 3 2 3 2" xfId="34290"/>
    <cellStyle name="Normal 66 3 2 3 2 2" xfId="34291"/>
    <cellStyle name="Normal 66 3 2 3 3" xfId="34292"/>
    <cellStyle name="Normal 66 3 2 4" xfId="34293"/>
    <cellStyle name="Normal 66 3 2 4 2" xfId="34294"/>
    <cellStyle name="Normal 66 3 2 4 2 2" xfId="34295"/>
    <cellStyle name="Normal 66 3 2 4 3" xfId="34296"/>
    <cellStyle name="Normal 66 3 2 5" xfId="34297"/>
    <cellStyle name="Normal 66 3 2 5 2" xfId="34298"/>
    <cellStyle name="Normal 66 3 2 6" xfId="34299"/>
    <cellStyle name="Normal 66 3 3 2" xfId="34300"/>
    <cellStyle name="Normal 66 3 3 2 2" xfId="34301"/>
    <cellStyle name="Normal 66 3 3 2 2 2" xfId="34302"/>
    <cellStyle name="Normal 66 3 3 2 3" xfId="34303"/>
    <cellStyle name="Normal 66 3 3 3" xfId="34304"/>
    <cellStyle name="Normal 66 3 3 3 2" xfId="34305"/>
    <cellStyle name="Normal 66 3 3 3 2 2" xfId="34306"/>
    <cellStyle name="Normal 66 3 3 3 3" xfId="34307"/>
    <cellStyle name="Normal 66 3 3 4" xfId="34308"/>
    <cellStyle name="Normal 66 3 3 4 2" xfId="34309"/>
    <cellStyle name="Normal 66 3 3 5" xfId="34310"/>
    <cellStyle name="Normal 66 3 4 2" xfId="34311"/>
    <cellStyle name="Normal 66 3 4 2 2" xfId="34312"/>
    <cellStyle name="Normal 66 3 4 3" xfId="34313"/>
    <cellStyle name="Normal 66 3 5" xfId="34314"/>
    <cellStyle name="Normal 66 3 5 2" xfId="34315"/>
    <cellStyle name="Normal 66 3 5 2 2" xfId="34316"/>
    <cellStyle name="Normal 66 3 5 3" xfId="34317"/>
    <cellStyle name="Normal 66 3 6" xfId="34318"/>
    <cellStyle name="Normal 66 3 6 2" xfId="34319"/>
    <cellStyle name="Normal 66 3 7" xfId="34320"/>
    <cellStyle name="Normal 66 4 2 2" xfId="34321"/>
    <cellStyle name="Normal 66 4 2 2 2" xfId="34322"/>
    <cellStyle name="Normal 66 4 2 2 2 2" xfId="34323"/>
    <cellStyle name="Normal 66 4 2 2 2 2 2" xfId="34324"/>
    <cellStyle name="Normal 66 4 2 2 2 3" xfId="34325"/>
    <cellStyle name="Normal 66 4 2 2 3" xfId="34326"/>
    <cellStyle name="Normal 66 4 2 2 3 2" xfId="34327"/>
    <cellStyle name="Normal 66 4 2 2 3 2 2" xfId="34328"/>
    <cellStyle name="Normal 66 4 2 2 3 3" xfId="34329"/>
    <cellStyle name="Normal 66 4 2 2 4" xfId="34330"/>
    <cellStyle name="Normal 66 4 2 2 4 2" xfId="34331"/>
    <cellStyle name="Normal 66 4 2 2 5" xfId="34332"/>
    <cellStyle name="Normal 66 4 2 3" xfId="34333"/>
    <cellStyle name="Normal 66 4 2 3 2" xfId="34334"/>
    <cellStyle name="Normal 66 4 2 3 2 2" xfId="34335"/>
    <cellStyle name="Normal 66 4 2 3 3" xfId="34336"/>
    <cellStyle name="Normal 66 4 2 4" xfId="34337"/>
    <cellStyle name="Normal 66 4 2 4 2" xfId="34338"/>
    <cellStyle name="Normal 66 4 2 4 2 2" xfId="34339"/>
    <cellStyle name="Normal 66 4 2 4 3" xfId="34340"/>
    <cellStyle name="Normal 66 4 2 5" xfId="34341"/>
    <cellStyle name="Normal 66 4 2 5 2" xfId="34342"/>
    <cellStyle name="Normal 66 4 2 6" xfId="34343"/>
    <cellStyle name="Normal 66 4 3" xfId="34344"/>
    <cellStyle name="Normal 66 4 3 2" xfId="34345"/>
    <cellStyle name="Normal 66 4 3 2 2" xfId="34346"/>
    <cellStyle name="Normal 66 4 3 2 2 2" xfId="34347"/>
    <cellStyle name="Normal 66 4 3 2 3" xfId="34348"/>
    <cellStyle name="Normal 66 4 3 3" xfId="34349"/>
    <cellStyle name="Normal 66 4 3 3 2" xfId="34350"/>
    <cellStyle name="Normal 66 4 3 3 2 2" xfId="34351"/>
    <cellStyle name="Normal 66 4 3 3 3" xfId="34352"/>
    <cellStyle name="Normal 66 4 3 4" xfId="34353"/>
    <cellStyle name="Normal 66 4 3 4 2" xfId="34354"/>
    <cellStyle name="Normal 66 4 3 5" xfId="34355"/>
    <cellStyle name="Normal 66 4 4" xfId="34356"/>
    <cellStyle name="Normal 66 4 4 2" xfId="34357"/>
    <cellStyle name="Normal 66 4 4 2 2" xfId="34358"/>
    <cellStyle name="Normal 66 4 4 3" xfId="34359"/>
    <cellStyle name="Normal 66 4 5" xfId="34360"/>
    <cellStyle name="Normal 66 4 5 2" xfId="34361"/>
    <cellStyle name="Normal 66 4 5 2 2" xfId="34362"/>
    <cellStyle name="Normal 66 4 5 3" xfId="34363"/>
    <cellStyle name="Normal 66 4 6" xfId="34364"/>
    <cellStyle name="Normal 66 4 6 2" xfId="34365"/>
    <cellStyle name="Normal 66 4 7" xfId="34366"/>
    <cellStyle name="Normal 66 5 2 2" xfId="34367"/>
    <cellStyle name="Normal 66 5 2 2 2" xfId="34368"/>
    <cellStyle name="Normal 66 5 2 2 2 2" xfId="34369"/>
    <cellStyle name="Normal 66 5 2 2 2 2 2" xfId="34370"/>
    <cellStyle name="Normal 66 5 2 2 2 3" xfId="34371"/>
    <cellStyle name="Normal 66 5 2 2 3" xfId="34372"/>
    <cellStyle name="Normal 66 5 2 2 3 2" xfId="34373"/>
    <cellStyle name="Normal 66 5 2 2 3 2 2" xfId="34374"/>
    <cellStyle name="Normal 66 5 2 2 3 3" xfId="34375"/>
    <cellStyle name="Normal 66 5 2 2 4" xfId="34376"/>
    <cellStyle name="Normal 66 5 2 2 4 2" xfId="34377"/>
    <cellStyle name="Normal 66 5 2 2 5" xfId="34378"/>
    <cellStyle name="Normal 66 5 2 3" xfId="34379"/>
    <cellStyle name="Normal 66 5 2 3 2" xfId="34380"/>
    <cellStyle name="Normal 66 5 2 3 2 2" xfId="34381"/>
    <cellStyle name="Normal 66 5 2 3 3" xfId="34382"/>
    <cellStyle name="Normal 66 5 2 4" xfId="34383"/>
    <cellStyle name="Normal 66 5 2 4 2" xfId="34384"/>
    <cellStyle name="Normal 66 5 2 4 2 2" xfId="34385"/>
    <cellStyle name="Normal 66 5 2 4 3" xfId="34386"/>
    <cellStyle name="Normal 66 5 2 5" xfId="34387"/>
    <cellStyle name="Normal 66 5 2 5 2" xfId="34388"/>
    <cellStyle name="Normal 66 5 2 6" xfId="34389"/>
    <cellStyle name="Normal 66 5 3" xfId="34390"/>
    <cellStyle name="Normal 66 5 3 2" xfId="34391"/>
    <cellStyle name="Normal 66 5 3 2 2" xfId="34392"/>
    <cellStyle name="Normal 66 5 3 2 2 2" xfId="34393"/>
    <cellStyle name="Normal 66 5 3 2 3" xfId="34394"/>
    <cellStyle name="Normal 66 5 3 3" xfId="34395"/>
    <cellStyle name="Normal 66 5 3 3 2" xfId="34396"/>
    <cellStyle name="Normal 66 5 3 3 2 2" xfId="34397"/>
    <cellStyle name="Normal 66 5 3 3 3" xfId="34398"/>
    <cellStyle name="Normal 66 5 3 4" xfId="34399"/>
    <cellStyle name="Normal 66 5 3 4 2" xfId="34400"/>
    <cellStyle name="Normal 66 5 3 5" xfId="34401"/>
    <cellStyle name="Normal 66 5 4" xfId="34402"/>
    <cellStyle name="Normal 66 5 4 2" xfId="34403"/>
    <cellStyle name="Normal 66 5 4 2 2" xfId="34404"/>
    <cellStyle name="Normal 66 5 4 3" xfId="34405"/>
    <cellStyle name="Normal 66 5 5" xfId="34406"/>
    <cellStyle name="Normal 66 5 5 2" xfId="34407"/>
    <cellStyle name="Normal 66 5 5 2 2" xfId="34408"/>
    <cellStyle name="Normal 66 5 5 3" xfId="34409"/>
    <cellStyle name="Normal 66 5 6" xfId="34410"/>
    <cellStyle name="Normal 66 5 6 2" xfId="34411"/>
    <cellStyle name="Normal 66 5 7" xfId="34412"/>
    <cellStyle name="Normal 66 6 2 2" xfId="34413"/>
    <cellStyle name="Normal 66 6 2 2 2" xfId="34414"/>
    <cellStyle name="Normal 66 6 2 2 2 2" xfId="34415"/>
    <cellStyle name="Normal 66 6 2 2 2 2 2" xfId="34416"/>
    <cellStyle name="Normal 66 6 2 2 2 3" xfId="34417"/>
    <cellStyle name="Normal 66 6 2 2 3" xfId="34418"/>
    <cellStyle name="Normal 66 6 2 2 3 2" xfId="34419"/>
    <cellStyle name="Normal 66 6 2 2 3 2 2" xfId="34420"/>
    <cellStyle name="Normal 66 6 2 2 3 3" xfId="34421"/>
    <cellStyle name="Normal 66 6 2 2 4" xfId="34422"/>
    <cellStyle name="Normal 66 6 2 2 4 2" xfId="34423"/>
    <cellStyle name="Normal 66 6 2 2 5" xfId="34424"/>
    <cellStyle name="Normal 66 6 2 3" xfId="34425"/>
    <cellStyle name="Normal 66 6 2 3 2" xfId="34426"/>
    <cellStyle name="Normal 66 6 2 3 2 2" xfId="34427"/>
    <cellStyle name="Normal 66 6 2 3 3" xfId="34428"/>
    <cellStyle name="Normal 66 6 2 4" xfId="34429"/>
    <cellStyle name="Normal 66 6 2 4 2" xfId="34430"/>
    <cellStyle name="Normal 66 6 2 4 2 2" xfId="34431"/>
    <cellStyle name="Normal 66 6 2 4 3" xfId="34432"/>
    <cellStyle name="Normal 66 6 2 5" xfId="34433"/>
    <cellStyle name="Normal 66 6 2 5 2" xfId="34434"/>
    <cellStyle name="Normal 66 6 2 6" xfId="34435"/>
    <cellStyle name="Normal 66 6 3" xfId="34436"/>
    <cellStyle name="Normal 66 6 3 2" xfId="34437"/>
    <cellStyle name="Normal 66 6 3 2 2" xfId="34438"/>
    <cellStyle name="Normal 66 6 3 2 2 2" xfId="34439"/>
    <cellStyle name="Normal 66 6 3 2 3" xfId="34440"/>
    <cellStyle name="Normal 66 6 3 3" xfId="34441"/>
    <cellStyle name="Normal 66 6 3 3 2" xfId="34442"/>
    <cellStyle name="Normal 66 6 3 3 2 2" xfId="34443"/>
    <cellStyle name="Normal 66 6 3 3 3" xfId="34444"/>
    <cellStyle name="Normal 66 6 3 4" xfId="34445"/>
    <cellStyle name="Normal 66 6 3 4 2" xfId="34446"/>
    <cellStyle name="Normal 66 6 3 5" xfId="34447"/>
    <cellStyle name="Normal 66 6 4" xfId="34448"/>
    <cellStyle name="Normal 66 6 4 2" xfId="34449"/>
    <cellStyle name="Normal 66 6 4 2 2" xfId="34450"/>
    <cellStyle name="Normal 66 6 4 3" xfId="34451"/>
    <cellStyle name="Normal 66 6 5" xfId="34452"/>
    <cellStyle name="Normal 66 6 5 2" xfId="34453"/>
    <cellStyle name="Normal 66 6 5 2 2" xfId="34454"/>
    <cellStyle name="Normal 66 6 5 3" xfId="34455"/>
    <cellStyle name="Normal 66 6 6" xfId="34456"/>
    <cellStyle name="Normal 66 6 6 2" xfId="34457"/>
    <cellStyle name="Normal 66 6 7" xfId="34458"/>
    <cellStyle name="Normal 66 7 2 2" xfId="34459"/>
    <cellStyle name="Normal 66 7 2 2 2" xfId="34460"/>
    <cellStyle name="Normal 66 7 2 2 2 2" xfId="34461"/>
    <cellStyle name="Normal 66 7 2 2 2 2 2" xfId="34462"/>
    <cellStyle name="Normal 66 7 2 2 2 3" xfId="34463"/>
    <cellStyle name="Normal 66 7 2 2 3" xfId="34464"/>
    <cellStyle name="Normal 66 7 2 2 3 2" xfId="34465"/>
    <cellStyle name="Normal 66 7 2 2 3 2 2" xfId="34466"/>
    <cellStyle name="Normal 66 7 2 2 3 3" xfId="34467"/>
    <cellStyle name="Normal 66 7 2 2 4" xfId="34468"/>
    <cellStyle name="Normal 66 7 2 2 4 2" xfId="34469"/>
    <cellStyle name="Normal 66 7 2 2 5" xfId="34470"/>
    <cellStyle name="Normal 66 7 2 3" xfId="34471"/>
    <cellStyle name="Normal 66 7 2 3 2" xfId="34472"/>
    <cellStyle name="Normal 66 7 2 3 2 2" xfId="34473"/>
    <cellStyle name="Normal 66 7 2 3 3" xfId="34474"/>
    <cellStyle name="Normal 66 7 2 4" xfId="34475"/>
    <cellStyle name="Normal 66 7 2 4 2" xfId="34476"/>
    <cellStyle name="Normal 66 7 2 4 2 2" xfId="34477"/>
    <cellStyle name="Normal 66 7 2 4 3" xfId="34478"/>
    <cellStyle name="Normal 66 7 2 5" xfId="34479"/>
    <cellStyle name="Normal 66 7 2 5 2" xfId="34480"/>
    <cellStyle name="Normal 66 7 2 6" xfId="34481"/>
    <cellStyle name="Normal 66 7 3" xfId="34482"/>
    <cellStyle name="Normal 66 7 3 2" xfId="34483"/>
    <cellStyle name="Normal 66 7 3 2 2" xfId="34484"/>
    <cellStyle name="Normal 66 7 3 2 2 2" xfId="34485"/>
    <cellStyle name="Normal 66 7 3 2 3" xfId="34486"/>
    <cellStyle name="Normal 66 7 3 3" xfId="34487"/>
    <cellStyle name="Normal 66 7 3 3 2" xfId="34488"/>
    <cellStyle name="Normal 66 7 3 3 2 2" xfId="34489"/>
    <cellStyle name="Normal 66 7 3 3 3" xfId="34490"/>
    <cellStyle name="Normal 66 7 3 4" xfId="34491"/>
    <cellStyle name="Normal 66 7 3 4 2" xfId="34492"/>
    <cellStyle name="Normal 66 7 3 5" xfId="34493"/>
    <cellStyle name="Normal 66 7 4" xfId="34494"/>
    <cellStyle name="Normal 66 7 4 2" xfId="34495"/>
    <cellStyle name="Normal 66 7 4 2 2" xfId="34496"/>
    <cellStyle name="Normal 66 7 4 3" xfId="34497"/>
    <cellStyle name="Normal 66 7 5" xfId="34498"/>
    <cellStyle name="Normal 66 7 5 2" xfId="34499"/>
    <cellStyle name="Normal 66 7 5 2 2" xfId="34500"/>
    <cellStyle name="Normal 66 7 5 3" xfId="34501"/>
    <cellStyle name="Normal 66 7 6" xfId="34502"/>
    <cellStyle name="Normal 66 7 6 2" xfId="34503"/>
    <cellStyle name="Normal 66 7 7" xfId="34504"/>
    <cellStyle name="Normal 66 8 2" xfId="34505"/>
    <cellStyle name="Normal 66 8 2 2" xfId="34506"/>
    <cellStyle name="Normal 66 8 2 2 2" xfId="34507"/>
    <cellStyle name="Normal 66 8 2 2 2 2" xfId="34508"/>
    <cellStyle name="Normal 66 8 2 2 3" xfId="34509"/>
    <cellStyle name="Normal 66 8 2 3" xfId="34510"/>
    <cellStyle name="Normal 66 8 2 3 2" xfId="34511"/>
    <cellStyle name="Normal 66 8 2 3 2 2" xfId="34512"/>
    <cellStyle name="Normal 66 8 2 3 3" xfId="34513"/>
    <cellStyle name="Normal 66 8 2 4" xfId="34514"/>
    <cellStyle name="Normal 66 8 2 4 2" xfId="34515"/>
    <cellStyle name="Normal 66 8 2 5" xfId="34516"/>
    <cellStyle name="Normal 66 8 3" xfId="34517"/>
    <cellStyle name="Normal 66 8 3 2" xfId="34518"/>
    <cellStyle name="Normal 66 8 3 2 2" xfId="34519"/>
    <cellStyle name="Normal 66 8 3 3" xfId="34520"/>
    <cellStyle name="Normal 66 8 4" xfId="34521"/>
    <cellStyle name="Normal 66 8 4 2" xfId="34522"/>
    <cellStyle name="Normal 66 8 4 2 2" xfId="34523"/>
    <cellStyle name="Normal 66 8 4 3" xfId="34524"/>
    <cellStyle name="Normal 66 8 5" xfId="34525"/>
    <cellStyle name="Normal 66 8 5 2" xfId="34526"/>
    <cellStyle name="Normal 66 8 6" xfId="34527"/>
    <cellStyle name="Normal 66 9 2" xfId="34528"/>
    <cellStyle name="Normal 66 9 2 2" xfId="34529"/>
    <cellStyle name="Normal 66 9 2 2 2" xfId="34530"/>
    <cellStyle name="Normal 66 9 2 2 2 2" xfId="34531"/>
    <cellStyle name="Normal 66 9 2 2 3" xfId="34532"/>
    <cellStyle name="Normal 66 9 2 3" xfId="34533"/>
    <cellStyle name="Normal 66 9 2 3 2" xfId="34534"/>
    <cellStyle name="Normal 66 9 2 3 2 2" xfId="34535"/>
    <cellStyle name="Normal 66 9 2 3 3" xfId="34536"/>
    <cellStyle name="Normal 66 9 2 4" xfId="34537"/>
    <cellStyle name="Normal 66 9 2 4 2" xfId="34538"/>
    <cellStyle name="Normal 66 9 2 5" xfId="34539"/>
    <cellStyle name="Normal 66 9 3" xfId="34540"/>
    <cellStyle name="Normal 66 9 3 2" xfId="34541"/>
    <cellStyle name="Normal 66 9 3 2 2" xfId="34542"/>
    <cellStyle name="Normal 66 9 3 3" xfId="34543"/>
    <cellStyle name="Normal 66 9 4" xfId="34544"/>
    <cellStyle name="Normal 66 9 4 2" xfId="34545"/>
    <cellStyle name="Normal 66 9 4 2 2" xfId="34546"/>
    <cellStyle name="Normal 66 9 4 3" xfId="34547"/>
    <cellStyle name="Normal 66 9 5" xfId="34548"/>
    <cellStyle name="Normal 66 9 5 2" xfId="34549"/>
    <cellStyle name="Normal 66 9 6" xfId="34550"/>
    <cellStyle name="Normal 67 10 2" xfId="34551"/>
    <cellStyle name="Normal 67 10 2 2" xfId="34552"/>
    <cellStyle name="Normal 67 10 2 2 2" xfId="34553"/>
    <cellStyle name="Normal 67 10 2 3" xfId="34554"/>
    <cellStyle name="Normal 67 10 3" xfId="34555"/>
    <cellStyle name="Normal 67 10 3 2" xfId="34556"/>
    <cellStyle name="Normal 67 10 3 2 2" xfId="34557"/>
    <cellStyle name="Normal 67 10 3 3" xfId="34558"/>
    <cellStyle name="Normal 67 10 4" xfId="34559"/>
    <cellStyle name="Normal 67 10 4 2" xfId="34560"/>
    <cellStyle name="Normal 67 10 5" xfId="34561"/>
    <cellStyle name="Normal 67 11" xfId="34562"/>
    <cellStyle name="Normal 67 11 2" xfId="34563"/>
    <cellStyle name="Normal 67 11 2 2" xfId="34564"/>
    <cellStyle name="Normal 67 11 3" xfId="34565"/>
    <cellStyle name="Normal 67 12" xfId="34566"/>
    <cellStyle name="Normal 67 12 2" xfId="34567"/>
    <cellStyle name="Normal 67 12 2 2" xfId="34568"/>
    <cellStyle name="Normal 67 12 3" xfId="34569"/>
    <cellStyle name="Normal 67 13" xfId="34570"/>
    <cellStyle name="Normal 67 13 2" xfId="34571"/>
    <cellStyle name="Normal 67 14" xfId="34572"/>
    <cellStyle name="Normal 67 2 2 2" xfId="34573"/>
    <cellStyle name="Normal 67 2 2 2 2" xfId="34574"/>
    <cellStyle name="Normal 67 2 2 2 2 2" xfId="34575"/>
    <cellStyle name="Normal 67 2 2 2 2 2 2" xfId="34576"/>
    <cellStyle name="Normal 67 2 2 2 2 3" xfId="34577"/>
    <cellStyle name="Normal 67 2 2 2 3" xfId="34578"/>
    <cellStyle name="Normal 67 2 2 2 3 2" xfId="34579"/>
    <cellStyle name="Normal 67 2 2 2 3 2 2" xfId="34580"/>
    <cellStyle name="Normal 67 2 2 2 3 3" xfId="34581"/>
    <cellStyle name="Normal 67 2 2 2 4" xfId="34582"/>
    <cellStyle name="Normal 67 2 2 2 4 2" xfId="34583"/>
    <cellStyle name="Normal 67 2 2 2 5" xfId="34584"/>
    <cellStyle name="Normal 67 2 2 3" xfId="34585"/>
    <cellStyle name="Normal 67 2 2 3 2" xfId="34586"/>
    <cellStyle name="Normal 67 2 2 3 2 2" xfId="34587"/>
    <cellStyle name="Normal 67 2 2 3 3" xfId="34588"/>
    <cellStyle name="Normal 67 2 2 4" xfId="34589"/>
    <cellStyle name="Normal 67 2 2 4 2" xfId="34590"/>
    <cellStyle name="Normal 67 2 2 4 2 2" xfId="34591"/>
    <cellStyle name="Normal 67 2 2 4 3" xfId="34592"/>
    <cellStyle name="Normal 67 2 2 5" xfId="34593"/>
    <cellStyle name="Normal 67 2 2 5 2" xfId="34594"/>
    <cellStyle name="Normal 67 2 2 6" xfId="34595"/>
    <cellStyle name="Normal 67 2 3 2" xfId="34596"/>
    <cellStyle name="Normal 67 2 3 2 2" xfId="34597"/>
    <cellStyle name="Normal 67 2 3 2 2 2" xfId="34598"/>
    <cellStyle name="Normal 67 2 3 2 3" xfId="34599"/>
    <cellStyle name="Normal 67 2 3 3" xfId="34600"/>
    <cellStyle name="Normal 67 2 3 3 2" xfId="34601"/>
    <cellStyle name="Normal 67 2 3 3 2 2" xfId="34602"/>
    <cellStyle name="Normal 67 2 3 3 3" xfId="34603"/>
    <cellStyle name="Normal 67 2 3 4" xfId="34604"/>
    <cellStyle name="Normal 67 2 3 4 2" xfId="34605"/>
    <cellStyle name="Normal 67 2 3 5" xfId="34606"/>
    <cellStyle name="Normal 67 2 4 2" xfId="34607"/>
    <cellStyle name="Normal 67 2 4 2 2" xfId="34608"/>
    <cellStyle name="Normal 67 2 4 3" xfId="34609"/>
    <cellStyle name="Normal 67 2 5" xfId="34610"/>
    <cellStyle name="Normal 67 2 5 2" xfId="34611"/>
    <cellStyle name="Normal 67 2 5 2 2" xfId="34612"/>
    <cellStyle name="Normal 67 2 5 3" xfId="34613"/>
    <cellStyle name="Normal 67 2 6" xfId="34614"/>
    <cellStyle name="Normal 67 2 6 2" xfId="34615"/>
    <cellStyle name="Normal 67 2 7" xfId="34616"/>
    <cellStyle name="Normal 67 3 2 2" xfId="34617"/>
    <cellStyle name="Normal 67 3 2 2 2" xfId="34618"/>
    <cellStyle name="Normal 67 3 2 2 2 2" xfId="34619"/>
    <cellStyle name="Normal 67 3 2 2 2 2 2" xfId="34620"/>
    <cellStyle name="Normal 67 3 2 2 2 3" xfId="34621"/>
    <cellStyle name="Normal 67 3 2 2 3" xfId="34622"/>
    <cellStyle name="Normal 67 3 2 2 3 2" xfId="34623"/>
    <cellStyle name="Normal 67 3 2 2 3 2 2" xfId="34624"/>
    <cellStyle name="Normal 67 3 2 2 3 3" xfId="34625"/>
    <cellStyle name="Normal 67 3 2 2 4" xfId="34626"/>
    <cellStyle name="Normal 67 3 2 2 4 2" xfId="34627"/>
    <cellStyle name="Normal 67 3 2 2 5" xfId="34628"/>
    <cellStyle name="Normal 67 3 2 3" xfId="34629"/>
    <cellStyle name="Normal 67 3 2 3 2" xfId="34630"/>
    <cellStyle name="Normal 67 3 2 3 2 2" xfId="34631"/>
    <cellStyle name="Normal 67 3 2 3 3" xfId="34632"/>
    <cellStyle name="Normal 67 3 2 4" xfId="34633"/>
    <cellStyle name="Normal 67 3 2 4 2" xfId="34634"/>
    <cellStyle name="Normal 67 3 2 4 2 2" xfId="34635"/>
    <cellStyle name="Normal 67 3 2 4 3" xfId="34636"/>
    <cellStyle name="Normal 67 3 2 5" xfId="34637"/>
    <cellStyle name="Normal 67 3 2 5 2" xfId="34638"/>
    <cellStyle name="Normal 67 3 2 6" xfId="34639"/>
    <cellStyle name="Normal 67 3 3 2" xfId="34640"/>
    <cellStyle name="Normal 67 3 3 2 2" xfId="34641"/>
    <cellStyle name="Normal 67 3 3 2 2 2" xfId="34642"/>
    <cellStyle name="Normal 67 3 3 2 3" xfId="34643"/>
    <cellStyle name="Normal 67 3 3 3" xfId="34644"/>
    <cellStyle name="Normal 67 3 3 3 2" xfId="34645"/>
    <cellStyle name="Normal 67 3 3 3 2 2" xfId="34646"/>
    <cellStyle name="Normal 67 3 3 3 3" xfId="34647"/>
    <cellStyle name="Normal 67 3 3 4" xfId="34648"/>
    <cellStyle name="Normal 67 3 3 4 2" xfId="34649"/>
    <cellStyle name="Normal 67 3 3 5" xfId="34650"/>
    <cellStyle name="Normal 67 3 4 2" xfId="34651"/>
    <cellStyle name="Normal 67 3 4 2 2" xfId="34652"/>
    <cellStyle name="Normal 67 3 4 3" xfId="34653"/>
    <cellStyle name="Normal 67 3 5" xfId="34654"/>
    <cellStyle name="Normal 67 3 5 2" xfId="34655"/>
    <cellStyle name="Normal 67 3 5 2 2" xfId="34656"/>
    <cellStyle name="Normal 67 3 5 3" xfId="34657"/>
    <cellStyle name="Normal 67 3 6" xfId="34658"/>
    <cellStyle name="Normal 67 3 6 2" xfId="34659"/>
    <cellStyle name="Normal 67 3 7" xfId="34660"/>
    <cellStyle name="Normal 67 4 2 2" xfId="34661"/>
    <cellStyle name="Normal 67 4 2 2 2" xfId="34662"/>
    <cellStyle name="Normal 67 4 2 2 2 2" xfId="34663"/>
    <cellStyle name="Normal 67 4 2 2 2 2 2" xfId="34664"/>
    <cellStyle name="Normal 67 4 2 2 2 3" xfId="34665"/>
    <cellStyle name="Normal 67 4 2 2 3" xfId="34666"/>
    <cellStyle name="Normal 67 4 2 2 3 2" xfId="34667"/>
    <cellStyle name="Normal 67 4 2 2 3 2 2" xfId="34668"/>
    <cellStyle name="Normal 67 4 2 2 3 3" xfId="34669"/>
    <cellStyle name="Normal 67 4 2 2 4" xfId="34670"/>
    <cellStyle name="Normal 67 4 2 2 4 2" xfId="34671"/>
    <cellStyle name="Normal 67 4 2 2 5" xfId="34672"/>
    <cellStyle name="Normal 67 4 2 3" xfId="34673"/>
    <cellStyle name="Normal 67 4 2 3 2" xfId="34674"/>
    <cellStyle name="Normal 67 4 2 3 2 2" xfId="34675"/>
    <cellStyle name="Normal 67 4 2 3 3" xfId="34676"/>
    <cellStyle name="Normal 67 4 2 4" xfId="34677"/>
    <cellStyle name="Normal 67 4 2 4 2" xfId="34678"/>
    <cellStyle name="Normal 67 4 2 4 2 2" xfId="34679"/>
    <cellStyle name="Normal 67 4 2 4 3" xfId="34680"/>
    <cellStyle name="Normal 67 4 2 5" xfId="34681"/>
    <cellStyle name="Normal 67 4 2 5 2" xfId="34682"/>
    <cellStyle name="Normal 67 4 2 6" xfId="34683"/>
    <cellStyle name="Normal 67 4 3" xfId="34684"/>
    <cellStyle name="Normal 67 4 3 2" xfId="34685"/>
    <cellStyle name="Normal 67 4 3 2 2" xfId="34686"/>
    <cellStyle name="Normal 67 4 3 2 2 2" xfId="34687"/>
    <cellStyle name="Normal 67 4 3 2 3" xfId="34688"/>
    <cellStyle name="Normal 67 4 3 3" xfId="34689"/>
    <cellStyle name="Normal 67 4 3 3 2" xfId="34690"/>
    <cellStyle name="Normal 67 4 3 3 2 2" xfId="34691"/>
    <cellStyle name="Normal 67 4 3 3 3" xfId="34692"/>
    <cellStyle name="Normal 67 4 3 4" xfId="34693"/>
    <cellStyle name="Normal 67 4 3 4 2" xfId="34694"/>
    <cellStyle name="Normal 67 4 3 5" xfId="34695"/>
    <cellStyle name="Normal 67 4 4" xfId="34696"/>
    <cellStyle name="Normal 67 4 4 2" xfId="34697"/>
    <cellStyle name="Normal 67 4 4 2 2" xfId="34698"/>
    <cellStyle name="Normal 67 4 4 3" xfId="34699"/>
    <cellStyle name="Normal 67 4 5" xfId="34700"/>
    <cellStyle name="Normal 67 4 5 2" xfId="34701"/>
    <cellStyle name="Normal 67 4 5 2 2" xfId="34702"/>
    <cellStyle name="Normal 67 4 5 3" xfId="34703"/>
    <cellStyle name="Normal 67 4 6" xfId="34704"/>
    <cellStyle name="Normal 67 4 6 2" xfId="34705"/>
    <cellStyle name="Normal 67 4 7" xfId="34706"/>
    <cellStyle name="Normal 67 5 2 2" xfId="34707"/>
    <cellStyle name="Normal 67 5 2 2 2" xfId="34708"/>
    <cellStyle name="Normal 67 5 2 2 2 2" xfId="34709"/>
    <cellStyle name="Normal 67 5 2 2 2 2 2" xfId="34710"/>
    <cellStyle name="Normal 67 5 2 2 2 3" xfId="34711"/>
    <cellStyle name="Normal 67 5 2 2 3" xfId="34712"/>
    <cellStyle name="Normal 67 5 2 2 3 2" xfId="34713"/>
    <cellStyle name="Normal 67 5 2 2 3 2 2" xfId="34714"/>
    <cellStyle name="Normal 67 5 2 2 3 3" xfId="34715"/>
    <cellStyle name="Normal 67 5 2 2 4" xfId="34716"/>
    <cellStyle name="Normal 67 5 2 2 4 2" xfId="34717"/>
    <cellStyle name="Normal 67 5 2 2 5" xfId="34718"/>
    <cellStyle name="Normal 67 5 2 3" xfId="34719"/>
    <cellStyle name="Normal 67 5 2 3 2" xfId="34720"/>
    <cellStyle name="Normal 67 5 2 3 2 2" xfId="34721"/>
    <cellStyle name="Normal 67 5 2 3 3" xfId="34722"/>
    <cellStyle name="Normal 67 5 2 4" xfId="34723"/>
    <cellStyle name="Normal 67 5 2 4 2" xfId="34724"/>
    <cellStyle name="Normal 67 5 2 4 2 2" xfId="34725"/>
    <cellStyle name="Normal 67 5 2 4 3" xfId="34726"/>
    <cellStyle name="Normal 67 5 2 5" xfId="34727"/>
    <cellStyle name="Normal 67 5 2 5 2" xfId="34728"/>
    <cellStyle name="Normal 67 5 2 6" xfId="34729"/>
    <cellStyle name="Normal 67 5 3" xfId="34730"/>
    <cellStyle name="Normal 67 5 3 2" xfId="34731"/>
    <cellStyle name="Normal 67 5 3 2 2" xfId="34732"/>
    <cellStyle name="Normal 67 5 3 2 2 2" xfId="34733"/>
    <cellStyle name="Normal 67 5 3 2 3" xfId="34734"/>
    <cellStyle name="Normal 67 5 3 3" xfId="34735"/>
    <cellStyle name="Normal 67 5 3 3 2" xfId="34736"/>
    <cellStyle name="Normal 67 5 3 3 2 2" xfId="34737"/>
    <cellStyle name="Normal 67 5 3 3 3" xfId="34738"/>
    <cellStyle name="Normal 67 5 3 4" xfId="34739"/>
    <cellStyle name="Normal 67 5 3 4 2" xfId="34740"/>
    <cellStyle name="Normal 67 5 3 5" xfId="34741"/>
    <cellStyle name="Normal 67 5 4" xfId="34742"/>
    <cellStyle name="Normal 67 5 4 2" xfId="34743"/>
    <cellStyle name="Normal 67 5 4 2 2" xfId="34744"/>
    <cellStyle name="Normal 67 5 4 3" xfId="34745"/>
    <cellStyle name="Normal 67 5 5" xfId="34746"/>
    <cellStyle name="Normal 67 5 5 2" xfId="34747"/>
    <cellStyle name="Normal 67 5 5 2 2" xfId="34748"/>
    <cellStyle name="Normal 67 5 5 3" xfId="34749"/>
    <cellStyle name="Normal 67 5 6" xfId="34750"/>
    <cellStyle name="Normal 67 5 6 2" xfId="34751"/>
    <cellStyle name="Normal 67 5 7" xfId="34752"/>
    <cellStyle name="Normal 67 6 2 2" xfId="34753"/>
    <cellStyle name="Normal 67 6 2 2 2" xfId="34754"/>
    <cellStyle name="Normal 67 6 2 2 2 2" xfId="34755"/>
    <cellStyle name="Normal 67 6 2 2 2 2 2" xfId="34756"/>
    <cellStyle name="Normal 67 6 2 2 2 3" xfId="34757"/>
    <cellStyle name="Normal 67 6 2 2 3" xfId="34758"/>
    <cellStyle name="Normal 67 6 2 2 3 2" xfId="34759"/>
    <cellStyle name="Normal 67 6 2 2 3 2 2" xfId="34760"/>
    <cellStyle name="Normal 67 6 2 2 3 3" xfId="34761"/>
    <cellStyle name="Normal 67 6 2 2 4" xfId="34762"/>
    <cellStyle name="Normal 67 6 2 2 4 2" xfId="34763"/>
    <cellStyle name="Normal 67 6 2 2 5" xfId="34764"/>
    <cellStyle name="Normal 67 6 2 3" xfId="34765"/>
    <cellStyle name="Normal 67 6 2 3 2" xfId="34766"/>
    <cellStyle name="Normal 67 6 2 3 2 2" xfId="34767"/>
    <cellStyle name="Normal 67 6 2 3 3" xfId="34768"/>
    <cellStyle name="Normal 67 6 2 4" xfId="34769"/>
    <cellStyle name="Normal 67 6 2 4 2" xfId="34770"/>
    <cellStyle name="Normal 67 6 2 4 2 2" xfId="34771"/>
    <cellStyle name="Normal 67 6 2 4 3" xfId="34772"/>
    <cellStyle name="Normal 67 6 2 5" xfId="34773"/>
    <cellStyle name="Normal 67 6 2 5 2" xfId="34774"/>
    <cellStyle name="Normal 67 6 2 6" xfId="34775"/>
    <cellStyle name="Normal 67 6 3" xfId="34776"/>
    <cellStyle name="Normal 67 6 3 2" xfId="34777"/>
    <cellStyle name="Normal 67 6 3 2 2" xfId="34778"/>
    <cellStyle name="Normal 67 6 3 2 2 2" xfId="34779"/>
    <cellStyle name="Normal 67 6 3 2 3" xfId="34780"/>
    <cellStyle name="Normal 67 6 3 3" xfId="34781"/>
    <cellStyle name="Normal 67 6 3 3 2" xfId="34782"/>
    <cellStyle name="Normal 67 6 3 3 2 2" xfId="34783"/>
    <cellStyle name="Normal 67 6 3 3 3" xfId="34784"/>
    <cellStyle name="Normal 67 6 3 4" xfId="34785"/>
    <cellStyle name="Normal 67 6 3 4 2" xfId="34786"/>
    <cellStyle name="Normal 67 6 3 5" xfId="34787"/>
    <cellStyle name="Normal 67 6 4" xfId="34788"/>
    <cellStyle name="Normal 67 6 4 2" xfId="34789"/>
    <cellStyle name="Normal 67 6 4 2 2" xfId="34790"/>
    <cellStyle name="Normal 67 6 4 3" xfId="34791"/>
    <cellStyle name="Normal 67 6 5" xfId="34792"/>
    <cellStyle name="Normal 67 6 5 2" xfId="34793"/>
    <cellStyle name="Normal 67 6 5 2 2" xfId="34794"/>
    <cellStyle name="Normal 67 6 5 3" xfId="34795"/>
    <cellStyle name="Normal 67 6 6" xfId="34796"/>
    <cellStyle name="Normal 67 6 6 2" xfId="34797"/>
    <cellStyle name="Normal 67 6 7" xfId="34798"/>
    <cellStyle name="Normal 67 7 2 2" xfId="34799"/>
    <cellStyle name="Normal 67 7 2 2 2" xfId="34800"/>
    <cellStyle name="Normal 67 7 2 2 2 2" xfId="34801"/>
    <cellStyle name="Normal 67 7 2 2 2 2 2" xfId="34802"/>
    <cellStyle name="Normal 67 7 2 2 2 3" xfId="34803"/>
    <cellStyle name="Normal 67 7 2 2 3" xfId="34804"/>
    <cellStyle name="Normal 67 7 2 2 3 2" xfId="34805"/>
    <cellStyle name="Normal 67 7 2 2 3 2 2" xfId="34806"/>
    <cellStyle name="Normal 67 7 2 2 3 3" xfId="34807"/>
    <cellStyle name="Normal 67 7 2 2 4" xfId="34808"/>
    <cellStyle name="Normal 67 7 2 2 4 2" xfId="34809"/>
    <cellStyle name="Normal 67 7 2 2 5" xfId="34810"/>
    <cellStyle name="Normal 67 7 2 3" xfId="34811"/>
    <cellStyle name="Normal 67 7 2 3 2" xfId="34812"/>
    <cellStyle name="Normal 67 7 2 3 2 2" xfId="34813"/>
    <cellStyle name="Normal 67 7 2 3 3" xfId="34814"/>
    <cellStyle name="Normal 67 7 2 4" xfId="34815"/>
    <cellStyle name="Normal 67 7 2 4 2" xfId="34816"/>
    <cellStyle name="Normal 67 7 2 4 2 2" xfId="34817"/>
    <cellStyle name="Normal 67 7 2 4 3" xfId="34818"/>
    <cellStyle name="Normal 67 7 2 5" xfId="34819"/>
    <cellStyle name="Normal 67 7 2 5 2" xfId="34820"/>
    <cellStyle name="Normal 67 7 2 6" xfId="34821"/>
    <cellStyle name="Normal 67 7 3" xfId="34822"/>
    <cellStyle name="Normal 67 7 3 2" xfId="34823"/>
    <cellStyle name="Normal 67 7 3 2 2" xfId="34824"/>
    <cellStyle name="Normal 67 7 3 2 2 2" xfId="34825"/>
    <cellStyle name="Normal 67 7 3 2 3" xfId="34826"/>
    <cellStyle name="Normal 67 7 3 3" xfId="34827"/>
    <cellStyle name="Normal 67 7 3 3 2" xfId="34828"/>
    <cellStyle name="Normal 67 7 3 3 2 2" xfId="34829"/>
    <cellStyle name="Normal 67 7 3 3 3" xfId="34830"/>
    <cellStyle name="Normal 67 7 3 4" xfId="34831"/>
    <cellStyle name="Normal 67 7 3 4 2" xfId="34832"/>
    <cellStyle name="Normal 67 7 3 5" xfId="34833"/>
    <cellStyle name="Normal 67 7 4" xfId="34834"/>
    <cellStyle name="Normal 67 7 4 2" xfId="34835"/>
    <cellStyle name="Normal 67 7 4 2 2" xfId="34836"/>
    <cellStyle name="Normal 67 7 4 3" xfId="34837"/>
    <cellStyle name="Normal 67 7 5" xfId="34838"/>
    <cellStyle name="Normal 67 7 5 2" xfId="34839"/>
    <cellStyle name="Normal 67 7 5 2 2" xfId="34840"/>
    <cellStyle name="Normal 67 7 5 3" xfId="34841"/>
    <cellStyle name="Normal 67 7 6" xfId="34842"/>
    <cellStyle name="Normal 67 7 6 2" xfId="34843"/>
    <cellStyle name="Normal 67 7 7" xfId="34844"/>
    <cellStyle name="Normal 67 8 2" xfId="34845"/>
    <cellStyle name="Normal 67 8 2 2" xfId="34846"/>
    <cellStyle name="Normal 67 8 2 2 2" xfId="34847"/>
    <cellStyle name="Normal 67 8 2 2 2 2" xfId="34848"/>
    <cellStyle name="Normal 67 8 2 2 3" xfId="34849"/>
    <cellStyle name="Normal 67 8 2 3" xfId="34850"/>
    <cellStyle name="Normal 67 8 2 3 2" xfId="34851"/>
    <cellStyle name="Normal 67 8 2 3 2 2" xfId="34852"/>
    <cellStyle name="Normal 67 8 2 3 3" xfId="34853"/>
    <cellStyle name="Normal 67 8 2 4" xfId="34854"/>
    <cellStyle name="Normal 67 8 2 4 2" xfId="34855"/>
    <cellStyle name="Normal 67 8 2 5" xfId="34856"/>
    <cellStyle name="Normal 67 8 3" xfId="34857"/>
    <cellStyle name="Normal 67 8 3 2" xfId="34858"/>
    <cellStyle name="Normal 67 8 3 2 2" xfId="34859"/>
    <cellStyle name="Normal 67 8 3 3" xfId="34860"/>
    <cellStyle name="Normal 67 8 4" xfId="34861"/>
    <cellStyle name="Normal 67 8 4 2" xfId="34862"/>
    <cellStyle name="Normal 67 8 4 2 2" xfId="34863"/>
    <cellStyle name="Normal 67 8 4 3" xfId="34864"/>
    <cellStyle name="Normal 67 8 5" xfId="34865"/>
    <cellStyle name="Normal 67 8 5 2" xfId="34866"/>
    <cellStyle name="Normal 67 8 6" xfId="34867"/>
    <cellStyle name="Normal 67 9 2" xfId="34868"/>
    <cellStyle name="Normal 67 9 2 2" xfId="34869"/>
    <cellStyle name="Normal 67 9 2 2 2" xfId="34870"/>
    <cellStyle name="Normal 67 9 2 2 2 2" xfId="34871"/>
    <cellStyle name="Normal 67 9 2 2 3" xfId="34872"/>
    <cellStyle name="Normal 67 9 2 3" xfId="34873"/>
    <cellStyle name="Normal 67 9 2 3 2" xfId="34874"/>
    <cellStyle name="Normal 67 9 2 3 2 2" xfId="34875"/>
    <cellStyle name="Normal 67 9 2 3 3" xfId="34876"/>
    <cellStyle name="Normal 67 9 2 4" xfId="34877"/>
    <cellStyle name="Normal 67 9 2 4 2" xfId="34878"/>
    <cellStyle name="Normal 67 9 2 5" xfId="34879"/>
    <cellStyle name="Normal 67 9 3" xfId="34880"/>
    <cellStyle name="Normal 67 9 3 2" xfId="34881"/>
    <cellStyle name="Normal 67 9 3 2 2" xfId="34882"/>
    <cellStyle name="Normal 67 9 3 3" xfId="34883"/>
    <cellStyle name="Normal 67 9 4" xfId="34884"/>
    <cellStyle name="Normal 67 9 4 2" xfId="34885"/>
    <cellStyle name="Normal 67 9 4 2 2" xfId="34886"/>
    <cellStyle name="Normal 67 9 4 3" xfId="34887"/>
    <cellStyle name="Normal 67 9 5" xfId="34888"/>
    <cellStyle name="Normal 67 9 5 2" xfId="34889"/>
    <cellStyle name="Normal 67 9 6" xfId="34890"/>
    <cellStyle name="Normal 68 10 2" xfId="34891"/>
    <cellStyle name="Normal 68 10 2 2" xfId="34892"/>
    <cellStyle name="Normal 68 10 2 2 2" xfId="34893"/>
    <cellStyle name="Normal 68 10 2 3" xfId="34894"/>
    <cellStyle name="Normal 68 10 3" xfId="34895"/>
    <cellStyle name="Normal 68 10 3 2" xfId="34896"/>
    <cellStyle name="Normal 68 10 3 2 2" xfId="34897"/>
    <cellStyle name="Normal 68 10 3 3" xfId="34898"/>
    <cellStyle name="Normal 68 10 4" xfId="34899"/>
    <cellStyle name="Normal 68 10 4 2" xfId="34900"/>
    <cellStyle name="Normal 68 10 5" xfId="34901"/>
    <cellStyle name="Normal 68 11" xfId="34902"/>
    <cellStyle name="Normal 68 11 2" xfId="34903"/>
    <cellStyle name="Normal 68 11 2 2" xfId="34904"/>
    <cellStyle name="Normal 68 11 3" xfId="34905"/>
    <cellStyle name="Normal 68 12" xfId="34906"/>
    <cellStyle name="Normal 68 12 2" xfId="34907"/>
    <cellStyle name="Normal 68 12 2 2" xfId="34908"/>
    <cellStyle name="Normal 68 12 3" xfId="34909"/>
    <cellStyle name="Normal 68 13" xfId="34910"/>
    <cellStyle name="Normal 68 13 2" xfId="34911"/>
    <cellStyle name="Normal 68 14" xfId="34912"/>
    <cellStyle name="Normal 68 2 2 2" xfId="34913"/>
    <cellStyle name="Normal 68 2 2 2 2" xfId="34914"/>
    <cellStyle name="Normal 68 2 2 2 2 2" xfId="34915"/>
    <cellStyle name="Normal 68 2 2 2 2 2 2" xfId="34916"/>
    <cellStyle name="Normal 68 2 2 2 2 3" xfId="34917"/>
    <cellStyle name="Normal 68 2 2 2 3" xfId="34918"/>
    <cellStyle name="Normal 68 2 2 2 3 2" xfId="34919"/>
    <cellStyle name="Normal 68 2 2 2 3 2 2" xfId="34920"/>
    <cellStyle name="Normal 68 2 2 2 3 3" xfId="34921"/>
    <cellStyle name="Normal 68 2 2 2 4" xfId="34922"/>
    <cellStyle name="Normal 68 2 2 2 4 2" xfId="34923"/>
    <cellStyle name="Normal 68 2 2 2 5" xfId="34924"/>
    <cellStyle name="Normal 68 2 2 3" xfId="34925"/>
    <cellStyle name="Normal 68 2 2 3 2" xfId="34926"/>
    <cellStyle name="Normal 68 2 2 3 2 2" xfId="34927"/>
    <cellStyle name="Normal 68 2 2 3 3" xfId="34928"/>
    <cellStyle name="Normal 68 2 2 4" xfId="34929"/>
    <cellStyle name="Normal 68 2 2 4 2" xfId="34930"/>
    <cellStyle name="Normal 68 2 2 4 2 2" xfId="34931"/>
    <cellStyle name="Normal 68 2 2 4 3" xfId="34932"/>
    <cellStyle name="Normal 68 2 2 5" xfId="34933"/>
    <cellStyle name="Normal 68 2 2 5 2" xfId="34934"/>
    <cellStyle name="Normal 68 2 2 6" xfId="34935"/>
    <cellStyle name="Normal 68 2 3 2" xfId="34936"/>
    <cellStyle name="Normal 68 2 3 2 2" xfId="34937"/>
    <cellStyle name="Normal 68 2 3 2 2 2" xfId="34938"/>
    <cellStyle name="Normal 68 2 3 2 3" xfId="34939"/>
    <cellStyle name="Normal 68 2 3 3" xfId="34940"/>
    <cellStyle name="Normal 68 2 3 3 2" xfId="34941"/>
    <cellStyle name="Normal 68 2 3 3 2 2" xfId="34942"/>
    <cellStyle name="Normal 68 2 3 3 3" xfId="34943"/>
    <cellStyle name="Normal 68 2 3 4" xfId="34944"/>
    <cellStyle name="Normal 68 2 3 4 2" xfId="34945"/>
    <cellStyle name="Normal 68 2 3 5" xfId="34946"/>
    <cellStyle name="Normal 68 2 4 2" xfId="34947"/>
    <cellStyle name="Normal 68 2 4 2 2" xfId="34948"/>
    <cellStyle name="Normal 68 2 4 3" xfId="34949"/>
    <cellStyle name="Normal 68 2 5" xfId="34950"/>
    <cellStyle name="Normal 68 2 5 2" xfId="34951"/>
    <cellStyle name="Normal 68 2 5 2 2" xfId="34952"/>
    <cellStyle name="Normal 68 2 5 3" xfId="34953"/>
    <cellStyle name="Normal 68 2 6" xfId="34954"/>
    <cellStyle name="Normal 68 2 6 2" xfId="34955"/>
    <cellStyle name="Normal 68 2 7" xfId="34956"/>
    <cellStyle name="Normal 68 3 2 2" xfId="34957"/>
    <cellStyle name="Normal 68 3 2 2 2" xfId="34958"/>
    <cellStyle name="Normal 68 3 2 2 2 2" xfId="34959"/>
    <cellStyle name="Normal 68 3 2 2 2 2 2" xfId="34960"/>
    <cellStyle name="Normal 68 3 2 2 2 3" xfId="34961"/>
    <cellStyle name="Normal 68 3 2 2 3" xfId="34962"/>
    <cellStyle name="Normal 68 3 2 2 3 2" xfId="34963"/>
    <cellStyle name="Normal 68 3 2 2 3 2 2" xfId="34964"/>
    <cellStyle name="Normal 68 3 2 2 3 3" xfId="34965"/>
    <cellStyle name="Normal 68 3 2 2 4" xfId="34966"/>
    <cellStyle name="Normal 68 3 2 2 4 2" xfId="34967"/>
    <cellStyle name="Normal 68 3 2 2 5" xfId="34968"/>
    <cellStyle name="Normal 68 3 2 3" xfId="34969"/>
    <cellStyle name="Normal 68 3 2 3 2" xfId="34970"/>
    <cellStyle name="Normal 68 3 2 3 2 2" xfId="34971"/>
    <cellStyle name="Normal 68 3 2 3 3" xfId="34972"/>
    <cellStyle name="Normal 68 3 2 4" xfId="34973"/>
    <cellStyle name="Normal 68 3 2 4 2" xfId="34974"/>
    <cellStyle name="Normal 68 3 2 4 2 2" xfId="34975"/>
    <cellStyle name="Normal 68 3 2 4 3" xfId="34976"/>
    <cellStyle name="Normal 68 3 2 5" xfId="34977"/>
    <cellStyle name="Normal 68 3 2 5 2" xfId="34978"/>
    <cellStyle name="Normal 68 3 2 6" xfId="34979"/>
    <cellStyle name="Normal 68 3 3 2" xfId="34980"/>
    <cellStyle name="Normal 68 3 3 2 2" xfId="34981"/>
    <cellStyle name="Normal 68 3 3 2 2 2" xfId="34982"/>
    <cellStyle name="Normal 68 3 3 2 3" xfId="34983"/>
    <cellStyle name="Normal 68 3 3 3" xfId="34984"/>
    <cellStyle name="Normal 68 3 3 3 2" xfId="34985"/>
    <cellStyle name="Normal 68 3 3 3 2 2" xfId="34986"/>
    <cellStyle name="Normal 68 3 3 3 3" xfId="34987"/>
    <cellStyle name="Normal 68 3 3 4" xfId="34988"/>
    <cellStyle name="Normal 68 3 3 4 2" xfId="34989"/>
    <cellStyle name="Normal 68 3 3 5" xfId="34990"/>
    <cellStyle name="Normal 68 3 4 2" xfId="34991"/>
    <cellStyle name="Normal 68 3 4 2 2" xfId="34992"/>
    <cellStyle name="Normal 68 3 4 3" xfId="34993"/>
    <cellStyle name="Normal 68 3 5" xfId="34994"/>
    <cellStyle name="Normal 68 3 5 2" xfId="34995"/>
    <cellStyle name="Normal 68 3 5 2 2" xfId="34996"/>
    <cellStyle name="Normal 68 3 5 3" xfId="34997"/>
    <cellStyle name="Normal 68 3 6" xfId="34998"/>
    <cellStyle name="Normal 68 3 6 2" xfId="34999"/>
    <cellStyle name="Normal 68 3 7" xfId="35000"/>
    <cellStyle name="Normal 68 4 2 2" xfId="35001"/>
    <cellStyle name="Normal 68 4 2 2 2" xfId="35002"/>
    <cellStyle name="Normal 68 4 2 2 2 2" xfId="35003"/>
    <cellStyle name="Normal 68 4 2 2 2 2 2" xfId="35004"/>
    <cellStyle name="Normal 68 4 2 2 2 3" xfId="35005"/>
    <cellStyle name="Normal 68 4 2 2 3" xfId="35006"/>
    <cellStyle name="Normal 68 4 2 2 3 2" xfId="35007"/>
    <cellStyle name="Normal 68 4 2 2 3 2 2" xfId="35008"/>
    <cellStyle name="Normal 68 4 2 2 3 3" xfId="35009"/>
    <cellStyle name="Normal 68 4 2 2 4" xfId="35010"/>
    <cellStyle name="Normal 68 4 2 2 4 2" xfId="35011"/>
    <cellStyle name="Normal 68 4 2 2 5" xfId="35012"/>
    <cellStyle name="Normal 68 4 2 3" xfId="35013"/>
    <cellStyle name="Normal 68 4 2 3 2" xfId="35014"/>
    <cellStyle name="Normal 68 4 2 3 2 2" xfId="35015"/>
    <cellStyle name="Normal 68 4 2 3 3" xfId="35016"/>
    <cellStyle name="Normal 68 4 2 4" xfId="35017"/>
    <cellStyle name="Normal 68 4 2 4 2" xfId="35018"/>
    <cellStyle name="Normal 68 4 2 4 2 2" xfId="35019"/>
    <cellStyle name="Normal 68 4 2 4 3" xfId="35020"/>
    <cellStyle name="Normal 68 4 2 5" xfId="35021"/>
    <cellStyle name="Normal 68 4 2 5 2" xfId="35022"/>
    <cellStyle name="Normal 68 4 2 6" xfId="35023"/>
    <cellStyle name="Normal 68 4 3" xfId="35024"/>
    <cellStyle name="Normal 68 4 3 2" xfId="35025"/>
    <cellStyle name="Normal 68 4 3 2 2" xfId="35026"/>
    <cellStyle name="Normal 68 4 3 2 2 2" xfId="35027"/>
    <cellStyle name="Normal 68 4 3 2 3" xfId="35028"/>
    <cellStyle name="Normal 68 4 3 3" xfId="35029"/>
    <cellStyle name="Normal 68 4 3 3 2" xfId="35030"/>
    <cellStyle name="Normal 68 4 3 3 2 2" xfId="35031"/>
    <cellStyle name="Normal 68 4 3 3 3" xfId="35032"/>
    <cellStyle name="Normal 68 4 3 4" xfId="35033"/>
    <cellStyle name="Normal 68 4 3 4 2" xfId="35034"/>
    <cellStyle name="Normal 68 4 3 5" xfId="35035"/>
    <cellStyle name="Normal 68 4 4" xfId="35036"/>
    <cellStyle name="Normal 68 4 4 2" xfId="35037"/>
    <cellStyle name="Normal 68 4 4 2 2" xfId="35038"/>
    <cellStyle name="Normal 68 4 4 3" xfId="35039"/>
    <cellStyle name="Normal 68 4 5" xfId="35040"/>
    <cellStyle name="Normal 68 4 5 2" xfId="35041"/>
    <cellStyle name="Normal 68 4 5 2 2" xfId="35042"/>
    <cellStyle name="Normal 68 4 5 3" xfId="35043"/>
    <cellStyle name="Normal 68 4 6" xfId="35044"/>
    <cellStyle name="Normal 68 4 6 2" xfId="35045"/>
    <cellStyle name="Normal 68 4 7" xfId="35046"/>
    <cellStyle name="Normal 68 5 2 2" xfId="35047"/>
    <cellStyle name="Normal 68 5 2 2 2" xfId="35048"/>
    <cellStyle name="Normal 68 5 2 2 2 2" xfId="35049"/>
    <cellStyle name="Normal 68 5 2 2 2 2 2" xfId="35050"/>
    <cellStyle name="Normal 68 5 2 2 2 3" xfId="35051"/>
    <cellStyle name="Normal 68 5 2 2 3" xfId="35052"/>
    <cellStyle name="Normal 68 5 2 2 3 2" xfId="35053"/>
    <cellStyle name="Normal 68 5 2 2 3 2 2" xfId="35054"/>
    <cellStyle name="Normal 68 5 2 2 3 3" xfId="35055"/>
    <cellStyle name="Normal 68 5 2 2 4" xfId="35056"/>
    <cellStyle name="Normal 68 5 2 2 4 2" xfId="35057"/>
    <cellStyle name="Normal 68 5 2 2 5" xfId="35058"/>
    <cellStyle name="Normal 68 5 2 3" xfId="35059"/>
    <cellStyle name="Normal 68 5 2 3 2" xfId="35060"/>
    <cellStyle name="Normal 68 5 2 3 2 2" xfId="35061"/>
    <cellStyle name="Normal 68 5 2 3 3" xfId="35062"/>
    <cellStyle name="Normal 68 5 2 4" xfId="35063"/>
    <cellStyle name="Normal 68 5 2 4 2" xfId="35064"/>
    <cellStyle name="Normal 68 5 2 4 2 2" xfId="35065"/>
    <cellStyle name="Normal 68 5 2 4 3" xfId="35066"/>
    <cellStyle name="Normal 68 5 2 5" xfId="35067"/>
    <cellStyle name="Normal 68 5 2 5 2" xfId="35068"/>
    <cellStyle name="Normal 68 5 2 6" xfId="35069"/>
    <cellStyle name="Normal 68 5 3" xfId="35070"/>
    <cellStyle name="Normal 68 5 3 2" xfId="35071"/>
    <cellStyle name="Normal 68 5 3 2 2" xfId="35072"/>
    <cellStyle name="Normal 68 5 3 2 2 2" xfId="35073"/>
    <cellStyle name="Normal 68 5 3 2 3" xfId="35074"/>
    <cellStyle name="Normal 68 5 3 3" xfId="35075"/>
    <cellStyle name="Normal 68 5 3 3 2" xfId="35076"/>
    <cellStyle name="Normal 68 5 3 3 2 2" xfId="35077"/>
    <cellStyle name="Normal 68 5 3 3 3" xfId="35078"/>
    <cellStyle name="Normal 68 5 3 4" xfId="35079"/>
    <cellStyle name="Normal 68 5 3 4 2" xfId="35080"/>
    <cellStyle name="Normal 68 5 3 5" xfId="35081"/>
    <cellStyle name="Normal 68 5 4" xfId="35082"/>
    <cellStyle name="Normal 68 5 4 2" xfId="35083"/>
    <cellStyle name="Normal 68 5 4 2 2" xfId="35084"/>
    <cellStyle name="Normal 68 5 4 3" xfId="35085"/>
    <cellStyle name="Normal 68 5 5" xfId="35086"/>
    <cellStyle name="Normal 68 5 5 2" xfId="35087"/>
    <cellStyle name="Normal 68 5 5 2 2" xfId="35088"/>
    <cellStyle name="Normal 68 5 5 3" xfId="35089"/>
    <cellStyle name="Normal 68 5 6" xfId="35090"/>
    <cellStyle name="Normal 68 5 6 2" xfId="35091"/>
    <cellStyle name="Normal 68 5 7" xfId="35092"/>
    <cellStyle name="Normal 68 6 2 2" xfId="35093"/>
    <cellStyle name="Normal 68 6 2 2 2" xfId="35094"/>
    <cellStyle name="Normal 68 6 2 2 2 2" xfId="35095"/>
    <cellStyle name="Normal 68 6 2 2 2 2 2" xfId="35096"/>
    <cellStyle name="Normal 68 6 2 2 2 3" xfId="35097"/>
    <cellStyle name="Normal 68 6 2 2 3" xfId="35098"/>
    <cellStyle name="Normal 68 6 2 2 3 2" xfId="35099"/>
    <cellStyle name="Normal 68 6 2 2 3 2 2" xfId="35100"/>
    <cellStyle name="Normal 68 6 2 2 3 3" xfId="35101"/>
    <cellStyle name="Normal 68 6 2 2 4" xfId="35102"/>
    <cellStyle name="Normal 68 6 2 2 4 2" xfId="35103"/>
    <cellStyle name="Normal 68 6 2 2 5" xfId="35104"/>
    <cellStyle name="Normal 68 6 2 3" xfId="35105"/>
    <cellStyle name="Normal 68 6 2 3 2" xfId="35106"/>
    <cellStyle name="Normal 68 6 2 3 2 2" xfId="35107"/>
    <cellStyle name="Normal 68 6 2 3 3" xfId="35108"/>
    <cellStyle name="Normal 68 6 2 4" xfId="35109"/>
    <cellStyle name="Normal 68 6 2 4 2" xfId="35110"/>
    <cellStyle name="Normal 68 6 2 4 2 2" xfId="35111"/>
    <cellStyle name="Normal 68 6 2 4 3" xfId="35112"/>
    <cellStyle name="Normal 68 6 2 5" xfId="35113"/>
    <cellStyle name="Normal 68 6 2 5 2" xfId="35114"/>
    <cellStyle name="Normal 68 6 2 6" xfId="35115"/>
    <cellStyle name="Normal 68 6 3" xfId="35116"/>
    <cellStyle name="Normal 68 6 3 2" xfId="35117"/>
    <cellStyle name="Normal 68 6 3 2 2" xfId="35118"/>
    <cellStyle name="Normal 68 6 3 2 2 2" xfId="35119"/>
    <cellStyle name="Normal 68 6 3 2 3" xfId="35120"/>
    <cellStyle name="Normal 68 6 3 3" xfId="35121"/>
    <cellStyle name="Normal 68 6 3 3 2" xfId="35122"/>
    <cellStyle name="Normal 68 6 3 3 2 2" xfId="35123"/>
    <cellStyle name="Normal 68 6 3 3 3" xfId="35124"/>
    <cellStyle name="Normal 68 6 3 4" xfId="35125"/>
    <cellStyle name="Normal 68 6 3 4 2" xfId="35126"/>
    <cellStyle name="Normal 68 6 3 5" xfId="35127"/>
    <cellStyle name="Normal 68 6 4" xfId="35128"/>
    <cellStyle name="Normal 68 6 4 2" xfId="35129"/>
    <cellStyle name="Normal 68 6 4 2 2" xfId="35130"/>
    <cellStyle name="Normal 68 6 4 3" xfId="35131"/>
    <cellStyle name="Normal 68 6 5" xfId="35132"/>
    <cellStyle name="Normal 68 6 5 2" xfId="35133"/>
    <cellStyle name="Normal 68 6 5 2 2" xfId="35134"/>
    <cellStyle name="Normal 68 6 5 3" xfId="35135"/>
    <cellStyle name="Normal 68 6 6" xfId="35136"/>
    <cellStyle name="Normal 68 6 6 2" xfId="35137"/>
    <cellStyle name="Normal 68 6 7" xfId="35138"/>
    <cellStyle name="Normal 68 7 2 2" xfId="35139"/>
    <cellStyle name="Normal 68 7 2 2 2" xfId="35140"/>
    <cellStyle name="Normal 68 7 2 2 2 2" xfId="35141"/>
    <cellStyle name="Normal 68 7 2 2 2 2 2" xfId="35142"/>
    <cellStyle name="Normal 68 7 2 2 2 3" xfId="35143"/>
    <cellStyle name="Normal 68 7 2 2 3" xfId="35144"/>
    <cellStyle name="Normal 68 7 2 2 3 2" xfId="35145"/>
    <cellStyle name="Normal 68 7 2 2 3 2 2" xfId="35146"/>
    <cellStyle name="Normal 68 7 2 2 3 3" xfId="35147"/>
    <cellStyle name="Normal 68 7 2 2 4" xfId="35148"/>
    <cellStyle name="Normal 68 7 2 2 4 2" xfId="35149"/>
    <cellStyle name="Normal 68 7 2 2 5" xfId="35150"/>
    <cellStyle name="Normal 68 7 2 3" xfId="35151"/>
    <cellStyle name="Normal 68 7 2 3 2" xfId="35152"/>
    <cellStyle name="Normal 68 7 2 3 2 2" xfId="35153"/>
    <cellStyle name="Normal 68 7 2 3 3" xfId="35154"/>
    <cellStyle name="Normal 68 7 2 4" xfId="35155"/>
    <cellStyle name="Normal 68 7 2 4 2" xfId="35156"/>
    <cellStyle name="Normal 68 7 2 4 2 2" xfId="35157"/>
    <cellStyle name="Normal 68 7 2 4 3" xfId="35158"/>
    <cellStyle name="Normal 68 7 2 5" xfId="35159"/>
    <cellStyle name="Normal 68 7 2 5 2" xfId="35160"/>
    <cellStyle name="Normal 68 7 2 6" xfId="35161"/>
    <cellStyle name="Normal 68 7 3" xfId="35162"/>
    <cellStyle name="Normal 68 7 3 2" xfId="35163"/>
    <cellStyle name="Normal 68 7 3 2 2" xfId="35164"/>
    <cellStyle name="Normal 68 7 3 2 2 2" xfId="35165"/>
    <cellStyle name="Normal 68 7 3 2 3" xfId="35166"/>
    <cellStyle name="Normal 68 7 3 3" xfId="35167"/>
    <cellStyle name="Normal 68 7 3 3 2" xfId="35168"/>
    <cellStyle name="Normal 68 7 3 3 2 2" xfId="35169"/>
    <cellStyle name="Normal 68 7 3 3 3" xfId="35170"/>
    <cellStyle name="Normal 68 7 3 4" xfId="35171"/>
    <cellStyle name="Normal 68 7 3 4 2" xfId="35172"/>
    <cellStyle name="Normal 68 7 3 5" xfId="35173"/>
    <cellStyle name="Normal 68 7 4" xfId="35174"/>
    <cellStyle name="Normal 68 7 4 2" xfId="35175"/>
    <cellStyle name="Normal 68 7 4 2 2" xfId="35176"/>
    <cellStyle name="Normal 68 7 4 3" xfId="35177"/>
    <cellStyle name="Normal 68 7 5" xfId="35178"/>
    <cellStyle name="Normal 68 7 5 2" xfId="35179"/>
    <cellStyle name="Normal 68 7 5 2 2" xfId="35180"/>
    <cellStyle name="Normal 68 7 5 3" xfId="35181"/>
    <cellStyle name="Normal 68 7 6" xfId="35182"/>
    <cellStyle name="Normal 68 7 6 2" xfId="35183"/>
    <cellStyle name="Normal 68 7 7" xfId="35184"/>
    <cellStyle name="Normal 68 8 2" xfId="35185"/>
    <cellStyle name="Normal 68 8 2 2" xfId="35186"/>
    <cellStyle name="Normal 68 8 2 2 2" xfId="35187"/>
    <cellStyle name="Normal 68 8 2 2 2 2" xfId="35188"/>
    <cellStyle name="Normal 68 8 2 2 3" xfId="35189"/>
    <cellStyle name="Normal 68 8 2 3" xfId="35190"/>
    <cellStyle name="Normal 68 8 2 3 2" xfId="35191"/>
    <cellStyle name="Normal 68 8 2 3 2 2" xfId="35192"/>
    <cellStyle name="Normal 68 8 2 3 3" xfId="35193"/>
    <cellStyle name="Normal 68 8 2 4" xfId="35194"/>
    <cellStyle name="Normal 68 8 2 4 2" xfId="35195"/>
    <cellStyle name="Normal 68 8 2 5" xfId="35196"/>
    <cellStyle name="Normal 68 8 3" xfId="35197"/>
    <cellStyle name="Normal 68 8 3 2" xfId="35198"/>
    <cellStyle name="Normal 68 8 3 2 2" xfId="35199"/>
    <cellStyle name="Normal 68 8 3 3" xfId="35200"/>
    <cellStyle name="Normal 68 8 4" xfId="35201"/>
    <cellStyle name="Normal 68 8 4 2" xfId="35202"/>
    <cellStyle name="Normal 68 8 4 2 2" xfId="35203"/>
    <cellStyle name="Normal 68 8 4 3" xfId="35204"/>
    <cellStyle name="Normal 68 8 5" xfId="35205"/>
    <cellStyle name="Normal 68 8 5 2" xfId="35206"/>
    <cellStyle name="Normal 68 8 6" xfId="35207"/>
    <cellStyle name="Normal 68 9 2" xfId="35208"/>
    <cellStyle name="Normal 68 9 2 2" xfId="35209"/>
    <cellStyle name="Normal 68 9 2 2 2" xfId="35210"/>
    <cellStyle name="Normal 68 9 2 2 2 2" xfId="35211"/>
    <cellStyle name="Normal 68 9 2 2 3" xfId="35212"/>
    <cellStyle name="Normal 68 9 2 3" xfId="35213"/>
    <cellStyle name="Normal 68 9 2 3 2" xfId="35214"/>
    <cellStyle name="Normal 68 9 2 3 2 2" xfId="35215"/>
    <cellStyle name="Normal 68 9 2 3 3" xfId="35216"/>
    <cellStyle name="Normal 68 9 2 4" xfId="35217"/>
    <cellStyle name="Normal 68 9 2 4 2" xfId="35218"/>
    <cellStyle name="Normal 68 9 2 5" xfId="35219"/>
    <cellStyle name="Normal 68 9 3" xfId="35220"/>
    <cellStyle name="Normal 68 9 3 2" xfId="35221"/>
    <cellStyle name="Normal 68 9 3 2 2" xfId="35222"/>
    <cellStyle name="Normal 68 9 3 3" xfId="35223"/>
    <cellStyle name="Normal 68 9 4" xfId="35224"/>
    <cellStyle name="Normal 68 9 4 2" xfId="35225"/>
    <cellStyle name="Normal 68 9 4 2 2" xfId="35226"/>
    <cellStyle name="Normal 68 9 4 3" xfId="35227"/>
    <cellStyle name="Normal 68 9 5" xfId="35228"/>
    <cellStyle name="Normal 68 9 5 2" xfId="35229"/>
    <cellStyle name="Normal 68 9 6" xfId="35230"/>
    <cellStyle name="Normal 69 10 2" xfId="35231"/>
    <cellStyle name="Normal 69 10 2 2" xfId="35232"/>
    <cellStyle name="Normal 69 10 2 2 2" xfId="35233"/>
    <cellStyle name="Normal 69 10 2 3" xfId="35234"/>
    <cellStyle name="Normal 69 10 3" xfId="35235"/>
    <cellStyle name="Normal 69 10 3 2" xfId="35236"/>
    <cellStyle name="Normal 69 10 3 2 2" xfId="35237"/>
    <cellStyle name="Normal 69 10 3 3" xfId="35238"/>
    <cellStyle name="Normal 69 10 4" xfId="35239"/>
    <cellStyle name="Normal 69 10 4 2" xfId="35240"/>
    <cellStyle name="Normal 69 10 5" xfId="35241"/>
    <cellStyle name="Normal 69 11" xfId="35242"/>
    <cellStyle name="Normal 69 11 2" xfId="35243"/>
    <cellStyle name="Normal 69 11 2 2" xfId="35244"/>
    <cellStyle name="Normal 69 11 3" xfId="35245"/>
    <cellStyle name="Normal 69 12" xfId="35246"/>
    <cellStyle name="Normal 69 12 2" xfId="35247"/>
    <cellStyle name="Normal 69 12 2 2" xfId="35248"/>
    <cellStyle name="Normal 69 12 3" xfId="35249"/>
    <cellStyle name="Normal 69 13" xfId="35250"/>
    <cellStyle name="Normal 69 13 2" xfId="35251"/>
    <cellStyle name="Normal 69 14" xfId="35252"/>
    <cellStyle name="Normal 69 2 2 2" xfId="35253"/>
    <cellStyle name="Normal 69 2 2 2 2" xfId="35254"/>
    <cellStyle name="Normal 69 2 2 2 2 2" xfId="35255"/>
    <cellStyle name="Normal 69 2 2 2 2 2 2" xfId="35256"/>
    <cellStyle name="Normal 69 2 2 2 2 3" xfId="35257"/>
    <cellStyle name="Normal 69 2 2 2 3" xfId="35258"/>
    <cellStyle name="Normal 69 2 2 2 3 2" xfId="35259"/>
    <cellStyle name="Normal 69 2 2 2 3 2 2" xfId="35260"/>
    <cellStyle name="Normal 69 2 2 2 3 3" xfId="35261"/>
    <cellStyle name="Normal 69 2 2 2 4" xfId="35262"/>
    <cellStyle name="Normal 69 2 2 2 4 2" xfId="35263"/>
    <cellStyle name="Normal 69 2 2 2 5" xfId="35264"/>
    <cellStyle name="Normal 69 2 2 3" xfId="35265"/>
    <cellStyle name="Normal 69 2 2 3 2" xfId="35266"/>
    <cellStyle name="Normal 69 2 2 3 2 2" xfId="35267"/>
    <cellStyle name="Normal 69 2 2 3 3" xfId="35268"/>
    <cellStyle name="Normal 69 2 2 4" xfId="35269"/>
    <cellStyle name="Normal 69 2 2 4 2" xfId="35270"/>
    <cellStyle name="Normal 69 2 2 4 2 2" xfId="35271"/>
    <cellStyle name="Normal 69 2 2 4 3" xfId="35272"/>
    <cellStyle name="Normal 69 2 2 5" xfId="35273"/>
    <cellStyle name="Normal 69 2 2 5 2" xfId="35274"/>
    <cellStyle name="Normal 69 2 2 6" xfId="35275"/>
    <cellStyle name="Normal 69 2 3 2" xfId="35276"/>
    <cellStyle name="Normal 69 2 3 2 2" xfId="35277"/>
    <cellStyle name="Normal 69 2 3 2 2 2" xfId="35278"/>
    <cellStyle name="Normal 69 2 3 2 3" xfId="35279"/>
    <cellStyle name="Normal 69 2 3 3" xfId="35280"/>
    <cellStyle name="Normal 69 2 3 3 2" xfId="35281"/>
    <cellStyle name="Normal 69 2 3 3 2 2" xfId="35282"/>
    <cellStyle name="Normal 69 2 3 3 3" xfId="35283"/>
    <cellStyle name="Normal 69 2 3 4" xfId="35284"/>
    <cellStyle name="Normal 69 2 3 4 2" xfId="35285"/>
    <cellStyle name="Normal 69 2 3 5" xfId="35286"/>
    <cellStyle name="Normal 69 2 4 2" xfId="35287"/>
    <cellStyle name="Normal 69 2 4 2 2" xfId="35288"/>
    <cellStyle name="Normal 69 2 4 3" xfId="35289"/>
    <cellStyle name="Normal 69 2 5" xfId="35290"/>
    <cellStyle name="Normal 69 2 5 2" xfId="35291"/>
    <cellStyle name="Normal 69 2 5 2 2" xfId="35292"/>
    <cellStyle name="Normal 69 2 5 3" xfId="35293"/>
    <cellStyle name="Normal 69 2 6" xfId="35294"/>
    <cellStyle name="Normal 69 2 6 2" xfId="35295"/>
    <cellStyle name="Normal 69 2 7" xfId="35296"/>
    <cellStyle name="Normal 69 3 2 2" xfId="35297"/>
    <cellStyle name="Normal 69 3 2 2 2" xfId="35298"/>
    <cellStyle name="Normal 69 3 2 2 2 2" xfId="35299"/>
    <cellStyle name="Normal 69 3 2 2 2 2 2" xfId="35300"/>
    <cellStyle name="Normal 69 3 2 2 2 3" xfId="35301"/>
    <cellStyle name="Normal 69 3 2 2 3" xfId="35302"/>
    <cellStyle name="Normal 69 3 2 2 3 2" xfId="35303"/>
    <cellStyle name="Normal 69 3 2 2 3 2 2" xfId="35304"/>
    <cellStyle name="Normal 69 3 2 2 3 3" xfId="35305"/>
    <cellStyle name="Normal 69 3 2 2 4" xfId="35306"/>
    <cellStyle name="Normal 69 3 2 2 4 2" xfId="35307"/>
    <cellStyle name="Normal 69 3 2 2 5" xfId="35308"/>
    <cellStyle name="Normal 69 3 2 3" xfId="35309"/>
    <cellStyle name="Normal 69 3 2 3 2" xfId="35310"/>
    <cellStyle name="Normal 69 3 2 3 2 2" xfId="35311"/>
    <cellStyle name="Normal 69 3 2 3 3" xfId="35312"/>
    <cellStyle name="Normal 69 3 2 4" xfId="35313"/>
    <cellStyle name="Normal 69 3 2 4 2" xfId="35314"/>
    <cellStyle name="Normal 69 3 2 4 2 2" xfId="35315"/>
    <cellStyle name="Normal 69 3 2 4 3" xfId="35316"/>
    <cellStyle name="Normal 69 3 2 5" xfId="35317"/>
    <cellStyle name="Normal 69 3 2 5 2" xfId="35318"/>
    <cellStyle name="Normal 69 3 2 6" xfId="35319"/>
    <cellStyle name="Normal 69 3 3 2" xfId="35320"/>
    <cellStyle name="Normal 69 3 3 2 2" xfId="35321"/>
    <cellStyle name="Normal 69 3 3 2 2 2" xfId="35322"/>
    <cellStyle name="Normal 69 3 3 2 3" xfId="35323"/>
    <cellStyle name="Normal 69 3 3 3" xfId="35324"/>
    <cellStyle name="Normal 69 3 3 3 2" xfId="35325"/>
    <cellStyle name="Normal 69 3 3 3 2 2" xfId="35326"/>
    <cellStyle name="Normal 69 3 3 3 3" xfId="35327"/>
    <cellStyle name="Normal 69 3 3 4" xfId="35328"/>
    <cellStyle name="Normal 69 3 3 4 2" xfId="35329"/>
    <cellStyle name="Normal 69 3 3 5" xfId="35330"/>
    <cellStyle name="Normal 69 3 4 2" xfId="35331"/>
    <cellStyle name="Normal 69 3 4 2 2" xfId="35332"/>
    <cellStyle name="Normal 69 3 4 3" xfId="35333"/>
    <cellStyle name="Normal 69 3 5" xfId="35334"/>
    <cellStyle name="Normal 69 3 5 2" xfId="35335"/>
    <cellStyle name="Normal 69 3 5 2 2" xfId="35336"/>
    <cellStyle name="Normal 69 3 5 3" xfId="35337"/>
    <cellStyle name="Normal 69 3 6" xfId="35338"/>
    <cellStyle name="Normal 69 3 6 2" xfId="35339"/>
    <cellStyle name="Normal 69 3 7" xfId="35340"/>
    <cellStyle name="Normal 69 4 2 2" xfId="35341"/>
    <cellStyle name="Normal 69 4 2 2 2" xfId="35342"/>
    <cellStyle name="Normal 69 4 2 2 2 2" xfId="35343"/>
    <cellStyle name="Normal 69 4 2 2 2 2 2" xfId="35344"/>
    <cellStyle name="Normal 69 4 2 2 2 3" xfId="35345"/>
    <cellStyle name="Normal 69 4 2 2 3" xfId="35346"/>
    <cellStyle name="Normal 69 4 2 2 3 2" xfId="35347"/>
    <cellStyle name="Normal 69 4 2 2 3 2 2" xfId="35348"/>
    <cellStyle name="Normal 69 4 2 2 3 3" xfId="35349"/>
    <cellStyle name="Normal 69 4 2 2 4" xfId="35350"/>
    <cellStyle name="Normal 69 4 2 2 4 2" xfId="35351"/>
    <cellStyle name="Normal 69 4 2 2 5" xfId="35352"/>
    <cellStyle name="Normal 69 4 2 3" xfId="35353"/>
    <cellStyle name="Normal 69 4 2 3 2" xfId="35354"/>
    <cellStyle name="Normal 69 4 2 3 2 2" xfId="35355"/>
    <cellStyle name="Normal 69 4 2 3 3" xfId="35356"/>
    <cellStyle name="Normal 69 4 2 4" xfId="35357"/>
    <cellStyle name="Normal 69 4 2 4 2" xfId="35358"/>
    <cellStyle name="Normal 69 4 2 4 2 2" xfId="35359"/>
    <cellStyle name="Normal 69 4 2 4 3" xfId="35360"/>
    <cellStyle name="Normal 69 4 2 5" xfId="35361"/>
    <cellStyle name="Normal 69 4 2 5 2" xfId="35362"/>
    <cellStyle name="Normal 69 4 2 6" xfId="35363"/>
    <cellStyle name="Normal 69 4 3" xfId="35364"/>
    <cellStyle name="Normal 69 4 3 2" xfId="35365"/>
    <cellStyle name="Normal 69 4 3 2 2" xfId="35366"/>
    <cellStyle name="Normal 69 4 3 2 2 2" xfId="35367"/>
    <cellStyle name="Normal 69 4 3 2 3" xfId="35368"/>
    <cellStyle name="Normal 69 4 3 3" xfId="35369"/>
    <cellStyle name="Normal 69 4 3 3 2" xfId="35370"/>
    <cellStyle name="Normal 69 4 3 3 2 2" xfId="35371"/>
    <cellStyle name="Normal 69 4 3 3 3" xfId="35372"/>
    <cellStyle name="Normal 69 4 3 4" xfId="35373"/>
    <cellStyle name="Normal 69 4 3 4 2" xfId="35374"/>
    <cellStyle name="Normal 69 4 3 5" xfId="35375"/>
    <cellStyle name="Normal 69 4 4" xfId="35376"/>
    <cellStyle name="Normal 69 4 4 2" xfId="35377"/>
    <cellStyle name="Normal 69 4 4 2 2" xfId="35378"/>
    <cellStyle name="Normal 69 4 4 3" xfId="35379"/>
    <cellStyle name="Normal 69 4 5" xfId="35380"/>
    <cellStyle name="Normal 69 4 5 2" xfId="35381"/>
    <cellStyle name="Normal 69 4 5 2 2" xfId="35382"/>
    <cellStyle name="Normal 69 4 5 3" xfId="35383"/>
    <cellStyle name="Normal 69 4 6" xfId="35384"/>
    <cellStyle name="Normal 69 4 6 2" xfId="35385"/>
    <cellStyle name="Normal 69 4 7" xfId="35386"/>
    <cellStyle name="Normal 69 5 2 2" xfId="35387"/>
    <cellStyle name="Normal 69 5 2 2 2" xfId="35388"/>
    <cellStyle name="Normal 69 5 2 2 2 2" xfId="35389"/>
    <cellStyle name="Normal 69 5 2 2 2 2 2" xfId="35390"/>
    <cellStyle name="Normal 69 5 2 2 2 3" xfId="35391"/>
    <cellStyle name="Normal 69 5 2 2 3" xfId="35392"/>
    <cellStyle name="Normal 69 5 2 2 3 2" xfId="35393"/>
    <cellStyle name="Normal 69 5 2 2 3 2 2" xfId="35394"/>
    <cellStyle name="Normal 69 5 2 2 3 3" xfId="35395"/>
    <cellStyle name="Normal 69 5 2 2 4" xfId="35396"/>
    <cellStyle name="Normal 69 5 2 2 4 2" xfId="35397"/>
    <cellStyle name="Normal 69 5 2 2 5" xfId="35398"/>
    <cellStyle name="Normal 69 5 2 3" xfId="35399"/>
    <cellStyle name="Normal 69 5 2 3 2" xfId="35400"/>
    <cellStyle name="Normal 69 5 2 3 2 2" xfId="35401"/>
    <cellStyle name="Normal 69 5 2 3 3" xfId="35402"/>
    <cellStyle name="Normal 69 5 2 4" xfId="35403"/>
    <cellStyle name="Normal 69 5 2 4 2" xfId="35404"/>
    <cellStyle name="Normal 69 5 2 4 2 2" xfId="35405"/>
    <cellStyle name="Normal 69 5 2 4 3" xfId="35406"/>
    <cellStyle name="Normal 69 5 2 5" xfId="35407"/>
    <cellStyle name="Normal 69 5 2 5 2" xfId="35408"/>
    <cellStyle name="Normal 69 5 2 6" xfId="35409"/>
    <cellStyle name="Normal 69 5 3" xfId="35410"/>
    <cellStyle name="Normal 69 5 3 2" xfId="35411"/>
    <cellStyle name="Normal 69 5 3 2 2" xfId="35412"/>
    <cellStyle name="Normal 69 5 3 2 2 2" xfId="35413"/>
    <cellStyle name="Normal 69 5 3 2 3" xfId="35414"/>
    <cellStyle name="Normal 69 5 3 3" xfId="35415"/>
    <cellStyle name="Normal 69 5 3 3 2" xfId="35416"/>
    <cellStyle name="Normal 69 5 3 3 2 2" xfId="35417"/>
    <cellStyle name="Normal 69 5 3 3 3" xfId="35418"/>
    <cellStyle name="Normal 69 5 3 4" xfId="35419"/>
    <cellStyle name="Normal 69 5 3 4 2" xfId="35420"/>
    <cellStyle name="Normal 69 5 3 5" xfId="35421"/>
    <cellStyle name="Normal 69 5 4" xfId="35422"/>
    <cellStyle name="Normal 69 5 4 2" xfId="35423"/>
    <cellStyle name="Normal 69 5 4 2 2" xfId="35424"/>
    <cellStyle name="Normal 69 5 4 3" xfId="35425"/>
    <cellStyle name="Normal 69 5 5" xfId="35426"/>
    <cellStyle name="Normal 69 5 5 2" xfId="35427"/>
    <cellStyle name="Normal 69 5 5 2 2" xfId="35428"/>
    <cellStyle name="Normal 69 5 5 3" xfId="35429"/>
    <cellStyle name="Normal 69 5 6" xfId="35430"/>
    <cellStyle name="Normal 69 5 6 2" xfId="35431"/>
    <cellStyle name="Normal 69 5 7" xfId="35432"/>
    <cellStyle name="Normal 69 6 2 2" xfId="35433"/>
    <cellStyle name="Normal 69 6 2 2 2" xfId="35434"/>
    <cellStyle name="Normal 69 6 2 2 2 2" xfId="35435"/>
    <cellStyle name="Normal 69 6 2 2 2 2 2" xfId="35436"/>
    <cellStyle name="Normal 69 6 2 2 2 3" xfId="35437"/>
    <cellStyle name="Normal 69 6 2 2 3" xfId="35438"/>
    <cellStyle name="Normal 69 6 2 2 3 2" xfId="35439"/>
    <cellStyle name="Normal 69 6 2 2 3 2 2" xfId="35440"/>
    <cellStyle name="Normal 69 6 2 2 3 3" xfId="35441"/>
    <cellStyle name="Normal 69 6 2 2 4" xfId="35442"/>
    <cellStyle name="Normal 69 6 2 2 4 2" xfId="35443"/>
    <cellStyle name="Normal 69 6 2 2 5" xfId="35444"/>
    <cellStyle name="Normal 69 6 2 3" xfId="35445"/>
    <cellStyle name="Normal 69 6 2 3 2" xfId="35446"/>
    <cellStyle name="Normal 69 6 2 3 2 2" xfId="35447"/>
    <cellStyle name="Normal 69 6 2 3 3" xfId="35448"/>
    <cellStyle name="Normal 69 6 2 4" xfId="35449"/>
    <cellStyle name="Normal 69 6 2 4 2" xfId="35450"/>
    <cellStyle name="Normal 69 6 2 4 2 2" xfId="35451"/>
    <cellStyle name="Normal 69 6 2 4 3" xfId="35452"/>
    <cellStyle name="Normal 69 6 2 5" xfId="35453"/>
    <cellStyle name="Normal 69 6 2 5 2" xfId="35454"/>
    <cellStyle name="Normal 69 6 2 6" xfId="35455"/>
    <cellStyle name="Normal 69 6 3" xfId="35456"/>
    <cellStyle name="Normal 69 6 3 2" xfId="35457"/>
    <cellStyle name="Normal 69 6 3 2 2" xfId="35458"/>
    <cellStyle name="Normal 69 6 3 2 2 2" xfId="35459"/>
    <cellStyle name="Normal 69 6 3 2 3" xfId="35460"/>
    <cellStyle name="Normal 69 6 3 3" xfId="35461"/>
    <cellStyle name="Normal 69 6 3 3 2" xfId="35462"/>
    <cellStyle name="Normal 69 6 3 3 2 2" xfId="35463"/>
    <cellStyle name="Normal 69 6 3 3 3" xfId="35464"/>
    <cellStyle name="Normal 69 6 3 4" xfId="35465"/>
    <cellStyle name="Normal 69 6 3 4 2" xfId="35466"/>
    <cellStyle name="Normal 69 6 3 5" xfId="35467"/>
    <cellStyle name="Normal 69 6 4" xfId="35468"/>
    <cellStyle name="Normal 69 6 4 2" xfId="35469"/>
    <cellStyle name="Normal 69 6 4 2 2" xfId="35470"/>
    <cellStyle name="Normal 69 6 4 3" xfId="35471"/>
    <cellStyle name="Normal 69 6 5" xfId="35472"/>
    <cellStyle name="Normal 69 6 5 2" xfId="35473"/>
    <cellStyle name="Normal 69 6 5 2 2" xfId="35474"/>
    <cellStyle name="Normal 69 6 5 3" xfId="35475"/>
    <cellStyle name="Normal 69 6 6" xfId="35476"/>
    <cellStyle name="Normal 69 6 6 2" xfId="35477"/>
    <cellStyle name="Normal 69 6 7" xfId="35478"/>
    <cellStyle name="Normal 69 7 2 2" xfId="35479"/>
    <cellStyle name="Normal 69 7 2 2 2" xfId="35480"/>
    <cellStyle name="Normal 69 7 2 2 2 2" xfId="35481"/>
    <cellStyle name="Normal 69 7 2 2 2 2 2" xfId="35482"/>
    <cellStyle name="Normal 69 7 2 2 2 3" xfId="35483"/>
    <cellStyle name="Normal 69 7 2 2 3" xfId="35484"/>
    <cellStyle name="Normal 69 7 2 2 3 2" xfId="35485"/>
    <cellStyle name="Normal 69 7 2 2 3 2 2" xfId="35486"/>
    <cellStyle name="Normal 69 7 2 2 3 3" xfId="35487"/>
    <cellStyle name="Normal 69 7 2 2 4" xfId="35488"/>
    <cellStyle name="Normal 69 7 2 2 4 2" xfId="35489"/>
    <cellStyle name="Normal 69 7 2 2 5" xfId="35490"/>
    <cellStyle name="Normal 69 7 2 3" xfId="35491"/>
    <cellStyle name="Normal 69 7 2 3 2" xfId="35492"/>
    <cellStyle name="Normal 69 7 2 3 2 2" xfId="35493"/>
    <cellStyle name="Normal 69 7 2 3 3" xfId="35494"/>
    <cellStyle name="Normal 69 7 2 4" xfId="35495"/>
    <cellStyle name="Normal 69 7 2 4 2" xfId="35496"/>
    <cellStyle name="Normal 69 7 2 4 2 2" xfId="35497"/>
    <cellStyle name="Normal 69 7 2 4 3" xfId="35498"/>
    <cellStyle name="Normal 69 7 2 5" xfId="35499"/>
    <cellStyle name="Normal 69 7 2 5 2" xfId="35500"/>
    <cellStyle name="Normal 69 7 2 6" xfId="35501"/>
    <cellStyle name="Normal 69 7 3" xfId="35502"/>
    <cellStyle name="Normal 69 7 3 2" xfId="35503"/>
    <cellStyle name="Normal 69 7 3 2 2" xfId="35504"/>
    <cellStyle name="Normal 69 7 3 2 2 2" xfId="35505"/>
    <cellStyle name="Normal 69 7 3 2 3" xfId="35506"/>
    <cellStyle name="Normal 69 7 3 3" xfId="35507"/>
    <cellStyle name="Normal 69 7 3 3 2" xfId="35508"/>
    <cellStyle name="Normal 69 7 3 3 2 2" xfId="35509"/>
    <cellStyle name="Normal 69 7 3 3 3" xfId="35510"/>
    <cellStyle name="Normal 69 7 3 4" xfId="35511"/>
    <cellStyle name="Normal 69 7 3 4 2" xfId="35512"/>
    <cellStyle name="Normal 69 7 3 5" xfId="35513"/>
    <cellStyle name="Normal 69 7 4" xfId="35514"/>
    <cellStyle name="Normal 69 7 4 2" xfId="35515"/>
    <cellStyle name="Normal 69 7 4 2 2" xfId="35516"/>
    <cellStyle name="Normal 69 7 4 3" xfId="35517"/>
    <cellStyle name="Normal 69 7 5" xfId="35518"/>
    <cellStyle name="Normal 69 7 5 2" xfId="35519"/>
    <cellStyle name="Normal 69 7 5 2 2" xfId="35520"/>
    <cellStyle name="Normal 69 7 5 3" xfId="35521"/>
    <cellStyle name="Normal 69 7 6" xfId="35522"/>
    <cellStyle name="Normal 69 7 6 2" xfId="35523"/>
    <cellStyle name="Normal 69 7 7" xfId="35524"/>
    <cellStyle name="Normal 69 8 2" xfId="35525"/>
    <cellStyle name="Normal 69 8 2 2" xfId="35526"/>
    <cellStyle name="Normal 69 8 2 2 2" xfId="35527"/>
    <cellStyle name="Normal 69 8 2 2 2 2" xfId="35528"/>
    <cellStyle name="Normal 69 8 2 2 3" xfId="35529"/>
    <cellStyle name="Normal 69 8 2 3" xfId="35530"/>
    <cellStyle name="Normal 69 8 2 3 2" xfId="35531"/>
    <cellStyle name="Normal 69 8 2 3 2 2" xfId="35532"/>
    <cellStyle name="Normal 69 8 2 3 3" xfId="35533"/>
    <cellStyle name="Normal 69 8 2 4" xfId="35534"/>
    <cellStyle name="Normal 69 8 2 4 2" xfId="35535"/>
    <cellStyle name="Normal 69 8 2 5" xfId="35536"/>
    <cellStyle name="Normal 69 8 3" xfId="35537"/>
    <cellStyle name="Normal 69 8 3 2" xfId="35538"/>
    <cellStyle name="Normal 69 8 3 2 2" xfId="35539"/>
    <cellStyle name="Normal 69 8 3 3" xfId="35540"/>
    <cellStyle name="Normal 69 8 4" xfId="35541"/>
    <cellStyle name="Normal 69 8 4 2" xfId="35542"/>
    <cellStyle name="Normal 69 8 4 2 2" xfId="35543"/>
    <cellStyle name="Normal 69 8 4 3" xfId="35544"/>
    <cellStyle name="Normal 69 8 5" xfId="35545"/>
    <cellStyle name="Normal 69 8 5 2" xfId="35546"/>
    <cellStyle name="Normal 69 8 6" xfId="35547"/>
    <cellStyle name="Normal 69 9 2" xfId="35548"/>
    <cellStyle name="Normal 69 9 2 2" xfId="35549"/>
    <cellStyle name="Normal 69 9 2 2 2" xfId="35550"/>
    <cellStyle name="Normal 69 9 2 2 2 2" xfId="35551"/>
    <cellStyle name="Normal 69 9 2 2 3" xfId="35552"/>
    <cellStyle name="Normal 69 9 2 3" xfId="35553"/>
    <cellStyle name="Normal 69 9 2 3 2" xfId="35554"/>
    <cellStyle name="Normal 69 9 2 3 2 2" xfId="35555"/>
    <cellStyle name="Normal 69 9 2 3 3" xfId="35556"/>
    <cellStyle name="Normal 69 9 2 4" xfId="35557"/>
    <cellStyle name="Normal 69 9 2 4 2" xfId="35558"/>
    <cellStyle name="Normal 69 9 2 5" xfId="35559"/>
    <cellStyle name="Normal 69 9 3" xfId="35560"/>
    <cellStyle name="Normal 69 9 3 2" xfId="35561"/>
    <cellStyle name="Normal 69 9 3 2 2" xfId="35562"/>
    <cellStyle name="Normal 69 9 3 3" xfId="35563"/>
    <cellStyle name="Normal 69 9 4" xfId="35564"/>
    <cellStyle name="Normal 69 9 4 2" xfId="35565"/>
    <cellStyle name="Normal 69 9 4 2 2" xfId="35566"/>
    <cellStyle name="Normal 69 9 4 3" xfId="35567"/>
    <cellStyle name="Normal 69 9 5" xfId="35568"/>
    <cellStyle name="Normal 69 9 5 2" xfId="35569"/>
    <cellStyle name="Normal 69 9 6" xfId="35570"/>
    <cellStyle name="Normal 7 10 2 6" xfId="35571"/>
    <cellStyle name="Normal 7 10 2 2 4" xfId="35572"/>
    <cellStyle name="Normal 7 10 2 2 2" xfId="35573"/>
    <cellStyle name="Normal 7 10 2 2 2 2" xfId="35574"/>
    <cellStyle name="Normal 7 10 2 2 3" xfId="35575"/>
    <cellStyle name="Normal 7 10 2 3" xfId="35576"/>
    <cellStyle name="Normal 7 10 2 3 2" xfId="35577"/>
    <cellStyle name="Normal 7 10 2 3 2 2" xfId="35578"/>
    <cellStyle name="Normal 7 10 2 3 3" xfId="35579"/>
    <cellStyle name="Normal 7 10 2 4" xfId="35580"/>
    <cellStyle name="Normal 7 10 2 4 2" xfId="35581"/>
    <cellStyle name="Normal 7 10 2 5" xfId="35582"/>
    <cellStyle name="Normal 7 10 3 4" xfId="35583"/>
    <cellStyle name="Normal 7 10 3 2" xfId="35584"/>
    <cellStyle name="Normal 7 10 3 2 2" xfId="35585"/>
    <cellStyle name="Normal 7 10 3 3" xfId="35586"/>
    <cellStyle name="Normal 7 10 4" xfId="35587"/>
    <cellStyle name="Normal 7 10 4 2" xfId="35588"/>
    <cellStyle name="Normal 7 10 4 2 2" xfId="35589"/>
    <cellStyle name="Normal 7 10 4 3" xfId="35590"/>
    <cellStyle name="Normal 7 10 5" xfId="35591"/>
    <cellStyle name="Normal 7 10 5 2" xfId="35592"/>
    <cellStyle name="Normal 7 10 6" xfId="35593"/>
    <cellStyle name="Normal 7 11 2 4" xfId="35594"/>
    <cellStyle name="Normal 7 11 2 2 3" xfId="35595"/>
    <cellStyle name="Normal 7 11 2 2 2" xfId="35596"/>
    <cellStyle name="Normal 7 11 2 3" xfId="35597"/>
    <cellStyle name="Normal 7 11 3 4" xfId="35598"/>
    <cellStyle name="Normal 7 11 3 2" xfId="35599"/>
    <cellStyle name="Normal 7 11 3 2 2" xfId="35600"/>
    <cellStyle name="Normal 7 11 3 3" xfId="35601"/>
    <cellStyle name="Normal 7 11 4" xfId="35602"/>
    <cellStyle name="Normal 7 11 4 2" xfId="35603"/>
    <cellStyle name="Normal 7 11 5" xfId="35604"/>
    <cellStyle name="Normal 7 12 4" xfId="35605"/>
    <cellStyle name="Normal 7 12 2 3" xfId="35606"/>
    <cellStyle name="Normal 7 12 2 2 2" xfId="35607"/>
    <cellStyle name="Normal 7 12 3 2" xfId="35608"/>
    <cellStyle name="Normal 7 13 4" xfId="35609"/>
    <cellStyle name="Normal 7 13 2 3" xfId="35610"/>
    <cellStyle name="Normal 7 13 2 2 2" xfId="35611"/>
    <cellStyle name="Normal 7 13 3 2" xfId="35612"/>
    <cellStyle name="Normal 7 14 4" xfId="35613"/>
    <cellStyle name="Normal 7 14 2 3" xfId="35614"/>
    <cellStyle name="Normal 7 15 4" xfId="35615"/>
    <cellStyle name="Normal 7 2 2 4" xfId="35616"/>
    <cellStyle name="Normal 7 2 7 2 2 3" xfId="35617"/>
    <cellStyle name="Normal 7 2 7 2 2 2" xfId="35618"/>
    <cellStyle name="Normal 7 2 7 2 3" xfId="35619"/>
    <cellStyle name="Normal 7 2 7 3 2" xfId="35620"/>
    <cellStyle name="Normal 7 2 7 4" xfId="35621"/>
    <cellStyle name="Normal 7 3 10" xfId="35622"/>
    <cellStyle name="Normal 7 3 4 2" xfId="35623"/>
    <cellStyle name="Normal 7 3 4 2 2" xfId="35624"/>
    <cellStyle name="Normal 7 3 4 2 2 2" xfId="35625"/>
    <cellStyle name="Normal 7 3 4 2 2 2 2" xfId="35626"/>
    <cellStyle name="Normal 7 3 4 2 2 3" xfId="35627"/>
    <cellStyle name="Normal 7 3 4 2 3" xfId="35628"/>
    <cellStyle name="Normal 7 3 4 2 3 2" xfId="35629"/>
    <cellStyle name="Normal 7 3 4 2 3 2 2" xfId="35630"/>
    <cellStyle name="Normal 7 3 4 2 3 3" xfId="35631"/>
    <cellStyle name="Normal 7 3 4 2 4" xfId="35632"/>
    <cellStyle name="Normal 7 3 4 2 4 2" xfId="35633"/>
    <cellStyle name="Normal 7 3 4 2 5" xfId="35634"/>
    <cellStyle name="Normal 7 3 4 3" xfId="35635"/>
    <cellStyle name="Normal 7 3 4 3 2" xfId="35636"/>
    <cellStyle name="Normal 7 3 4 3 2 2" xfId="35637"/>
    <cellStyle name="Normal 7 3 4 3 3" xfId="35638"/>
    <cellStyle name="Normal 7 3 4 4" xfId="35639"/>
    <cellStyle name="Normal 7 3 4 4 2" xfId="35640"/>
    <cellStyle name="Normal 7 3 4 4 2 2" xfId="35641"/>
    <cellStyle name="Normal 7 3 4 4 3" xfId="35642"/>
    <cellStyle name="Normal 7 3 4 5" xfId="35643"/>
    <cellStyle name="Normal 7 3 4 5 2" xfId="35644"/>
    <cellStyle name="Normal 7 3 4 6" xfId="35645"/>
    <cellStyle name="Normal 7 3 5 2" xfId="35646"/>
    <cellStyle name="Normal 7 3 5 2 2" xfId="35647"/>
    <cellStyle name="Normal 7 3 5 2 2 2" xfId="35648"/>
    <cellStyle name="Normal 7 3 5 2 2 2 2" xfId="35649"/>
    <cellStyle name="Normal 7 3 5 2 2 3" xfId="35650"/>
    <cellStyle name="Normal 7 3 5 2 3" xfId="35651"/>
    <cellStyle name="Normal 7 3 5 2 3 2" xfId="35652"/>
    <cellStyle name="Normal 7 3 5 2 3 2 2" xfId="35653"/>
    <cellStyle name="Normal 7 3 5 2 3 3" xfId="35654"/>
    <cellStyle name="Normal 7 3 5 2 4" xfId="35655"/>
    <cellStyle name="Normal 7 3 5 2 4 2" xfId="35656"/>
    <cellStyle name="Normal 7 3 5 2 5" xfId="35657"/>
    <cellStyle name="Normal 7 3 5 3" xfId="35658"/>
    <cellStyle name="Normal 7 3 5 3 2" xfId="35659"/>
    <cellStyle name="Normal 7 3 5 3 2 2" xfId="35660"/>
    <cellStyle name="Normal 7 3 5 3 3" xfId="35661"/>
    <cellStyle name="Normal 7 3 5 4" xfId="35662"/>
    <cellStyle name="Normal 7 3 5 4 2" xfId="35663"/>
    <cellStyle name="Normal 7 3 5 4 2 2" xfId="35664"/>
    <cellStyle name="Normal 7 3 5 4 3" xfId="35665"/>
    <cellStyle name="Normal 7 3 5 5" xfId="35666"/>
    <cellStyle name="Normal 7 3 5 5 2" xfId="35667"/>
    <cellStyle name="Normal 7 3 5 6" xfId="35668"/>
    <cellStyle name="Normal 7 3 6 2" xfId="35669"/>
    <cellStyle name="Normal 7 3 6 2 2" xfId="35670"/>
    <cellStyle name="Normal 7 3 6 2 2 2" xfId="35671"/>
    <cellStyle name="Normal 7 3 6 2 2 2 2" xfId="35672"/>
    <cellStyle name="Normal 7 3 6 2 2 3" xfId="35673"/>
    <cellStyle name="Normal 7 3 6 2 3" xfId="35674"/>
    <cellStyle name="Normal 7 3 6 2 3 2" xfId="35675"/>
    <cellStyle name="Normal 7 3 6 2 3 2 2" xfId="35676"/>
    <cellStyle name="Normal 7 3 6 2 3 3" xfId="35677"/>
    <cellStyle name="Normal 7 3 6 2 4" xfId="35678"/>
    <cellStyle name="Normal 7 3 6 2 4 2" xfId="35679"/>
    <cellStyle name="Normal 7 3 6 2 5" xfId="35680"/>
    <cellStyle name="Normal 7 3 6 3" xfId="35681"/>
    <cellStyle name="Normal 7 3 6 3 2" xfId="35682"/>
    <cellStyle name="Normal 7 3 6 3 2 2" xfId="35683"/>
    <cellStyle name="Normal 7 3 6 3 3" xfId="35684"/>
    <cellStyle name="Normal 7 3 6 4" xfId="35685"/>
    <cellStyle name="Normal 7 3 6 4 2" xfId="35686"/>
    <cellStyle name="Normal 7 3 6 4 2 2" xfId="35687"/>
    <cellStyle name="Normal 7 3 6 4 3" xfId="35688"/>
    <cellStyle name="Normal 7 3 6 5" xfId="35689"/>
    <cellStyle name="Normal 7 3 6 5 2" xfId="35690"/>
    <cellStyle name="Normal 7 3 6 6" xfId="35691"/>
    <cellStyle name="Normal 7 3 7" xfId="35692"/>
    <cellStyle name="Normal 7 3 7 2" xfId="35693"/>
    <cellStyle name="Normal 7 3 7 2 2" xfId="35694"/>
    <cellStyle name="Normal 7 3 7 2 2 2" xfId="35695"/>
    <cellStyle name="Normal 7 3 7 2 3" xfId="35696"/>
    <cellStyle name="Normal 7 3 7 3" xfId="35697"/>
    <cellStyle name="Normal 7 3 7 3 2" xfId="35698"/>
    <cellStyle name="Normal 7 3 7 3 2 2" xfId="35699"/>
    <cellStyle name="Normal 7 3 7 3 3" xfId="35700"/>
    <cellStyle name="Normal 7 3 7 4" xfId="35701"/>
    <cellStyle name="Normal 7 3 7 4 2" xfId="35702"/>
    <cellStyle name="Normal 7 3 7 5" xfId="35703"/>
    <cellStyle name="Normal 7 3 8" xfId="35704"/>
    <cellStyle name="Normal 7 3 8 2" xfId="35705"/>
    <cellStyle name="Normal 7 3 8 2 2" xfId="35706"/>
    <cellStyle name="Normal 7 3 8 2 2 2" xfId="35707"/>
    <cellStyle name="Normal 7 3 8 2 3" xfId="35708"/>
    <cellStyle name="Normal 7 3 8 3" xfId="35709"/>
    <cellStyle name="Normal 7 3 8 3 2" xfId="35710"/>
    <cellStyle name="Normal 7 3 8 4" xfId="35711"/>
    <cellStyle name="Normal 7 3 9" xfId="35712"/>
    <cellStyle name="Normal 7 3 9 2" xfId="35713"/>
    <cellStyle name="Normal 7 4 2 3" xfId="35714"/>
    <cellStyle name="Normal 7 4 2 3 2" xfId="35715"/>
    <cellStyle name="Normal 7 4 2 3 2 2" xfId="35716"/>
    <cellStyle name="Normal 7 4 2 3 2 2 2" xfId="35717"/>
    <cellStyle name="Normal 7 4 2 3 2 3" xfId="35718"/>
    <cellStyle name="Normal 7 4 2 3 3" xfId="35719"/>
    <cellStyle name="Normal 7 4 2 3 3 2" xfId="35720"/>
    <cellStyle name="Normal 7 4 2 3 3 2 2" xfId="35721"/>
    <cellStyle name="Normal 7 4 2 3 3 3" xfId="35722"/>
    <cellStyle name="Normal 7 4 2 3 4" xfId="35723"/>
    <cellStyle name="Normal 7 4 2 3 4 2" xfId="35724"/>
    <cellStyle name="Normal 7 4 2 3 5" xfId="35725"/>
    <cellStyle name="Normal 7 4 2 4" xfId="35726"/>
    <cellStyle name="Normal 7 4 2 4 2" xfId="35727"/>
    <cellStyle name="Normal 7 4 2 4 2 2" xfId="35728"/>
    <cellStyle name="Normal 7 4 2 4 3" xfId="35729"/>
    <cellStyle name="Normal 7 4 2 5" xfId="35730"/>
    <cellStyle name="Normal 7 4 2 5 2" xfId="35731"/>
    <cellStyle name="Normal 7 4 2 5 2 2" xfId="35732"/>
    <cellStyle name="Normal 7 4 2 5 3" xfId="35733"/>
    <cellStyle name="Normal 7 4 2 6" xfId="35734"/>
    <cellStyle name="Normal 7 4 2 6 2" xfId="35735"/>
    <cellStyle name="Normal 7 4 2 7" xfId="35736"/>
    <cellStyle name="Normal 7 4 3 2" xfId="35737"/>
    <cellStyle name="Normal 7 4 3 2 2" xfId="35738"/>
    <cellStyle name="Normal 7 4 3 2 2 2" xfId="35739"/>
    <cellStyle name="Normal 7 4 3 2 2 2 2" xfId="35740"/>
    <cellStyle name="Normal 7 4 3 2 2 3" xfId="35741"/>
    <cellStyle name="Normal 7 4 3 2 3" xfId="35742"/>
    <cellStyle name="Normal 7 4 3 2 3 2" xfId="35743"/>
    <cellStyle name="Normal 7 4 3 2 3 2 2" xfId="35744"/>
    <cellStyle name="Normal 7 4 3 2 3 3" xfId="35745"/>
    <cellStyle name="Normal 7 4 3 2 4" xfId="35746"/>
    <cellStyle name="Normal 7 4 3 2 4 2" xfId="35747"/>
    <cellStyle name="Normal 7 4 3 2 5" xfId="35748"/>
    <cellStyle name="Normal 7 4 3 3" xfId="35749"/>
    <cellStyle name="Normal 7 4 3 3 2" xfId="35750"/>
    <cellStyle name="Normal 7 4 3 3 2 2" xfId="35751"/>
    <cellStyle name="Normal 7 4 3 3 3" xfId="35752"/>
    <cellStyle name="Normal 7 4 3 4" xfId="35753"/>
    <cellStyle name="Normal 7 4 3 4 2" xfId="35754"/>
    <cellStyle name="Normal 7 4 3 4 2 2" xfId="35755"/>
    <cellStyle name="Normal 7 4 3 4 3" xfId="35756"/>
    <cellStyle name="Normal 7 4 3 5" xfId="35757"/>
    <cellStyle name="Normal 7 4 3 5 2" xfId="35758"/>
    <cellStyle name="Normal 7 4 3 6" xfId="35759"/>
    <cellStyle name="Normal 7 5 2 3" xfId="35760"/>
    <cellStyle name="Normal 7 5 2 3 2" xfId="35761"/>
    <cellStyle name="Normal 7 5 2 3 2 2" xfId="35762"/>
    <cellStyle name="Normal 7 5 2 3 2 2 2" xfId="35763"/>
    <cellStyle name="Normal 7 5 2 3 2 3" xfId="35764"/>
    <cellStyle name="Normal 7 5 2 3 3" xfId="35765"/>
    <cellStyle name="Normal 7 5 2 3 3 2" xfId="35766"/>
    <cellStyle name="Normal 7 5 2 3 3 2 2" xfId="35767"/>
    <cellStyle name="Normal 7 5 2 3 3 3" xfId="35768"/>
    <cellStyle name="Normal 7 5 2 3 4" xfId="35769"/>
    <cellStyle name="Normal 7 5 2 3 4 2" xfId="35770"/>
    <cellStyle name="Normal 7 5 2 3 5" xfId="35771"/>
    <cellStyle name="Normal 7 5 2 4" xfId="35772"/>
    <cellStyle name="Normal 7 5 2 4 2" xfId="35773"/>
    <cellStyle name="Normal 7 5 2 4 2 2" xfId="35774"/>
    <cellStyle name="Normal 7 5 2 4 3" xfId="35775"/>
    <cellStyle name="Normal 7 5 2 5" xfId="35776"/>
    <cellStyle name="Normal 7 5 2 5 2" xfId="35777"/>
    <cellStyle name="Normal 7 5 2 5 2 2" xfId="35778"/>
    <cellStyle name="Normal 7 5 2 5 3" xfId="35779"/>
    <cellStyle name="Normal 7 5 2 6" xfId="35780"/>
    <cellStyle name="Normal 7 5 2 6 2" xfId="35781"/>
    <cellStyle name="Normal 7 5 2 7" xfId="35782"/>
    <cellStyle name="Normal 7 5 3 2" xfId="35783"/>
    <cellStyle name="Normal 7 5 3 2 2" xfId="35784"/>
    <cellStyle name="Normal 7 5 3 2 2 2" xfId="35785"/>
    <cellStyle name="Normal 7 5 3 2 2 2 2" xfId="35786"/>
    <cellStyle name="Normal 7 5 3 2 2 3" xfId="35787"/>
    <cellStyle name="Normal 7 5 3 2 3" xfId="35788"/>
    <cellStyle name="Normal 7 5 3 2 3 2" xfId="35789"/>
    <cellStyle name="Normal 7 5 3 2 3 2 2" xfId="35790"/>
    <cellStyle name="Normal 7 5 3 2 3 3" xfId="35791"/>
    <cellStyle name="Normal 7 5 3 2 4" xfId="35792"/>
    <cellStyle name="Normal 7 5 3 2 4 2" xfId="35793"/>
    <cellStyle name="Normal 7 5 3 2 5" xfId="35794"/>
    <cellStyle name="Normal 7 5 3 3" xfId="35795"/>
    <cellStyle name="Normal 7 5 3 3 2" xfId="35796"/>
    <cellStyle name="Normal 7 5 3 3 2 2" xfId="35797"/>
    <cellStyle name="Normal 7 5 3 3 3" xfId="35798"/>
    <cellStyle name="Normal 7 5 3 4" xfId="35799"/>
    <cellStyle name="Normal 7 5 3 4 2" xfId="35800"/>
    <cellStyle name="Normal 7 5 3 4 2 2" xfId="35801"/>
    <cellStyle name="Normal 7 5 3 4 3" xfId="35802"/>
    <cellStyle name="Normal 7 5 3 5" xfId="35803"/>
    <cellStyle name="Normal 7 5 3 5 2" xfId="35804"/>
    <cellStyle name="Normal 7 5 3 6" xfId="35805"/>
    <cellStyle name="Normal 7 6 2 2 2" xfId="35806"/>
    <cellStyle name="Normal 7 6 2 2 2 2" xfId="35807"/>
    <cellStyle name="Normal 7 6 2 2 2 2 2" xfId="35808"/>
    <cellStyle name="Normal 7 6 2 2 2 2 2 2" xfId="35809"/>
    <cellStyle name="Normal 7 6 2 2 2 2 3" xfId="35810"/>
    <cellStyle name="Normal 7 6 2 2 2 3" xfId="35811"/>
    <cellStyle name="Normal 7 6 2 2 2 3 2" xfId="35812"/>
    <cellStyle name="Normal 7 6 2 2 2 3 2 2" xfId="35813"/>
    <cellStyle name="Normal 7 6 2 2 2 3 3" xfId="35814"/>
    <cellStyle name="Normal 7 6 2 2 2 4" xfId="35815"/>
    <cellStyle name="Normal 7 6 2 2 2 4 2" xfId="35816"/>
    <cellStyle name="Normal 7 6 2 2 2 5" xfId="35817"/>
    <cellStyle name="Normal 7 6 2 2 3" xfId="35818"/>
    <cellStyle name="Normal 7 6 2 2 3 2" xfId="35819"/>
    <cellStyle name="Normal 7 6 2 2 3 2 2" xfId="35820"/>
    <cellStyle name="Normal 7 6 2 2 3 3" xfId="35821"/>
    <cellStyle name="Normal 7 6 2 2 4" xfId="35822"/>
    <cellStyle name="Normal 7 6 2 2 4 2" xfId="35823"/>
    <cellStyle name="Normal 7 6 2 2 4 2 2" xfId="35824"/>
    <cellStyle name="Normal 7 6 2 2 4 3" xfId="35825"/>
    <cellStyle name="Normal 7 6 2 2 5" xfId="35826"/>
    <cellStyle name="Normal 7 6 2 2 5 2" xfId="35827"/>
    <cellStyle name="Normal 7 6 2 2 6" xfId="35828"/>
    <cellStyle name="Normal 7 6 2 3" xfId="35829"/>
    <cellStyle name="Normal 7 6 2 3 2" xfId="35830"/>
    <cellStyle name="Normal 7 6 2 3 2 2" xfId="35831"/>
    <cellStyle name="Normal 7 6 2 3 2 2 2" xfId="35832"/>
    <cellStyle name="Normal 7 6 2 3 2 3" xfId="35833"/>
    <cellStyle name="Normal 7 6 2 3 3" xfId="35834"/>
    <cellStyle name="Normal 7 6 2 3 3 2" xfId="35835"/>
    <cellStyle name="Normal 7 6 2 3 3 2 2" xfId="35836"/>
    <cellStyle name="Normal 7 6 2 3 3 3" xfId="35837"/>
    <cellStyle name="Normal 7 6 2 3 4" xfId="35838"/>
    <cellStyle name="Normal 7 6 2 3 4 2" xfId="35839"/>
    <cellStyle name="Normal 7 6 2 3 5" xfId="35840"/>
    <cellStyle name="Normal 7 6 2 4" xfId="35841"/>
    <cellStyle name="Normal 7 6 2 4 2" xfId="35842"/>
    <cellStyle name="Normal 7 6 2 4 2 2" xfId="35843"/>
    <cellStyle name="Normal 7 6 2 4 3" xfId="35844"/>
    <cellStyle name="Normal 7 6 2 5" xfId="35845"/>
    <cellStyle name="Normal 7 6 2 5 2" xfId="35846"/>
    <cellStyle name="Normal 7 6 2 5 2 2" xfId="35847"/>
    <cellStyle name="Normal 7 6 2 5 3" xfId="35848"/>
    <cellStyle name="Normal 7 6 2 6" xfId="35849"/>
    <cellStyle name="Normal 7 6 2 6 2" xfId="35850"/>
    <cellStyle name="Normal 7 6 2 7" xfId="35851"/>
    <cellStyle name="Normal 7 6 3 2" xfId="35852"/>
    <cellStyle name="Normal 7 6 3 2 2" xfId="35853"/>
    <cellStyle name="Normal 7 6 3 2 2 2" xfId="35854"/>
    <cellStyle name="Normal 7 6 3 2 2 2 2" xfId="35855"/>
    <cellStyle name="Normal 7 6 3 2 2 3" xfId="35856"/>
    <cellStyle name="Normal 7 6 3 2 3" xfId="35857"/>
    <cellStyle name="Normal 7 6 3 2 3 2" xfId="35858"/>
    <cellStyle name="Normal 7 6 3 2 3 2 2" xfId="35859"/>
    <cellStyle name="Normal 7 6 3 2 3 3" xfId="35860"/>
    <cellStyle name="Normal 7 6 3 2 4" xfId="35861"/>
    <cellStyle name="Normal 7 6 3 2 4 2" xfId="35862"/>
    <cellStyle name="Normal 7 6 3 2 5" xfId="35863"/>
    <cellStyle name="Normal 7 6 3 3" xfId="35864"/>
    <cellStyle name="Normal 7 6 3 3 2" xfId="35865"/>
    <cellStyle name="Normal 7 6 3 3 2 2" xfId="35866"/>
    <cellStyle name="Normal 7 6 3 3 3" xfId="35867"/>
    <cellStyle name="Normal 7 6 3 4" xfId="35868"/>
    <cellStyle name="Normal 7 6 3 4 2" xfId="35869"/>
    <cellStyle name="Normal 7 6 3 4 2 2" xfId="35870"/>
    <cellStyle name="Normal 7 6 3 4 3" xfId="35871"/>
    <cellStyle name="Normal 7 6 3 5" xfId="35872"/>
    <cellStyle name="Normal 7 6 3 5 2" xfId="35873"/>
    <cellStyle name="Normal 7 6 3 6" xfId="35874"/>
    <cellStyle name="Normal 7 6 4 2" xfId="35875"/>
    <cellStyle name="Normal 7 6 5 2" xfId="35876"/>
    <cellStyle name="Normal 7 6 5 2 2" xfId="35877"/>
    <cellStyle name="Normal 7 6 5 2 2 2" xfId="35878"/>
    <cellStyle name="Normal 7 6 5 2 3" xfId="35879"/>
    <cellStyle name="Normal 7 6 5 3" xfId="35880"/>
    <cellStyle name="Normal 7 6 5 3 2" xfId="35881"/>
    <cellStyle name="Normal 7 6 5 3 2 2" xfId="35882"/>
    <cellStyle name="Normal 7 6 5 3 3" xfId="35883"/>
    <cellStyle name="Normal 7 6 5 4" xfId="35884"/>
    <cellStyle name="Normal 7 6 5 4 2" xfId="35885"/>
    <cellStyle name="Normal 7 6 5 5" xfId="35886"/>
    <cellStyle name="Normal 7 6 6" xfId="35887"/>
    <cellStyle name="Normal 7 6 7" xfId="35888"/>
    <cellStyle name="Normal 7 6 7 2" xfId="35889"/>
    <cellStyle name="Normal 7 6 7 2 2" xfId="35890"/>
    <cellStyle name="Normal 7 6 7 3" xfId="35891"/>
    <cellStyle name="Normal 7 6 8" xfId="35892"/>
    <cellStyle name="Normal 7 6 8 2" xfId="35893"/>
    <cellStyle name="Normal 7 6 8 2 2" xfId="35894"/>
    <cellStyle name="Normal 7 6 8 3" xfId="35895"/>
    <cellStyle name="Normal 7 7 2 2 6" xfId="35896"/>
    <cellStyle name="Normal 7 7 2 2 2" xfId="35897"/>
    <cellStyle name="Normal 7 7 2 2 2 2" xfId="35898"/>
    <cellStyle name="Normal 7 7 2 2 2 2 2" xfId="35899"/>
    <cellStyle name="Normal 7 7 2 2 2 3" xfId="35900"/>
    <cellStyle name="Normal 7 7 2 2 3" xfId="35901"/>
    <cellStyle name="Normal 7 7 2 2 3 2" xfId="35902"/>
    <cellStyle name="Normal 7 7 2 2 3 2 2" xfId="35903"/>
    <cellStyle name="Normal 7 7 2 2 3 3" xfId="35904"/>
    <cellStyle name="Normal 7 7 2 2 4" xfId="35905"/>
    <cellStyle name="Normal 7 7 2 2 4 2" xfId="35906"/>
    <cellStyle name="Normal 7 7 2 2 5" xfId="35907"/>
    <cellStyle name="Normal 7 7 2 3" xfId="35908"/>
    <cellStyle name="Normal 7 7 2 3 2" xfId="35909"/>
    <cellStyle name="Normal 7 7 2 3 2 2" xfId="35910"/>
    <cellStyle name="Normal 7 7 2 3 3" xfId="35911"/>
    <cellStyle name="Normal 7 7 2 4" xfId="35912"/>
    <cellStyle name="Normal 7 7 2 4 2" xfId="35913"/>
    <cellStyle name="Normal 7 7 2 4 2 2" xfId="35914"/>
    <cellStyle name="Normal 7 7 2 4 3" xfId="35915"/>
    <cellStyle name="Normal 7 7 2 5" xfId="35916"/>
    <cellStyle name="Normal 7 7 2 5 2" xfId="35917"/>
    <cellStyle name="Normal 7 7 2 6" xfId="35918"/>
    <cellStyle name="Normal 7 7 3 2" xfId="35919"/>
    <cellStyle name="Normal 7 7 3 2 2" xfId="35920"/>
    <cellStyle name="Normal 7 7 3 2 2 2" xfId="35921"/>
    <cellStyle name="Normal 7 7 3 2 3" xfId="35922"/>
    <cellStyle name="Normal 7 7 3 3" xfId="35923"/>
    <cellStyle name="Normal 7 7 3 3 2" xfId="35924"/>
    <cellStyle name="Normal 7 7 3 3 2 2" xfId="35925"/>
    <cellStyle name="Normal 7 7 3 3 3" xfId="35926"/>
    <cellStyle name="Normal 7 7 3 4" xfId="35927"/>
    <cellStyle name="Normal 7 7 3 4 2" xfId="35928"/>
    <cellStyle name="Normal 7 7 3 5" xfId="35929"/>
    <cellStyle name="Normal 7 7 4 2" xfId="35930"/>
    <cellStyle name="Normal 7 7 4 2 2" xfId="35931"/>
    <cellStyle name="Normal 7 7 4 3" xfId="35932"/>
    <cellStyle name="Normal 7 7 5" xfId="35933"/>
    <cellStyle name="Normal 7 7 5 2" xfId="35934"/>
    <cellStyle name="Normal 7 7 5 2 2" xfId="35935"/>
    <cellStyle name="Normal 7 7 5 3" xfId="35936"/>
    <cellStyle name="Normal 7 7 6" xfId="35937"/>
    <cellStyle name="Normal 7 7 6 2" xfId="35938"/>
    <cellStyle name="Normal 7 7 7" xfId="35939"/>
    <cellStyle name="Normal 7 8 2 2 6" xfId="35940"/>
    <cellStyle name="Normal 7 8 2 2 2" xfId="35941"/>
    <cellStyle name="Normal 7 8 2 2 2 2" xfId="35942"/>
    <cellStyle name="Normal 7 8 2 2 2 2 2" xfId="35943"/>
    <cellStyle name="Normal 7 8 2 2 2 3" xfId="35944"/>
    <cellStyle name="Normal 7 8 2 2 3" xfId="35945"/>
    <cellStyle name="Normal 7 8 2 2 3 2" xfId="35946"/>
    <cellStyle name="Normal 7 8 2 2 3 2 2" xfId="35947"/>
    <cellStyle name="Normal 7 8 2 2 3 3" xfId="35948"/>
    <cellStyle name="Normal 7 8 2 2 4" xfId="35949"/>
    <cellStyle name="Normal 7 8 2 2 4 2" xfId="35950"/>
    <cellStyle name="Normal 7 8 2 2 5" xfId="35951"/>
    <cellStyle name="Normal 7 8 2 3" xfId="35952"/>
    <cellStyle name="Normal 7 8 2 3 2" xfId="35953"/>
    <cellStyle name="Normal 7 8 2 3 2 2" xfId="35954"/>
    <cellStyle name="Normal 7 8 2 3 3" xfId="35955"/>
    <cellStyle name="Normal 7 8 2 4" xfId="35956"/>
    <cellStyle name="Normal 7 8 2 4 2" xfId="35957"/>
    <cellStyle name="Normal 7 8 2 4 2 2" xfId="35958"/>
    <cellStyle name="Normal 7 8 2 4 3" xfId="35959"/>
    <cellStyle name="Normal 7 8 2 5" xfId="35960"/>
    <cellStyle name="Normal 7 8 2 5 2" xfId="35961"/>
    <cellStyle name="Normal 7 8 2 6" xfId="35962"/>
    <cellStyle name="Normal 7 8 3 6" xfId="35963"/>
    <cellStyle name="Normal 7 8 3 2" xfId="35964"/>
    <cellStyle name="Normal 7 8 3 2 2" xfId="35965"/>
    <cellStyle name="Normal 7 8 3 2 2 2" xfId="35966"/>
    <cellStyle name="Normal 7 8 3 2 3" xfId="35967"/>
    <cellStyle name="Normal 7 8 3 3" xfId="35968"/>
    <cellStyle name="Normal 7 8 3 3 2" xfId="35969"/>
    <cellStyle name="Normal 7 8 3 3 2 2" xfId="35970"/>
    <cellStyle name="Normal 7 8 3 3 3" xfId="35971"/>
    <cellStyle name="Normal 7 8 3 4" xfId="35972"/>
    <cellStyle name="Normal 7 8 3 4 2" xfId="35973"/>
    <cellStyle name="Normal 7 8 3 5" xfId="35974"/>
    <cellStyle name="Normal 7 8 4" xfId="35975"/>
    <cellStyle name="Normal 7 8 4 2" xfId="35976"/>
    <cellStyle name="Normal 7 8 4 2 2" xfId="35977"/>
    <cellStyle name="Normal 7 8 4 3" xfId="35978"/>
    <cellStyle name="Normal 7 8 5" xfId="35979"/>
    <cellStyle name="Normal 7 8 5 2" xfId="35980"/>
    <cellStyle name="Normal 7 8 5 2 2" xfId="35981"/>
    <cellStyle name="Normal 7 8 5 3" xfId="35982"/>
    <cellStyle name="Normal 7 8 6" xfId="35983"/>
    <cellStyle name="Normal 7 8 6 2" xfId="35984"/>
    <cellStyle name="Normal 7 8 7" xfId="35985"/>
    <cellStyle name="Normal 7 9 2 6" xfId="35986"/>
    <cellStyle name="Normal 7 9 2 2 4" xfId="35987"/>
    <cellStyle name="Normal 7 9 2 2 2" xfId="35988"/>
    <cellStyle name="Normal 7 9 2 2 2 2" xfId="35989"/>
    <cellStyle name="Normal 7 9 2 2 3" xfId="35990"/>
    <cellStyle name="Normal 7 9 2 3" xfId="35991"/>
    <cellStyle name="Normal 7 9 2 3 2" xfId="35992"/>
    <cellStyle name="Normal 7 9 2 3 2 2" xfId="35993"/>
    <cellStyle name="Normal 7 9 2 3 3" xfId="35994"/>
    <cellStyle name="Normal 7 9 2 4" xfId="35995"/>
    <cellStyle name="Normal 7 9 2 4 2" xfId="35996"/>
    <cellStyle name="Normal 7 9 2 5" xfId="35997"/>
    <cellStyle name="Normal 7 9 3 4" xfId="35998"/>
    <cellStyle name="Normal 7 9 3 2" xfId="35999"/>
    <cellStyle name="Normal 7 9 3 2 2" xfId="36000"/>
    <cellStyle name="Normal 7 9 3 3" xfId="36001"/>
    <cellStyle name="Normal 7 9 4" xfId="36002"/>
    <cellStyle name="Normal 7 9 4 2" xfId="36003"/>
    <cellStyle name="Normal 7 9 4 2 2" xfId="36004"/>
    <cellStyle name="Normal 7 9 4 3" xfId="36005"/>
    <cellStyle name="Normal 7 9 5" xfId="36006"/>
    <cellStyle name="Normal 7 9 5 2" xfId="36007"/>
    <cellStyle name="Normal 7 9 6" xfId="36008"/>
    <cellStyle name="Normal 70 10 2" xfId="36009"/>
    <cellStyle name="Normal 70 10 2 2" xfId="36010"/>
    <cellStyle name="Normal 70 10 2 2 2" xfId="36011"/>
    <cellStyle name="Normal 70 10 2 3" xfId="36012"/>
    <cellStyle name="Normal 70 10 3" xfId="36013"/>
    <cellStyle name="Normal 70 10 3 2" xfId="36014"/>
    <cellStyle name="Normal 70 10 3 2 2" xfId="36015"/>
    <cellStyle name="Normal 70 10 3 3" xfId="36016"/>
    <cellStyle name="Normal 70 10 4" xfId="36017"/>
    <cellStyle name="Normal 70 10 4 2" xfId="36018"/>
    <cellStyle name="Normal 70 10 5" xfId="36019"/>
    <cellStyle name="Normal 70 11" xfId="36020"/>
    <cellStyle name="Normal 70 11 2" xfId="36021"/>
    <cellStyle name="Normal 70 11 2 2" xfId="36022"/>
    <cellStyle name="Normal 70 11 3" xfId="36023"/>
    <cellStyle name="Normal 70 12" xfId="36024"/>
    <cellStyle name="Normal 70 12 2" xfId="36025"/>
    <cellStyle name="Normal 70 12 2 2" xfId="36026"/>
    <cellStyle name="Normal 70 12 3" xfId="36027"/>
    <cellStyle name="Normal 70 13" xfId="36028"/>
    <cellStyle name="Normal 70 13 2" xfId="36029"/>
    <cellStyle name="Normal 70 14" xfId="36030"/>
    <cellStyle name="Normal 70 2 2 2" xfId="36031"/>
    <cellStyle name="Normal 70 2 2 2 2" xfId="36032"/>
    <cellStyle name="Normal 70 2 2 2 2 2" xfId="36033"/>
    <cellStyle name="Normal 70 2 2 2 2 2 2" xfId="36034"/>
    <cellStyle name="Normal 70 2 2 2 2 3" xfId="36035"/>
    <cellStyle name="Normal 70 2 2 2 3" xfId="36036"/>
    <cellStyle name="Normal 70 2 2 2 3 2" xfId="36037"/>
    <cellStyle name="Normal 70 2 2 2 3 2 2" xfId="36038"/>
    <cellStyle name="Normal 70 2 2 2 3 3" xfId="36039"/>
    <cellStyle name="Normal 70 2 2 2 4" xfId="36040"/>
    <cellStyle name="Normal 70 2 2 2 4 2" xfId="36041"/>
    <cellStyle name="Normal 70 2 2 2 5" xfId="36042"/>
    <cellStyle name="Normal 70 2 2 3" xfId="36043"/>
    <cellStyle name="Normal 70 2 2 3 2" xfId="36044"/>
    <cellStyle name="Normal 70 2 2 3 2 2" xfId="36045"/>
    <cellStyle name="Normal 70 2 2 3 3" xfId="36046"/>
    <cellStyle name="Normal 70 2 2 4" xfId="36047"/>
    <cellStyle name="Normal 70 2 2 4 2" xfId="36048"/>
    <cellStyle name="Normal 70 2 2 4 2 2" xfId="36049"/>
    <cellStyle name="Normal 70 2 2 4 3" xfId="36050"/>
    <cellStyle name="Normal 70 2 2 5" xfId="36051"/>
    <cellStyle name="Normal 70 2 2 5 2" xfId="36052"/>
    <cellStyle name="Normal 70 2 2 6" xfId="36053"/>
    <cellStyle name="Normal 70 2 3 2" xfId="36054"/>
    <cellStyle name="Normal 70 2 3 2 2" xfId="36055"/>
    <cellStyle name="Normal 70 2 3 2 2 2" xfId="36056"/>
    <cellStyle name="Normal 70 2 3 2 3" xfId="36057"/>
    <cellStyle name="Normal 70 2 3 3" xfId="36058"/>
    <cellStyle name="Normal 70 2 3 3 2" xfId="36059"/>
    <cellStyle name="Normal 70 2 3 3 2 2" xfId="36060"/>
    <cellStyle name="Normal 70 2 3 3 3" xfId="36061"/>
    <cellStyle name="Normal 70 2 3 4" xfId="36062"/>
    <cellStyle name="Normal 70 2 3 4 2" xfId="36063"/>
    <cellStyle name="Normal 70 2 3 5" xfId="36064"/>
    <cellStyle name="Normal 70 2 4 2" xfId="36065"/>
    <cellStyle name="Normal 70 2 4 2 2" xfId="36066"/>
    <cellStyle name="Normal 70 2 4 3" xfId="36067"/>
    <cellStyle name="Normal 70 2 5" xfId="36068"/>
    <cellStyle name="Normal 70 2 5 2" xfId="36069"/>
    <cellStyle name="Normal 70 2 5 2 2" xfId="36070"/>
    <cellStyle name="Normal 70 2 5 3" xfId="36071"/>
    <cellStyle name="Normal 70 2 6" xfId="36072"/>
    <cellStyle name="Normal 70 2 6 2" xfId="36073"/>
    <cellStyle name="Normal 70 2 7" xfId="36074"/>
    <cellStyle name="Normal 70 3 2 2" xfId="36075"/>
    <cellStyle name="Normal 70 3 2 2 2" xfId="36076"/>
    <cellStyle name="Normal 70 3 2 2 2 2" xfId="36077"/>
    <cellStyle name="Normal 70 3 2 2 2 2 2" xfId="36078"/>
    <cellStyle name="Normal 70 3 2 2 2 3" xfId="36079"/>
    <cellStyle name="Normal 70 3 2 2 3" xfId="36080"/>
    <cellStyle name="Normal 70 3 2 2 3 2" xfId="36081"/>
    <cellStyle name="Normal 70 3 2 2 3 2 2" xfId="36082"/>
    <cellStyle name="Normal 70 3 2 2 3 3" xfId="36083"/>
    <cellStyle name="Normal 70 3 2 2 4" xfId="36084"/>
    <cellStyle name="Normal 70 3 2 2 4 2" xfId="36085"/>
    <cellStyle name="Normal 70 3 2 2 5" xfId="36086"/>
    <cellStyle name="Normal 70 3 2 3" xfId="36087"/>
    <cellStyle name="Normal 70 3 2 3 2" xfId="36088"/>
    <cellStyle name="Normal 70 3 2 3 2 2" xfId="36089"/>
    <cellStyle name="Normal 70 3 2 3 3" xfId="36090"/>
    <cellStyle name="Normal 70 3 2 4" xfId="36091"/>
    <cellStyle name="Normal 70 3 2 4 2" xfId="36092"/>
    <cellStyle name="Normal 70 3 2 4 2 2" xfId="36093"/>
    <cellStyle name="Normal 70 3 2 4 3" xfId="36094"/>
    <cellStyle name="Normal 70 3 2 5" xfId="36095"/>
    <cellStyle name="Normal 70 3 2 5 2" xfId="36096"/>
    <cellStyle name="Normal 70 3 2 6" xfId="36097"/>
    <cellStyle name="Normal 70 3 3 2" xfId="36098"/>
    <cellStyle name="Normal 70 3 3 2 2" xfId="36099"/>
    <cellStyle name="Normal 70 3 3 2 2 2" xfId="36100"/>
    <cellStyle name="Normal 70 3 3 2 3" xfId="36101"/>
    <cellStyle name="Normal 70 3 3 3" xfId="36102"/>
    <cellStyle name="Normal 70 3 3 3 2" xfId="36103"/>
    <cellStyle name="Normal 70 3 3 3 2 2" xfId="36104"/>
    <cellStyle name="Normal 70 3 3 3 3" xfId="36105"/>
    <cellStyle name="Normal 70 3 3 4" xfId="36106"/>
    <cellStyle name="Normal 70 3 3 4 2" xfId="36107"/>
    <cellStyle name="Normal 70 3 3 5" xfId="36108"/>
    <cellStyle name="Normal 70 3 4 2" xfId="36109"/>
    <cellStyle name="Normal 70 3 4 2 2" xfId="36110"/>
    <cellStyle name="Normal 70 3 4 3" xfId="36111"/>
    <cellStyle name="Normal 70 3 5" xfId="36112"/>
    <cellStyle name="Normal 70 3 5 2" xfId="36113"/>
    <cellStyle name="Normal 70 3 5 2 2" xfId="36114"/>
    <cellStyle name="Normal 70 3 5 3" xfId="36115"/>
    <cellStyle name="Normal 70 3 6" xfId="36116"/>
    <cellStyle name="Normal 70 3 6 2" xfId="36117"/>
    <cellStyle name="Normal 70 3 7" xfId="36118"/>
    <cellStyle name="Normal 70 4 2 2" xfId="36119"/>
    <cellStyle name="Normal 70 4 2 2 2" xfId="36120"/>
    <cellStyle name="Normal 70 4 2 2 2 2" xfId="36121"/>
    <cellStyle name="Normal 70 4 2 2 2 2 2" xfId="36122"/>
    <cellStyle name="Normal 70 4 2 2 2 3" xfId="36123"/>
    <cellStyle name="Normal 70 4 2 2 3" xfId="36124"/>
    <cellStyle name="Normal 70 4 2 2 3 2" xfId="36125"/>
    <cellStyle name="Normal 70 4 2 2 3 2 2" xfId="36126"/>
    <cellStyle name="Normal 70 4 2 2 3 3" xfId="36127"/>
    <cellStyle name="Normal 70 4 2 2 4" xfId="36128"/>
    <cellStyle name="Normal 70 4 2 2 4 2" xfId="36129"/>
    <cellStyle name="Normal 70 4 2 2 5" xfId="36130"/>
    <cellStyle name="Normal 70 4 2 3" xfId="36131"/>
    <cellStyle name="Normal 70 4 2 3 2" xfId="36132"/>
    <cellStyle name="Normal 70 4 2 3 2 2" xfId="36133"/>
    <cellStyle name="Normal 70 4 2 3 3" xfId="36134"/>
    <cellStyle name="Normal 70 4 2 4" xfId="36135"/>
    <cellStyle name="Normal 70 4 2 4 2" xfId="36136"/>
    <cellStyle name="Normal 70 4 2 4 2 2" xfId="36137"/>
    <cellStyle name="Normal 70 4 2 4 3" xfId="36138"/>
    <cellStyle name="Normal 70 4 2 5" xfId="36139"/>
    <cellStyle name="Normal 70 4 2 5 2" xfId="36140"/>
    <cellStyle name="Normal 70 4 2 6" xfId="36141"/>
    <cellStyle name="Normal 70 4 3" xfId="36142"/>
    <cellStyle name="Normal 70 4 3 2" xfId="36143"/>
    <cellStyle name="Normal 70 4 3 2 2" xfId="36144"/>
    <cellStyle name="Normal 70 4 3 2 2 2" xfId="36145"/>
    <cellStyle name="Normal 70 4 3 2 3" xfId="36146"/>
    <cellStyle name="Normal 70 4 3 3" xfId="36147"/>
    <cellStyle name="Normal 70 4 3 3 2" xfId="36148"/>
    <cellStyle name="Normal 70 4 3 3 2 2" xfId="36149"/>
    <cellStyle name="Normal 70 4 3 3 3" xfId="36150"/>
    <cellStyle name="Normal 70 4 3 4" xfId="36151"/>
    <cellStyle name="Normal 70 4 3 4 2" xfId="36152"/>
    <cellStyle name="Normal 70 4 3 5" xfId="36153"/>
    <cellStyle name="Normal 70 4 4" xfId="36154"/>
    <cellStyle name="Normal 70 4 4 2" xfId="36155"/>
    <cellStyle name="Normal 70 4 4 2 2" xfId="36156"/>
    <cellStyle name="Normal 70 4 4 3" xfId="36157"/>
    <cellStyle name="Normal 70 4 5" xfId="36158"/>
    <cellStyle name="Normal 70 4 5 2" xfId="36159"/>
    <cellStyle name="Normal 70 4 5 2 2" xfId="36160"/>
    <cellStyle name="Normal 70 4 5 3" xfId="36161"/>
    <cellStyle name="Normal 70 4 6" xfId="36162"/>
    <cellStyle name="Normal 70 4 6 2" xfId="36163"/>
    <cellStyle name="Normal 70 4 7" xfId="36164"/>
    <cellStyle name="Normal 70 5 2 2" xfId="36165"/>
    <cellStyle name="Normal 70 5 2 2 2" xfId="36166"/>
    <cellStyle name="Normal 70 5 2 2 2 2" xfId="36167"/>
    <cellStyle name="Normal 70 5 2 2 2 2 2" xfId="36168"/>
    <cellStyle name="Normal 70 5 2 2 2 3" xfId="36169"/>
    <cellStyle name="Normal 70 5 2 2 3" xfId="36170"/>
    <cellStyle name="Normal 70 5 2 2 3 2" xfId="36171"/>
    <cellStyle name="Normal 70 5 2 2 3 2 2" xfId="36172"/>
    <cellStyle name="Normal 70 5 2 2 3 3" xfId="36173"/>
    <cellStyle name="Normal 70 5 2 2 4" xfId="36174"/>
    <cellStyle name="Normal 70 5 2 2 4 2" xfId="36175"/>
    <cellStyle name="Normal 70 5 2 2 5" xfId="36176"/>
    <cellStyle name="Normal 70 5 2 3" xfId="36177"/>
    <cellStyle name="Normal 70 5 2 3 2" xfId="36178"/>
    <cellStyle name="Normal 70 5 2 3 2 2" xfId="36179"/>
    <cellStyle name="Normal 70 5 2 3 3" xfId="36180"/>
    <cellStyle name="Normal 70 5 2 4" xfId="36181"/>
    <cellStyle name="Normal 70 5 2 4 2" xfId="36182"/>
    <cellStyle name="Normal 70 5 2 4 2 2" xfId="36183"/>
    <cellStyle name="Normal 70 5 2 4 3" xfId="36184"/>
    <cellStyle name="Normal 70 5 2 5" xfId="36185"/>
    <cellStyle name="Normal 70 5 2 5 2" xfId="36186"/>
    <cellStyle name="Normal 70 5 2 6" xfId="36187"/>
    <cellStyle name="Normal 70 5 3" xfId="36188"/>
    <cellStyle name="Normal 70 5 3 2" xfId="36189"/>
    <cellStyle name="Normal 70 5 3 2 2" xfId="36190"/>
    <cellStyle name="Normal 70 5 3 2 2 2" xfId="36191"/>
    <cellStyle name="Normal 70 5 3 2 3" xfId="36192"/>
    <cellStyle name="Normal 70 5 3 3" xfId="36193"/>
    <cellStyle name="Normal 70 5 3 3 2" xfId="36194"/>
    <cellStyle name="Normal 70 5 3 3 2 2" xfId="36195"/>
    <cellStyle name="Normal 70 5 3 3 3" xfId="36196"/>
    <cellStyle name="Normal 70 5 3 4" xfId="36197"/>
    <cellStyle name="Normal 70 5 3 4 2" xfId="36198"/>
    <cellStyle name="Normal 70 5 3 5" xfId="36199"/>
    <cellStyle name="Normal 70 5 4" xfId="36200"/>
    <cellStyle name="Normal 70 5 4 2" xfId="36201"/>
    <cellStyle name="Normal 70 5 4 2 2" xfId="36202"/>
    <cellStyle name="Normal 70 5 4 3" xfId="36203"/>
    <cellStyle name="Normal 70 5 5" xfId="36204"/>
    <cellStyle name="Normal 70 5 5 2" xfId="36205"/>
    <cellStyle name="Normal 70 5 5 2 2" xfId="36206"/>
    <cellStyle name="Normal 70 5 5 3" xfId="36207"/>
    <cellStyle name="Normal 70 5 6" xfId="36208"/>
    <cellStyle name="Normal 70 5 6 2" xfId="36209"/>
    <cellStyle name="Normal 70 5 7" xfId="36210"/>
    <cellStyle name="Normal 70 6 2 2" xfId="36211"/>
    <cellStyle name="Normal 70 6 2 2 2" xfId="36212"/>
    <cellStyle name="Normal 70 6 2 2 2 2" xfId="36213"/>
    <cellStyle name="Normal 70 6 2 2 2 2 2" xfId="36214"/>
    <cellStyle name="Normal 70 6 2 2 2 3" xfId="36215"/>
    <cellStyle name="Normal 70 6 2 2 3" xfId="36216"/>
    <cellStyle name="Normal 70 6 2 2 3 2" xfId="36217"/>
    <cellStyle name="Normal 70 6 2 2 3 2 2" xfId="36218"/>
    <cellStyle name="Normal 70 6 2 2 3 3" xfId="36219"/>
    <cellStyle name="Normal 70 6 2 2 4" xfId="36220"/>
    <cellStyle name="Normal 70 6 2 2 4 2" xfId="36221"/>
    <cellStyle name="Normal 70 6 2 2 5" xfId="36222"/>
    <cellStyle name="Normal 70 6 2 3" xfId="36223"/>
    <cellStyle name="Normal 70 6 2 3 2" xfId="36224"/>
    <cellStyle name="Normal 70 6 2 3 2 2" xfId="36225"/>
    <cellStyle name="Normal 70 6 2 3 3" xfId="36226"/>
    <cellStyle name="Normal 70 6 2 4" xfId="36227"/>
    <cellStyle name="Normal 70 6 2 4 2" xfId="36228"/>
    <cellStyle name="Normal 70 6 2 4 2 2" xfId="36229"/>
    <cellStyle name="Normal 70 6 2 4 3" xfId="36230"/>
    <cellStyle name="Normal 70 6 2 5" xfId="36231"/>
    <cellStyle name="Normal 70 6 2 5 2" xfId="36232"/>
    <cellStyle name="Normal 70 6 2 6" xfId="36233"/>
    <cellStyle name="Normal 70 6 3" xfId="36234"/>
    <cellStyle name="Normal 70 6 3 2" xfId="36235"/>
    <cellStyle name="Normal 70 6 3 2 2" xfId="36236"/>
    <cellStyle name="Normal 70 6 3 2 2 2" xfId="36237"/>
    <cellStyle name="Normal 70 6 3 2 3" xfId="36238"/>
    <cellStyle name="Normal 70 6 3 3" xfId="36239"/>
    <cellStyle name="Normal 70 6 3 3 2" xfId="36240"/>
    <cellStyle name="Normal 70 6 3 3 2 2" xfId="36241"/>
    <cellStyle name="Normal 70 6 3 3 3" xfId="36242"/>
    <cellStyle name="Normal 70 6 3 4" xfId="36243"/>
    <cellStyle name="Normal 70 6 3 4 2" xfId="36244"/>
    <cellStyle name="Normal 70 6 3 5" xfId="36245"/>
    <cellStyle name="Normal 70 6 4" xfId="36246"/>
    <cellStyle name="Normal 70 6 4 2" xfId="36247"/>
    <cellStyle name="Normal 70 6 4 2 2" xfId="36248"/>
    <cellStyle name="Normal 70 6 4 3" xfId="36249"/>
    <cellStyle name="Normal 70 6 5" xfId="36250"/>
    <cellStyle name="Normal 70 6 5 2" xfId="36251"/>
    <cellStyle name="Normal 70 6 5 2 2" xfId="36252"/>
    <cellStyle name="Normal 70 6 5 3" xfId="36253"/>
    <cellStyle name="Normal 70 6 6" xfId="36254"/>
    <cellStyle name="Normal 70 6 6 2" xfId="36255"/>
    <cellStyle name="Normal 70 6 7" xfId="36256"/>
    <cellStyle name="Normal 70 7 2 2" xfId="36257"/>
    <cellStyle name="Normal 70 7 2 2 2" xfId="36258"/>
    <cellStyle name="Normal 70 7 2 2 2 2" xfId="36259"/>
    <cellStyle name="Normal 70 7 2 2 2 2 2" xfId="36260"/>
    <cellStyle name="Normal 70 7 2 2 2 3" xfId="36261"/>
    <cellStyle name="Normal 70 7 2 2 3" xfId="36262"/>
    <cellStyle name="Normal 70 7 2 2 3 2" xfId="36263"/>
    <cellStyle name="Normal 70 7 2 2 3 2 2" xfId="36264"/>
    <cellStyle name="Normal 70 7 2 2 3 3" xfId="36265"/>
    <cellStyle name="Normal 70 7 2 2 4" xfId="36266"/>
    <cellStyle name="Normal 70 7 2 2 4 2" xfId="36267"/>
    <cellStyle name="Normal 70 7 2 2 5" xfId="36268"/>
    <cellStyle name="Normal 70 7 2 3" xfId="36269"/>
    <cellStyle name="Normal 70 7 2 3 2" xfId="36270"/>
    <cellStyle name="Normal 70 7 2 3 2 2" xfId="36271"/>
    <cellStyle name="Normal 70 7 2 3 3" xfId="36272"/>
    <cellStyle name="Normal 70 7 2 4" xfId="36273"/>
    <cellStyle name="Normal 70 7 2 4 2" xfId="36274"/>
    <cellStyle name="Normal 70 7 2 4 2 2" xfId="36275"/>
    <cellStyle name="Normal 70 7 2 4 3" xfId="36276"/>
    <cellStyle name="Normal 70 7 2 5" xfId="36277"/>
    <cellStyle name="Normal 70 7 2 5 2" xfId="36278"/>
    <cellStyle name="Normal 70 7 2 6" xfId="36279"/>
    <cellStyle name="Normal 70 7 3" xfId="36280"/>
    <cellStyle name="Normal 70 7 3 2" xfId="36281"/>
    <cellStyle name="Normal 70 7 3 2 2" xfId="36282"/>
    <cellStyle name="Normal 70 7 3 2 2 2" xfId="36283"/>
    <cellStyle name="Normal 70 7 3 2 3" xfId="36284"/>
    <cellStyle name="Normal 70 7 3 3" xfId="36285"/>
    <cellStyle name="Normal 70 7 3 3 2" xfId="36286"/>
    <cellStyle name="Normal 70 7 3 3 2 2" xfId="36287"/>
    <cellStyle name="Normal 70 7 3 3 3" xfId="36288"/>
    <cellStyle name="Normal 70 7 3 4" xfId="36289"/>
    <cellStyle name="Normal 70 7 3 4 2" xfId="36290"/>
    <cellStyle name="Normal 70 7 3 5" xfId="36291"/>
    <cellStyle name="Normal 70 7 4" xfId="36292"/>
    <cellStyle name="Normal 70 7 4 2" xfId="36293"/>
    <cellStyle name="Normal 70 7 4 2 2" xfId="36294"/>
    <cellStyle name="Normal 70 7 4 3" xfId="36295"/>
    <cellStyle name="Normal 70 7 5" xfId="36296"/>
    <cellStyle name="Normal 70 7 5 2" xfId="36297"/>
    <cellStyle name="Normal 70 7 5 2 2" xfId="36298"/>
    <cellStyle name="Normal 70 7 5 3" xfId="36299"/>
    <cellStyle name="Normal 70 7 6" xfId="36300"/>
    <cellStyle name="Normal 70 7 6 2" xfId="36301"/>
    <cellStyle name="Normal 70 7 7" xfId="36302"/>
    <cellStyle name="Normal 70 8 2" xfId="36303"/>
    <cellStyle name="Normal 70 8 2 2" xfId="36304"/>
    <cellStyle name="Normal 70 8 2 2 2" xfId="36305"/>
    <cellStyle name="Normal 70 8 2 2 2 2" xfId="36306"/>
    <cellStyle name="Normal 70 8 2 2 3" xfId="36307"/>
    <cellStyle name="Normal 70 8 2 3" xfId="36308"/>
    <cellStyle name="Normal 70 8 2 3 2" xfId="36309"/>
    <cellStyle name="Normal 70 8 2 3 2 2" xfId="36310"/>
    <cellStyle name="Normal 70 8 2 3 3" xfId="36311"/>
    <cellStyle name="Normal 70 8 2 4" xfId="36312"/>
    <cellStyle name="Normal 70 8 2 4 2" xfId="36313"/>
    <cellStyle name="Normal 70 8 2 5" xfId="36314"/>
    <cellStyle name="Normal 70 8 3" xfId="36315"/>
    <cellStyle name="Normal 70 8 3 2" xfId="36316"/>
    <cellStyle name="Normal 70 8 3 2 2" xfId="36317"/>
    <cellStyle name="Normal 70 8 3 3" xfId="36318"/>
    <cellStyle name="Normal 70 8 4" xfId="36319"/>
    <cellStyle name="Normal 70 8 4 2" xfId="36320"/>
    <cellStyle name="Normal 70 8 4 2 2" xfId="36321"/>
    <cellStyle name="Normal 70 8 4 3" xfId="36322"/>
    <cellStyle name="Normal 70 8 5" xfId="36323"/>
    <cellStyle name="Normal 70 8 5 2" xfId="36324"/>
    <cellStyle name="Normal 70 8 6" xfId="36325"/>
    <cellStyle name="Normal 70 9 2" xfId="36326"/>
    <cellStyle name="Normal 70 9 2 2" xfId="36327"/>
    <cellStyle name="Normal 70 9 2 2 2" xfId="36328"/>
    <cellStyle name="Normal 70 9 2 2 2 2" xfId="36329"/>
    <cellStyle name="Normal 70 9 2 2 3" xfId="36330"/>
    <cellStyle name="Normal 70 9 2 3" xfId="36331"/>
    <cellStyle name="Normal 70 9 2 3 2" xfId="36332"/>
    <cellStyle name="Normal 70 9 2 3 2 2" xfId="36333"/>
    <cellStyle name="Normal 70 9 2 3 3" xfId="36334"/>
    <cellStyle name="Normal 70 9 2 4" xfId="36335"/>
    <cellStyle name="Normal 70 9 2 4 2" xfId="36336"/>
    <cellStyle name="Normal 70 9 2 5" xfId="36337"/>
    <cellStyle name="Normal 70 9 3" xfId="36338"/>
    <cellStyle name="Normal 70 9 3 2" xfId="36339"/>
    <cellStyle name="Normal 70 9 3 2 2" xfId="36340"/>
    <cellStyle name="Normal 70 9 3 3" xfId="36341"/>
    <cellStyle name="Normal 70 9 4" xfId="36342"/>
    <cellStyle name="Normal 70 9 4 2" xfId="36343"/>
    <cellStyle name="Normal 70 9 4 2 2" xfId="36344"/>
    <cellStyle name="Normal 70 9 4 3" xfId="36345"/>
    <cellStyle name="Normal 70 9 5" xfId="36346"/>
    <cellStyle name="Normal 70 9 5 2" xfId="36347"/>
    <cellStyle name="Normal 70 9 6" xfId="36348"/>
    <cellStyle name="Normal 71 10 2" xfId="36349"/>
    <cellStyle name="Normal 71 10 2 2" xfId="36350"/>
    <cellStyle name="Normal 71 10 2 2 2" xfId="36351"/>
    <cellStyle name="Normal 71 10 2 3" xfId="36352"/>
    <cellStyle name="Normal 71 10 3" xfId="36353"/>
    <cellStyle name="Normal 71 10 3 2" xfId="36354"/>
    <cellStyle name="Normal 71 10 3 2 2" xfId="36355"/>
    <cellStyle name="Normal 71 10 3 3" xfId="36356"/>
    <cellStyle name="Normal 71 10 4" xfId="36357"/>
    <cellStyle name="Normal 71 10 4 2" xfId="36358"/>
    <cellStyle name="Normal 71 10 5" xfId="36359"/>
    <cellStyle name="Normal 71 11" xfId="36360"/>
    <cellStyle name="Normal 71 11 2" xfId="36361"/>
    <cellStyle name="Normal 71 11 2 2" xfId="36362"/>
    <cellStyle name="Normal 71 11 3" xfId="36363"/>
    <cellStyle name="Normal 71 12" xfId="36364"/>
    <cellStyle name="Normal 71 12 2" xfId="36365"/>
    <cellStyle name="Normal 71 12 2 2" xfId="36366"/>
    <cellStyle name="Normal 71 12 3" xfId="36367"/>
    <cellStyle name="Normal 71 13" xfId="36368"/>
    <cellStyle name="Normal 71 13 2" xfId="36369"/>
    <cellStyle name="Normal 71 14" xfId="36370"/>
    <cellStyle name="Normal 71 2 2 2" xfId="36371"/>
    <cellStyle name="Normal 71 2 2 2 2" xfId="36372"/>
    <cellStyle name="Normal 71 2 2 2 2 2" xfId="36373"/>
    <cellStyle name="Normal 71 2 2 2 2 2 2" xfId="36374"/>
    <cellStyle name="Normal 71 2 2 2 2 3" xfId="36375"/>
    <cellStyle name="Normal 71 2 2 2 3" xfId="36376"/>
    <cellStyle name="Normal 71 2 2 2 3 2" xfId="36377"/>
    <cellStyle name="Normal 71 2 2 2 3 2 2" xfId="36378"/>
    <cellStyle name="Normal 71 2 2 2 3 3" xfId="36379"/>
    <cellStyle name="Normal 71 2 2 2 4" xfId="36380"/>
    <cellStyle name="Normal 71 2 2 2 4 2" xfId="36381"/>
    <cellStyle name="Normal 71 2 2 2 5" xfId="36382"/>
    <cellStyle name="Normal 71 2 2 3" xfId="36383"/>
    <cellStyle name="Normal 71 2 2 3 2" xfId="36384"/>
    <cellStyle name="Normal 71 2 2 3 2 2" xfId="36385"/>
    <cellStyle name="Normal 71 2 2 3 3" xfId="36386"/>
    <cellStyle name="Normal 71 2 2 4" xfId="36387"/>
    <cellStyle name="Normal 71 2 2 4 2" xfId="36388"/>
    <cellStyle name="Normal 71 2 2 4 2 2" xfId="36389"/>
    <cellStyle name="Normal 71 2 2 4 3" xfId="36390"/>
    <cellStyle name="Normal 71 2 2 5" xfId="36391"/>
    <cellStyle name="Normal 71 2 2 5 2" xfId="36392"/>
    <cellStyle name="Normal 71 2 2 6" xfId="36393"/>
    <cellStyle name="Normal 71 2 3 2" xfId="36394"/>
    <cellStyle name="Normal 71 2 3 2 2" xfId="36395"/>
    <cellStyle name="Normal 71 2 3 2 2 2" xfId="36396"/>
    <cellStyle name="Normal 71 2 3 2 3" xfId="36397"/>
    <cellStyle name="Normal 71 2 3 3" xfId="36398"/>
    <cellStyle name="Normal 71 2 3 3 2" xfId="36399"/>
    <cellStyle name="Normal 71 2 3 3 2 2" xfId="36400"/>
    <cellStyle name="Normal 71 2 3 3 3" xfId="36401"/>
    <cellStyle name="Normal 71 2 3 4" xfId="36402"/>
    <cellStyle name="Normal 71 2 3 4 2" xfId="36403"/>
    <cellStyle name="Normal 71 2 3 5" xfId="36404"/>
    <cellStyle name="Normal 71 2 4 2" xfId="36405"/>
    <cellStyle name="Normal 71 2 4 2 2" xfId="36406"/>
    <cellStyle name="Normal 71 2 4 3" xfId="36407"/>
    <cellStyle name="Normal 71 2 5" xfId="36408"/>
    <cellStyle name="Normal 71 2 5 2" xfId="36409"/>
    <cellStyle name="Normal 71 2 5 2 2" xfId="36410"/>
    <cellStyle name="Normal 71 2 5 3" xfId="36411"/>
    <cellStyle name="Normal 71 2 6" xfId="36412"/>
    <cellStyle name="Normal 71 2 6 2" xfId="36413"/>
    <cellStyle name="Normal 71 2 7" xfId="36414"/>
    <cellStyle name="Normal 71 3 2 2" xfId="36415"/>
    <cellStyle name="Normal 71 3 2 2 2" xfId="36416"/>
    <cellStyle name="Normal 71 3 2 2 2 2" xfId="36417"/>
    <cellStyle name="Normal 71 3 2 2 2 2 2" xfId="36418"/>
    <cellStyle name="Normal 71 3 2 2 2 3" xfId="36419"/>
    <cellStyle name="Normal 71 3 2 2 3" xfId="36420"/>
    <cellStyle name="Normal 71 3 2 2 3 2" xfId="36421"/>
    <cellStyle name="Normal 71 3 2 2 3 2 2" xfId="36422"/>
    <cellStyle name="Normal 71 3 2 2 3 3" xfId="36423"/>
    <cellStyle name="Normal 71 3 2 2 4" xfId="36424"/>
    <cellStyle name="Normal 71 3 2 2 4 2" xfId="36425"/>
    <cellStyle name="Normal 71 3 2 2 5" xfId="36426"/>
    <cellStyle name="Normal 71 3 2 3" xfId="36427"/>
    <cellStyle name="Normal 71 3 2 3 2" xfId="36428"/>
    <cellStyle name="Normal 71 3 2 3 2 2" xfId="36429"/>
    <cellStyle name="Normal 71 3 2 3 3" xfId="36430"/>
    <cellStyle name="Normal 71 3 2 4" xfId="36431"/>
    <cellStyle name="Normal 71 3 2 4 2" xfId="36432"/>
    <cellStyle name="Normal 71 3 2 4 2 2" xfId="36433"/>
    <cellStyle name="Normal 71 3 2 4 3" xfId="36434"/>
    <cellStyle name="Normal 71 3 2 5" xfId="36435"/>
    <cellStyle name="Normal 71 3 2 5 2" xfId="36436"/>
    <cellStyle name="Normal 71 3 2 6" xfId="36437"/>
    <cellStyle name="Normal 71 3 3 2" xfId="36438"/>
    <cellStyle name="Normal 71 3 3 2 2" xfId="36439"/>
    <cellStyle name="Normal 71 3 3 2 2 2" xfId="36440"/>
    <cellStyle name="Normal 71 3 3 2 3" xfId="36441"/>
    <cellStyle name="Normal 71 3 3 3" xfId="36442"/>
    <cellStyle name="Normal 71 3 3 3 2" xfId="36443"/>
    <cellStyle name="Normal 71 3 3 3 2 2" xfId="36444"/>
    <cellStyle name="Normal 71 3 3 3 3" xfId="36445"/>
    <cellStyle name="Normal 71 3 3 4" xfId="36446"/>
    <cellStyle name="Normal 71 3 3 4 2" xfId="36447"/>
    <cellStyle name="Normal 71 3 3 5" xfId="36448"/>
    <cellStyle name="Normal 71 3 4 2" xfId="36449"/>
    <cellStyle name="Normal 71 3 4 2 2" xfId="36450"/>
    <cellStyle name="Normal 71 3 4 3" xfId="36451"/>
    <cellStyle name="Normal 71 3 5" xfId="36452"/>
    <cellStyle name="Normal 71 3 5 2" xfId="36453"/>
    <cellStyle name="Normal 71 3 5 2 2" xfId="36454"/>
    <cellStyle name="Normal 71 3 5 3" xfId="36455"/>
    <cellStyle name="Normal 71 3 6" xfId="36456"/>
    <cellStyle name="Normal 71 3 6 2" xfId="36457"/>
    <cellStyle name="Normal 71 3 7" xfId="36458"/>
    <cellStyle name="Normal 71 4 2 2" xfId="36459"/>
    <cellStyle name="Normal 71 4 2 2 2" xfId="36460"/>
    <cellStyle name="Normal 71 4 2 2 2 2" xfId="36461"/>
    <cellStyle name="Normal 71 4 2 2 2 2 2" xfId="36462"/>
    <cellStyle name="Normal 71 4 2 2 2 3" xfId="36463"/>
    <cellStyle name="Normal 71 4 2 2 3" xfId="36464"/>
    <cellStyle name="Normal 71 4 2 2 3 2" xfId="36465"/>
    <cellStyle name="Normal 71 4 2 2 3 2 2" xfId="36466"/>
    <cellStyle name="Normal 71 4 2 2 3 3" xfId="36467"/>
    <cellStyle name="Normal 71 4 2 2 4" xfId="36468"/>
    <cellStyle name="Normal 71 4 2 2 4 2" xfId="36469"/>
    <cellStyle name="Normal 71 4 2 2 5" xfId="36470"/>
    <cellStyle name="Normal 71 4 2 3" xfId="36471"/>
    <cellStyle name="Normal 71 4 2 3 2" xfId="36472"/>
    <cellStyle name="Normal 71 4 2 3 2 2" xfId="36473"/>
    <cellStyle name="Normal 71 4 2 3 3" xfId="36474"/>
    <cellStyle name="Normal 71 4 2 4" xfId="36475"/>
    <cellStyle name="Normal 71 4 2 4 2" xfId="36476"/>
    <cellStyle name="Normal 71 4 2 4 2 2" xfId="36477"/>
    <cellStyle name="Normal 71 4 2 4 3" xfId="36478"/>
    <cellStyle name="Normal 71 4 2 5" xfId="36479"/>
    <cellStyle name="Normal 71 4 2 5 2" xfId="36480"/>
    <cellStyle name="Normal 71 4 2 6" xfId="36481"/>
    <cellStyle name="Normal 71 4 3" xfId="36482"/>
    <cellStyle name="Normal 71 4 3 2" xfId="36483"/>
    <cellStyle name="Normal 71 4 3 2 2" xfId="36484"/>
    <cellStyle name="Normal 71 4 3 2 2 2" xfId="36485"/>
    <cellStyle name="Normal 71 4 3 2 3" xfId="36486"/>
    <cellStyle name="Normal 71 4 3 3" xfId="36487"/>
    <cellStyle name="Normal 71 4 3 3 2" xfId="36488"/>
    <cellStyle name="Normal 71 4 3 3 2 2" xfId="36489"/>
    <cellStyle name="Normal 71 4 3 3 3" xfId="36490"/>
    <cellStyle name="Normal 71 4 3 4" xfId="36491"/>
    <cellStyle name="Normal 71 4 3 4 2" xfId="36492"/>
    <cellStyle name="Normal 71 4 3 5" xfId="36493"/>
    <cellStyle name="Normal 71 4 4" xfId="36494"/>
    <cellStyle name="Normal 71 4 4 2" xfId="36495"/>
    <cellStyle name="Normal 71 4 4 2 2" xfId="36496"/>
    <cellStyle name="Normal 71 4 4 3" xfId="36497"/>
    <cellStyle name="Normal 71 4 5" xfId="36498"/>
    <cellStyle name="Normal 71 4 5 2" xfId="36499"/>
    <cellStyle name="Normal 71 4 5 2 2" xfId="36500"/>
    <cellStyle name="Normal 71 4 5 3" xfId="36501"/>
    <cellStyle name="Normal 71 4 6" xfId="36502"/>
    <cellStyle name="Normal 71 4 6 2" xfId="36503"/>
    <cellStyle name="Normal 71 4 7" xfId="36504"/>
    <cellStyle name="Normal 71 5 2 2" xfId="36505"/>
    <cellStyle name="Normal 71 5 2 2 2" xfId="36506"/>
    <cellStyle name="Normal 71 5 2 2 2 2" xfId="36507"/>
    <cellStyle name="Normal 71 5 2 2 2 2 2" xfId="36508"/>
    <cellStyle name="Normal 71 5 2 2 2 3" xfId="36509"/>
    <cellStyle name="Normal 71 5 2 2 3" xfId="36510"/>
    <cellStyle name="Normal 71 5 2 2 3 2" xfId="36511"/>
    <cellStyle name="Normal 71 5 2 2 3 2 2" xfId="36512"/>
    <cellStyle name="Normal 71 5 2 2 3 3" xfId="36513"/>
    <cellStyle name="Normal 71 5 2 2 4" xfId="36514"/>
    <cellStyle name="Normal 71 5 2 2 4 2" xfId="36515"/>
    <cellStyle name="Normal 71 5 2 2 5" xfId="36516"/>
    <cellStyle name="Normal 71 5 2 3" xfId="36517"/>
    <cellStyle name="Normal 71 5 2 3 2" xfId="36518"/>
    <cellStyle name="Normal 71 5 2 3 2 2" xfId="36519"/>
    <cellStyle name="Normal 71 5 2 3 3" xfId="36520"/>
    <cellStyle name="Normal 71 5 2 4" xfId="36521"/>
    <cellStyle name="Normal 71 5 2 4 2" xfId="36522"/>
    <cellStyle name="Normal 71 5 2 4 2 2" xfId="36523"/>
    <cellStyle name="Normal 71 5 2 4 3" xfId="36524"/>
    <cellStyle name="Normal 71 5 2 5" xfId="36525"/>
    <cellStyle name="Normal 71 5 2 5 2" xfId="36526"/>
    <cellStyle name="Normal 71 5 2 6" xfId="36527"/>
    <cellStyle name="Normal 71 5 3" xfId="36528"/>
    <cellStyle name="Normal 71 5 3 2" xfId="36529"/>
    <cellStyle name="Normal 71 5 3 2 2" xfId="36530"/>
    <cellStyle name="Normal 71 5 3 2 2 2" xfId="36531"/>
    <cellStyle name="Normal 71 5 3 2 3" xfId="36532"/>
    <cellStyle name="Normal 71 5 3 3" xfId="36533"/>
    <cellStyle name="Normal 71 5 3 3 2" xfId="36534"/>
    <cellStyle name="Normal 71 5 3 3 2 2" xfId="36535"/>
    <cellStyle name="Normal 71 5 3 3 3" xfId="36536"/>
    <cellStyle name="Normal 71 5 3 4" xfId="36537"/>
    <cellStyle name="Normal 71 5 3 4 2" xfId="36538"/>
    <cellStyle name="Normal 71 5 3 5" xfId="36539"/>
    <cellStyle name="Normal 71 5 4" xfId="36540"/>
    <cellStyle name="Normal 71 5 4 2" xfId="36541"/>
    <cellStyle name="Normal 71 5 4 2 2" xfId="36542"/>
    <cellStyle name="Normal 71 5 4 3" xfId="36543"/>
    <cellStyle name="Normal 71 5 5" xfId="36544"/>
    <cellStyle name="Normal 71 5 5 2" xfId="36545"/>
    <cellStyle name="Normal 71 5 5 2 2" xfId="36546"/>
    <cellStyle name="Normal 71 5 5 3" xfId="36547"/>
    <cellStyle name="Normal 71 5 6" xfId="36548"/>
    <cellStyle name="Normal 71 5 6 2" xfId="36549"/>
    <cellStyle name="Normal 71 5 7" xfId="36550"/>
    <cellStyle name="Normal 71 6 2 2" xfId="36551"/>
    <cellStyle name="Normal 71 6 2 2 2" xfId="36552"/>
    <cellStyle name="Normal 71 6 2 2 2 2" xfId="36553"/>
    <cellStyle name="Normal 71 6 2 2 2 2 2" xfId="36554"/>
    <cellStyle name="Normal 71 6 2 2 2 3" xfId="36555"/>
    <cellStyle name="Normal 71 6 2 2 3" xfId="36556"/>
    <cellStyle name="Normal 71 6 2 2 3 2" xfId="36557"/>
    <cellStyle name="Normal 71 6 2 2 3 2 2" xfId="36558"/>
    <cellStyle name="Normal 71 6 2 2 3 3" xfId="36559"/>
    <cellStyle name="Normal 71 6 2 2 4" xfId="36560"/>
    <cellStyle name="Normal 71 6 2 2 4 2" xfId="36561"/>
    <cellStyle name="Normal 71 6 2 2 5" xfId="36562"/>
    <cellStyle name="Normal 71 6 2 3" xfId="36563"/>
    <cellStyle name="Normal 71 6 2 3 2" xfId="36564"/>
    <cellStyle name="Normal 71 6 2 3 2 2" xfId="36565"/>
    <cellStyle name="Normal 71 6 2 3 3" xfId="36566"/>
    <cellStyle name="Normal 71 6 2 4" xfId="36567"/>
    <cellStyle name="Normal 71 6 2 4 2" xfId="36568"/>
    <cellStyle name="Normal 71 6 2 4 2 2" xfId="36569"/>
    <cellStyle name="Normal 71 6 2 4 3" xfId="36570"/>
    <cellStyle name="Normal 71 6 2 5" xfId="36571"/>
    <cellStyle name="Normal 71 6 2 5 2" xfId="36572"/>
    <cellStyle name="Normal 71 6 2 6" xfId="36573"/>
    <cellStyle name="Normal 71 6 3" xfId="36574"/>
    <cellStyle name="Normal 71 6 3 2" xfId="36575"/>
    <cellStyle name="Normal 71 6 3 2 2" xfId="36576"/>
    <cellStyle name="Normal 71 6 3 2 2 2" xfId="36577"/>
    <cellStyle name="Normal 71 6 3 2 3" xfId="36578"/>
    <cellStyle name="Normal 71 6 3 3" xfId="36579"/>
    <cellStyle name="Normal 71 6 3 3 2" xfId="36580"/>
    <cellStyle name="Normal 71 6 3 3 2 2" xfId="36581"/>
    <cellStyle name="Normal 71 6 3 3 3" xfId="36582"/>
    <cellStyle name="Normal 71 6 3 4" xfId="36583"/>
    <cellStyle name="Normal 71 6 3 4 2" xfId="36584"/>
    <cellStyle name="Normal 71 6 3 5" xfId="36585"/>
    <cellStyle name="Normal 71 6 4" xfId="36586"/>
    <cellStyle name="Normal 71 6 4 2" xfId="36587"/>
    <cellStyle name="Normal 71 6 4 2 2" xfId="36588"/>
    <cellStyle name="Normal 71 6 4 3" xfId="36589"/>
    <cellStyle name="Normal 71 6 5" xfId="36590"/>
    <cellStyle name="Normal 71 6 5 2" xfId="36591"/>
    <cellStyle name="Normal 71 6 5 2 2" xfId="36592"/>
    <cellStyle name="Normal 71 6 5 3" xfId="36593"/>
    <cellStyle name="Normal 71 6 6" xfId="36594"/>
    <cellStyle name="Normal 71 6 6 2" xfId="36595"/>
    <cellStyle name="Normal 71 6 7" xfId="36596"/>
    <cellStyle name="Normal 71 7 2 2" xfId="36597"/>
    <cellStyle name="Normal 71 7 2 2 2" xfId="36598"/>
    <cellStyle name="Normal 71 7 2 2 2 2" xfId="36599"/>
    <cellStyle name="Normal 71 7 2 2 2 2 2" xfId="36600"/>
    <cellStyle name="Normal 71 7 2 2 2 3" xfId="36601"/>
    <cellStyle name="Normal 71 7 2 2 3" xfId="36602"/>
    <cellStyle name="Normal 71 7 2 2 3 2" xfId="36603"/>
    <cellStyle name="Normal 71 7 2 2 3 2 2" xfId="36604"/>
    <cellStyle name="Normal 71 7 2 2 3 3" xfId="36605"/>
    <cellStyle name="Normal 71 7 2 2 4" xfId="36606"/>
    <cellStyle name="Normal 71 7 2 2 4 2" xfId="36607"/>
    <cellStyle name="Normal 71 7 2 2 5" xfId="36608"/>
    <cellStyle name="Normal 71 7 2 3" xfId="36609"/>
    <cellStyle name="Normal 71 7 2 3 2" xfId="36610"/>
    <cellStyle name="Normal 71 7 2 3 2 2" xfId="36611"/>
    <cellStyle name="Normal 71 7 2 3 3" xfId="36612"/>
    <cellStyle name="Normal 71 7 2 4" xfId="36613"/>
    <cellStyle name="Normal 71 7 2 4 2" xfId="36614"/>
    <cellStyle name="Normal 71 7 2 4 2 2" xfId="36615"/>
    <cellStyle name="Normal 71 7 2 4 3" xfId="36616"/>
    <cellStyle name="Normal 71 7 2 5" xfId="36617"/>
    <cellStyle name="Normal 71 7 2 5 2" xfId="36618"/>
    <cellStyle name="Normal 71 7 2 6" xfId="36619"/>
    <cellStyle name="Normal 71 7 3" xfId="36620"/>
    <cellStyle name="Normal 71 7 3 2" xfId="36621"/>
    <cellStyle name="Normal 71 7 3 2 2" xfId="36622"/>
    <cellStyle name="Normal 71 7 3 2 2 2" xfId="36623"/>
    <cellStyle name="Normal 71 7 3 2 3" xfId="36624"/>
    <cellStyle name="Normal 71 7 3 3" xfId="36625"/>
    <cellStyle name="Normal 71 7 3 3 2" xfId="36626"/>
    <cellStyle name="Normal 71 7 3 3 2 2" xfId="36627"/>
    <cellStyle name="Normal 71 7 3 3 3" xfId="36628"/>
    <cellStyle name="Normal 71 7 3 4" xfId="36629"/>
    <cellStyle name="Normal 71 7 3 4 2" xfId="36630"/>
    <cellStyle name="Normal 71 7 3 5" xfId="36631"/>
    <cellStyle name="Normal 71 7 4" xfId="36632"/>
    <cellStyle name="Normal 71 7 4 2" xfId="36633"/>
    <cellStyle name="Normal 71 7 4 2 2" xfId="36634"/>
    <cellStyle name="Normal 71 7 4 3" xfId="36635"/>
    <cellStyle name="Normal 71 7 5" xfId="36636"/>
    <cellStyle name="Normal 71 7 5 2" xfId="36637"/>
    <cellStyle name="Normal 71 7 5 2 2" xfId="36638"/>
    <cellStyle name="Normal 71 7 5 3" xfId="36639"/>
    <cellStyle name="Normal 71 7 6" xfId="36640"/>
    <cellStyle name="Normal 71 7 6 2" xfId="36641"/>
    <cellStyle name="Normal 71 7 7" xfId="36642"/>
    <cellStyle name="Normal 71 8 2" xfId="36643"/>
    <cellStyle name="Normal 71 8 2 2" xfId="36644"/>
    <cellStyle name="Normal 71 8 2 2 2" xfId="36645"/>
    <cellStyle name="Normal 71 8 2 2 2 2" xfId="36646"/>
    <cellStyle name="Normal 71 8 2 2 3" xfId="36647"/>
    <cellStyle name="Normal 71 8 2 3" xfId="36648"/>
    <cellStyle name="Normal 71 8 2 3 2" xfId="36649"/>
    <cellStyle name="Normal 71 8 2 3 2 2" xfId="36650"/>
    <cellStyle name="Normal 71 8 2 3 3" xfId="36651"/>
    <cellStyle name="Normal 71 8 2 4" xfId="36652"/>
    <cellStyle name="Normal 71 8 2 4 2" xfId="36653"/>
    <cellStyle name="Normal 71 8 2 5" xfId="36654"/>
    <cellStyle name="Normal 71 8 3" xfId="36655"/>
    <cellStyle name="Normal 71 8 3 2" xfId="36656"/>
    <cellStyle name="Normal 71 8 3 2 2" xfId="36657"/>
    <cellStyle name="Normal 71 8 3 3" xfId="36658"/>
    <cellStyle name="Normal 71 8 4" xfId="36659"/>
    <cellStyle name="Normal 71 8 4 2" xfId="36660"/>
    <cellStyle name="Normal 71 8 4 2 2" xfId="36661"/>
    <cellStyle name="Normal 71 8 4 3" xfId="36662"/>
    <cellStyle name="Normal 71 8 5" xfId="36663"/>
    <cellStyle name="Normal 71 8 5 2" xfId="36664"/>
    <cellStyle name="Normal 71 8 6" xfId="36665"/>
    <cellStyle name="Normal 71 9 2" xfId="36666"/>
    <cellStyle name="Normal 71 9 2 2" xfId="36667"/>
    <cellStyle name="Normal 71 9 2 2 2" xfId="36668"/>
    <cellStyle name="Normal 71 9 2 2 2 2" xfId="36669"/>
    <cellStyle name="Normal 71 9 2 2 3" xfId="36670"/>
    <cellStyle name="Normal 71 9 2 3" xfId="36671"/>
    <cellStyle name="Normal 71 9 2 3 2" xfId="36672"/>
    <cellStyle name="Normal 71 9 2 3 2 2" xfId="36673"/>
    <cellStyle name="Normal 71 9 2 3 3" xfId="36674"/>
    <cellStyle name="Normal 71 9 2 4" xfId="36675"/>
    <cellStyle name="Normal 71 9 2 4 2" xfId="36676"/>
    <cellStyle name="Normal 71 9 2 5" xfId="36677"/>
    <cellStyle name="Normal 71 9 3" xfId="36678"/>
    <cellStyle name="Normal 71 9 3 2" xfId="36679"/>
    <cellStyle name="Normal 71 9 3 2 2" xfId="36680"/>
    <cellStyle name="Normal 71 9 3 3" xfId="36681"/>
    <cellStyle name="Normal 71 9 4" xfId="36682"/>
    <cellStyle name="Normal 71 9 4 2" xfId="36683"/>
    <cellStyle name="Normal 71 9 4 2 2" xfId="36684"/>
    <cellStyle name="Normal 71 9 4 3" xfId="36685"/>
    <cellStyle name="Normal 71 9 5" xfId="36686"/>
    <cellStyle name="Normal 71 9 5 2" xfId="36687"/>
    <cellStyle name="Normal 71 9 6" xfId="36688"/>
    <cellStyle name="Normal 72 10 2" xfId="36689"/>
    <cellStyle name="Normal 72 10 2 2" xfId="36690"/>
    <cellStyle name="Normal 72 10 2 2 2" xfId="36691"/>
    <cellStyle name="Normal 72 10 2 3" xfId="36692"/>
    <cellStyle name="Normal 72 10 3" xfId="36693"/>
    <cellStyle name="Normal 72 10 3 2" xfId="36694"/>
    <cellStyle name="Normal 72 10 3 2 2" xfId="36695"/>
    <cellStyle name="Normal 72 10 3 3" xfId="36696"/>
    <cellStyle name="Normal 72 10 4" xfId="36697"/>
    <cellStyle name="Normal 72 10 4 2" xfId="36698"/>
    <cellStyle name="Normal 72 10 5" xfId="36699"/>
    <cellStyle name="Normal 72 11" xfId="36700"/>
    <cellStyle name="Normal 72 11 2" xfId="36701"/>
    <cellStyle name="Normal 72 11 2 2" xfId="36702"/>
    <cellStyle name="Normal 72 11 3" xfId="36703"/>
    <cellStyle name="Normal 72 12" xfId="36704"/>
    <cellStyle name="Normal 72 12 2" xfId="36705"/>
    <cellStyle name="Normal 72 12 2 2" xfId="36706"/>
    <cellStyle name="Normal 72 12 3" xfId="36707"/>
    <cellStyle name="Normal 72 13" xfId="36708"/>
    <cellStyle name="Normal 72 13 2" xfId="36709"/>
    <cellStyle name="Normal 72 14" xfId="36710"/>
    <cellStyle name="Normal 72 2 2 2" xfId="36711"/>
    <cellStyle name="Normal 72 2 2 2 2" xfId="36712"/>
    <cellStyle name="Normal 72 2 2 2 2 2" xfId="36713"/>
    <cellStyle name="Normal 72 2 2 2 2 2 2" xfId="36714"/>
    <cellStyle name="Normal 72 2 2 2 2 3" xfId="36715"/>
    <cellStyle name="Normal 72 2 2 2 3" xfId="36716"/>
    <cellStyle name="Normal 72 2 2 2 3 2" xfId="36717"/>
    <cellStyle name="Normal 72 2 2 2 3 2 2" xfId="36718"/>
    <cellStyle name="Normal 72 2 2 2 3 3" xfId="36719"/>
    <cellStyle name="Normal 72 2 2 2 4" xfId="36720"/>
    <cellStyle name="Normal 72 2 2 2 4 2" xfId="36721"/>
    <cellStyle name="Normal 72 2 2 2 5" xfId="36722"/>
    <cellStyle name="Normal 72 2 2 3" xfId="36723"/>
    <cellStyle name="Normal 72 2 2 3 2" xfId="36724"/>
    <cellStyle name="Normal 72 2 2 3 2 2" xfId="36725"/>
    <cellStyle name="Normal 72 2 2 3 3" xfId="36726"/>
    <cellStyle name="Normal 72 2 2 4" xfId="36727"/>
    <cellStyle name="Normal 72 2 2 4 2" xfId="36728"/>
    <cellStyle name="Normal 72 2 2 4 2 2" xfId="36729"/>
    <cellStyle name="Normal 72 2 2 4 3" xfId="36730"/>
    <cellStyle name="Normal 72 2 2 5" xfId="36731"/>
    <cellStyle name="Normal 72 2 2 5 2" xfId="36732"/>
    <cellStyle name="Normal 72 2 2 6" xfId="36733"/>
    <cellStyle name="Normal 72 2 3 2" xfId="36734"/>
    <cellStyle name="Normal 72 2 3 2 2" xfId="36735"/>
    <cellStyle name="Normal 72 2 3 2 2 2" xfId="36736"/>
    <cellStyle name="Normal 72 2 3 2 3" xfId="36737"/>
    <cellStyle name="Normal 72 2 3 3" xfId="36738"/>
    <cellStyle name="Normal 72 2 3 3 2" xfId="36739"/>
    <cellStyle name="Normal 72 2 3 3 2 2" xfId="36740"/>
    <cellStyle name="Normal 72 2 3 3 3" xfId="36741"/>
    <cellStyle name="Normal 72 2 3 4" xfId="36742"/>
    <cellStyle name="Normal 72 2 3 4 2" xfId="36743"/>
    <cellStyle name="Normal 72 2 3 5" xfId="36744"/>
    <cellStyle name="Normal 72 2 4 2" xfId="36745"/>
    <cellStyle name="Normal 72 2 4 2 2" xfId="36746"/>
    <cellStyle name="Normal 72 2 4 3" xfId="36747"/>
    <cellStyle name="Normal 72 2 5" xfId="36748"/>
    <cellStyle name="Normal 72 2 5 2" xfId="36749"/>
    <cellStyle name="Normal 72 2 5 2 2" xfId="36750"/>
    <cellStyle name="Normal 72 2 5 3" xfId="36751"/>
    <cellStyle name="Normal 72 2 6" xfId="36752"/>
    <cellStyle name="Normal 72 2 6 2" xfId="36753"/>
    <cellStyle name="Normal 72 2 7" xfId="36754"/>
    <cellStyle name="Normal 72 3 2 2" xfId="36755"/>
    <cellStyle name="Normal 72 3 2 2 2" xfId="36756"/>
    <cellStyle name="Normal 72 3 2 2 2 2" xfId="36757"/>
    <cellStyle name="Normal 72 3 2 2 2 2 2" xfId="36758"/>
    <cellStyle name="Normal 72 3 2 2 2 3" xfId="36759"/>
    <cellStyle name="Normal 72 3 2 2 3" xfId="36760"/>
    <cellStyle name="Normal 72 3 2 2 3 2" xfId="36761"/>
    <cellStyle name="Normal 72 3 2 2 3 2 2" xfId="36762"/>
    <cellStyle name="Normal 72 3 2 2 3 3" xfId="36763"/>
    <cellStyle name="Normal 72 3 2 2 4" xfId="36764"/>
    <cellStyle name="Normal 72 3 2 2 4 2" xfId="36765"/>
    <cellStyle name="Normal 72 3 2 2 5" xfId="36766"/>
    <cellStyle name="Normal 72 3 2 3" xfId="36767"/>
    <cellStyle name="Normal 72 3 2 3 2" xfId="36768"/>
    <cellStyle name="Normal 72 3 2 3 2 2" xfId="36769"/>
    <cellStyle name="Normal 72 3 2 3 3" xfId="36770"/>
    <cellStyle name="Normal 72 3 2 4" xfId="36771"/>
    <cellStyle name="Normal 72 3 2 4 2" xfId="36772"/>
    <cellStyle name="Normal 72 3 2 4 2 2" xfId="36773"/>
    <cellStyle name="Normal 72 3 2 4 3" xfId="36774"/>
    <cellStyle name="Normal 72 3 2 5" xfId="36775"/>
    <cellStyle name="Normal 72 3 2 5 2" xfId="36776"/>
    <cellStyle name="Normal 72 3 2 6" xfId="36777"/>
    <cellStyle name="Normal 72 3 3 2" xfId="36778"/>
    <cellStyle name="Normal 72 3 3 2 2" xfId="36779"/>
    <cellStyle name="Normal 72 3 3 2 2 2" xfId="36780"/>
    <cellStyle name="Normal 72 3 3 2 3" xfId="36781"/>
    <cellStyle name="Normal 72 3 3 3" xfId="36782"/>
    <cellStyle name="Normal 72 3 3 3 2" xfId="36783"/>
    <cellStyle name="Normal 72 3 3 3 2 2" xfId="36784"/>
    <cellStyle name="Normal 72 3 3 3 3" xfId="36785"/>
    <cellStyle name="Normal 72 3 3 4" xfId="36786"/>
    <cellStyle name="Normal 72 3 3 4 2" xfId="36787"/>
    <cellStyle name="Normal 72 3 3 5" xfId="36788"/>
    <cellStyle name="Normal 72 3 4 2" xfId="36789"/>
    <cellStyle name="Normal 72 3 4 2 2" xfId="36790"/>
    <cellStyle name="Normal 72 3 4 3" xfId="36791"/>
    <cellStyle name="Normal 72 3 5" xfId="36792"/>
    <cellStyle name="Normal 72 3 5 2" xfId="36793"/>
    <cellStyle name="Normal 72 3 5 2 2" xfId="36794"/>
    <cellStyle name="Normal 72 3 5 3" xfId="36795"/>
    <cellStyle name="Normal 72 3 6" xfId="36796"/>
    <cellStyle name="Normal 72 3 6 2" xfId="36797"/>
    <cellStyle name="Normal 72 3 7" xfId="36798"/>
    <cellStyle name="Normal 72 4 2 2" xfId="36799"/>
    <cellStyle name="Normal 72 4 2 2 2" xfId="36800"/>
    <cellStyle name="Normal 72 4 2 2 2 2" xfId="36801"/>
    <cellStyle name="Normal 72 4 2 2 2 2 2" xfId="36802"/>
    <cellStyle name="Normal 72 4 2 2 2 3" xfId="36803"/>
    <cellStyle name="Normal 72 4 2 2 3" xfId="36804"/>
    <cellStyle name="Normal 72 4 2 2 3 2" xfId="36805"/>
    <cellStyle name="Normal 72 4 2 2 3 2 2" xfId="36806"/>
    <cellStyle name="Normal 72 4 2 2 3 3" xfId="36807"/>
    <cellStyle name="Normal 72 4 2 2 4" xfId="36808"/>
    <cellStyle name="Normal 72 4 2 2 4 2" xfId="36809"/>
    <cellStyle name="Normal 72 4 2 2 5" xfId="36810"/>
    <cellStyle name="Normal 72 4 2 3" xfId="36811"/>
    <cellStyle name="Normal 72 4 2 3 2" xfId="36812"/>
    <cellStyle name="Normal 72 4 2 3 2 2" xfId="36813"/>
    <cellStyle name="Normal 72 4 2 3 3" xfId="36814"/>
    <cellStyle name="Normal 72 4 2 4" xfId="36815"/>
    <cellStyle name="Normal 72 4 2 4 2" xfId="36816"/>
    <cellStyle name="Normal 72 4 2 4 2 2" xfId="36817"/>
    <cellStyle name="Normal 72 4 2 4 3" xfId="36818"/>
    <cellStyle name="Normal 72 4 2 5" xfId="36819"/>
    <cellStyle name="Normal 72 4 2 5 2" xfId="36820"/>
    <cellStyle name="Normal 72 4 2 6" xfId="36821"/>
    <cellStyle name="Normal 72 4 3" xfId="36822"/>
    <cellStyle name="Normal 72 4 3 2" xfId="36823"/>
    <cellStyle name="Normal 72 4 3 2 2" xfId="36824"/>
    <cellStyle name="Normal 72 4 3 2 2 2" xfId="36825"/>
    <cellStyle name="Normal 72 4 3 2 3" xfId="36826"/>
    <cellStyle name="Normal 72 4 3 3" xfId="36827"/>
    <cellStyle name="Normal 72 4 3 3 2" xfId="36828"/>
    <cellStyle name="Normal 72 4 3 3 2 2" xfId="36829"/>
    <cellStyle name="Normal 72 4 3 3 3" xfId="36830"/>
    <cellStyle name="Normal 72 4 3 4" xfId="36831"/>
    <cellStyle name="Normal 72 4 3 4 2" xfId="36832"/>
    <cellStyle name="Normal 72 4 3 5" xfId="36833"/>
    <cellStyle name="Normal 72 4 4" xfId="36834"/>
    <cellStyle name="Normal 72 4 4 2" xfId="36835"/>
    <cellStyle name="Normal 72 4 4 2 2" xfId="36836"/>
    <cellStyle name="Normal 72 4 4 3" xfId="36837"/>
    <cellStyle name="Normal 72 4 5" xfId="36838"/>
    <cellStyle name="Normal 72 4 5 2" xfId="36839"/>
    <cellStyle name="Normal 72 4 5 2 2" xfId="36840"/>
    <cellStyle name="Normal 72 4 5 3" xfId="36841"/>
    <cellStyle name="Normal 72 4 6" xfId="36842"/>
    <cellStyle name="Normal 72 4 6 2" xfId="36843"/>
    <cellStyle name="Normal 72 4 7" xfId="36844"/>
    <cellStyle name="Normal 72 5 2 2" xfId="36845"/>
    <cellStyle name="Normal 72 5 2 2 2" xfId="36846"/>
    <cellStyle name="Normal 72 5 2 2 2 2" xfId="36847"/>
    <cellStyle name="Normal 72 5 2 2 2 2 2" xfId="36848"/>
    <cellStyle name="Normal 72 5 2 2 2 3" xfId="36849"/>
    <cellStyle name="Normal 72 5 2 2 3" xfId="36850"/>
    <cellStyle name="Normal 72 5 2 2 3 2" xfId="36851"/>
    <cellStyle name="Normal 72 5 2 2 3 2 2" xfId="36852"/>
    <cellStyle name="Normal 72 5 2 2 3 3" xfId="36853"/>
    <cellStyle name="Normal 72 5 2 2 4" xfId="36854"/>
    <cellStyle name="Normal 72 5 2 2 4 2" xfId="36855"/>
    <cellStyle name="Normal 72 5 2 2 5" xfId="36856"/>
    <cellStyle name="Normal 72 5 2 3" xfId="36857"/>
    <cellStyle name="Normal 72 5 2 3 2" xfId="36858"/>
    <cellStyle name="Normal 72 5 2 3 2 2" xfId="36859"/>
    <cellStyle name="Normal 72 5 2 3 3" xfId="36860"/>
    <cellStyle name="Normal 72 5 2 4" xfId="36861"/>
    <cellStyle name="Normal 72 5 2 4 2" xfId="36862"/>
    <cellStyle name="Normal 72 5 2 4 2 2" xfId="36863"/>
    <cellStyle name="Normal 72 5 2 4 3" xfId="36864"/>
    <cellStyle name="Normal 72 5 2 5" xfId="36865"/>
    <cellStyle name="Normal 72 5 2 5 2" xfId="36866"/>
    <cellStyle name="Normal 72 5 2 6" xfId="36867"/>
    <cellStyle name="Normal 72 5 3" xfId="36868"/>
    <cellStyle name="Normal 72 5 3 2" xfId="36869"/>
    <cellStyle name="Normal 72 5 3 2 2" xfId="36870"/>
    <cellStyle name="Normal 72 5 3 2 2 2" xfId="36871"/>
    <cellStyle name="Normal 72 5 3 2 3" xfId="36872"/>
    <cellStyle name="Normal 72 5 3 3" xfId="36873"/>
    <cellStyle name="Normal 72 5 3 3 2" xfId="36874"/>
    <cellStyle name="Normal 72 5 3 3 2 2" xfId="36875"/>
    <cellStyle name="Normal 72 5 3 3 3" xfId="36876"/>
    <cellStyle name="Normal 72 5 3 4" xfId="36877"/>
    <cellStyle name="Normal 72 5 3 4 2" xfId="36878"/>
    <cellStyle name="Normal 72 5 3 5" xfId="36879"/>
    <cellStyle name="Normal 72 5 4" xfId="36880"/>
    <cellStyle name="Normal 72 5 4 2" xfId="36881"/>
    <cellStyle name="Normal 72 5 4 2 2" xfId="36882"/>
    <cellStyle name="Normal 72 5 4 3" xfId="36883"/>
    <cellStyle name="Normal 72 5 5" xfId="36884"/>
    <cellStyle name="Normal 72 5 5 2" xfId="36885"/>
    <cellStyle name="Normal 72 5 5 2 2" xfId="36886"/>
    <cellStyle name="Normal 72 5 5 3" xfId="36887"/>
    <cellStyle name="Normal 72 5 6" xfId="36888"/>
    <cellStyle name="Normal 72 5 6 2" xfId="36889"/>
    <cellStyle name="Normal 72 5 7" xfId="36890"/>
    <cellStyle name="Normal 72 6 2 2" xfId="36891"/>
    <cellStyle name="Normal 72 6 2 2 2" xfId="36892"/>
    <cellStyle name="Normal 72 6 2 2 2 2" xfId="36893"/>
    <cellStyle name="Normal 72 6 2 2 2 2 2" xfId="36894"/>
    <cellStyle name="Normal 72 6 2 2 2 3" xfId="36895"/>
    <cellStyle name="Normal 72 6 2 2 3" xfId="36896"/>
    <cellStyle name="Normal 72 6 2 2 3 2" xfId="36897"/>
    <cellStyle name="Normal 72 6 2 2 3 2 2" xfId="36898"/>
    <cellStyle name="Normal 72 6 2 2 3 3" xfId="36899"/>
    <cellStyle name="Normal 72 6 2 2 4" xfId="36900"/>
    <cellStyle name="Normal 72 6 2 2 4 2" xfId="36901"/>
    <cellStyle name="Normal 72 6 2 2 5" xfId="36902"/>
    <cellStyle name="Normal 72 6 2 3" xfId="36903"/>
    <cellStyle name="Normal 72 6 2 3 2" xfId="36904"/>
    <cellStyle name="Normal 72 6 2 3 2 2" xfId="36905"/>
    <cellStyle name="Normal 72 6 2 3 3" xfId="36906"/>
    <cellStyle name="Normal 72 6 2 4" xfId="36907"/>
    <cellStyle name="Normal 72 6 2 4 2" xfId="36908"/>
    <cellStyle name="Normal 72 6 2 4 2 2" xfId="36909"/>
    <cellStyle name="Normal 72 6 2 4 3" xfId="36910"/>
    <cellStyle name="Normal 72 6 2 5" xfId="36911"/>
    <cellStyle name="Normal 72 6 2 5 2" xfId="36912"/>
    <cellStyle name="Normal 72 6 2 6" xfId="36913"/>
    <cellStyle name="Normal 72 6 3" xfId="36914"/>
    <cellStyle name="Normal 72 6 3 2" xfId="36915"/>
    <cellStyle name="Normal 72 6 3 2 2" xfId="36916"/>
    <cellStyle name="Normal 72 6 3 2 2 2" xfId="36917"/>
    <cellStyle name="Normal 72 6 3 2 3" xfId="36918"/>
    <cellStyle name="Normal 72 6 3 3" xfId="36919"/>
    <cellStyle name="Normal 72 6 3 3 2" xfId="36920"/>
    <cellStyle name="Normal 72 6 3 3 2 2" xfId="36921"/>
    <cellStyle name="Normal 72 6 3 3 3" xfId="36922"/>
    <cellStyle name="Normal 72 6 3 4" xfId="36923"/>
    <cellStyle name="Normal 72 6 3 4 2" xfId="36924"/>
    <cellStyle name="Normal 72 6 3 5" xfId="36925"/>
    <cellStyle name="Normal 72 6 4" xfId="36926"/>
    <cellStyle name="Normal 72 6 4 2" xfId="36927"/>
    <cellStyle name="Normal 72 6 4 2 2" xfId="36928"/>
    <cellStyle name="Normal 72 6 4 3" xfId="36929"/>
    <cellStyle name="Normal 72 6 5" xfId="36930"/>
    <cellStyle name="Normal 72 6 5 2" xfId="36931"/>
    <cellStyle name="Normal 72 6 5 2 2" xfId="36932"/>
    <cellStyle name="Normal 72 6 5 3" xfId="36933"/>
    <cellStyle name="Normal 72 6 6" xfId="36934"/>
    <cellStyle name="Normal 72 6 6 2" xfId="36935"/>
    <cellStyle name="Normal 72 6 7" xfId="36936"/>
    <cellStyle name="Normal 72 7 2 2" xfId="36937"/>
    <cellStyle name="Normal 72 7 2 2 2" xfId="36938"/>
    <cellStyle name="Normal 72 7 2 2 2 2" xfId="36939"/>
    <cellStyle name="Normal 72 7 2 2 2 2 2" xfId="36940"/>
    <cellStyle name="Normal 72 7 2 2 2 3" xfId="36941"/>
    <cellStyle name="Normal 72 7 2 2 3" xfId="36942"/>
    <cellStyle name="Normal 72 7 2 2 3 2" xfId="36943"/>
    <cellStyle name="Normal 72 7 2 2 3 2 2" xfId="36944"/>
    <cellStyle name="Normal 72 7 2 2 3 3" xfId="36945"/>
    <cellStyle name="Normal 72 7 2 2 4" xfId="36946"/>
    <cellStyle name="Normal 72 7 2 2 4 2" xfId="36947"/>
    <cellStyle name="Normal 72 7 2 2 5" xfId="36948"/>
    <cellStyle name="Normal 72 7 2 3" xfId="36949"/>
    <cellStyle name="Normal 72 7 2 3 2" xfId="36950"/>
    <cellStyle name="Normal 72 7 2 3 2 2" xfId="36951"/>
    <cellStyle name="Normal 72 7 2 3 3" xfId="36952"/>
    <cellStyle name="Normal 72 7 2 4" xfId="36953"/>
    <cellStyle name="Normal 72 7 2 4 2" xfId="36954"/>
    <cellStyle name="Normal 72 7 2 4 2 2" xfId="36955"/>
    <cellStyle name="Normal 72 7 2 4 3" xfId="36956"/>
    <cellStyle name="Normal 72 7 2 5" xfId="36957"/>
    <cellStyle name="Normal 72 7 2 5 2" xfId="36958"/>
    <cellStyle name="Normal 72 7 2 6" xfId="36959"/>
    <cellStyle name="Normal 72 7 3" xfId="36960"/>
    <cellStyle name="Normal 72 7 3 2" xfId="36961"/>
    <cellStyle name="Normal 72 7 3 2 2" xfId="36962"/>
    <cellStyle name="Normal 72 7 3 2 2 2" xfId="36963"/>
    <cellStyle name="Normal 72 7 3 2 3" xfId="36964"/>
    <cellStyle name="Normal 72 7 3 3" xfId="36965"/>
    <cellStyle name="Normal 72 7 3 3 2" xfId="36966"/>
    <cellStyle name="Normal 72 7 3 3 2 2" xfId="36967"/>
    <cellStyle name="Normal 72 7 3 3 3" xfId="36968"/>
    <cellStyle name="Normal 72 7 3 4" xfId="36969"/>
    <cellStyle name="Normal 72 7 3 4 2" xfId="36970"/>
    <cellStyle name="Normal 72 7 3 5" xfId="36971"/>
    <cellStyle name="Normal 72 7 4" xfId="36972"/>
    <cellStyle name="Normal 72 7 4 2" xfId="36973"/>
    <cellStyle name="Normal 72 7 4 2 2" xfId="36974"/>
    <cellStyle name="Normal 72 7 4 3" xfId="36975"/>
    <cellStyle name="Normal 72 7 5" xfId="36976"/>
    <cellStyle name="Normal 72 7 5 2" xfId="36977"/>
    <cellStyle name="Normal 72 7 5 2 2" xfId="36978"/>
    <cellStyle name="Normal 72 7 5 3" xfId="36979"/>
    <cellStyle name="Normal 72 7 6" xfId="36980"/>
    <cellStyle name="Normal 72 7 6 2" xfId="36981"/>
    <cellStyle name="Normal 72 7 7" xfId="36982"/>
    <cellStyle name="Normal 72 8 2" xfId="36983"/>
    <cellStyle name="Normal 72 8 2 2" xfId="36984"/>
    <cellStyle name="Normal 72 8 2 2 2" xfId="36985"/>
    <cellStyle name="Normal 72 8 2 2 2 2" xfId="36986"/>
    <cellStyle name="Normal 72 8 2 2 3" xfId="36987"/>
    <cellStyle name="Normal 72 8 2 3" xfId="36988"/>
    <cellStyle name="Normal 72 8 2 3 2" xfId="36989"/>
    <cellStyle name="Normal 72 8 2 3 2 2" xfId="36990"/>
    <cellStyle name="Normal 72 8 2 3 3" xfId="36991"/>
    <cellStyle name="Normal 72 8 2 4" xfId="36992"/>
    <cellStyle name="Normal 72 8 2 4 2" xfId="36993"/>
    <cellStyle name="Normal 72 8 2 5" xfId="36994"/>
    <cellStyle name="Normal 72 8 3" xfId="36995"/>
    <cellStyle name="Normal 72 8 3 2" xfId="36996"/>
    <cellStyle name="Normal 72 8 3 2 2" xfId="36997"/>
    <cellStyle name="Normal 72 8 3 3" xfId="36998"/>
    <cellStyle name="Normal 72 8 4" xfId="36999"/>
    <cellStyle name="Normal 72 8 4 2" xfId="37000"/>
    <cellStyle name="Normal 72 8 4 2 2" xfId="37001"/>
    <cellStyle name="Normal 72 8 4 3" xfId="37002"/>
    <cellStyle name="Normal 72 8 5" xfId="37003"/>
    <cellStyle name="Normal 72 8 5 2" xfId="37004"/>
    <cellStyle name="Normal 72 8 6" xfId="37005"/>
    <cellStyle name="Normal 72 9 2" xfId="37006"/>
    <cellStyle name="Normal 72 9 2 2" xfId="37007"/>
    <cellStyle name="Normal 72 9 2 2 2" xfId="37008"/>
    <cellStyle name="Normal 72 9 2 2 2 2" xfId="37009"/>
    <cellStyle name="Normal 72 9 2 2 3" xfId="37010"/>
    <cellStyle name="Normal 72 9 2 3" xfId="37011"/>
    <cellStyle name="Normal 72 9 2 3 2" xfId="37012"/>
    <cellStyle name="Normal 72 9 2 3 2 2" xfId="37013"/>
    <cellStyle name="Normal 72 9 2 3 3" xfId="37014"/>
    <cellStyle name="Normal 72 9 2 4" xfId="37015"/>
    <cellStyle name="Normal 72 9 2 4 2" xfId="37016"/>
    <cellStyle name="Normal 72 9 2 5" xfId="37017"/>
    <cellStyle name="Normal 72 9 3" xfId="37018"/>
    <cellStyle name="Normal 72 9 3 2" xfId="37019"/>
    <cellStyle name="Normal 72 9 3 2 2" xfId="37020"/>
    <cellStyle name="Normal 72 9 3 3" xfId="37021"/>
    <cellStyle name="Normal 72 9 4" xfId="37022"/>
    <cellStyle name="Normal 72 9 4 2" xfId="37023"/>
    <cellStyle name="Normal 72 9 4 2 2" xfId="37024"/>
    <cellStyle name="Normal 72 9 4 3" xfId="37025"/>
    <cellStyle name="Normal 72 9 5" xfId="37026"/>
    <cellStyle name="Normal 72 9 5 2" xfId="37027"/>
    <cellStyle name="Normal 72 9 6" xfId="37028"/>
    <cellStyle name="Normal 73 10 2" xfId="37029"/>
    <cellStyle name="Normal 73 10 2 2" xfId="37030"/>
    <cellStyle name="Normal 73 10 2 2 2" xfId="37031"/>
    <cellStyle name="Normal 73 10 2 3" xfId="37032"/>
    <cellStyle name="Normal 73 10 3" xfId="37033"/>
    <cellStyle name="Normal 73 10 3 2" xfId="37034"/>
    <cellStyle name="Normal 73 10 3 2 2" xfId="37035"/>
    <cellStyle name="Normal 73 10 3 3" xfId="37036"/>
    <cellStyle name="Normal 73 10 4" xfId="37037"/>
    <cellStyle name="Normal 73 10 4 2" xfId="37038"/>
    <cellStyle name="Normal 73 10 5" xfId="37039"/>
    <cellStyle name="Normal 73 11" xfId="37040"/>
    <cellStyle name="Normal 73 11 2" xfId="37041"/>
    <cellStyle name="Normal 73 11 2 2" xfId="37042"/>
    <cellStyle name="Normal 73 11 3" xfId="37043"/>
    <cellStyle name="Normal 73 12" xfId="37044"/>
    <cellStyle name="Normal 73 12 2" xfId="37045"/>
    <cellStyle name="Normal 73 12 2 2" xfId="37046"/>
    <cellStyle name="Normal 73 12 3" xfId="37047"/>
    <cellStyle name="Normal 73 13" xfId="37048"/>
    <cellStyle name="Normal 73 13 2" xfId="37049"/>
    <cellStyle name="Normal 73 14" xfId="37050"/>
    <cellStyle name="Normal 73 2 2 2" xfId="37051"/>
    <cellStyle name="Normal 73 2 2 2 2" xfId="37052"/>
    <cellStyle name="Normal 73 2 2 2 2 2" xfId="37053"/>
    <cellStyle name="Normal 73 2 2 2 2 2 2" xfId="37054"/>
    <cellStyle name="Normal 73 2 2 2 2 3" xfId="37055"/>
    <cellStyle name="Normal 73 2 2 2 3" xfId="37056"/>
    <cellStyle name="Normal 73 2 2 2 3 2" xfId="37057"/>
    <cellStyle name="Normal 73 2 2 2 3 2 2" xfId="37058"/>
    <cellStyle name="Normal 73 2 2 2 3 3" xfId="37059"/>
    <cellStyle name="Normal 73 2 2 2 4" xfId="37060"/>
    <cellStyle name="Normal 73 2 2 2 4 2" xfId="37061"/>
    <cellStyle name="Normal 73 2 2 2 5" xfId="37062"/>
    <cellStyle name="Normal 73 2 2 3" xfId="37063"/>
    <cellStyle name="Normal 73 2 2 3 2" xfId="37064"/>
    <cellStyle name="Normal 73 2 2 3 2 2" xfId="37065"/>
    <cellStyle name="Normal 73 2 2 3 3" xfId="37066"/>
    <cellStyle name="Normal 73 2 2 4" xfId="37067"/>
    <cellStyle name="Normal 73 2 2 4 2" xfId="37068"/>
    <cellStyle name="Normal 73 2 2 4 2 2" xfId="37069"/>
    <cellStyle name="Normal 73 2 2 4 3" xfId="37070"/>
    <cellStyle name="Normal 73 2 2 5" xfId="37071"/>
    <cellStyle name="Normal 73 2 2 5 2" xfId="37072"/>
    <cellStyle name="Normal 73 2 2 6" xfId="37073"/>
    <cellStyle name="Normal 73 2 3 2" xfId="37074"/>
    <cellStyle name="Normal 73 2 3 2 2" xfId="37075"/>
    <cellStyle name="Normal 73 2 3 2 2 2" xfId="37076"/>
    <cellStyle name="Normal 73 2 3 2 3" xfId="37077"/>
    <cellStyle name="Normal 73 2 3 3" xfId="37078"/>
    <cellStyle name="Normal 73 2 3 3 2" xfId="37079"/>
    <cellStyle name="Normal 73 2 3 3 2 2" xfId="37080"/>
    <cellStyle name="Normal 73 2 3 3 3" xfId="37081"/>
    <cellStyle name="Normal 73 2 3 4" xfId="37082"/>
    <cellStyle name="Normal 73 2 3 4 2" xfId="37083"/>
    <cellStyle name="Normal 73 2 3 5" xfId="37084"/>
    <cellStyle name="Normal 73 2 4 2" xfId="37085"/>
    <cellStyle name="Normal 73 2 4 2 2" xfId="37086"/>
    <cellStyle name="Normal 73 2 4 3" xfId="37087"/>
    <cellStyle name="Normal 73 2 5" xfId="37088"/>
    <cellStyle name="Normal 73 2 5 2" xfId="37089"/>
    <cellStyle name="Normal 73 2 5 2 2" xfId="37090"/>
    <cellStyle name="Normal 73 2 5 3" xfId="37091"/>
    <cellStyle name="Normal 73 2 6" xfId="37092"/>
    <cellStyle name="Normal 73 2 6 2" xfId="37093"/>
    <cellStyle name="Normal 73 2 7" xfId="37094"/>
    <cellStyle name="Normal 73 3 2 2" xfId="37095"/>
    <cellStyle name="Normal 73 3 2 2 2" xfId="37096"/>
    <cellStyle name="Normal 73 3 2 2 2 2" xfId="37097"/>
    <cellStyle name="Normal 73 3 2 2 2 2 2" xfId="37098"/>
    <cellStyle name="Normal 73 3 2 2 2 3" xfId="37099"/>
    <cellStyle name="Normal 73 3 2 2 3" xfId="37100"/>
    <cellStyle name="Normal 73 3 2 2 3 2" xfId="37101"/>
    <cellStyle name="Normal 73 3 2 2 3 2 2" xfId="37102"/>
    <cellStyle name="Normal 73 3 2 2 3 3" xfId="37103"/>
    <cellStyle name="Normal 73 3 2 2 4" xfId="37104"/>
    <cellStyle name="Normal 73 3 2 2 4 2" xfId="37105"/>
    <cellStyle name="Normal 73 3 2 2 5" xfId="37106"/>
    <cellStyle name="Normal 73 3 2 3" xfId="37107"/>
    <cellStyle name="Normal 73 3 2 3 2" xfId="37108"/>
    <cellStyle name="Normal 73 3 2 3 2 2" xfId="37109"/>
    <cellStyle name="Normal 73 3 2 3 3" xfId="37110"/>
    <cellStyle name="Normal 73 3 2 4" xfId="37111"/>
    <cellStyle name="Normal 73 3 2 4 2" xfId="37112"/>
    <cellStyle name="Normal 73 3 2 4 2 2" xfId="37113"/>
    <cellStyle name="Normal 73 3 2 4 3" xfId="37114"/>
    <cellStyle name="Normal 73 3 2 5" xfId="37115"/>
    <cellStyle name="Normal 73 3 2 5 2" xfId="37116"/>
    <cellStyle name="Normal 73 3 2 6" xfId="37117"/>
    <cellStyle name="Normal 73 3 3 2" xfId="37118"/>
    <cellStyle name="Normal 73 3 3 2 2" xfId="37119"/>
    <cellStyle name="Normal 73 3 3 2 2 2" xfId="37120"/>
    <cellStyle name="Normal 73 3 3 2 3" xfId="37121"/>
    <cellStyle name="Normal 73 3 3 3" xfId="37122"/>
    <cellStyle name="Normal 73 3 3 3 2" xfId="37123"/>
    <cellStyle name="Normal 73 3 3 3 2 2" xfId="37124"/>
    <cellStyle name="Normal 73 3 3 3 3" xfId="37125"/>
    <cellStyle name="Normal 73 3 3 4" xfId="37126"/>
    <cellStyle name="Normal 73 3 3 4 2" xfId="37127"/>
    <cellStyle name="Normal 73 3 3 5" xfId="37128"/>
    <cellStyle name="Normal 73 3 4 2" xfId="37129"/>
    <cellStyle name="Normal 73 3 4 2 2" xfId="37130"/>
    <cellStyle name="Normal 73 3 4 3" xfId="37131"/>
    <cellStyle name="Normal 73 3 5" xfId="37132"/>
    <cellStyle name="Normal 73 3 5 2" xfId="37133"/>
    <cellStyle name="Normal 73 3 5 2 2" xfId="37134"/>
    <cellStyle name="Normal 73 3 5 3" xfId="37135"/>
    <cellStyle name="Normal 73 3 6" xfId="37136"/>
    <cellStyle name="Normal 73 3 6 2" xfId="37137"/>
    <cellStyle name="Normal 73 3 7" xfId="37138"/>
    <cellStyle name="Normal 73 4 2 2" xfId="37139"/>
    <cellStyle name="Normal 73 4 2 2 2" xfId="37140"/>
    <cellStyle name="Normal 73 4 2 2 2 2" xfId="37141"/>
    <cellStyle name="Normal 73 4 2 2 2 2 2" xfId="37142"/>
    <cellStyle name="Normal 73 4 2 2 2 3" xfId="37143"/>
    <cellStyle name="Normal 73 4 2 2 3" xfId="37144"/>
    <cellStyle name="Normal 73 4 2 2 3 2" xfId="37145"/>
    <cellStyle name="Normal 73 4 2 2 3 2 2" xfId="37146"/>
    <cellStyle name="Normal 73 4 2 2 3 3" xfId="37147"/>
    <cellStyle name="Normal 73 4 2 2 4" xfId="37148"/>
    <cellStyle name="Normal 73 4 2 2 4 2" xfId="37149"/>
    <cellStyle name="Normal 73 4 2 2 5" xfId="37150"/>
    <cellStyle name="Normal 73 4 2 3" xfId="37151"/>
    <cellStyle name="Normal 73 4 2 3 2" xfId="37152"/>
    <cellStyle name="Normal 73 4 2 3 2 2" xfId="37153"/>
    <cellStyle name="Normal 73 4 2 3 3" xfId="37154"/>
    <cellStyle name="Normal 73 4 2 4" xfId="37155"/>
    <cellStyle name="Normal 73 4 2 4 2" xfId="37156"/>
    <cellStyle name="Normal 73 4 2 4 2 2" xfId="37157"/>
    <cellStyle name="Normal 73 4 2 4 3" xfId="37158"/>
    <cellStyle name="Normal 73 4 2 5" xfId="37159"/>
    <cellStyle name="Normal 73 4 2 5 2" xfId="37160"/>
    <cellStyle name="Normal 73 4 2 6" xfId="37161"/>
    <cellStyle name="Normal 73 4 3" xfId="37162"/>
    <cellStyle name="Normal 73 4 3 2" xfId="37163"/>
    <cellStyle name="Normal 73 4 3 2 2" xfId="37164"/>
    <cellStyle name="Normal 73 4 3 2 2 2" xfId="37165"/>
    <cellStyle name="Normal 73 4 3 2 3" xfId="37166"/>
    <cellStyle name="Normal 73 4 3 3" xfId="37167"/>
    <cellStyle name="Normal 73 4 3 3 2" xfId="37168"/>
    <cellStyle name="Normal 73 4 3 3 2 2" xfId="37169"/>
    <cellStyle name="Normal 73 4 3 3 3" xfId="37170"/>
    <cellStyle name="Normal 73 4 3 4" xfId="37171"/>
    <cellStyle name="Normal 73 4 3 4 2" xfId="37172"/>
    <cellStyle name="Normal 73 4 3 5" xfId="37173"/>
    <cellStyle name="Normal 73 4 4" xfId="37174"/>
    <cellStyle name="Normal 73 4 4 2" xfId="37175"/>
    <cellStyle name="Normal 73 4 4 2 2" xfId="37176"/>
    <cellStyle name="Normal 73 4 4 3" xfId="37177"/>
    <cellStyle name="Normal 73 4 5" xfId="37178"/>
    <cellStyle name="Normal 73 4 5 2" xfId="37179"/>
    <cellStyle name="Normal 73 4 5 2 2" xfId="37180"/>
    <cellStyle name="Normal 73 4 5 3" xfId="37181"/>
    <cellStyle name="Normal 73 4 6" xfId="37182"/>
    <cellStyle name="Normal 73 4 6 2" xfId="37183"/>
    <cellStyle name="Normal 73 4 7" xfId="37184"/>
    <cellStyle name="Normal 73 5 2 2" xfId="37185"/>
    <cellStyle name="Normal 73 5 2 2 2" xfId="37186"/>
    <cellStyle name="Normal 73 5 2 2 2 2" xfId="37187"/>
    <cellStyle name="Normal 73 5 2 2 2 2 2" xfId="37188"/>
    <cellStyle name="Normal 73 5 2 2 2 3" xfId="37189"/>
    <cellStyle name="Normal 73 5 2 2 3" xfId="37190"/>
    <cellStyle name="Normal 73 5 2 2 3 2" xfId="37191"/>
    <cellStyle name="Normal 73 5 2 2 3 2 2" xfId="37192"/>
    <cellStyle name="Normal 73 5 2 2 3 3" xfId="37193"/>
    <cellStyle name="Normal 73 5 2 2 4" xfId="37194"/>
    <cellStyle name="Normal 73 5 2 2 4 2" xfId="37195"/>
    <cellStyle name="Normal 73 5 2 2 5" xfId="37196"/>
    <cellStyle name="Normal 73 5 2 3" xfId="37197"/>
    <cellStyle name="Normal 73 5 2 3 2" xfId="37198"/>
    <cellStyle name="Normal 73 5 2 3 2 2" xfId="37199"/>
    <cellStyle name="Normal 73 5 2 3 3" xfId="37200"/>
    <cellStyle name="Normal 73 5 2 4" xfId="37201"/>
    <cellStyle name="Normal 73 5 2 4 2" xfId="37202"/>
    <cellStyle name="Normal 73 5 2 4 2 2" xfId="37203"/>
    <cellStyle name="Normal 73 5 2 4 3" xfId="37204"/>
    <cellStyle name="Normal 73 5 2 5" xfId="37205"/>
    <cellStyle name="Normal 73 5 2 5 2" xfId="37206"/>
    <cellStyle name="Normal 73 5 2 6" xfId="37207"/>
    <cellStyle name="Normal 73 5 3" xfId="37208"/>
    <cellStyle name="Normal 73 5 3 2" xfId="37209"/>
    <cellStyle name="Normal 73 5 3 2 2" xfId="37210"/>
    <cellStyle name="Normal 73 5 3 2 2 2" xfId="37211"/>
    <cellStyle name="Normal 73 5 3 2 3" xfId="37212"/>
    <cellStyle name="Normal 73 5 3 3" xfId="37213"/>
    <cellStyle name="Normal 73 5 3 3 2" xfId="37214"/>
    <cellStyle name="Normal 73 5 3 3 2 2" xfId="37215"/>
    <cellStyle name="Normal 73 5 3 3 3" xfId="37216"/>
    <cellStyle name="Normal 73 5 3 4" xfId="37217"/>
    <cellStyle name="Normal 73 5 3 4 2" xfId="37218"/>
    <cellStyle name="Normal 73 5 3 5" xfId="37219"/>
    <cellStyle name="Normal 73 5 4" xfId="37220"/>
    <cellStyle name="Normal 73 5 4 2" xfId="37221"/>
    <cellStyle name="Normal 73 5 4 2 2" xfId="37222"/>
    <cellStyle name="Normal 73 5 4 3" xfId="37223"/>
    <cellStyle name="Normal 73 5 5" xfId="37224"/>
    <cellStyle name="Normal 73 5 5 2" xfId="37225"/>
    <cellStyle name="Normal 73 5 5 2 2" xfId="37226"/>
    <cellStyle name="Normal 73 5 5 3" xfId="37227"/>
    <cellStyle name="Normal 73 5 6" xfId="37228"/>
    <cellStyle name="Normal 73 5 6 2" xfId="37229"/>
    <cellStyle name="Normal 73 5 7" xfId="37230"/>
    <cellStyle name="Normal 73 6 2 2" xfId="37231"/>
    <cellStyle name="Normal 73 6 2 2 2" xfId="37232"/>
    <cellStyle name="Normal 73 6 2 2 2 2" xfId="37233"/>
    <cellStyle name="Normal 73 6 2 2 2 2 2" xfId="37234"/>
    <cellStyle name="Normal 73 6 2 2 2 3" xfId="37235"/>
    <cellStyle name="Normal 73 6 2 2 3" xfId="37236"/>
    <cellStyle name="Normal 73 6 2 2 3 2" xfId="37237"/>
    <cellStyle name="Normal 73 6 2 2 3 2 2" xfId="37238"/>
    <cellStyle name="Normal 73 6 2 2 3 3" xfId="37239"/>
    <cellStyle name="Normal 73 6 2 2 4" xfId="37240"/>
    <cellStyle name="Normal 73 6 2 2 4 2" xfId="37241"/>
    <cellStyle name="Normal 73 6 2 2 5" xfId="37242"/>
    <cellStyle name="Normal 73 6 2 3" xfId="37243"/>
    <cellStyle name="Normal 73 6 2 3 2" xfId="37244"/>
    <cellStyle name="Normal 73 6 2 3 2 2" xfId="37245"/>
    <cellStyle name="Normal 73 6 2 3 3" xfId="37246"/>
    <cellStyle name="Normal 73 6 2 4" xfId="37247"/>
    <cellStyle name="Normal 73 6 2 4 2" xfId="37248"/>
    <cellStyle name="Normal 73 6 2 4 2 2" xfId="37249"/>
    <cellStyle name="Normal 73 6 2 4 3" xfId="37250"/>
    <cellStyle name="Normal 73 6 2 5" xfId="37251"/>
    <cellStyle name="Normal 73 6 2 5 2" xfId="37252"/>
    <cellStyle name="Normal 73 6 2 6" xfId="37253"/>
    <cellStyle name="Normal 73 6 3" xfId="37254"/>
    <cellStyle name="Normal 73 6 3 2" xfId="37255"/>
    <cellStyle name="Normal 73 6 3 2 2" xfId="37256"/>
    <cellStyle name="Normal 73 6 3 2 2 2" xfId="37257"/>
    <cellStyle name="Normal 73 6 3 2 3" xfId="37258"/>
    <cellStyle name="Normal 73 6 3 3" xfId="37259"/>
    <cellStyle name="Normal 73 6 3 3 2" xfId="37260"/>
    <cellStyle name="Normal 73 6 3 3 2 2" xfId="37261"/>
    <cellStyle name="Normal 73 6 3 3 3" xfId="37262"/>
    <cellStyle name="Normal 73 6 3 4" xfId="37263"/>
    <cellStyle name="Normal 73 6 3 4 2" xfId="37264"/>
    <cellStyle name="Normal 73 6 3 5" xfId="37265"/>
    <cellStyle name="Normal 73 6 4" xfId="37266"/>
    <cellStyle name="Normal 73 6 4 2" xfId="37267"/>
    <cellStyle name="Normal 73 6 4 2 2" xfId="37268"/>
    <cellStyle name="Normal 73 6 4 3" xfId="37269"/>
    <cellStyle name="Normal 73 6 5" xfId="37270"/>
    <cellStyle name="Normal 73 6 5 2" xfId="37271"/>
    <cellStyle name="Normal 73 6 5 2 2" xfId="37272"/>
    <cellStyle name="Normal 73 6 5 3" xfId="37273"/>
    <cellStyle name="Normal 73 6 6" xfId="37274"/>
    <cellStyle name="Normal 73 6 6 2" xfId="37275"/>
    <cellStyle name="Normal 73 6 7" xfId="37276"/>
    <cellStyle name="Normal 73 7 2 2" xfId="37277"/>
    <cellStyle name="Normal 73 7 2 2 2" xfId="37278"/>
    <cellStyle name="Normal 73 7 2 2 2 2" xfId="37279"/>
    <cellStyle name="Normal 73 7 2 2 2 2 2" xfId="37280"/>
    <cellStyle name="Normal 73 7 2 2 2 3" xfId="37281"/>
    <cellStyle name="Normal 73 7 2 2 3" xfId="37282"/>
    <cellStyle name="Normal 73 7 2 2 3 2" xfId="37283"/>
    <cellStyle name="Normal 73 7 2 2 3 2 2" xfId="37284"/>
    <cellStyle name="Normal 73 7 2 2 3 3" xfId="37285"/>
    <cellStyle name="Normal 73 7 2 2 4" xfId="37286"/>
    <cellStyle name="Normal 73 7 2 2 4 2" xfId="37287"/>
    <cellStyle name="Normal 73 7 2 2 5" xfId="37288"/>
    <cellStyle name="Normal 73 7 2 3" xfId="37289"/>
    <cellStyle name="Normal 73 7 2 3 2" xfId="37290"/>
    <cellStyle name="Normal 73 7 2 3 2 2" xfId="37291"/>
    <cellStyle name="Normal 73 7 2 3 3" xfId="37292"/>
    <cellStyle name="Normal 73 7 2 4" xfId="37293"/>
    <cellStyle name="Normal 73 7 2 4 2" xfId="37294"/>
    <cellStyle name="Normal 73 7 2 4 2 2" xfId="37295"/>
    <cellStyle name="Normal 73 7 2 4 3" xfId="37296"/>
    <cellStyle name="Normal 73 7 2 5" xfId="37297"/>
    <cellStyle name="Normal 73 7 2 5 2" xfId="37298"/>
    <cellStyle name="Normal 73 7 2 6" xfId="37299"/>
    <cellStyle name="Normal 73 7 3" xfId="37300"/>
    <cellStyle name="Normal 73 7 3 2" xfId="37301"/>
    <cellStyle name="Normal 73 7 3 2 2" xfId="37302"/>
    <cellStyle name="Normal 73 7 3 2 2 2" xfId="37303"/>
    <cellStyle name="Normal 73 7 3 2 3" xfId="37304"/>
    <cellStyle name="Normal 73 7 3 3" xfId="37305"/>
    <cellStyle name="Normal 73 7 3 3 2" xfId="37306"/>
    <cellStyle name="Normal 73 7 3 3 2 2" xfId="37307"/>
    <cellStyle name="Normal 73 7 3 3 3" xfId="37308"/>
    <cellStyle name="Normal 73 7 3 4" xfId="37309"/>
    <cellStyle name="Normal 73 7 3 4 2" xfId="37310"/>
    <cellStyle name="Normal 73 7 3 5" xfId="37311"/>
    <cellStyle name="Normal 73 7 4" xfId="37312"/>
    <cellStyle name="Normal 73 7 4 2" xfId="37313"/>
    <cellStyle name="Normal 73 7 4 2 2" xfId="37314"/>
    <cellStyle name="Normal 73 7 4 3" xfId="37315"/>
    <cellStyle name="Normal 73 7 5" xfId="37316"/>
    <cellStyle name="Normal 73 7 5 2" xfId="37317"/>
    <cellStyle name="Normal 73 7 5 2 2" xfId="37318"/>
    <cellStyle name="Normal 73 7 5 3" xfId="37319"/>
    <cellStyle name="Normal 73 7 6" xfId="37320"/>
    <cellStyle name="Normal 73 7 6 2" xfId="37321"/>
    <cellStyle name="Normal 73 7 7" xfId="37322"/>
    <cellStyle name="Normal 73 8 2" xfId="37323"/>
    <cellStyle name="Normal 73 8 2 2" xfId="37324"/>
    <cellStyle name="Normal 73 8 2 2 2" xfId="37325"/>
    <cellStyle name="Normal 73 8 2 2 2 2" xfId="37326"/>
    <cellStyle name="Normal 73 8 2 2 3" xfId="37327"/>
    <cellStyle name="Normal 73 8 2 3" xfId="37328"/>
    <cellStyle name="Normal 73 8 2 3 2" xfId="37329"/>
    <cellStyle name="Normal 73 8 2 3 2 2" xfId="37330"/>
    <cellStyle name="Normal 73 8 2 3 3" xfId="37331"/>
    <cellStyle name="Normal 73 8 2 4" xfId="37332"/>
    <cellStyle name="Normal 73 8 2 4 2" xfId="37333"/>
    <cellStyle name="Normal 73 8 2 5" xfId="37334"/>
    <cellStyle name="Normal 73 8 3" xfId="37335"/>
    <cellStyle name="Normal 73 8 3 2" xfId="37336"/>
    <cellStyle name="Normal 73 8 3 2 2" xfId="37337"/>
    <cellStyle name="Normal 73 8 3 3" xfId="37338"/>
    <cellStyle name="Normal 73 8 4" xfId="37339"/>
    <cellStyle name="Normal 73 8 4 2" xfId="37340"/>
    <cellStyle name="Normal 73 8 4 2 2" xfId="37341"/>
    <cellStyle name="Normal 73 8 4 3" xfId="37342"/>
    <cellStyle name="Normal 73 8 5" xfId="37343"/>
    <cellStyle name="Normal 73 8 5 2" xfId="37344"/>
    <cellStyle name="Normal 73 8 6" xfId="37345"/>
    <cellStyle name="Normal 73 9 2" xfId="37346"/>
    <cellStyle name="Normal 73 9 2 2" xfId="37347"/>
    <cellStyle name="Normal 73 9 2 2 2" xfId="37348"/>
    <cellStyle name="Normal 73 9 2 2 2 2" xfId="37349"/>
    <cellStyle name="Normal 73 9 2 2 3" xfId="37350"/>
    <cellStyle name="Normal 73 9 2 3" xfId="37351"/>
    <cellStyle name="Normal 73 9 2 3 2" xfId="37352"/>
    <cellStyle name="Normal 73 9 2 3 2 2" xfId="37353"/>
    <cellStyle name="Normal 73 9 2 3 3" xfId="37354"/>
    <cellStyle name="Normal 73 9 2 4" xfId="37355"/>
    <cellStyle name="Normal 73 9 2 4 2" xfId="37356"/>
    <cellStyle name="Normal 73 9 2 5" xfId="37357"/>
    <cellStyle name="Normal 73 9 3" xfId="37358"/>
    <cellStyle name="Normal 73 9 3 2" xfId="37359"/>
    <cellStyle name="Normal 73 9 3 2 2" xfId="37360"/>
    <cellStyle name="Normal 73 9 3 3" xfId="37361"/>
    <cellStyle name="Normal 73 9 4" xfId="37362"/>
    <cellStyle name="Normal 73 9 4 2" xfId="37363"/>
    <cellStyle name="Normal 73 9 4 2 2" xfId="37364"/>
    <cellStyle name="Normal 73 9 4 3" xfId="37365"/>
    <cellStyle name="Normal 73 9 5" xfId="37366"/>
    <cellStyle name="Normal 73 9 5 2" xfId="37367"/>
    <cellStyle name="Normal 73 9 6" xfId="37368"/>
    <cellStyle name="Normal 74 10 2" xfId="37369"/>
    <cellStyle name="Normal 74 10 2 2" xfId="37370"/>
    <cellStyle name="Normal 74 10 2 2 2" xfId="37371"/>
    <cellStyle name="Normal 74 10 2 3" xfId="37372"/>
    <cellStyle name="Normal 74 10 3" xfId="37373"/>
    <cellStyle name="Normal 74 10 3 2" xfId="37374"/>
    <cellStyle name="Normal 74 10 3 2 2" xfId="37375"/>
    <cellStyle name="Normal 74 10 3 3" xfId="37376"/>
    <cellStyle name="Normal 74 10 4" xfId="37377"/>
    <cellStyle name="Normal 74 10 4 2" xfId="37378"/>
    <cellStyle name="Normal 74 10 5" xfId="37379"/>
    <cellStyle name="Normal 74 11" xfId="37380"/>
    <cellStyle name="Normal 74 11 2" xfId="37381"/>
    <cellStyle name="Normal 74 11 2 2" xfId="37382"/>
    <cellStyle name="Normal 74 11 3" xfId="37383"/>
    <cellStyle name="Normal 74 12" xfId="37384"/>
    <cellStyle name="Normal 74 12 2" xfId="37385"/>
    <cellStyle name="Normal 74 12 2 2" xfId="37386"/>
    <cellStyle name="Normal 74 12 3" xfId="37387"/>
    <cellStyle name="Normal 74 13" xfId="37388"/>
    <cellStyle name="Normal 74 13 2" xfId="37389"/>
    <cellStyle name="Normal 74 14" xfId="37390"/>
    <cellStyle name="Normal 74 2 2 2" xfId="37391"/>
    <cellStyle name="Normal 74 2 2 2 2" xfId="37392"/>
    <cellStyle name="Normal 74 2 2 2 2 2" xfId="37393"/>
    <cellStyle name="Normal 74 2 2 2 2 2 2" xfId="37394"/>
    <cellStyle name="Normal 74 2 2 2 2 3" xfId="37395"/>
    <cellStyle name="Normal 74 2 2 2 3" xfId="37396"/>
    <cellStyle name="Normal 74 2 2 2 3 2" xfId="37397"/>
    <cellStyle name="Normal 74 2 2 2 3 2 2" xfId="37398"/>
    <cellStyle name="Normal 74 2 2 2 3 3" xfId="37399"/>
    <cellStyle name="Normal 74 2 2 2 4" xfId="37400"/>
    <cellStyle name="Normal 74 2 2 2 4 2" xfId="37401"/>
    <cellStyle name="Normal 74 2 2 2 5" xfId="37402"/>
    <cellStyle name="Normal 74 2 2 3" xfId="37403"/>
    <cellStyle name="Normal 74 2 2 3 2" xfId="37404"/>
    <cellStyle name="Normal 74 2 2 3 2 2" xfId="37405"/>
    <cellStyle name="Normal 74 2 2 3 3" xfId="37406"/>
    <cellStyle name="Normal 74 2 2 4" xfId="37407"/>
    <cellStyle name="Normal 74 2 2 4 2" xfId="37408"/>
    <cellStyle name="Normal 74 2 2 4 2 2" xfId="37409"/>
    <cellStyle name="Normal 74 2 2 4 3" xfId="37410"/>
    <cellStyle name="Normal 74 2 2 5" xfId="37411"/>
    <cellStyle name="Normal 74 2 2 5 2" xfId="37412"/>
    <cellStyle name="Normal 74 2 2 6" xfId="37413"/>
    <cellStyle name="Normal 74 2 3 2" xfId="37414"/>
    <cellStyle name="Normal 74 2 3 2 2" xfId="37415"/>
    <cellStyle name="Normal 74 2 3 2 2 2" xfId="37416"/>
    <cellStyle name="Normal 74 2 3 2 3" xfId="37417"/>
    <cellStyle name="Normal 74 2 3 3" xfId="37418"/>
    <cellStyle name="Normal 74 2 3 3 2" xfId="37419"/>
    <cellStyle name="Normal 74 2 3 3 2 2" xfId="37420"/>
    <cellStyle name="Normal 74 2 3 3 3" xfId="37421"/>
    <cellStyle name="Normal 74 2 3 4" xfId="37422"/>
    <cellStyle name="Normal 74 2 3 4 2" xfId="37423"/>
    <cellStyle name="Normal 74 2 3 5" xfId="37424"/>
    <cellStyle name="Normal 74 2 4 2" xfId="37425"/>
    <cellStyle name="Normal 74 2 4 2 2" xfId="37426"/>
    <cellStyle name="Normal 74 2 4 3" xfId="37427"/>
    <cellStyle name="Normal 74 2 5" xfId="37428"/>
    <cellStyle name="Normal 74 2 5 2" xfId="37429"/>
    <cellStyle name="Normal 74 2 5 2 2" xfId="37430"/>
    <cellStyle name="Normal 74 2 5 3" xfId="37431"/>
    <cellStyle name="Normal 74 2 6" xfId="37432"/>
    <cellStyle name="Normal 74 2 6 2" xfId="37433"/>
    <cellStyle name="Normal 74 2 7" xfId="37434"/>
    <cellStyle name="Normal 74 3 2 2" xfId="37435"/>
    <cellStyle name="Normal 74 3 2 2 2" xfId="37436"/>
    <cellStyle name="Normal 74 3 2 2 2 2" xfId="37437"/>
    <cellStyle name="Normal 74 3 2 2 2 2 2" xfId="37438"/>
    <cellStyle name="Normal 74 3 2 2 2 3" xfId="37439"/>
    <cellStyle name="Normal 74 3 2 2 3" xfId="37440"/>
    <cellStyle name="Normal 74 3 2 2 3 2" xfId="37441"/>
    <cellStyle name="Normal 74 3 2 2 3 2 2" xfId="37442"/>
    <cellStyle name="Normal 74 3 2 2 3 3" xfId="37443"/>
    <cellStyle name="Normal 74 3 2 2 4" xfId="37444"/>
    <cellStyle name="Normal 74 3 2 2 4 2" xfId="37445"/>
    <cellStyle name="Normal 74 3 2 2 5" xfId="37446"/>
    <cellStyle name="Normal 74 3 2 3" xfId="37447"/>
    <cellStyle name="Normal 74 3 2 3 2" xfId="37448"/>
    <cellStyle name="Normal 74 3 2 3 2 2" xfId="37449"/>
    <cellStyle name="Normal 74 3 2 3 3" xfId="37450"/>
    <cellStyle name="Normal 74 3 2 4" xfId="37451"/>
    <cellStyle name="Normal 74 3 2 4 2" xfId="37452"/>
    <cellStyle name="Normal 74 3 2 4 2 2" xfId="37453"/>
    <cellStyle name="Normal 74 3 2 4 3" xfId="37454"/>
    <cellStyle name="Normal 74 3 2 5" xfId="37455"/>
    <cellStyle name="Normal 74 3 2 5 2" xfId="37456"/>
    <cellStyle name="Normal 74 3 2 6" xfId="37457"/>
    <cellStyle name="Normal 74 3 3 2" xfId="37458"/>
    <cellStyle name="Normal 74 3 3 2 2" xfId="37459"/>
    <cellStyle name="Normal 74 3 3 2 2 2" xfId="37460"/>
    <cellStyle name="Normal 74 3 3 2 3" xfId="37461"/>
    <cellStyle name="Normal 74 3 3 3" xfId="37462"/>
    <cellStyle name="Normal 74 3 3 3 2" xfId="37463"/>
    <cellStyle name="Normal 74 3 3 3 2 2" xfId="37464"/>
    <cellStyle name="Normal 74 3 3 3 3" xfId="37465"/>
    <cellStyle name="Normal 74 3 3 4" xfId="37466"/>
    <cellStyle name="Normal 74 3 3 4 2" xfId="37467"/>
    <cellStyle name="Normal 74 3 3 5" xfId="37468"/>
    <cellStyle name="Normal 74 3 4 2" xfId="37469"/>
    <cellStyle name="Normal 74 3 4 2 2" xfId="37470"/>
    <cellStyle name="Normal 74 3 4 3" xfId="37471"/>
    <cellStyle name="Normal 74 3 5" xfId="37472"/>
    <cellStyle name="Normal 74 3 5 2" xfId="37473"/>
    <cellStyle name="Normal 74 3 5 2 2" xfId="37474"/>
    <cellStyle name="Normal 74 3 5 3" xfId="37475"/>
    <cellStyle name="Normal 74 3 6" xfId="37476"/>
    <cellStyle name="Normal 74 3 6 2" xfId="37477"/>
    <cellStyle name="Normal 74 3 7" xfId="37478"/>
    <cellStyle name="Normal 74 4 2 2" xfId="37479"/>
    <cellStyle name="Normal 74 4 2 2 2" xfId="37480"/>
    <cellStyle name="Normal 74 4 2 2 2 2" xfId="37481"/>
    <cellStyle name="Normal 74 4 2 2 2 2 2" xfId="37482"/>
    <cellStyle name="Normal 74 4 2 2 2 3" xfId="37483"/>
    <cellStyle name="Normal 74 4 2 2 3" xfId="37484"/>
    <cellStyle name="Normal 74 4 2 2 3 2" xfId="37485"/>
    <cellStyle name="Normal 74 4 2 2 3 2 2" xfId="37486"/>
    <cellStyle name="Normal 74 4 2 2 3 3" xfId="37487"/>
    <cellStyle name="Normal 74 4 2 2 4" xfId="37488"/>
    <cellStyle name="Normal 74 4 2 2 4 2" xfId="37489"/>
    <cellStyle name="Normal 74 4 2 2 5" xfId="37490"/>
    <cellStyle name="Normal 74 4 2 3" xfId="37491"/>
    <cellStyle name="Normal 74 4 2 3 2" xfId="37492"/>
    <cellStyle name="Normal 74 4 2 3 2 2" xfId="37493"/>
    <cellStyle name="Normal 74 4 2 3 3" xfId="37494"/>
    <cellStyle name="Normal 74 4 2 4" xfId="37495"/>
    <cellStyle name="Normal 74 4 2 4 2" xfId="37496"/>
    <cellStyle name="Normal 74 4 2 4 2 2" xfId="37497"/>
    <cellStyle name="Normal 74 4 2 4 3" xfId="37498"/>
    <cellStyle name="Normal 74 4 2 5" xfId="37499"/>
    <cellStyle name="Normal 74 4 2 5 2" xfId="37500"/>
    <cellStyle name="Normal 74 4 2 6" xfId="37501"/>
    <cellStyle name="Normal 74 4 3" xfId="37502"/>
    <cellStyle name="Normal 74 4 3 2" xfId="37503"/>
    <cellStyle name="Normal 74 4 3 2 2" xfId="37504"/>
    <cellStyle name="Normal 74 4 3 2 2 2" xfId="37505"/>
    <cellStyle name="Normal 74 4 3 2 3" xfId="37506"/>
    <cellStyle name="Normal 74 4 3 3" xfId="37507"/>
    <cellStyle name="Normal 74 4 3 3 2" xfId="37508"/>
    <cellStyle name="Normal 74 4 3 3 2 2" xfId="37509"/>
    <cellStyle name="Normal 74 4 3 3 3" xfId="37510"/>
    <cellStyle name="Normal 74 4 3 4" xfId="37511"/>
    <cellStyle name="Normal 74 4 3 4 2" xfId="37512"/>
    <cellStyle name="Normal 74 4 3 5" xfId="37513"/>
    <cellStyle name="Normal 74 4 4" xfId="37514"/>
    <cellStyle name="Normal 74 4 4 2" xfId="37515"/>
    <cellStyle name="Normal 74 4 4 2 2" xfId="37516"/>
    <cellStyle name="Normal 74 4 4 3" xfId="37517"/>
    <cellStyle name="Normal 74 4 5" xfId="37518"/>
    <cellStyle name="Normal 74 4 5 2" xfId="37519"/>
    <cellStyle name="Normal 74 4 5 2 2" xfId="37520"/>
    <cellStyle name="Normal 74 4 5 3" xfId="37521"/>
    <cellStyle name="Normal 74 4 6" xfId="37522"/>
    <cellStyle name="Normal 74 4 6 2" xfId="37523"/>
    <cellStyle name="Normal 74 4 7" xfId="37524"/>
    <cellStyle name="Normal 74 5 2 2" xfId="37525"/>
    <cellStyle name="Normal 74 5 2 2 2" xfId="37526"/>
    <cellStyle name="Normal 74 5 2 2 2 2" xfId="37527"/>
    <cellStyle name="Normal 74 5 2 2 2 2 2" xfId="37528"/>
    <cellStyle name="Normal 74 5 2 2 2 3" xfId="37529"/>
    <cellStyle name="Normal 74 5 2 2 3" xfId="37530"/>
    <cellStyle name="Normal 74 5 2 2 3 2" xfId="37531"/>
    <cellStyle name="Normal 74 5 2 2 3 2 2" xfId="37532"/>
    <cellStyle name="Normal 74 5 2 2 3 3" xfId="37533"/>
    <cellStyle name="Normal 74 5 2 2 4" xfId="37534"/>
    <cellStyle name="Normal 74 5 2 2 4 2" xfId="37535"/>
    <cellStyle name="Normal 74 5 2 2 5" xfId="37536"/>
    <cellStyle name="Normal 74 5 2 3" xfId="37537"/>
    <cellStyle name="Normal 74 5 2 3 2" xfId="37538"/>
    <cellStyle name="Normal 74 5 2 3 2 2" xfId="37539"/>
    <cellStyle name="Normal 74 5 2 3 3" xfId="37540"/>
    <cellStyle name="Normal 74 5 2 4" xfId="37541"/>
    <cellStyle name="Normal 74 5 2 4 2" xfId="37542"/>
    <cellStyle name="Normal 74 5 2 4 2 2" xfId="37543"/>
    <cellStyle name="Normal 74 5 2 4 3" xfId="37544"/>
    <cellStyle name="Normal 74 5 2 5" xfId="37545"/>
    <cellStyle name="Normal 74 5 2 5 2" xfId="37546"/>
    <cellStyle name="Normal 74 5 2 6" xfId="37547"/>
    <cellStyle name="Normal 74 5 3" xfId="37548"/>
    <cellStyle name="Normal 74 5 3 2" xfId="37549"/>
    <cellStyle name="Normal 74 5 3 2 2" xfId="37550"/>
    <cellStyle name="Normal 74 5 3 2 2 2" xfId="37551"/>
    <cellStyle name="Normal 74 5 3 2 3" xfId="37552"/>
    <cellStyle name="Normal 74 5 3 3" xfId="37553"/>
    <cellStyle name="Normal 74 5 3 3 2" xfId="37554"/>
    <cellStyle name="Normal 74 5 3 3 2 2" xfId="37555"/>
    <cellStyle name="Normal 74 5 3 3 3" xfId="37556"/>
    <cellStyle name="Normal 74 5 3 4" xfId="37557"/>
    <cellStyle name="Normal 74 5 3 4 2" xfId="37558"/>
    <cellStyle name="Normal 74 5 3 5" xfId="37559"/>
    <cellStyle name="Normal 74 5 4" xfId="37560"/>
    <cellStyle name="Normal 74 5 4 2" xfId="37561"/>
    <cellStyle name="Normal 74 5 4 2 2" xfId="37562"/>
    <cellStyle name="Normal 74 5 4 3" xfId="37563"/>
    <cellStyle name="Normal 74 5 5" xfId="37564"/>
    <cellStyle name="Normal 74 5 5 2" xfId="37565"/>
    <cellStyle name="Normal 74 5 5 2 2" xfId="37566"/>
    <cellStyle name="Normal 74 5 5 3" xfId="37567"/>
    <cellStyle name="Normal 74 5 6" xfId="37568"/>
    <cellStyle name="Normal 74 5 6 2" xfId="37569"/>
    <cellStyle name="Normal 74 5 7" xfId="37570"/>
    <cellStyle name="Normal 74 6 2 2" xfId="37571"/>
    <cellStyle name="Normal 74 6 2 2 2" xfId="37572"/>
    <cellStyle name="Normal 74 6 2 2 2 2" xfId="37573"/>
    <cellStyle name="Normal 74 6 2 2 2 2 2" xfId="37574"/>
    <cellStyle name="Normal 74 6 2 2 2 3" xfId="37575"/>
    <cellStyle name="Normal 74 6 2 2 3" xfId="37576"/>
    <cellStyle name="Normal 74 6 2 2 3 2" xfId="37577"/>
    <cellStyle name="Normal 74 6 2 2 3 2 2" xfId="37578"/>
    <cellStyle name="Normal 74 6 2 2 3 3" xfId="37579"/>
    <cellStyle name="Normal 74 6 2 2 4" xfId="37580"/>
    <cellStyle name="Normal 74 6 2 2 4 2" xfId="37581"/>
    <cellStyle name="Normal 74 6 2 2 5" xfId="37582"/>
    <cellStyle name="Normal 74 6 2 3" xfId="37583"/>
    <cellStyle name="Normal 74 6 2 3 2" xfId="37584"/>
    <cellStyle name="Normal 74 6 2 3 2 2" xfId="37585"/>
    <cellStyle name="Normal 74 6 2 3 3" xfId="37586"/>
    <cellStyle name="Normal 74 6 2 4" xfId="37587"/>
    <cellStyle name="Normal 74 6 2 4 2" xfId="37588"/>
    <cellStyle name="Normal 74 6 2 4 2 2" xfId="37589"/>
    <cellStyle name="Normal 74 6 2 4 3" xfId="37590"/>
    <cellStyle name="Normal 74 6 2 5" xfId="37591"/>
    <cellStyle name="Normal 74 6 2 5 2" xfId="37592"/>
    <cellStyle name="Normal 74 6 2 6" xfId="37593"/>
    <cellStyle name="Normal 74 6 3" xfId="37594"/>
    <cellStyle name="Normal 74 6 3 2" xfId="37595"/>
    <cellStyle name="Normal 74 6 3 2 2" xfId="37596"/>
    <cellStyle name="Normal 74 6 3 2 2 2" xfId="37597"/>
    <cellStyle name="Normal 74 6 3 2 3" xfId="37598"/>
    <cellStyle name="Normal 74 6 3 3" xfId="37599"/>
    <cellStyle name="Normal 74 6 3 3 2" xfId="37600"/>
    <cellStyle name="Normal 74 6 3 3 2 2" xfId="37601"/>
    <cellStyle name="Normal 74 6 3 3 3" xfId="37602"/>
    <cellStyle name="Normal 74 6 3 4" xfId="37603"/>
    <cellStyle name="Normal 74 6 3 4 2" xfId="37604"/>
    <cellStyle name="Normal 74 6 3 5" xfId="37605"/>
    <cellStyle name="Normal 74 6 4" xfId="37606"/>
    <cellStyle name="Normal 74 6 4 2" xfId="37607"/>
    <cellStyle name="Normal 74 6 4 2 2" xfId="37608"/>
    <cellStyle name="Normal 74 6 4 3" xfId="37609"/>
    <cellStyle name="Normal 74 6 5" xfId="37610"/>
    <cellStyle name="Normal 74 6 5 2" xfId="37611"/>
    <cellStyle name="Normal 74 6 5 2 2" xfId="37612"/>
    <cellStyle name="Normal 74 6 5 3" xfId="37613"/>
    <cellStyle name="Normal 74 6 6" xfId="37614"/>
    <cellStyle name="Normal 74 6 6 2" xfId="37615"/>
    <cellStyle name="Normal 74 6 7" xfId="37616"/>
    <cellStyle name="Normal 74 7 2 2" xfId="37617"/>
    <cellStyle name="Normal 74 7 2 2 2" xfId="37618"/>
    <cellStyle name="Normal 74 7 2 2 2 2" xfId="37619"/>
    <cellStyle name="Normal 74 7 2 2 2 2 2" xfId="37620"/>
    <cellStyle name="Normal 74 7 2 2 2 3" xfId="37621"/>
    <cellStyle name="Normal 74 7 2 2 3" xfId="37622"/>
    <cellStyle name="Normal 74 7 2 2 3 2" xfId="37623"/>
    <cellStyle name="Normal 74 7 2 2 3 2 2" xfId="37624"/>
    <cellStyle name="Normal 74 7 2 2 3 3" xfId="37625"/>
    <cellStyle name="Normal 74 7 2 2 4" xfId="37626"/>
    <cellStyle name="Normal 74 7 2 2 4 2" xfId="37627"/>
    <cellStyle name="Normal 74 7 2 2 5" xfId="37628"/>
    <cellStyle name="Normal 74 7 2 3" xfId="37629"/>
    <cellStyle name="Normal 74 7 2 3 2" xfId="37630"/>
    <cellStyle name="Normal 74 7 2 3 2 2" xfId="37631"/>
    <cellStyle name="Normal 74 7 2 3 3" xfId="37632"/>
    <cellStyle name="Normal 74 7 2 4" xfId="37633"/>
    <cellStyle name="Normal 74 7 2 4 2" xfId="37634"/>
    <cellStyle name="Normal 74 7 2 4 2 2" xfId="37635"/>
    <cellStyle name="Normal 74 7 2 4 3" xfId="37636"/>
    <cellStyle name="Normal 74 7 2 5" xfId="37637"/>
    <cellStyle name="Normal 74 7 2 5 2" xfId="37638"/>
    <cellStyle name="Normal 74 7 2 6" xfId="37639"/>
    <cellStyle name="Normal 74 7 3" xfId="37640"/>
    <cellStyle name="Normal 74 7 3 2" xfId="37641"/>
    <cellStyle name="Normal 74 7 3 2 2" xfId="37642"/>
    <cellStyle name="Normal 74 7 3 2 2 2" xfId="37643"/>
    <cellStyle name="Normal 74 7 3 2 3" xfId="37644"/>
    <cellStyle name="Normal 74 7 3 3" xfId="37645"/>
    <cellStyle name="Normal 74 7 3 3 2" xfId="37646"/>
    <cellStyle name="Normal 74 7 3 3 2 2" xfId="37647"/>
    <cellStyle name="Normal 74 7 3 3 3" xfId="37648"/>
    <cellStyle name="Normal 74 7 3 4" xfId="37649"/>
    <cellStyle name="Normal 74 7 3 4 2" xfId="37650"/>
    <cellStyle name="Normal 74 7 3 5" xfId="37651"/>
    <cellStyle name="Normal 74 7 4" xfId="37652"/>
    <cellStyle name="Normal 74 7 4 2" xfId="37653"/>
    <cellStyle name="Normal 74 7 4 2 2" xfId="37654"/>
    <cellStyle name="Normal 74 7 4 3" xfId="37655"/>
    <cellStyle name="Normal 74 7 5" xfId="37656"/>
    <cellStyle name="Normal 74 7 5 2" xfId="37657"/>
    <cellStyle name="Normal 74 7 5 2 2" xfId="37658"/>
    <cellStyle name="Normal 74 7 5 3" xfId="37659"/>
    <cellStyle name="Normal 74 7 6" xfId="37660"/>
    <cellStyle name="Normal 74 7 6 2" xfId="37661"/>
    <cellStyle name="Normal 74 7 7" xfId="37662"/>
    <cellStyle name="Normal 74 8 2" xfId="37663"/>
    <cellStyle name="Normal 74 8 2 2" xfId="37664"/>
    <cellStyle name="Normal 74 8 2 2 2" xfId="37665"/>
    <cellStyle name="Normal 74 8 2 2 2 2" xfId="37666"/>
    <cellStyle name="Normal 74 8 2 2 3" xfId="37667"/>
    <cellStyle name="Normal 74 8 2 3" xfId="37668"/>
    <cellStyle name="Normal 74 8 2 3 2" xfId="37669"/>
    <cellStyle name="Normal 74 8 2 3 2 2" xfId="37670"/>
    <cellStyle name="Normal 74 8 2 3 3" xfId="37671"/>
    <cellStyle name="Normal 74 8 2 4" xfId="37672"/>
    <cellStyle name="Normal 74 8 2 4 2" xfId="37673"/>
    <cellStyle name="Normal 74 8 2 5" xfId="37674"/>
    <cellStyle name="Normal 74 8 3" xfId="37675"/>
    <cellStyle name="Normal 74 8 3 2" xfId="37676"/>
    <cellStyle name="Normal 74 8 3 2 2" xfId="37677"/>
    <cellStyle name="Normal 74 8 3 3" xfId="37678"/>
    <cellStyle name="Normal 74 8 4" xfId="37679"/>
    <cellStyle name="Normal 74 8 4 2" xfId="37680"/>
    <cellStyle name="Normal 74 8 4 2 2" xfId="37681"/>
    <cellStyle name="Normal 74 8 4 3" xfId="37682"/>
    <cellStyle name="Normal 74 8 5" xfId="37683"/>
    <cellStyle name="Normal 74 8 5 2" xfId="37684"/>
    <cellStyle name="Normal 74 8 6" xfId="37685"/>
    <cellStyle name="Normal 74 9 2" xfId="37686"/>
    <cellStyle name="Normal 74 9 2 2" xfId="37687"/>
    <cellStyle name="Normal 74 9 2 2 2" xfId="37688"/>
    <cellStyle name="Normal 74 9 2 2 2 2" xfId="37689"/>
    <cellStyle name="Normal 74 9 2 2 3" xfId="37690"/>
    <cellStyle name="Normal 74 9 2 3" xfId="37691"/>
    <cellStyle name="Normal 74 9 2 3 2" xfId="37692"/>
    <cellStyle name="Normal 74 9 2 3 2 2" xfId="37693"/>
    <cellStyle name="Normal 74 9 2 3 3" xfId="37694"/>
    <cellStyle name="Normal 74 9 2 4" xfId="37695"/>
    <cellStyle name="Normal 74 9 2 4 2" xfId="37696"/>
    <cellStyle name="Normal 74 9 2 5" xfId="37697"/>
    <cellStyle name="Normal 74 9 3" xfId="37698"/>
    <cellStyle name="Normal 74 9 3 2" xfId="37699"/>
    <cellStyle name="Normal 74 9 3 2 2" xfId="37700"/>
    <cellStyle name="Normal 74 9 3 3" xfId="37701"/>
    <cellStyle name="Normal 74 9 4" xfId="37702"/>
    <cellStyle name="Normal 74 9 4 2" xfId="37703"/>
    <cellStyle name="Normal 74 9 4 2 2" xfId="37704"/>
    <cellStyle name="Normal 74 9 4 3" xfId="37705"/>
    <cellStyle name="Normal 74 9 5" xfId="37706"/>
    <cellStyle name="Normal 74 9 5 2" xfId="37707"/>
    <cellStyle name="Normal 74 9 6" xfId="37708"/>
    <cellStyle name="Normal 75 10 2" xfId="37709"/>
    <cellStyle name="Normal 75 10 2 2" xfId="37710"/>
    <cellStyle name="Normal 75 10 2 2 2" xfId="37711"/>
    <cellStyle name="Normal 75 10 2 3" xfId="37712"/>
    <cellStyle name="Normal 75 10 3" xfId="37713"/>
    <cellStyle name="Normal 75 10 3 2" xfId="37714"/>
    <cellStyle name="Normal 75 10 3 2 2" xfId="37715"/>
    <cellStyle name="Normal 75 10 3 3" xfId="37716"/>
    <cellStyle name="Normal 75 10 4" xfId="37717"/>
    <cellStyle name="Normal 75 10 4 2" xfId="37718"/>
    <cellStyle name="Normal 75 10 5" xfId="37719"/>
    <cellStyle name="Normal 75 11" xfId="37720"/>
    <cellStyle name="Normal 75 11 2" xfId="37721"/>
    <cellStyle name="Normal 75 11 2 2" xfId="37722"/>
    <cellStyle name="Normal 75 11 3" xfId="37723"/>
    <cellStyle name="Normal 75 12" xfId="37724"/>
    <cellStyle name="Normal 75 12 2" xfId="37725"/>
    <cellStyle name="Normal 75 12 2 2" xfId="37726"/>
    <cellStyle name="Normal 75 12 3" xfId="37727"/>
    <cellStyle name="Normal 75 13" xfId="37728"/>
    <cellStyle name="Normal 75 13 2" xfId="37729"/>
    <cellStyle name="Normal 75 14" xfId="37730"/>
    <cellStyle name="Normal 75 2 2 2" xfId="37731"/>
    <cellStyle name="Normal 75 2 2 2 2" xfId="37732"/>
    <cellStyle name="Normal 75 2 2 2 2 2" xfId="37733"/>
    <cellStyle name="Normal 75 2 2 2 2 2 2" xfId="37734"/>
    <cellStyle name="Normal 75 2 2 2 2 3" xfId="37735"/>
    <cellStyle name="Normal 75 2 2 2 3" xfId="37736"/>
    <cellStyle name="Normal 75 2 2 2 3 2" xfId="37737"/>
    <cellStyle name="Normal 75 2 2 2 3 2 2" xfId="37738"/>
    <cellStyle name="Normal 75 2 2 2 3 3" xfId="37739"/>
    <cellStyle name="Normal 75 2 2 2 4" xfId="37740"/>
    <cellStyle name="Normal 75 2 2 2 4 2" xfId="37741"/>
    <cellStyle name="Normal 75 2 2 2 5" xfId="37742"/>
    <cellStyle name="Normal 75 2 2 3" xfId="37743"/>
    <cellStyle name="Normal 75 2 2 3 2" xfId="37744"/>
    <cellStyle name="Normal 75 2 2 3 2 2" xfId="37745"/>
    <cellStyle name="Normal 75 2 2 3 3" xfId="37746"/>
    <cellStyle name="Normal 75 2 2 4" xfId="37747"/>
    <cellStyle name="Normal 75 2 2 4 2" xfId="37748"/>
    <cellStyle name="Normal 75 2 2 4 2 2" xfId="37749"/>
    <cellStyle name="Normal 75 2 2 4 3" xfId="37750"/>
    <cellStyle name="Normal 75 2 2 5" xfId="37751"/>
    <cellStyle name="Normal 75 2 2 5 2" xfId="37752"/>
    <cellStyle name="Normal 75 2 2 6" xfId="37753"/>
    <cellStyle name="Normal 75 2 3 2" xfId="37754"/>
    <cellStyle name="Normal 75 2 3 2 2" xfId="37755"/>
    <cellStyle name="Normal 75 2 3 2 2 2" xfId="37756"/>
    <cellStyle name="Normal 75 2 3 2 3" xfId="37757"/>
    <cellStyle name="Normal 75 2 3 3" xfId="37758"/>
    <cellStyle name="Normal 75 2 3 3 2" xfId="37759"/>
    <cellStyle name="Normal 75 2 3 3 2 2" xfId="37760"/>
    <cellStyle name="Normal 75 2 3 3 3" xfId="37761"/>
    <cellStyle name="Normal 75 2 3 4" xfId="37762"/>
    <cellStyle name="Normal 75 2 3 4 2" xfId="37763"/>
    <cellStyle name="Normal 75 2 3 5" xfId="37764"/>
    <cellStyle name="Normal 75 2 4 2" xfId="37765"/>
    <cellStyle name="Normal 75 2 4 2 2" xfId="37766"/>
    <cellStyle name="Normal 75 2 4 3" xfId="37767"/>
    <cellStyle name="Normal 75 2 5" xfId="37768"/>
    <cellStyle name="Normal 75 2 5 2" xfId="37769"/>
    <cellStyle name="Normal 75 2 5 2 2" xfId="37770"/>
    <cellStyle name="Normal 75 2 5 3" xfId="37771"/>
    <cellStyle name="Normal 75 2 6" xfId="37772"/>
    <cellStyle name="Normal 75 2 6 2" xfId="37773"/>
    <cellStyle name="Normal 75 2 7" xfId="37774"/>
    <cellStyle name="Normal 75 3 2 2" xfId="37775"/>
    <cellStyle name="Normal 75 3 2 2 2" xfId="37776"/>
    <cellStyle name="Normal 75 3 2 2 2 2" xfId="37777"/>
    <cellStyle name="Normal 75 3 2 2 2 2 2" xfId="37778"/>
    <cellStyle name="Normal 75 3 2 2 2 3" xfId="37779"/>
    <cellStyle name="Normal 75 3 2 2 3" xfId="37780"/>
    <cellStyle name="Normal 75 3 2 2 3 2" xfId="37781"/>
    <cellStyle name="Normal 75 3 2 2 3 2 2" xfId="37782"/>
    <cellStyle name="Normal 75 3 2 2 3 3" xfId="37783"/>
    <cellStyle name="Normal 75 3 2 2 4" xfId="37784"/>
    <cellStyle name="Normal 75 3 2 2 4 2" xfId="37785"/>
    <cellStyle name="Normal 75 3 2 2 5" xfId="37786"/>
    <cellStyle name="Normal 75 3 2 3" xfId="37787"/>
    <cellStyle name="Normal 75 3 2 3 2" xfId="37788"/>
    <cellStyle name="Normal 75 3 2 3 2 2" xfId="37789"/>
    <cellStyle name="Normal 75 3 2 3 3" xfId="37790"/>
    <cellStyle name="Normal 75 3 2 4" xfId="37791"/>
    <cellStyle name="Normal 75 3 2 4 2" xfId="37792"/>
    <cellStyle name="Normal 75 3 2 4 2 2" xfId="37793"/>
    <cellStyle name="Normal 75 3 2 4 3" xfId="37794"/>
    <cellStyle name="Normal 75 3 2 5" xfId="37795"/>
    <cellStyle name="Normal 75 3 2 5 2" xfId="37796"/>
    <cellStyle name="Normal 75 3 2 6" xfId="37797"/>
    <cellStyle name="Normal 75 3 3 2" xfId="37798"/>
    <cellStyle name="Normal 75 3 3 2 2" xfId="37799"/>
    <cellStyle name="Normal 75 3 3 2 2 2" xfId="37800"/>
    <cellStyle name="Normal 75 3 3 2 3" xfId="37801"/>
    <cellStyle name="Normal 75 3 3 3" xfId="37802"/>
    <cellStyle name="Normal 75 3 3 3 2" xfId="37803"/>
    <cellStyle name="Normal 75 3 3 3 2 2" xfId="37804"/>
    <cellStyle name="Normal 75 3 3 3 3" xfId="37805"/>
    <cellStyle name="Normal 75 3 3 4" xfId="37806"/>
    <cellStyle name="Normal 75 3 3 4 2" xfId="37807"/>
    <cellStyle name="Normal 75 3 3 5" xfId="37808"/>
    <cellStyle name="Normal 75 3 4 2" xfId="37809"/>
    <cellStyle name="Normal 75 3 4 2 2" xfId="37810"/>
    <cellStyle name="Normal 75 3 4 3" xfId="37811"/>
    <cellStyle name="Normal 75 3 5" xfId="37812"/>
    <cellStyle name="Normal 75 3 5 2" xfId="37813"/>
    <cellStyle name="Normal 75 3 5 2 2" xfId="37814"/>
    <cellStyle name="Normal 75 3 5 3" xfId="37815"/>
    <cellStyle name="Normal 75 3 6" xfId="37816"/>
    <cellStyle name="Normal 75 3 6 2" xfId="37817"/>
    <cellStyle name="Normal 75 3 7" xfId="37818"/>
    <cellStyle name="Normal 75 4 2 2" xfId="37819"/>
    <cellStyle name="Normal 75 4 2 2 2" xfId="37820"/>
    <cellStyle name="Normal 75 4 2 2 2 2" xfId="37821"/>
    <cellStyle name="Normal 75 4 2 2 2 2 2" xfId="37822"/>
    <cellStyle name="Normal 75 4 2 2 2 3" xfId="37823"/>
    <cellStyle name="Normal 75 4 2 2 3" xfId="37824"/>
    <cellStyle name="Normal 75 4 2 2 3 2" xfId="37825"/>
    <cellStyle name="Normal 75 4 2 2 3 2 2" xfId="37826"/>
    <cellStyle name="Normal 75 4 2 2 3 3" xfId="37827"/>
    <cellStyle name="Normal 75 4 2 2 4" xfId="37828"/>
    <cellStyle name="Normal 75 4 2 2 4 2" xfId="37829"/>
    <cellStyle name="Normal 75 4 2 2 5" xfId="37830"/>
    <cellStyle name="Normal 75 4 2 3" xfId="37831"/>
    <cellStyle name="Normal 75 4 2 3 2" xfId="37832"/>
    <cellStyle name="Normal 75 4 2 3 2 2" xfId="37833"/>
    <cellStyle name="Normal 75 4 2 3 3" xfId="37834"/>
    <cellStyle name="Normal 75 4 2 4" xfId="37835"/>
    <cellStyle name="Normal 75 4 2 4 2" xfId="37836"/>
    <cellStyle name="Normal 75 4 2 4 2 2" xfId="37837"/>
    <cellStyle name="Normal 75 4 2 4 3" xfId="37838"/>
    <cellStyle name="Normal 75 4 2 5" xfId="37839"/>
    <cellStyle name="Normal 75 4 2 5 2" xfId="37840"/>
    <cellStyle name="Normal 75 4 2 6" xfId="37841"/>
    <cellStyle name="Normal 75 4 3" xfId="37842"/>
    <cellStyle name="Normal 75 4 3 2" xfId="37843"/>
    <cellStyle name="Normal 75 4 3 2 2" xfId="37844"/>
    <cellStyle name="Normal 75 4 3 2 2 2" xfId="37845"/>
    <cellStyle name="Normal 75 4 3 2 3" xfId="37846"/>
    <cellStyle name="Normal 75 4 3 3" xfId="37847"/>
    <cellStyle name="Normal 75 4 3 3 2" xfId="37848"/>
    <cellStyle name="Normal 75 4 3 3 2 2" xfId="37849"/>
    <cellStyle name="Normal 75 4 3 3 3" xfId="37850"/>
    <cellStyle name="Normal 75 4 3 4" xfId="37851"/>
    <cellStyle name="Normal 75 4 3 4 2" xfId="37852"/>
    <cellStyle name="Normal 75 4 3 5" xfId="37853"/>
    <cellStyle name="Normal 75 4 4" xfId="37854"/>
    <cellStyle name="Normal 75 4 4 2" xfId="37855"/>
    <cellStyle name="Normal 75 4 4 2 2" xfId="37856"/>
    <cellStyle name="Normal 75 4 4 3" xfId="37857"/>
    <cellStyle name="Normal 75 4 5" xfId="37858"/>
    <cellStyle name="Normal 75 4 5 2" xfId="37859"/>
    <cellStyle name="Normal 75 4 5 2 2" xfId="37860"/>
    <cellStyle name="Normal 75 4 5 3" xfId="37861"/>
    <cellStyle name="Normal 75 4 6" xfId="37862"/>
    <cellStyle name="Normal 75 4 6 2" xfId="37863"/>
    <cellStyle name="Normal 75 4 7" xfId="37864"/>
    <cellStyle name="Normal 75 5 2 2" xfId="37865"/>
    <cellStyle name="Normal 75 5 2 2 2" xfId="37866"/>
    <cellStyle name="Normal 75 5 2 2 2 2" xfId="37867"/>
    <cellStyle name="Normal 75 5 2 2 2 2 2" xfId="37868"/>
    <cellStyle name="Normal 75 5 2 2 2 3" xfId="37869"/>
    <cellStyle name="Normal 75 5 2 2 3" xfId="37870"/>
    <cellStyle name="Normal 75 5 2 2 3 2" xfId="37871"/>
    <cellStyle name="Normal 75 5 2 2 3 2 2" xfId="37872"/>
    <cellStyle name="Normal 75 5 2 2 3 3" xfId="37873"/>
    <cellStyle name="Normal 75 5 2 2 4" xfId="37874"/>
    <cellStyle name="Normal 75 5 2 2 4 2" xfId="37875"/>
    <cellStyle name="Normal 75 5 2 2 5" xfId="37876"/>
    <cellStyle name="Normal 75 5 2 3" xfId="37877"/>
    <cellStyle name="Normal 75 5 2 3 2" xfId="37878"/>
    <cellStyle name="Normal 75 5 2 3 2 2" xfId="37879"/>
    <cellStyle name="Normal 75 5 2 3 3" xfId="37880"/>
    <cellStyle name="Normal 75 5 2 4" xfId="37881"/>
    <cellStyle name="Normal 75 5 2 4 2" xfId="37882"/>
    <cellStyle name="Normal 75 5 2 4 2 2" xfId="37883"/>
    <cellStyle name="Normal 75 5 2 4 3" xfId="37884"/>
    <cellStyle name="Normal 75 5 2 5" xfId="37885"/>
    <cellStyle name="Normal 75 5 2 5 2" xfId="37886"/>
    <cellStyle name="Normal 75 5 2 6" xfId="37887"/>
    <cellStyle name="Normal 75 5 3" xfId="37888"/>
    <cellStyle name="Normal 75 5 3 2" xfId="37889"/>
    <cellStyle name="Normal 75 5 3 2 2" xfId="37890"/>
    <cellStyle name="Normal 75 5 3 2 2 2" xfId="37891"/>
    <cellStyle name="Normal 75 5 3 2 3" xfId="37892"/>
    <cellStyle name="Normal 75 5 3 3" xfId="37893"/>
    <cellStyle name="Normal 75 5 3 3 2" xfId="37894"/>
    <cellStyle name="Normal 75 5 3 3 2 2" xfId="37895"/>
    <cellStyle name="Normal 75 5 3 3 3" xfId="37896"/>
    <cellStyle name="Normal 75 5 3 4" xfId="37897"/>
    <cellStyle name="Normal 75 5 3 4 2" xfId="37898"/>
    <cellStyle name="Normal 75 5 3 5" xfId="37899"/>
    <cellStyle name="Normal 75 5 4" xfId="37900"/>
    <cellStyle name="Normal 75 5 4 2" xfId="37901"/>
    <cellStyle name="Normal 75 5 4 2 2" xfId="37902"/>
    <cellStyle name="Normal 75 5 4 3" xfId="37903"/>
    <cellStyle name="Normal 75 5 5" xfId="37904"/>
    <cellStyle name="Normal 75 5 5 2" xfId="37905"/>
    <cellStyle name="Normal 75 5 5 2 2" xfId="37906"/>
    <cellStyle name="Normal 75 5 5 3" xfId="37907"/>
    <cellStyle name="Normal 75 5 6" xfId="37908"/>
    <cellStyle name="Normal 75 5 6 2" xfId="37909"/>
    <cellStyle name="Normal 75 5 7" xfId="37910"/>
    <cellStyle name="Normal 75 6 2 2" xfId="37911"/>
    <cellStyle name="Normal 75 6 2 2 2" xfId="37912"/>
    <cellStyle name="Normal 75 6 2 2 2 2" xfId="37913"/>
    <cellStyle name="Normal 75 6 2 2 2 2 2" xfId="37914"/>
    <cellStyle name="Normal 75 6 2 2 2 3" xfId="37915"/>
    <cellStyle name="Normal 75 6 2 2 3" xfId="37916"/>
    <cellStyle name="Normal 75 6 2 2 3 2" xfId="37917"/>
    <cellStyle name="Normal 75 6 2 2 3 2 2" xfId="37918"/>
    <cellStyle name="Normal 75 6 2 2 3 3" xfId="37919"/>
    <cellStyle name="Normal 75 6 2 2 4" xfId="37920"/>
    <cellStyle name="Normal 75 6 2 2 4 2" xfId="37921"/>
    <cellStyle name="Normal 75 6 2 2 5" xfId="37922"/>
    <cellStyle name="Normal 75 6 2 3" xfId="37923"/>
    <cellStyle name="Normal 75 6 2 3 2" xfId="37924"/>
    <cellStyle name="Normal 75 6 2 3 2 2" xfId="37925"/>
    <cellStyle name="Normal 75 6 2 3 3" xfId="37926"/>
    <cellStyle name="Normal 75 6 2 4" xfId="37927"/>
    <cellStyle name="Normal 75 6 2 4 2" xfId="37928"/>
    <cellStyle name="Normal 75 6 2 4 2 2" xfId="37929"/>
    <cellStyle name="Normal 75 6 2 4 3" xfId="37930"/>
    <cellStyle name="Normal 75 6 2 5" xfId="37931"/>
    <cellStyle name="Normal 75 6 2 5 2" xfId="37932"/>
    <cellStyle name="Normal 75 6 2 6" xfId="37933"/>
    <cellStyle name="Normal 75 6 3" xfId="37934"/>
    <cellStyle name="Normal 75 6 3 2" xfId="37935"/>
    <cellStyle name="Normal 75 6 3 2 2" xfId="37936"/>
    <cellStyle name="Normal 75 6 3 2 2 2" xfId="37937"/>
    <cellStyle name="Normal 75 6 3 2 3" xfId="37938"/>
    <cellStyle name="Normal 75 6 3 3" xfId="37939"/>
    <cellStyle name="Normal 75 6 3 3 2" xfId="37940"/>
    <cellStyle name="Normal 75 6 3 3 2 2" xfId="37941"/>
    <cellStyle name="Normal 75 6 3 3 3" xfId="37942"/>
    <cellStyle name="Normal 75 6 3 4" xfId="37943"/>
    <cellStyle name="Normal 75 6 3 4 2" xfId="37944"/>
    <cellStyle name="Normal 75 6 3 5" xfId="37945"/>
    <cellStyle name="Normal 75 6 4" xfId="37946"/>
    <cellStyle name="Normal 75 6 4 2" xfId="37947"/>
    <cellStyle name="Normal 75 6 4 2 2" xfId="37948"/>
    <cellStyle name="Normal 75 6 4 3" xfId="37949"/>
    <cellStyle name="Normal 75 6 5" xfId="37950"/>
    <cellStyle name="Normal 75 6 5 2" xfId="37951"/>
    <cellStyle name="Normal 75 6 5 2 2" xfId="37952"/>
    <cellStyle name="Normal 75 6 5 3" xfId="37953"/>
    <cellStyle name="Normal 75 6 6" xfId="37954"/>
    <cellStyle name="Normal 75 6 6 2" xfId="37955"/>
    <cellStyle name="Normal 75 6 7" xfId="37956"/>
    <cellStyle name="Normal 75 7 2 2" xfId="37957"/>
    <cellStyle name="Normal 75 7 2 2 2" xfId="37958"/>
    <cellStyle name="Normal 75 7 2 2 2 2" xfId="37959"/>
    <cellStyle name="Normal 75 7 2 2 2 2 2" xfId="37960"/>
    <cellStyle name="Normal 75 7 2 2 2 3" xfId="37961"/>
    <cellStyle name="Normal 75 7 2 2 3" xfId="37962"/>
    <cellStyle name="Normal 75 7 2 2 3 2" xfId="37963"/>
    <cellStyle name="Normal 75 7 2 2 3 2 2" xfId="37964"/>
    <cellStyle name="Normal 75 7 2 2 3 3" xfId="37965"/>
    <cellStyle name="Normal 75 7 2 2 4" xfId="37966"/>
    <cellStyle name="Normal 75 7 2 2 4 2" xfId="37967"/>
    <cellStyle name="Normal 75 7 2 2 5" xfId="37968"/>
    <cellStyle name="Normal 75 7 2 3" xfId="37969"/>
    <cellStyle name="Normal 75 7 2 3 2" xfId="37970"/>
    <cellStyle name="Normal 75 7 2 3 2 2" xfId="37971"/>
    <cellStyle name="Normal 75 7 2 3 3" xfId="37972"/>
    <cellStyle name="Normal 75 7 2 4" xfId="37973"/>
    <cellStyle name="Normal 75 7 2 4 2" xfId="37974"/>
    <cellStyle name="Normal 75 7 2 4 2 2" xfId="37975"/>
    <cellStyle name="Normal 75 7 2 4 3" xfId="37976"/>
    <cellStyle name="Normal 75 7 2 5" xfId="37977"/>
    <cellStyle name="Normal 75 7 2 5 2" xfId="37978"/>
    <cellStyle name="Normal 75 7 2 6" xfId="37979"/>
    <cellStyle name="Normal 75 7 3" xfId="37980"/>
    <cellStyle name="Normal 75 7 3 2" xfId="37981"/>
    <cellStyle name="Normal 75 7 3 2 2" xfId="37982"/>
    <cellStyle name="Normal 75 7 3 2 2 2" xfId="37983"/>
    <cellStyle name="Normal 75 7 3 2 3" xfId="37984"/>
    <cellStyle name="Normal 75 7 3 3" xfId="37985"/>
    <cellStyle name="Normal 75 7 3 3 2" xfId="37986"/>
    <cellStyle name="Normal 75 7 3 3 2 2" xfId="37987"/>
    <cellStyle name="Normal 75 7 3 3 3" xfId="37988"/>
    <cellStyle name="Normal 75 7 3 4" xfId="37989"/>
    <cellStyle name="Normal 75 7 3 4 2" xfId="37990"/>
    <cellStyle name="Normal 75 7 3 5" xfId="37991"/>
    <cellStyle name="Normal 75 7 4" xfId="37992"/>
    <cellStyle name="Normal 75 7 4 2" xfId="37993"/>
    <cellStyle name="Normal 75 7 4 2 2" xfId="37994"/>
    <cellStyle name="Normal 75 7 4 3" xfId="37995"/>
    <cellStyle name="Normal 75 7 5" xfId="37996"/>
    <cellStyle name="Normal 75 7 5 2" xfId="37997"/>
    <cellStyle name="Normal 75 7 5 2 2" xfId="37998"/>
    <cellStyle name="Normal 75 7 5 3" xfId="37999"/>
    <cellStyle name="Normal 75 7 6" xfId="38000"/>
    <cellStyle name="Normal 75 7 6 2" xfId="38001"/>
    <cellStyle name="Normal 75 7 7" xfId="38002"/>
    <cellStyle name="Normal 75 8 2" xfId="38003"/>
    <cellStyle name="Normal 75 8 2 2" xfId="38004"/>
    <cellStyle name="Normal 75 8 2 2 2" xfId="38005"/>
    <cellStyle name="Normal 75 8 2 2 2 2" xfId="38006"/>
    <cellStyle name="Normal 75 8 2 2 3" xfId="38007"/>
    <cellStyle name="Normal 75 8 2 3" xfId="38008"/>
    <cellStyle name="Normal 75 8 2 3 2" xfId="38009"/>
    <cellStyle name="Normal 75 8 2 3 2 2" xfId="38010"/>
    <cellStyle name="Normal 75 8 2 3 3" xfId="38011"/>
    <cellStyle name="Normal 75 8 2 4" xfId="38012"/>
    <cellStyle name="Normal 75 8 2 4 2" xfId="38013"/>
    <cellStyle name="Normal 75 8 2 5" xfId="38014"/>
    <cellStyle name="Normal 75 8 3" xfId="38015"/>
    <cellStyle name="Normal 75 8 3 2" xfId="38016"/>
    <cellStyle name="Normal 75 8 3 2 2" xfId="38017"/>
    <cellStyle name="Normal 75 8 3 3" xfId="38018"/>
    <cellStyle name="Normal 75 8 4" xfId="38019"/>
    <cellStyle name="Normal 75 8 4 2" xfId="38020"/>
    <cellStyle name="Normal 75 8 4 2 2" xfId="38021"/>
    <cellStyle name="Normal 75 8 4 3" xfId="38022"/>
    <cellStyle name="Normal 75 8 5" xfId="38023"/>
    <cellStyle name="Normal 75 8 5 2" xfId="38024"/>
    <cellStyle name="Normal 75 8 6" xfId="38025"/>
    <cellStyle name="Normal 75 9 2" xfId="38026"/>
    <cellStyle name="Normal 75 9 2 2" xfId="38027"/>
    <cellStyle name="Normal 75 9 2 2 2" xfId="38028"/>
    <cellStyle name="Normal 75 9 2 2 2 2" xfId="38029"/>
    <cellStyle name="Normal 75 9 2 2 3" xfId="38030"/>
    <cellStyle name="Normal 75 9 2 3" xfId="38031"/>
    <cellStyle name="Normal 75 9 2 3 2" xfId="38032"/>
    <cellStyle name="Normal 75 9 2 3 2 2" xfId="38033"/>
    <cellStyle name="Normal 75 9 2 3 3" xfId="38034"/>
    <cellStyle name="Normal 75 9 2 4" xfId="38035"/>
    <cellStyle name="Normal 75 9 2 4 2" xfId="38036"/>
    <cellStyle name="Normal 75 9 2 5" xfId="38037"/>
    <cellStyle name="Normal 75 9 3" xfId="38038"/>
    <cellStyle name="Normal 75 9 3 2" xfId="38039"/>
    <cellStyle name="Normal 75 9 3 2 2" xfId="38040"/>
    <cellStyle name="Normal 75 9 3 3" xfId="38041"/>
    <cellStyle name="Normal 75 9 4" xfId="38042"/>
    <cellStyle name="Normal 75 9 4 2" xfId="38043"/>
    <cellStyle name="Normal 75 9 4 2 2" xfId="38044"/>
    <cellStyle name="Normal 75 9 4 3" xfId="38045"/>
    <cellStyle name="Normal 75 9 5" xfId="38046"/>
    <cellStyle name="Normal 75 9 5 2" xfId="38047"/>
    <cellStyle name="Normal 75 9 6" xfId="38048"/>
    <cellStyle name="Normal 76 10 2" xfId="38049"/>
    <cellStyle name="Normal 76 10 2 2" xfId="38050"/>
    <cellStyle name="Normal 76 10 2 2 2" xfId="38051"/>
    <cellStyle name="Normal 76 10 2 3" xfId="38052"/>
    <cellStyle name="Normal 76 10 3" xfId="38053"/>
    <cellStyle name="Normal 76 10 3 2" xfId="38054"/>
    <cellStyle name="Normal 76 10 3 2 2" xfId="38055"/>
    <cellStyle name="Normal 76 10 3 3" xfId="38056"/>
    <cellStyle name="Normal 76 10 4" xfId="38057"/>
    <cellStyle name="Normal 76 10 4 2" xfId="38058"/>
    <cellStyle name="Normal 76 10 5" xfId="38059"/>
    <cellStyle name="Normal 76 11" xfId="38060"/>
    <cellStyle name="Normal 76 11 2" xfId="38061"/>
    <cellStyle name="Normal 76 11 2 2" xfId="38062"/>
    <cellStyle name="Normal 76 11 3" xfId="38063"/>
    <cellStyle name="Normal 76 12" xfId="38064"/>
    <cellStyle name="Normal 76 12 2" xfId="38065"/>
    <cellStyle name="Normal 76 12 2 2" xfId="38066"/>
    <cellStyle name="Normal 76 12 3" xfId="38067"/>
    <cellStyle name="Normal 76 13" xfId="38068"/>
    <cellStyle name="Normal 76 13 2" xfId="38069"/>
    <cellStyle name="Normal 76 14" xfId="38070"/>
    <cellStyle name="Normal 76 2 2 2" xfId="38071"/>
    <cellStyle name="Normal 76 2 2 2 2" xfId="38072"/>
    <cellStyle name="Normal 76 2 2 2 2 2" xfId="38073"/>
    <cellStyle name="Normal 76 2 2 2 2 2 2" xfId="38074"/>
    <cellStyle name="Normal 76 2 2 2 2 3" xfId="38075"/>
    <cellStyle name="Normal 76 2 2 2 3" xfId="38076"/>
    <cellStyle name="Normal 76 2 2 2 3 2" xfId="38077"/>
    <cellStyle name="Normal 76 2 2 2 3 2 2" xfId="38078"/>
    <cellStyle name="Normal 76 2 2 2 3 3" xfId="38079"/>
    <cellStyle name="Normal 76 2 2 2 4" xfId="38080"/>
    <cellStyle name="Normal 76 2 2 2 4 2" xfId="38081"/>
    <cellStyle name="Normal 76 2 2 2 5" xfId="38082"/>
    <cellStyle name="Normal 76 2 2 3" xfId="38083"/>
    <cellStyle name="Normal 76 2 2 3 2" xfId="38084"/>
    <cellStyle name="Normal 76 2 2 3 2 2" xfId="38085"/>
    <cellStyle name="Normal 76 2 2 3 3" xfId="38086"/>
    <cellStyle name="Normal 76 2 2 4" xfId="38087"/>
    <cellStyle name="Normal 76 2 2 4 2" xfId="38088"/>
    <cellStyle name="Normal 76 2 2 4 2 2" xfId="38089"/>
    <cellStyle name="Normal 76 2 2 4 3" xfId="38090"/>
    <cellStyle name="Normal 76 2 2 5" xfId="38091"/>
    <cellStyle name="Normal 76 2 2 5 2" xfId="38092"/>
    <cellStyle name="Normal 76 2 2 6" xfId="38093"/>
    <cellStyle name="Normal 76 2 3 2" xfId="38094"/>
    <cellStyle name="Normal 76 2 3 2 2" xfId="38095"/>
    <cellStyle name="Normal 76 2 3 2 2 2" xfId="38096"/>
    <cellStyle name="Normal 76 2 3 2 3" xfId="38097"/>
    <cellStyle name="Normal 76 2 3 3" xfId="38098"/>
    <cellStyle name="Normal 76 2 3 3 2" xfId="38099"/>
    <cellStyle name="Normal 76 2 3 3 2 2" xfId="38100"/>
    <cellStyle name="Normal 76 2 3 3 3" xfId="38101"/>
    <cellStyle name="Normal 76 2 3 4" xfId="38102"/>
    <cellStyle name="Normal 76 2 3 4 2" xfId="38103"/>
    <cellStyle name="Normal 76 2 3 5" xfId="38104"/>
    <cellStyle name="Normal 76 2 4 2" xfId="38105"/>
    <cellStyle name="Normal 76 2 4 2 2" xfId="38106"/>
    <cellStyle name="Normal 76 2 4 3" xfId="38107"/>
    <cellStyle name="Normal 76 2 5" xfId="38108"/>
    <cellStyle name="Normal 76 2 5 2" xfId="38109"/>
    <cellStyle name="Normal 76 2 5 2 2" xfId="38110"/>
    <cellStyle name="Normal 76 2 5 3" xfId="38111"/>
    <cellStyle name="Normal 76 2 6" xfId="38112"/>
    <cellStyle name="Normal 76 2 6 2" xfId="38113"/>
    <cellStyle name="Normal 76 2 7" xfId="38114"/>
    <cellStyle name="Normal 76 3 2 2" xfId="38115"/>
    <cellStyle name="Normal 76 3 2 2 2" xfId="38116"/>
    <cellStyle name="Normal 76 3 2 2 2 2" xfId="38117"/>
    <cellStyle name="Normal 76 3 2 2 2 2 2" xfId="38118"/>
    <cellStyle name="Normal 76 3 2 2 2 3" xfId="38119"/>
    <cellStyle name="Normal 76 3 2 2 3" xfId="38120"/>
    <cellStyle name="Normal 76 3 2 2 3 2" xfId="38121"/>
    <cellStyle name="Normal 76 3 2 2 3 2 2" xfId="38122"/>
    <cellStyle name="Normal 76 3 2 2 3 3" xfId="38123"/>
    <cellStyle name="Normal 76 3 2 2 4" xfId="38124"/>
    <cellStyle name="Normal 76 3 2 2 4 2" xfId="38125"/>
    <cellStyle name="Normal 76 3 2 2 5" xfId="38126"/>
    <cellStyle name="Normal 76 3 2 3" xfId="38127"/>
    <cellStyle name="Normal 76 3 2 3 2" xfId="38128"/>
    <cellStyle name="Normal 76 3 2 3 2 2" xfId="38129"/>
    <cellStyle name="Normal 76 3 2 3 3" xfId="38130"/>
    <cellStyle name="Normal 76 3 2 4" xfId="38131"/>
    <cellStyle name="Normal 76 3 2 4 2" xfId="38132"/>
    <cellStyle name="Normal 76 3 2 4 2 2" xfId="38133"/>
    <cellStyle name="Normal 76 3 2 4 3" xfId="38134"/>
    <cellStyle name="Normal 76 3 2 5" xfId="38135"/>
    <cellStyle name="Normal 76 3 2 5 2" xfId="38136"/>
    <cellStyle name="Normal 76 3 2 6" xfId="38137"/>
    <cellStyle name="Normal 76 3 3 2" xfId="38138"/>
    <cellStyle name="Normal 76 3 3 2 2" xfId="38139"/>
    <cellStyle name="Normal 76 3 3 2 2 2" xfId="38140"/>
    <cellStyle name="Normal 76 3 3 2 3" xfId="38141"/>
    <cellStyle name="Normal 76 3 3 3" xfId="38142"/>
    <cellStyle name="Normal 76 3 3 3 2" xfId="38143"/>
    <cellStyle name="Normal 76 3 3 3 2 2" xfId="38144"/>
    <cellStyle name="Normal 76 3 3 3 3" xfId="38145"/>
    <cellStyle name="Normal 76 3 3 4" xfId="38146"/>
    <cellStyle name="Normal 76 3 3 4 2" xfId="38147"/>
    <cellStyle name="Normal 76 3 3 5" xfId="38148"/>
    <cellStyle name="Normal 76 3 4 2" xfId="38149"/>
    <cellStyle name="Normal 76 3 4 2 2" xfId="38150"/>
    <cellStyle name="Normal 76 3 4 3" xfId="38151"/>
    <cellStyle name="Normal 76 3 5" xfId="38152"/>
    <cellStyle name="Normal 76 3 5 2" xfId="38153"/>
    <cellStyle name="Normal 76 3 5 2 2" xfId="38154"/>
    <cellStyle name="Normal 76 3 5 3" xfId="38155"/>
    <cellStyle name="Normal 76 3 6" xfId="38156"/>
    <cellStyle name="Normal 76 3 6 2" xfId="38157"/>
    <cellStyle name="Normal 76 3 7" xfId="38158"/>
    <cellStyle name="Normal 76 4 2 2" xfId="38159"/>
    <cellStyle name="Normal 76 4 2 2 2" xfId="38160"/>
    <cellStyle name="Normal 76 4 2 2 2 2" xfId="38161"/>
    <cellStyle name="Normal 76 4 2 2 2 2 2" xfId="38162"/>
    <cellStyle name="Normal 76 4 2 2 2 3" xfId="38163"/>
    <cellStyle name="Normal 76 4 2 2 3" xfId="38164"/>
    <cellStyle name="Normal 76 4 2 2 3 2" xfId="38165"/>
    <cellStyle name="Normal 76 4 2 2 3 2 2" xfId="38166"/>
    <cellStyle name="Normal 76 4 2 2 3 3" xfId="38167"/>
    <cellStyle name="Normal 76 4 2 2 4" xfId="38168"/>
    <cellStyle name="Normal 76 4 2 2 4 2" xfId="38169"/>
    <cellStyle name="Normal 76 4 2 2 5" xfId="38170"/>
    <cellStyle name="Normal 76 4 2 3" xfId="38171"/>
    <cellStyle name="Normal 76 4 2 3 2" xfId="38172"/>
    <cellStyle name="Normal 76 4 2 3 2 2" xfId="38173"/>
    <cellStyle name="Normal 76 4 2 3 3" xfId="38174"/>
    <cellStyle name="Normal 76 4 2 4" xfId="38175"/>
    <cellStyle name="Normal 76 4 2 4 2" xfId="38176"/>
    <cellStyle name="Normal 76 4 2 4 2 2" xfId="38177"/>
    <cellStyle name="Normal 76 4 2 4 3" xfId="38178"/>
    <cellStyle name="Normal 76 4 2 5" xfId="38179"/>
    <cellStyle name="Normal 76 4 2 5 2" xfId="38180"/>
    <cellStyle name="Normal 76 4 2 6" xfId="38181"/>
    <cellStyle name="Normal 76 4 3" xfId="38182"/>
    <cellStyle name="Normal 76 4 3 2" xfId="38183"/>
    <cellStyle name="Normal 76 4 3 2 2" xfId="38184"/>
    <cellStyle name="Normal 76 4 3 2 2 2" xfId="38185"/>
    <cellStyle name="Normal 76 4 3 2 3" xfId="38186"/>
    <cellStyle name="Normal 76 4 3 3" xfId="38187"/>
    <cellStyle name="Normal 76 4 3 3 2" xfId="38188"/>
    <cellStyle name="Normal 76 4 3 3 2 2" xfId="38189"/>
    <cellStyle name="Normal 76 4 3 3 3" xfId="38190"/>
    <cellStyle name="Normal 76 4 3 4" xfId="38191"/>
    <cellStyle name="Normal 76 4 3 4 2" xfId="38192"/>
    <cellStyle name="Normal 76 4 3 5" xfId="38193"/>
    <cellStyle name="Normal 76 4 4" xfId="38194"/>
    <cellStyle name="Normal 76 4 4 2" xfId="38195"/>
    <cellStyle name="Normal 76 4 4 2 2" xfId="38196"/>
    <cellStyle name="Normal 76 4 4 3" xfId="38197"/>
    <cellStyle name="Normal 76 4 5" xfId="38198"/>
    <cellStyle name="Normal 76 4 5 2" xfId="38199"/>
    <cellStyle name="Normal 76 4 5 2 2" xfId="38200"/>
    <cellStyle name="Normal 76 4 5 3" xfId="38201"/>
    <cellStyle name="Normal 76 4 6" xfId="38202"/>
    <cellStyle name="Normal 76 4 6 2" xfId="38203"/>
    <cellStyle name="Normal 76 4 7" xfId="38204"/>
    <cellStyle name="Normal 76 5 2 2" xfId="38205"/>
    <cellStyle name="Normal 76 5 2 2 2" xfId="38206"/>
    <cellStyle name="Normal 76 5 2 2 2 2" xfId="38207"/>
    <cellStyle name="Normal 76 5 2 2 2 2 2" xfId="38208"/>
    <cellStyle name="Normal 76 5 2 2 2 3" xfId="38209"/>
    <cellStyle name="Normal 76 5 2 2 3" xfId="38210"/>
    <cellStyle name="Normal 76 5 2 2 3 2" xfId="38211"/>
    <cellStyle name="Normal 76 5 2 2 3 2 2" xfId="38212"/>
    <cellStyle name="Normal 76 5 2 2 3 3" xfId="38213"/>
    <cellStyle name="Normal 76 5 2 2 4" xfId="38214"/>
    <cellStyle name="Normal 76 5 2 2 4 2" xfId="38215"/>
    <cellStyle name="Normal 76 5 2 2 5" xfId="38216"/>
    <cellStyle name="Normal 76 5 2 3" xfId="38217"/>
    <cellStyle name="Normal 76 5 2 3 2" xfId="38218"/>
    <cellStyle name="Normal 76 5 2 3 2 2" xfId="38219"/>
    <cellStyle name="Normal 76 5 2 3 3" xfId="38220"/>
    <cellStyle name="Normal 76 5 2 4" xfId="38221"/>
    <cellStyle name="Normal 76 5 2 4 2" xfId="38222"/>
    <cellStyle name="Normal 76 5 2 4 2 2" xfId="38223"/>
    <cellStyle name="Normal 76 5 2 4 3" xfId="38224"/>
    <cellStyle name="Normal 76 5 2 5" xfId="38225"/>
    <cellStyle name="Normal 76 5 2 5 2" xfId="38226"/>
    <cellStyle name="Normal 76 5 2 6" xfId="38227"/>
    <cellStyle name="Normal 76 5 3" xfId="38228"/>
    <cellStyle name="Normal 76 5 3 2" xfId="38229"/>
    <cellStyle name="Normal 76 5 3 2 2" xfId="38230"/>
    <cellStyle name="Normal 76 5 3 2 2 2" xfId="38231"/>
    <cellStyle name="Normal 76 5 3 2 3" xfId="38232"/>
    <cellStyle name="Normal 76 5 3 3" xfId="38233"/>
    <cellStyle name="Normal 76 5 3 3 2" xfId="38234"/>
    <cellStyle name="Normal 76 5 3 3 2 2" xfId="38235"/>
    <cellStyle name="Normal 76 5 3 3 3" xfId="38236"/>
    <cellStyle name="Normal 76 5 3 4" xfId="38237"/>
    <cellStyle name="Normal 76 5 3 4 2" xfId="38238"/>
    <cellStyle name="Normal 76 5 3 5" xfId="38239"/>
    <cellStyle name="Normal 76 5 4" xfId="38240"/>
    <cellStyle name="Normal 76 5 4 2" xfId="38241"/>
    <cellStyle name="Normal 76 5 4 2 2" xfId="38242"/>
    <cellStyle name="Normal 76 5 4 3" xfId="38243"/>
    <cellStyle name="Normal 76 5 5" xfId="38244"/>
    <cellStyle name="Normal 76 5 5 2" xfId="38245"/>
    <cellStyle name="Normal 76 5 5 2 2" xfId="38246"/>
    <cellStyle name="Normal 76 5 5 3" xfId="38247"/>
    <cellStyle name="Normal 76 5 6" xfId="38248"/>
    <cellStyle name="Normal 76 5 6 2" xfId="38249"/>
    <cellStyle name="Normal 76 5 7" xfId="38250"/>
    <cellStyle name="Normal 76 6 2 2" xfId="38251"/>
    <cellStyle name="Normal 76 6 2 2 2" xfId="38252"/>
    <cellStyle name="Normal 76 6 2 2 2 2" xfId="38253"/>
    <cellStyle name="Normal 76 6 2 2 2 2 2" xfId="38254"/>
    <cellStyle name="Normal 76 6 2 2 2 3" xfId="38255"/>
    <cellStyle name="Normal 76 6 2 2 3" xfId="38256"/>
    <cellStyle name="Normal 76 6 2 2 3 2" xfId="38257"/>
    <cellStyle name="Normal 76 6 2 2 3 2 2" xfId="38258"/>
    <cellStyle name="Normal 76 6 2 2 3 3" xfId="38259"/>
    <cellStyle name="Normal 76 6 2 2 4" xfId="38260"/>
    <cellStyle name="Normal 76 6 2 2 4 2" xfId="38261"/>
    <cellStyle name="Normal 76 6 2 2 5" xfId="38262"/>
    <cellStyle name="Normal 76 6 2 3" xfId="38263"/>
    <cellStyle name="Normal 76 6 2 3 2" xfId="38264"/>
    <cellStyle name="Normal 76 6 2 3 2 2" xfId="38265"/>
    <cellStyle name="Normal 76 6 2 3 3" xfId="38266"/>
    <cellStyle name="Normal 76 6 2 4" xfId="38267"/>
    <cellStyle name="Normal 76 6 2 4 2" xfId="38268"/>
    <cellStyle name="Normal 76 6 2 4 2 2" xfId="38269"/>
    <cellStyle name="Normal 76 6 2 4 3" xfId="38270"/>
    <cellStyle name="Normal 76 6 2 5" xfId="38271"/>
    <cellStyle name="Normal 76 6 2 5 2" xfId="38272"/>
    <cellStyle name="Normal 76 6 2 6" xfId="38273"/>
    <cellStyle name="Normal 76 6 3" xfId="38274"/>
    <cellStyle name="Normal 76 6 3 2" xfId="38275"/>
    <cellStyle name="Normal 76 6 3 2 2" xfId="38276"/>
    <cellStyle name="Normal 76 6 3 2 2 2" xfId="38277"/>
    <cellStyle name="Normal 76 6 3 2 3" xfId="38278"/>
    <cellStyle name="Normal 76 6 3 3" xfId="38279"/>
    <cellStyle name="Normal 76 6 3 3 2" xfId="38280"/>
    <cellStyle name="Normal 76 6 3 3 2 2" xfId="38281"/>
    <cellStyle name="Normal 76 6 3 3 3" xfId="38282"/>
    <cellStyle name="Normal 76 6 3 4" xfId="38283"/>
    <cellStyle name="Normal 76 6 3 4 2" xfId="38284"/>
    <cellStyle name="Normal 76 6 3 5" xfId="38285"/>
    <cellStyle name="Normal 76 6 4" xfId="38286"/>
    <cellStyle name="Normal 76 6 4 2" xfId="38287"/>
    <cellStyle name="Normal 76 6 4 2 2" xfId="38288"/>
    <cellStyle name="Normal 76 6 4 3" xfId="38289"/>
    <cellStyle name="Normal 76 6 5" xfId="38290"/>
    <cellStyle name="Normal 76 6 5 2" xfId="38291"/>
    <cellStyle name="Normal 76 6 5 2 2" xfId="38292"/>
    <cellStyle name="Normal 76 6 5 3" xfId="38293"/>
    <cellStyle name="Normal 76 6 6" xfId="38294"/>
    <cellStyle name="Normal 76 6 6 2" xfId="38295"/>
    <cellStyle name="Normal 76 6 7" xfId="38296"/>
    <cellStyle name="Normal 76 7 2 2" xfId="38297"/>
    <cellStyle name="Normal 76 7 2 2 2" xfId="38298"/>
    <cellStyle name="Normal 76 7 2 2 2 2" xfId="38299"/>
    <cellStyle name="Normal 76 7 2 2 2 2 2" xfId="38300"/>
    <cellStyle name="Normal 76 7 2 2 2 3" xfId="38301"/>
    <cellStyle name="Normal 76 7 2 2 3" xfId="38302"/>
    <cellStyle name="Normal 76 7 2 2 3 2" xfId="38303"/>
    <cellStyle name="Normal 76 7 2 2 3 2 2" xfId="38304"/>
    <cellStyle name="Normal 76 7 2 2 3 3" xfId="38305"/>
    <cellStyle name="Normal 76 7 2 2 4" xfId="38306"/>
    <cellStyle name="Normal 76 7 2 2 4 2" xfId="38307"/>
    <cellStyle name="Normal 76 7 2 2 5" xfId="38308"/>
    <cellStyle name="Normal 76 7 2 3" xfId="38309"/>
    <cellStyle name="Normal 76 7 2 3 2" xfId="38310"/>
    <cellStyle name="Normal 76 7 2 3 2 2" xfId="38311"/>
    <cellStyle name="Normal 76 7 2 3 3" xfId="38312"/>
    <cellStyle name="Normal 76 7 2 4" xfId="38313"/>
    <cellStyle name="Normal 76 7 2 4 2" xfId="38314"/>
    <cellStyle name="Normal 76 7 2 4 2 2" xfId="38315"/>
    <cellStyle name="Normal 76 7 2 4 3" xfId="38316"/>
    <cellStyle name="Normal 76 7 2 5" xfId="38317"/>
    <cellStyle name="Normal 76 7 2 5 2" xfId="38318"/>
    <cellStyle name="Normal 76 7 2 6" xfId="38319"/>
    <cellStyle name="Normal 76 7 3" xfId="38320"/>
    <cellStyle name="Normal 76 7 3 2" xfId="38321"/>
    <cellStyle name="Normal 76 7 3 2 2" xfId="38322"/>
    <cellStyle name="Normal 76 7 3 2 2 2" xfId="38323"/>
    <cellStyle name="Normal 76 7 3 2 3" xfId="38324"/>
    <cellStyle name="Normal 76 7 3 3" xfId="38325"/>
    <cellStyle name="Normal 76 7 3 3 2" xfId="38326"/>
    <cellStyle name="Normal 76 7 3 3 2 2" xfId="38327"/>
    <cellStyle name="Normal 76 7 3 3 3" xfId="38328"/>
    <cellStyle name="Normal 76 7 3 4" xfId="38329"/>
    <cellStyle name="Normal 76 7 3 4 2" xfId="38330"/>
    <cellStyle name="Normal 76 7 3 5" xfId="38331"/>
    <cellStyle name="Normal 76 7 4" xfId="38332"/>
    <cellStyle name="Normal 76 7 4 2" xfId="38333"/>
    <cellStyle name="Normal 76 7 4 2 2" xfId="38334"/>
    <cellStyle name="Normal 76 7 4 3" xfId="38335"/>
    <cellStyle name="Normal 76 7 5" xfId="38336"/>
    <cellStyle name="Normal 76 7 5 2" xfId="38337"/>
    <cellStyle name="Normal 76 7 5 2 2" xfId="38338"/>
    <cellStyle name="Normal 76 7 5 3" xfId="38339"/>
    <cellStyle name="Normal 76 7 6" xfId="38340"/>
    <cellStyle name="Normal 76 7 6 2" xfId="38341"/>
    <cellStyle name="Normal 76 7 7" xfId="38342"/>
    <cellStyle name="Normal 76 8 2" xfId="38343"/>
    <cellStyle name="Normal 76 8 2 2" xfId="38344"/>
    <cellStyle name="Normal 76 8 2 2 2" xfId="38345"/>
    <cellStyle name="Normal 76 8 2 2 2 2" xfId="38346"/>
    <cellStyle name="Normal 76 8 2 2 3" xfId="38347"/>
    <cellStyle name="Normal 76 8 2 3" xfId="38348"/>
    <cellStyle name="Normal 76 8 2 3 2" xfId="38349"/>
    <cellStyle name="Normal 76 8 2 3 2 2" xfId="38350"/>
    <cellStyle name="Normal 76 8 2 3 3" xfId="38351"/>
    <cellStyle name="Normal 76 8 2 4" xfId="38352"/>
    <cellStyle name="Normal 76 8 2 4 2" xfId="38353"/>
    <cellStyle name="Normal 76 8 2 5" xfId="38354"/>
    <cellStyle name="Normal 76 8 3" xfId="38355"/>
    <cellStyle name="Normal 76 8 3 2" xfId="38356"/>
    <cellStyle name="Normal 76 8 3 2 2" xfId="38357"/>
    <cellStyle name="Normal 76 8 3 3" xfId="38358"/>
    <cellStyle name="Normal 76 8 4" xfId="38359"/>
    <cellStyle name="Normal 76 8 4 2" xfId="38360"/>
    <cellStyle name="Normal 76 8 4 2 2" xfId="38361"/>
    <cellStyle name="Normal 76 8 4 3" xfId="38362"/>
    <cellStyle name="Normal 76 8 5" xfId="38363"/>
    <cellStyle name="Normal 76 8 5 2" xfId="38364"/>
    <cellStyle name="Normal 76 8 6" xfId="38365"/>
    <cellStyle name="Normal 76 9 2" xfId="38366"/>
    <cellStyle name="Normal 76 9 2 2" xfId="38367"/>
    <cellStyle name="Normal 76 9 2 2 2" xfId="38368"/>
    <cellStyle name="Normal 76 9 2 2 2 2" xfId="38369"/>
    <cellStyle name="Normal 76 9 2 2 3" xfId="38370"/>
    <cellStyle name="Normal 76 9 2 3" xfId="38371"/>
    <cellStyle name="Normal 76 9 2 3 2" xfId="38372"/>
    <cellStyle name="Normal 76 9 2 3 2 2" xfId="38373"/>
    <cellStyle name="Normal 76 9 2 3 3" xfId="38374"/>
    <cellStyle name="Normal 76 9 2 4" xfId="38375"/>
    <cellStyle name="Normal 76 9 2 4 2" xfId="38376"/>
    <cellStyle name="Normal 76 9 2 5" xfId="38377"/>
    <cellStyle name="Normal 76 9 3" xfId="38378"/>
    <cellStyle name="Normal 76 9 3 2" xfId="38379"/>
    <cellStyle name="Normal 76 9 3 2 2" xfId="38380"/>
    <cellStyle name="Normal 76 9 3 3" xfId="38381"/>
    <cellStyle name="Normal 76 9 4" xfId="38382"/>
    <cellStyle name="Normal 76 9 4 2" xfId="38383"/>
    <cellStyle name="Normal 76 9 4 2 2" xfId="38384"/>
    <cellStyle name="Normal 76 9 4 3" xfId="38385"/>
    <cellStyle name="Normal 76 9 5" xfId="38386"/>
    <cellStyle name="Normal 76 9 5 2" xfId="38387"/>
    <cellStyle name="Normal 76 9 6" xfId="38388"/>
    <cellStyle name="Normal 77 2 2" xfId="38389"/>
    <cellStyle name="Normal 77 2 2 2" xfId="38390"/>
    <cellStyle name="Normal 77 2 2 2 2" xfId="38391"/>
    <cellStyle name="Normal 77 2 2 2 2 2" xfId="38392"/>
    <cellStyle name="Normal 77 2 2 2 3" xfId="38393"/>
    <cellStyle name="Normal 77 2 2 3" xfId="38394"/>
    <cellStyle name="Normal 77 2 2 3 2" xfId="38395"/>
    <cellStyle name="Normal 77 2 2 3 2 2" xfId="38396"/>
    <cellStyle name="Normal 77 2 2 3 3" xfId="38397"/>
    <cellStyle name="Normal 77 2 2 4" xfId="38398"/>
    <cellStyle name="Normal 77 2 2 4 2" xfId="38399"/>
    <cellStyle name="Normal 77 2 2 5" xfId="38400"/>
    <cellStyle name="Normal 77 2 3" xfId="38401"/>
    <cellStyle name="Normal 77 2 3 2" xfId="38402"/>
    <cellStyle name="Normal 77 2 3 2 2" xfId="38403"/>
    <cellStyle name="Normal 77 2 3 3" xfId="38404"/>
    <cellStyle name="Normal 77 2 4" xfId="38405"/>
    <cellStyle name="Normal 77 2 4 2" xfId="38406"/>
    <cellStyle name="Normal 77 2 4 2 2" xfId="38407"/>
    <cellStyle name="Normal 77 2 4 3" xfId="38408"/>
    <cellStyle name="Normal 77 2 5" xfId="38409"/>
    <cellStyle name="Normal 77 2 5 2" xfId="38410"/>
    <cellStyle name="Normal 77 2 6" xfId="38411"/>
    <cellStyle name="Normal 77 3 2" xfId="38412"/>
    <cellStyle name="Normal 77 3 2 2" xfId="38413"/>
    <cellStyle name="Normal 77 3 2 2 2" xfId="38414"/>
    <cellStyle name="Normal 77 3 2 3" xfId="38415"/>
    <cellStyle name="Normal 77 3 3" xfId="38416"/>
    <cellStyle name="Normal 77 3 3 2" xfId="38417"/>
    <cellStyle name="Normal 77 3 3 2 2" xfId="38418"/>
    <cellStyle name="Normal 77 3 3 3" xfId="38419"/>
    <cellStyle name="Normal 77 3 4" xfId="38420"/>
    <cellStyle name="Normal 77 3 4 2" xfId="38421"/>
    <cellStyle name="Normal 77 3 5" xfId="38422"/>
    <cellStyle name="Normal 77 4 2" xfId="38423"/>
    <cellStyle name="Normal 77 4 2 2" xfId="38424"/>
    <cellStyle name="Normal 77 4 3" xfId="38425"/>
    <cellStyle name="Normal 77 5" xfId="38426"/>
    <cellStyle name="Normal 77 5 2" xfId="38427"/>
    <cellStyle name="Normal 77 5 2 2" xfId="38428"/>
    <cellStyle name="Normal 77 5 3" xfId="38429"/>
    <cellStyle name="Normal 77 6" xfId="38430"/>
    <cellStyle name="Normal 77 6 2" xfId="38431"/>
    <cellStyle name="Normal 77 7" xfId="38432"/>
    <cellStyle name="Normal 78 10 2" xfId="38433"/>
    <cellStyle name="Normal 78 10 2 2" xfId="38434"/>
    <cellStyle name="Normal 78 10 2 2 2" xfId="38435"/>
    <cellStyle name="Normal 78 10 2 3" xfId="38436"/>
    <cellStyle name="Normal 78 10 3" xfId="38437"/>
    <cellStyle name="Normal 78 10 3 2" xfId="38438"/>
    <cellStyle name="Normal 78 10 3 2 2" xfId="38439"/>
    <cellStyle name="Normal 78 10 3 3" xfId="38440"/>
    <cellStyle name="Normal 78 10 4" xfId="38441"/>
    <cellStyle name="Normal 78 10 4 2" xfId="38442"/>
    <cellStyle name="Normal 78 10 5" xfId="38443"/>
    <cellStyle name="Normal 78 11" xfId="38444"/>
    <cellStyle name="Normal 78 11 2" xfId="38445"/>
    <cellStyle name="Normal 78 11 2 2" xfId="38446"/>
    <cellStyle name="Normal 78 11 3" xfId="38447"/>
    <cellStyle name="Normal 78 12" xfId="38448"/>
    <cellStyle name="Normal 78 12 2" xfId="38449"/>
    <cellStyle name="Normal 78 12 2 2" xfId="38450"/>
    <cellStyle name="Normal 78 12 3" xfId="38451"/>
    <cellStyle name="Normal 78 13" xfId="38452"/>
    <cellStyle name="Normal 78 13 2" xfId="38453"/>
    <cellStyle name="Normal 78 14" xfId="38454"/>
    <cellStyle name="Normal 78 2 2 2" xfId="38455"/>
    <cellStyle name="Normal 78 2 2 2 2" xfId="38456"/>
    <cellStyle name="Normal 78 2 2 2 2 2" xfId="38457"/>
    <cellStyle name="Normal 78 2 2 2 2 2 2" xfId="38458"/>
    <cellStyle name="Normal 78 2 2 2 2 3" xfId="38459"/>
    <cellStyle name="Normal 78 2 2 2 3" xfId="38460"/>
    <cellStyle name="Normal 78 2 2 2 3 2" xfId="38461"/>
    <cellStyle name="Normal 78 2 2 2 3 2 2" xfId="38462"/>
    <cellStyle name="Normal 78 2 2 2 3 3" xfId="38463"/>
    <cellStyle name="Normal 78 2 2 2 4" xfId="38464"/>
    <cellStyle name="Normal 78 2 2 2 4 2" xfId="38465"/>
    <cellStyle name="Normal 78 2 2 2 5" xfId="38466"/>
    <cellStyle name="Normal 78 2 2 3" xfId="38467"/>
    <cellStyle name="Normal 78 2 2 3 2" xfId="38468"/>
    <cellStyle name="Normal 78 2 2 3 2 2" xfId="38469"/>
    <cellStyle name="Normal 78 2 2 3 3" xfId="38470"/>
    <cellStyle name="Normal 78 2 2 4" xfId="38471"/>
    <cellStyle name="Normal 78 2 2 4 2" xfId="38472"/>
    <cellStyle name="Normal 78 2 2 4 2 2" xfId="38473"/>
    <cellStyle name="Normal 78 2 2 4 3" xfId="38474"/>
    <cellStyle name="Normal 78 2 2 5" xfId="38475"/>
    <cellStyle name="Normal 78 2 2 5 2" xfId="38476"/>
    <cellStyle name="Normal 78 2 2 6" xfId="38477"/>
    <cellStyle name="Normal 78 2 3 2" xfId="38478"/>
    <cellStyle name="Normal 78 2 3 2 2" xfId="38479"/>
    <cellStyle name="Normal 78 2 3 2 2 2" xfId="38480"/>
    <cellStyle name="Normal 78 2 3 2 3" xfId="38481"/>
    <cellStyle name="Normal 78 2 3 3" xfId="38482"/>
    <cellStyle name="Normal 78 2 3 3 2" xfId="38483"/>
    <cellStyle name="Normal 78 2 3 3 2 2" xfId="38484"/>
    <cellStyle name="Normal 78 2 3 3 3" xfId="38485"/>
    <cellStyle name="Normal 78 2 3 4" xfId="38486"/>
    <cellStyle name="Normal 78 2 3 4 2" xfId="38487"/>
    <cellStyle name="Normal 78 2 3 5" xfId="38488"/>
    <cellStyle name="Normal 78 2 4 2" xfId="38489"/>
    <cellStyle name="Normal 78 2 4 2 2" xfId="38490"/>
    <cellStyle name="Normal 78 2 4 3" xfId="38491"/>
    <cellStyle name="Normal 78 2 5" xfId="38492"/>
    <cellStyle name="Normal 78 2 5 2" xfId="38493"/>
    <cellStyle name="Normal 78 2 5 2 2" xfId="38494"/>
    <cellStyle name="Normal 78 2 5 3" xfId="38495"/>
    <cellStyle name="Normal 78 2 6" xfId="38496"/>
    <cellStyle name="Normal 78 2 6 2" xfId="38497"/>
    <cellStyle name="Normal 78 2 7" xfId="38498"/>
    <cellStyle name="Normal 78 3 2 2" xfId="38499"/>
    <cellStyle name="Normal 78 3 2 2 2" xfId="38500"/>
    <cellStyle name="Normal 78 3 2 2 2 2" xfId="38501"/>
    <cellStyle name="Normal 78 3 2 2 2 2 2" xfId="38502"/>
    <cellStyle name="Normal 78 3 2 2 2 3" xfId="38503"/>
    <cellStyle name="Normal 78 3 2 2 3" xfId="38504"/>
    <cellStyle name="Normal 78 3 2 2 3 2" xfId="38505"/>
    <cellStyle name="Normal 78 3 2 2 3 2 2" xfId="38506"/>
    <cellStyle name="Normal 78 3 2 2 3 3" xfId="38507"/>
    <cellStyle name="Normal 78 3 2 2 4" xfId="38508"/>
    <cellStyle name="Normal 78 3 2 2 4 2" xfId="38509"/>
    <cellStyle name="Normal 78 3 2 2 5" xfId="38510"/>
    <cellStyle name="Normal 78 3 2 3" xfId="38511"/>
    <cellStyle name="Normal 78 3 2 3 2" xfId="38512"/>
    <cellStyle name="Normal 78 3 2 3 2 2" xfId="38513"/>
    <cellStyle name="Normal 78 3 2 3 3" xfId="38514"/>
    <cellStyle name="Normal 78 3 2 4" xfId="38515"/>
    <cellStyle name="Normal 78 3 2 4 2" xfId="38516"/>
    <cellStyle name="Normal 78 3 2 4 2 2" xfId="38517"/>
    <cellStyle name="Normal 78 3 2 4 3" xfId="38518"/>
    <cellStyle name="Normal 78 3 2 5" xfId="38519"/>
    <cellStyle name="Normal 78 3 2 5 2" xfId="38520"/>
    <cellStyle name="Normal 78 3 2 6" xfId="38521"/>
    <cellStyle name="Normal 78 3 3 2" xfId="38522"/>
    <cellStyle name="Normal 78 3 3 2 2" xfId="38523"/>
    <cellStyle name="Normal 78 3 3 2 2 2" xfId="38524"/>
    <cellStyle name="Normal 78 3 3 2 3" xfId="38525"/>
    <cellStyle name="Normal 78 3 3 3" xfId="38526"/>
    <cellStyle name="Normal 78 3 3 3 2" xfId="38527"/>
    <cellStyle name="Normal 78 3 3 3 2 2" xfId="38528"/>
    <cellStyle name="Normal 78 3 3 3 3" xfId="38529"/>
    <cellStyle name="Normal 78 3 3 4" xfId="38530"/>
    <cellStyle name="Normal 78 3 3 4 2" xfId="38531"/>
    <cellStyle name="Normal 78 3 3 5" xfId="38532"/>
    <cellStyle name="Normal 78 3 4 2" xfId="38533"/>
    <cellStyle name="Normal 78 3 4 2 2" xfId="38534"/>
    <cellStyle name="Normal 78 3 4 3" xfId="38535"/>
    <cellStyle name="Normal 78 3 5" xfId="38536"/>
    <cellStyle name="Normal 78 3 5 2" xfId="38537"/>
    <cellStyle name="Normal 78 3 5 2 2" xfId="38538"/>
    <cellStyle name="Normal 78 3 5 3" xfId="38539"/>
    <cellStyle name="Normal 78 3 6" xfId="38540"/>
    <cellStyle name="Normal 78 3 6 2" xfId="38541"/>
    <cellStyle name="Normal 78 3 7" xfId="38542"/>
    <cellStyle name="Normal 78 4 2 2" xfId="38543"/>
    <cellStyle name="Normal 78 4 2 2 2" xfId="38544"/>
    <cellStyle name="Normal 78 4 2 2 2 2" xfId="38545"/>
    <cellStyle name="Normal 78 4 2 2 2 2 2" xfId="38546"/>
    <cellStyle name="Normal 78 4 2 2 2 3" xfId="38547"/>
    <cellStyle name="Normal 78 4 2 2 3" xfId="38548"/>
    <cellStyle name="Normal 78 4 2 2 3 2" xfId="38549"/>
    <cellStyle name="Normal 78 4 2 2 3 2 2" xfId="38550"/>
    <cellStyle name="Normal 78 4 2 2 3 3" xfId="38551"/>
    <cellStyle name="Normal 78 4 2 2 4" xfId="38552"/>
    <cellStyle name="Normal 78 4 2 2 4 2" xfId="38553"/>
    <cellStyle name="Normal 78 4 2 2 5" xfId="38554"/>
    <cellStyle name="Normal 78 4 2 3" xfId="38555"/>
    <cellStyle name="Normal 78 4 2 3 2" xfId="38556"/>
    <cellStyle name="Normal 78 4 2 3 2 2" xfId="38557"/>
    <cellStyle name="Normal 78 4 2 3 3" xfId="38558"/>
    <cellStyle name="Normal 78 4 2 4" xfId="38559"/>
    <cellStyle name="Normal 78 4 2 4 2" xfId="38560"/>
    <cellStyle name="Normal 78 4 2 4 2 2" xfId="38561"/>
    <cellStyle name="Normal 78 4 2 4 3" xfId="38562"/>
    <cellStyle name="Normal 78 4 2 5" xfId="38563"/>
    <cellStyle name="Normal 78 4 2 5 2" xfId="38564"/>
    <cellStyle name="Normal 78 4 2 6" xfId="38565"/>
    <cellStyle name="Normal 78 4 3" xfId="38566"/>
    <cellStyle name="Normal 78 4 3 2" xfId="38567"/>
    <cellStyle name="Normal 78 4 3 2 2" xfId="38568"/>
    <cellStyle name="Normal 78 4 3 2 2 2" xfId="38569"/>
    <cellStyle name="Normal 78 4 3 2 3" xfId="38570"/>
    <cellStyle name="Normal 78 4 3 3" xfId="38571"/>
    <cellStyle name="Normal 78 4 3 3 2" xfId="38572"/>
    <cellStyle name="Normal 78 4 3 3 2 2" xfId="38573"/>
    <cellStyle name="Normal 78 4 3 3 3" xfId="38574"/>
    <cellStyle name="Normal 78 4 3 4" xfId="38575"/>
    <cellStyle name="Normal 78 4 3 4 2" xfId="38576"/>
    <cellStyle name="Normal 78 4 3 5" xfId="38577"/>
    <cellStyle name="Normal 78 4 4" xfId="38578"/>
    <cellStyle name="Normal 78 4 4 2" xfId="38579"/>
    <cellStyle name="Normal 78 4 4 2 2" xfId="38580"/>
    <cellStyle name="Normal 78 4 4 3" xfId="38581"/>
    <cellStyle name="Normal 78 4 5" xfId="38582"/>
    <cellStyle name="Normal 78 4 5 2" xfId="38583"/>
    <cellStyle name="Normal 78 4 5 2 2" xfId="38584"/>
    <cellStyle name="Normal 78 4 5 3" xfId="38585"/>
    <cellStyle name="Normal 78 4 6" xfId="38586"/>
    <cellStyle name="Normal 78 4 6 2" xfId="38587"/>
    <cellStyle name="Normal 78 4 7" xfId="38588"/>
    <cellStyle name="Normal 78 5 2 2" xfId="38589"/>
    <cellStyle name="Normal 78 5 2 2 2" xfId="38590"/>
    <cellStyle name="Normal 78 5 2 2 2 2" xfId="38591"/>
    <cellStyle name="Normal 78 5 2 2 2 2 2" xfId="38592"/>
    <cellStyle name="Normal 78 5 2 2 2 3" xfId="38593"/>
    <cellStyle name="Normal 78 5 2 2 3" xfId="38594"/>
    <cellStyle name="Normal 78 5 2 2 3 2" xfId="38595"/>
    <cellStyle name="Normal 78 5 2 2 3 2 2" xfId="38596"/>
    <cellStyle name="Normal 78 5 2 2 3 3" xfId="38597"/>
    <cellStyle name="Normal 78 5 2 2 4" xfId="38598"/>
    <cellStyle name="Normal 78 5 2 2 4 2" xfId="38599"/>
    <cellStyle name="Normal 78 5 2 2 5" xfId="38600"/>
    <cellStyle name="Normal 78 5 2 3" xfId="38601"/>
    <cellStyle name="Normal 78 5 2 3 2" xfId="38602"/>
    <cellStyle name="Normal 78 5 2 3 2 2" xfId="38603"/>
    <cellStyle name="Normal 78 5 2 3 3" xfId="38604"/>
    <cellStyle name="Normal 78 5 2 4" xfId="38605"/>
    <cellStyle name="Normal 78 5 2 4 2" xfId="38606"/>
    <cellStyle name="Normal 78 5 2 4 2 2" xfId="38607"/>
    <cellStyle name="Normal 78 5 2 4 3" xfId="38608"/>
    <cellStyle name="Normal 78 5 2 5" xfId="38609"/>
    <cellStyle name="Normal 78 5 2 5 2" xfId="38610"/>
    <cellStyle name="Normal 78 5 2 6" xfId="38611"/>
    <cellStyle name="Normal 78 5 3" xfId="38612"/>
    <cellStyle name="Normal 78 5 3 2" xfId="38613"/>
    <cellStyle name="Normal 78 5 3 2 2" xfId="38614"/>
    <cellStyle name="Normal 78 5 3 2 2 2" xfId="38615"/>
    <cellStyle name="Normal 78 5 3 2 3" xfId="38616"/>
    <cellStyle name="Normal 78 5 3 3" xfId="38617"/>
    <cellStyle name="Normal 78 5 3 3 2" xfId="38618"/>
    <cellStyle name="Normal 78 5 3 3 2 2" xfId="38619"/>
    <cellStyle name="Normal 78 5 3 3 3" xfId="38620"/>
    <cellStyle name="Normal 78 5 3 4" xfId="38621"/>
    <cellStyle name="Normal 78 5 3 4 2" xfId="38622"/>
    <cellStyle name="Normal 78 5 3 5" xfId="38623"/>
    <cellStyle name="Normal 78 5 4" xfId="38624"/>
    <cellStyle name="Normal 78 5 4 2" xfId="38625"/>
    <cellStyle name="Normal 78 5 4 2 2" xfId="38626"/>
    <cellStyle name="Normal 78 5 4 3" xfId="38627"/>
    <cellStyle name="Normal 78 5 5" xfId="38628"/>
    <cellStyle name="Normal 78 5 5 2" xfId="38629"/>
    <cellStyle name="Normal 78 5 5 2 2" xfId="38630"/>
    <cellStyle name="Normal 78 5 5 3" xfId="38631"/>
    <cellStyle name="Normal 78 5 6" xfId="38632"/>
    <cellStyle name="Normal 78 5 6 2" xfId="38633"/>
    <cellStyle name="Normal 78 5 7" xfId="38634"/>
    <cellStyle name="Normal 78 6 2 2" xfId="38635"/>
    <cellStyle name="Normal 78 6 2 2 2" xfId="38636"/>
    <cellStyle name="Normal 78 6 2 2 2 2" xfId="38637"/>
    <cellStyle name="Normal 78 6 2 2 2 2 2" xfId="38638"/>
    <cellStyle name="Normal 78 6 2 2 2 3" xfId="38639"/>
    <cellStyle name="Normal 78 6 2 2 3" xfId="38640"/>
    <cellStyle name="Normal 78 6 2 2 3 2" xfId="38641"/>
    <cellStyle name="Normal 78 6 2 2 3 2 2" xfId="38642"/>
    <cellStyle name="Normal 78 6 2 2 3 3" xfId="38643"/>
    <cellStyle name="Normal 78 6 2 2 4" xfId="38644"/>
    <cellStyle name="Normal 78 6 2 2 4 2" xfId="38645"/>
    <cellStyle name="Normal 78 6 2 2 5" xfId="38646"/>
    <cellStyle name="Normal 78 6 2 3" xfId="38647"/>
    <cellStyle name="Normal 78 6 2 3 2" xfId="38648"/>
    <cellStyle name="Normal 78 6 2 3 2 2" xfId="38649"/>
    <cellStyle name="Normal 78 6 2 3 3" xfId="38650"/>
    <cellStyle name="Normal 78 6 2 4" xfId="38651"/>
    <cellStyle name="Normal 78 6 2 4 2" xfId="38652"/>
    <cellStyle name="Normal 78 6 2 4 2 2" xfId="38653"/>
    <cellStyle name="Normal 78 6 2 4 3" xfId="38654"/>
    <cellStyle name="Normal 78 6 2 5" xfId="38655"/>
    <cellStyle name="Normal 78 6 2 5 2" xfId="38656"/>
    <cellStyle name="Normal 78 6 2 6" xfId="38657"/>
    <cellStyle name="Normal 78 6 3" xfId="38658"/>
    <cellStyle name="Normal 78 6 3 2" xfId="38659"/>
    <cellStyle name="Normal 78 6 3 2 2" xfId="38660"/>
    <cellStyle name="Normal 78 6 3 2 2 2" xfId="38661"/>
    <cellStyle name="Normal 78 6 3 2 3" xfId="38662"/>
    <cellStyle name="Normal 78 6 3 3" xfId="38663"/>
    <cellStyle name="Normal 78 6 3 3 2" xfId="38664"/>
    <cellStyle name="Normal 78 6 3 3 2 2" xfId="38665"/>
    <cellStyle name="Normal 78 6 3 3 3" xfId="38666"/>
    <cellStyle name="Normal 78 6 3 4" xfId="38667"/>
    <cellStyle name="Normal 78 6 3 4 2" xfId="38668"/>
    <cellStyle name="Normal 78 6 3 5" xfId="38669"/>
    <cellStyle name="Normal 78 6 4" xfId="38670"/>
    <cellStyle name="Normal 78 6 4 2" xfId="38671"/>
    <cellStyle name="Normal 78 6 4 2 2" xfId="38672"/>
    <cellStyle name="Normal 78 6 4 3" xfId="38673"/>
    <cellStyle name="Normal 78 6 5" xfId="38674"/>
    <cellStyle name="Normal 78 6 5 2" xfId="38675"/>
    <cellStyle name="Normal 78 6 5 2 2" xfId="38676"/>
    <cellStyle name="Normal 78 6 5 3" xfId="38677"/>
    <cellStyle name="Normal 78 6 6" xfId="38678"/>
    <cellStyle name="Normal 78 6 6 2" xfId="38679"/>
    <cellStyle name="Normal 78 6 7" xfId="38680"/>
    <cellStyle name="Normal 78 7 2 2" xfId="38681"/>
    <cellStyle name="Normal 78 7 2 2 2" xfId="38682"/>
    <cellStyle name="Normal 78 7 2 2 2 2" xfId="38683"/>
    <cellStyle name="Normal 78 7 2 2 2 2 2" xfId="38684"/>
    <cellStyle name="Normal 78 7 2 2 2 3" xfId="38685"/>
    <cellStyle name="Normal 78 7 2 2 3" xfId="38686"/>
    <cellStyle name="Normal 78 7 2 2 3 2" xfId="38687"/>
    <cellStyle name="Normal 78 7 2 2 3 2 2" xfId="38688"/>
    <cellStyle name="Normal 78 7 2 2 3 3" xfId="38689"/>
    <cellStyle name="Normal 78 7 2 2 4" xfId="38690"/>
    <cellStyle name="Normal 78 7 2 2 4 2" xfId="38691"/>
    <cellStyle name="Normal 78 7 2 2 5" xfId="38692"/>
    <cellStyle name="Normal 78 7 2 3" xfId="38693"/>
    <cellStyle name="Normal 78 7 2 3 2" xfId="38694"/>
    <cellStyle name="Normal 78 7 2 3 2 2" xfId="38695"/>
    <cellStyle name="Normal 78 7 2 3 3" xfId="38696"/>
    <cellStyle name="Normal 78 7 2 4" xfId="38697"/>
    <cellStyle name="Normal 78 7 2 4 2" xfId="38698"/>
    <cellStyle name="Normal 78 7 2 4 2 2" xfId="38699"/>
    <cellStyle name="Normal 78 7 2 4 3" xfId="38700"/>
    <cellStyle name="Normal 78 7 2 5" xfId="38701"/>
    <cellStyle name="Normal 78 7 2 5 2" xfId="38702"/>
    <cellStyle name="Normal 78 7 2 6" xfId="38703"/>
    <cellStyle name="Normal 78 7 3" xfId="38704"/>
    <cellStyle name="Normal 78 7 3 2" xfId="38705"/>
    <cellStyle name="Normal 78 7 3 2 2" xfId="38706"/>
    <cellStyle name="Normal 78 7 3 2 2 2" xfId="38707"/>
    <cellStyle name="Normal 78 7 3 2 3" xfId="38708"/>
    <cellStyle name="Normal 78 7 3 3" xfId="38709"/>
    <cellStyle name="Normal 78 7 3 3 2" xfId="38710"/>
    <cellStyle name="Normal 78 7 3 3 2 2" xfId="38711"/>
    <cellStyle name="Normal 78 7 3 3 3" xfId="38712"/>
    <cellStyle name="Normal 78 7 3 4" xfId="38713"/>
    <cellStyle name="Normal 78 7 3 4 2" xfId="38714"/>
    <cellStyle name="Normal 78 7 3 5" xfId="38715"/>
    <cellStyle name="Normal 78 7 4" xfId="38716"/>
    <cellStyle name="Normal 78 7 4 2" xfId="38717"/>
    <cellStyle name="Normal 78 7 4 2 2" xfId="38718"/>
    <cellStyle name="Normal 78 7 4 3" xfId="38719"/>
    <cellStyle name="Normal 78 7 5" xfId="38720"/>
    <cellStyle name="Normal 78 7 5 2" xfId="38721"/>
    <cellStyle name="Normal 78 7 5 2 2" xfId="38722"/>
    <cellStyle name="Normal 78 7 5 3" xfId="38723"/>
    <cellStyle name="Normal 78 7 6" xfId="38724"/>
    <cellStyle name="Normal 78 7 6 2" xfId="38725"/>
    <cellStyle name="Normal 78 7 7" xfId="38726"/>
    <cellStyle name="Normal 78 8 2" xfId="38727"/>
    <cellStyle name="Normal 78 8 2 2" xfId="38728"/>
    <cellStyle name="Normal 78 8 2 2 2" xfId="38729"/>
    <cellStyle name="Normal 78 8 2 2 2 2" xfId="38730"/>
    <cellStyle name="Normal 78 8 2 2 3" xfId="38731"/>
    <cellStyle name="Normal 78 8 2 3" xfId="38732"/>
    <cellStyle name="Normal 78 8 2 3 2" xfId="38733"/>
    <cellStyle name="Normal 78 8 2 3 2 2" xfId="38734"/>
    <cellStyle name="Normal 78 8 2 3 3" xfId="38735"/>
    <cellStyle name="Normal 78 8 2 4" xfId="38736"/>
    <cellStyle name="Normal 78 8 2 4 2" xfId="38737"/>
    <cellStyle name="Normal 78 8 2 5" xfId="38738"/>
    <cellStyle name="Normal 78 8 3" xfId="38739"/>
    <cellStyle name="Normal 78 8 3 2" xfId="38740"/>
    <cellStyle name="Normal 78 8 3 2 2" xfId="38741"/>
    <cellStyle name="Normal 78 8 3 3" xfId="38742"/>
    <cellStyle name="Normal 78 8 4" xfId="38743"/>
    <cellStyle name="Normal 78 8 4 2" xfId="38744"/>
    <cellStyle name="Normal 78 8 4 2 2" xfId="38745"/>
    <cellStyle name="Normal 78 8 4 3" xfId="38746"/>
    <cellStyle name="Normal 78 8 5" xfId="38747"/>
    <cellStyle name="Normal 78 8 5 2" xfId="38748"/>
    <cellStyle name="Normal 78 8 6" xfId="38749"/>
    <cellStyle name="Normal 78 9 2" xfId="38750"/>
    <cellStyle name="Normal 78 9 2 2" xfId="38751"/>
    <cellStyle name="Normal 78 9 2 2 2" xfId="38752"/>
    <cellStyle name="Normal 78 9 2 2 2 2" xfId="38753"/>
    <cellStyle name="Normal 78 9 2 2 3" xfId="38754"/>
    <cellStyle name="Normal 78 9 2 3" xfId="38755"/>
    <cellStyle name="Normal 78 9 2 3 2" xfId="38756"/>
    <cellStyle name="Normal 78 9 2 3 2 2" xfId="38757"/>
    <cellStyle name="Normal 78 9 2 3 3" xfId="38758"/>
    <cellStyle name="Normal 78 9 2 4" xfId="38759"/>
    <cellStyle name="Normal 78 9 2 4 2" xfId="38760"/>
    <cellStyle name="Normal 78 9 2 5" xfId="38761"/>
    <cellStyle name="Normal 78 9 3" xfId="38762"/>
    <cellStyle name="Normal 78 9 3 2" xfId="38763"/>
    <cellStyle name="Normal 78 9 3 2 2" xfId="38764"/>
    <cellStyle name="Normal 78 9 3 3" xfId="38765"/>
    <cellStyle name="Normal 78 9 4" xfId="38766"/>
    <cellStyle name="Normal 78 9 4 2" xfId="38767"/>
    <cellStyle name="Normal 78 9 4 2 2" xfId="38768"/>
    <cellStyle name="Normal 78 9 4 3" xfId="38769"/>
    <cellStyle name="Normal 78 9 5" xfId="38770"/>
    <cellStyle name="Normal 78 9 5 2" xfId="38771"/>
    <cellStyle name="Normal 78 9 6" xfId="38772"/>
    <cellStyle name="Normal 79 10 2" xfId="38773"/>
    <cellStyle name="Normal 79 10 2 2" xfId="38774"/>
    <cellStyle name="Normal 79 10 2 2 2" xfId="38775"/>
    <cellStyle name="Normal 79 10 2 3" xfId="38776"/>
    <cellStyle name="Normal 79 10 3" xfId="38777"/>
    <cellStyle name="Normal 79 10 3 2" xfId="38778"/>
    <cellStyle name="Normal 79 10 3 2 2" xfId="38779"/>
    <cellStyle name="Normal 79 10 3 3" xfId="38780"/>
    <cellStyle name="Normal 79 10 4" xfId="38781"/>
    <cellStyle name="Normal 79 10 4 2" xfId="38782"/>
    <cellStyle name="Normal 79 10 5" xfId="38783"/>
    <cellStyle name="Normal 79 11" xfId="38784"/>
    <cellStyle name="Normal 79 11 2" xfId="38785"/>
    <cellStyle name="Normal 79 11 2 2" xfId="38786"/>
    <cellStyle name="Normal 79 11 3" xfId="38787"/>
    <cellStyle name="Normal 79 12" xfId="38788"/>
    <cellStyle name="Normal 79 12 2" xfId="38789"/>
    <cellStyle name="Normal 79 12 2 2" xfId="38790"/>
    <cellStyle name="Normal 79 12 3" xfId="38791"/>
    <cellStyle name="Normal 79 13" xfId="38792"/>
    <cellStyle name="Normal 79 13 2" xfId="38793"/>
    <cellStyle name="Normal 79 14" xfId="38794"/>
    <cellStyle name="Normal 79 2 2 2" xfId="38795"/>
    <cellStyle name="Normal 79 2 2 2 2" xfId="38796"/>
    <cellStyle name="Normal 79 2 2 2 2 2" xfId="38797"/>
    <cellStyle name="Normal 79 2 2 2 2 2 2" xfId="38798"/>
    <cellStyle name="Normal 79 2 2 2 2 3" xfId="38799"/>
    <cellStyle name="Normal 79 2 2 2 3" xfId="38800"/>
    <cellStyle name="Normal 79 2 2 2 3 2" xfId="38801"/>
    <cellStyle name="Normal 79 2 2 2 3 2 2" xfId="38802"/>
    <cellStyle name="Normal 79 2 2 2 3 3" xfId="38803"/>
    <cellStyle name="Normal 79 2 2 2 4" xfId="38804"/>
    <cellStyle name="Normal 79 2 2 2 4 2" xfId="38805"/>
    <cellStyle name="Normal 79 2 2 2 5" xfId="38806"/>
    <cellStyle name="Normal 79 2 2 3" xfId="38807"/>
    <cellStyle name="Normal 79 2 2 3 2" xfId="38808"/>
    <cellStyle name="Normal 79 2 2 3 2 2" xfId="38809"/>
    <cellStyle name="Normal 79 2 2 3 3" xfId="38810"/>
    <cellStyle name="Normal 79 2 2 4" xfId="38811"/>
    <cellStyle name="Normal 79 2 2 4 2" xfId="38812"/>
    <cellStyle name="Normal 79 2 2 4 2 2" xfId="38813"/>
    <cellStyle name="Normal 79 2 2 4 3" xfId="38814"/>
    <cellStyle name="Normal 79 2 2 5" xfId="38815"/>
    <cellStyle name="Normal 79 2 2 5 2" xfId="38816"/>
    <cellStyle name="Normal 79 2 2 6" xfId="38817"/>
    <cellStyle name="Normal 79 2 3 2" xfId="38818"/>
    <cellStyle name="Normal 79 2 3 2 2" xfId="38819"/>
    <cellStyle name="Normal 79 2 3 2 2 2" xfId="38820"/>
    <cellStyle name="Normal 79 2 3 2 3" xfId="38821"/>
    <cellStyle name="Normal 79 2 3 3" xfId="38822"/>
    <cellStyle name="Normal 79 2 3 3 2" xfId="38823"/>
    <cellStyle name="Normal 79 2 3 3 2 2" xfId="38824"/>
    <cellStyle name="Normal 79 2 3 3 3" xfId="38825"/>
    <cellStyle name="Normal 79 2 3 4" xfId="38826"/>
    <cellStyle name="Normal 79 2 3 4 2" xfId="38827"/>
    <cellStyle name="Normal 79 2 3 5" xfId="38828"/>
    <cellStyle name="Normal 79 2 4 2" xfId="38829"/>
    <cellStyle name="Normal 79 2 4 2 2" xfId="38830"/>
    <cellStyle name="Normal 79 2 4 3" xfId="38831"/>
    <cellStyle name="Normal 79 2 5" xfId="38832"/>
    <cellStyle name="Normal 79 2 5 2" xfId="38833"/>
    <cellStyle name="Normal 79 2 5 2 2" xfId="38834"/>
    <cellStyle name="Normal 79 2 5 3" xfId="38835"/>
    <cellStyle name="Normal 79 2 6" xfId="38836"/>
    <cellStyle name="Normal 79 2 6 2" xfId="38837"/>
    <cellStyle name="Normal 79 2 7" xfId="38838"/>
    <cellStyle name="Normal 79 3 2 2" xfId="38839"/>
    <cellStyle name="Normal 79 3 2 2 2" xfId="38840"/>
    <cellStyle name="Normal 79 3 2 2 2 2" xfId="38841"/>
    <cellStyle name="Normal 79 3 2 2 2 2 2" xfId="38842"/>
    <cellStyle name="Normal 79 3 2 2 2 3" xfId="38843"/>
    <cellStyle name="Normal 79 3 2 2 3" xfId="38844"/>
    <cellStyle name="Normal 79 3 2 2 3 2" xfId="38845"/>
    <cellStyle name="Normal 79 3 2 2 3 2 2" xfId="38846"/>
    <cellStyle name="Normal 79 3 2 2 3 3" xfId="38847"/>
    <cellStyle name="Normal 79 3 2 2 4" xfId="38848"/>
    <cellStyle name="Normal 79 3 2 2 4 2" xfId="38849"/>
    <cellStyle name="Normal 79 3 2 2 5" xfId="38850"/>
    <cellStyle name="Normal 79 3 2 3" xfId="38851"/>
    <cellStyle name="Normal 79 3 2 3 2" xfId="38852"/>
    <cellStyle name="Normal 79 3 2 3 2 2" xfId="38853"/>
    <cellStyle name="Normal 79 3 2 3 3" xfId="38854"/>
    <cellStyle name="Normal 79 3 2 4" xfId="38855"/>
    <cellStyle name="Normal 79 3 2 4 2" xfId="38856"/>
    <cellStyle name="Normal 79 3 2 4 2 2" xfId="38857"/>
    <cellStyle name="Normal 79 3 2 4 3" xfId="38858"/>
    <cellStyle name="Normal 79 3 2 5" xfId="38859"/>
    <cellStyle name="Normal 79 3 2 5 2" xfId="38860"/>
    <cellStyle name="Normal 79 3 2 6" xfId="38861"/>
    <cellStyle name="Normal 79 3 3 2" xfId="38862"/>
    <cellStyle name="Normal 79 3 3 2 2" xfId="38863"/>
    <cellStyle name="Normal 79 3 3 2 2 2" xfId="38864"/>
    <cellStyle name="Normal 79 3 3 2 3" xfId="38865"/>
    <cellStyle name="Normal 79 3 3 3" xfId="38866"/>
    <cellStyle name="Normal 79 3 3 3 2" xfId="38867"/>
    <cellStyle name="Normal 79 3 3 3 2 2" xfId="38868"/>
    <cellStyle name="Normal 79 3 3 3 3" xfId="38869"/>
    <cellStyle name="Normal 79 3 3 4" xfId="38870"/>
    <cellStyle name="Normal 79 3 3 4 2" xfId="38871"/>
    <cellStyle name="Normal 79 3 3 5" xfId="38872"/>
    <cellStyle name="Normal 79 3 4 2" xfId="38873"/>
    <cellStyle name="Normal 79 3 4 2 2" xfId="38874"/>
    <cellStyle name="Normal 79 3 4 3" xfId="38875"/>
    <cellStyle name="Normal 79 3 5" xfId="38876"/>
    <cellStyle name="Normal 79 3 5 2" xfId="38877"/>
    <cellStyle name="Normal 79 3 5 2 2" xfId="38878"/>
    <cellStyle name="Normal 79 3 5 3" xfId="38879"/>
    <cellStyle name="Normal 79 3 6" xfId="38880"/>
    <cellStyle name="Normal 79 3 6 2" xfId="38881"/>
    <cellStyle name="Normal 79 3 7" xfId="38882"/>
    <cellStyle name="Normal 79 4 2 2" xfId="38883"/>
    <cellStyle name="Normal 79 4 2 2 2" xfId="38884"/>
    <cellStyle name="Normal 79 4 2 2 2 2" xfId="38885"/>
    <cellStyle name="Normal 79 4 2 2 2 2 2" xfId="38886"/>
    <cellStyle name="Normal 79 4 2 2 2 3" xfId="38887"/>
    <cellStyle name="Normal 79 4 2 2 3" xfId="38888"/>
    <cellStyle name="Normal 79 4 2 2 3 2" xfId="38889"/>
    <cellStyle name="Normal 79 4 2 2 3 2 2" xfId="38890"/>
    <cellStyle name="Normal 79 4 2 2 3 3" xfId="38891"/>
    <cellStyle name="Normal 79 4 2 2 4" xfId="38892"/>
    <cellStyle name="Normal 79 4 2 2 4 2" xfId="38893"/>
    <cellStyle name="Normal 79 4 2 2 5" xfId="38894"/>
    <cellStyle name="Normal 79 4 2 3" xfId="38895"/>
    <cellStyle name="Normal 79 4 2 3 2" xfId="38896"/>
    <cellStyle name="Normal 79 4 2 3 2 2" xfId="38897"/>
    <cellStyle name="Normal 79 4 2 3 3" xfId="38898"/>
    <cellStyle name="Normal 79 4 2 4" xfId="38899"/>
    <cellStyle name="Normal 79 4 2 4 2" xfId="38900"/>
    <cellStyle name="Normal 79 4 2 4 2 2" xfId="38901"/>
    <cellStyle name="Normal 79 4 2 4 3" xfId="38902"/>
    <cellStyle name="Normal 79 4 2 5" xfId="38903"/>
    <cellStyle name="Normal 79 4 2 5 2" xfId="38904"/>
    <cellStyle name="Normal 79 4 2 6" xfId="38905"/>
    <cellStyle name="Normal 79 4 3" xfId="38906"/>
    <cellStyle name="Normal 79 4 3 2" xfId="38907"/>
    <cellStyle name="Normal 79 4 3 2 2" xfId="38908"/>
    <cellStyle name="Normal 79 4 3 2 2 2" xfId="38909"/>
    <cellStyle name="Normal 79 4 3 2 3" xfId="38910"/>
    <cellStyle name="Normal 79 4 3 3" xfId="38911"/>
    <cellStyle name="Normal 79 4 3 3 2" xfId="38912"/>
    <cellStyle name="Normal 79 4 3 3 2 2" xfId="38913"/>
    <cellStyle name="Normal 79 4 3 3 3" xfId="38914"/>
    <cellStyle name="Normal 79 4 3 4" xfId="38915"/>
    <cellStyle name="Normal 79 4 3 4 2" xfId="38916"/>
    <cellStyle name="Normal 79 4 3 5" xfId="38917"/>
    <cellStyle name="Normal 79 4 4" xfId="38918"/>
    <cellStyle name="Normal 79 4 4 2" xfId="38919"/>
    <cellStyle name="Normal 79 4 4 2 2" xfId="38920"/>
    <cellStyle name="Normal 79 4 4 3" xfId="38921"/>
    <cellStyle name="Normal 79 4 5" xfId="38922"/>
    <cellStyle name="Normal 79 4 5 2" xfId="38923"/>
    <cellStyle name="Normal 79 4 5 2 2" xfId="38924"/>
    <cellStyle name="Normal 79 4 5 3" xfId="38925"/>
    <cellStyle name="Normal 79 4 6" xfId="38926"/>
    <cellStyle name="Normal 79 4 6 2" xfId="38927"/>
    <cellStyle name="Normal 79 4 7" xfId="38928"/>
    <cellStyle name="Normal 79 5 2 2" xfId="38929"/>
    <cellStyle name="Normal 79 5 2 2 2" xfId="38930"/>
    <cellStyle name="Normal 79 5 2 2 2 2" xfId="38931"/>
    <cellStyle name="Normal 79 5 2 2 2 2 2" xfId="38932"/>
    <cellStyle name="Normal 79 5 2 2 2 3" xfId="38933"/>
    <cellStyle name="Normal 79 5 2 2 3" xfId="38934"/>
    <cellStyle name="Normal 79 5 2 2 3 2" xfId="38935"/>
    <cellStyle name="Normal 79 5 2 2 3 2 2" xfId="38936"/>
    <cellStyle name="Normal 79 5 2 2 3 3" xfId="38937"/>
    <cellStyle name="Normal 79 5 2 2 4" xfId="38938"/>
    <cellStyle name="Normal 79 5 2 2 4 2" xfId="38939"/>
    <cellStyle name="Normal 79 5 2 2 5" xfId="38940"/>
    <cellStyle name="Normal 79 5 2 3" xfId="38941"/>
    <cellStyle name="Normal 79 5 2 3 2" xfId="38942"/>
    <cellStyle name="Normal 79 5 2 3 2 2" xfId="38943"/>
    <cellStyle name="Normal 79 5 2 3 3" xfId="38944"/>
    <cellStyle name="Normal 79 5 2 4" xfId="38945"/>
    <cellStyle name="Normal 79 5 2 4 2" xfId="38946"/>
    <cellStyle name="Normal 79 5 2 4 2 2" xfId="38947"/>
    <cellStyle name="Normal 79 5 2 4 3" xfId="38948"/>
    <cellStyle name="Normal 79 5 2 5" xfId="38949"/>
    <cellStyle name="Normal 79 5 2 5 2" xfId="38950"/>
    <cellStyle name="Normal 79 5 2 6" xfId="38951"/>
    <cellStyle name="Normal 79 5 3" xfId="38952"/>
    <cellStyle name="Normal 79 5 3 2" xfId="38953"/>
    <cellStyle name="Normal 79 5 3 2 2" xfId="38954"/>
    <cellStyle name="Normal 79 5 3 2 2 2" xfId="38955"/>
    <cellStyle name="Normal 79 5 3 2 3" xfId="38956"/>
    <cellStyle name="Normal 79 5 3 3" xfId="38957"/>
    <cellStyle name="Normal 79 5 3 3 2" xfId="38958"/>
    <cellStyle name="Normal 79 5 3 3 2 2" xfId="38959"/>
    <cellStyle name="Normal 79 5 3 3 3" xfId="38960"/>
    <cellStyle name="Normal 79 5 3 4" xfId="38961"/>
    <cellStyle name="Normal 79 5 3 4 2" xfId="38962"/>
    <cellStyle name="Normal 79 5 3 5" xfId="38963"/>
    <cellStyle name="Normal 79 5 4" xfId="38964"/>
    <cellStyle name="Normal 79 5 4 2" xfId="38965"/>
    <cellStyle name="Normal 79 5 4 2 2" xfId="38966"/>
    <cellStyle name="Normal 79 5 4 3" xfId="38967"/>
    <cellStyle name="Normal 79 5 5" xfId="38968"/>
    <cellStyle name="Normal 79 5 5 2" xfId="38969"/>
    <cellStyle name="Normal 79 5 5 2 2" xfId="38970"/>
    <cellStyle name="Normal 79 5 5 3" xfId="38971"/>
    <cellStyle name="Normal 79 5 6" xfId="38972"/>
    <cellStyle name="Normal 79 5 6 2" xfId="38973"/>
    <cellStyle name="Normal 79 5 7" xfId="38974"/>
    <cellStyle name="Normal 79 6 2 2" xfId="38975"/>
    <cellStyle name="Normal 79 6 2 2 2" xfId="38976"/>
    <cellStyle name="Normal 79 6 2 2 2 2" xfId="38977"/>
    <cellStyle name="Normal 79 6 2 2 2 2 2" xfId="38978"/>
    <cellStyle name="Normal 79 6 2 2 2 3" xfId="38979"/>
    <cellStyle name="Normal 79 6 2 2 3" xfId="38980"/>
    <cellStyle name="Normal 79 6 2 2 3 2" xfId="38981"/>
    <cellStyle name="Normal 79 6 2 2 3 2 2" xfId="38982"/>
    <cellStyle name="Normal 79 6 2 2 3 3" xfId="38983"/>
    <cellStyle name="Normal 79 6 2 2 4" xfId="38984"/>
    <cellStyle name="Normal 79 6 2 2 4 2" xfId="38985"/>
    <cellStyle name="Normal 79 6 2 2 5" xfId="38986"/>
    <cellStyle name="Normal 79 6 2 3" xfId="38987"/>
    <cellStyle name="Normal 79 6 2 3 2" xfId="38988"/>
    <cellStyle name="Normal 79 6 2 3 2 2" xfId="38989"/>
    <cellStyle name="Normal 79 6 2 3 3" xfId="38990"/>
    <cellStyle name="Normal 79 6 2 4" xfId="38991"/>
    <cellStyle name="Normal 79 6 2 4 2" xfId="38992"/>
    <cellStyle name="Normal 79 6 2 4 2 2" xfId="38993"/>
    <cellStyle name="Normal 79 6 2 4 3" xfId="38994"/>
    <cellStyle name="Normal 79 6 2 5" xfId="38995"/>
    <cellStyle name="Normal 79 6 2 5 2" xfId="38996"/>
    <cellStyle name="Normal 79 6 2 6" xfId="38997"/>
    <cellStyle name="Normal 79 6 3" xfId="38998"/>
    <cellStyle name="Normal 79 6 3 2" xfId="38999"/>
    <cellStyle name="Normal 79 6 3 2 2" xfId="39000"/>
    <cellStyle name="Normal 79 6 3 2 2 2" xfId="39001"/>
    <cellStyle name="Normal 79 6 3 2 3" xfId="39002"/>
    <cellStyle name="Normal 79 6 3 3" xfId="39003"/>
    <cellStyle name="Normal 79 6 3 3 2" xfId="39004"/>
    <cellStyle name="Normal 79 6 3 3 2 2" xfId="39005"/>
    <cellStyle name="Normal 79 6 3 3 3" xfId="39006"/>
    <cellStyle name="Normal 79 6 3 4" xfId="39007"/>
    <cellStyle name="Normal 79 6 3 4 2" xfId="39008"/>
    <cellStyle name="Normal 79 6 3 5" xfId="39009"/>
    <cellStyle name="Normal 79 6 4" xfId="39010"/>
    <cellStyle name="Normal 79 6 4 2" xfId="39011"/>
    <cellStyle name="Normal 79 6 4 2 2" xfId="39012"/>
    <cellStyle name="Normal 79 6 4 3" xfId="39013"/>
    <cellStyle name="Normal 79 6 5" xfId="39014"/>
    <cellStyle name="Normal 79 6 5 2" xfId="39015"/>
    <cellStyle name="Normal 79 6 5 2 2" xfId="39016"/>
    <cellStyle name="Normal 79 6 5 3" xfId="39017"/>
    <cellStyle name="Normal 79 6 6" xfId="39018"/>
    <cellStyle name="Normal 79 6 6 2" xfId="39019"/>
    <cellStyle name="Normal 79 6 7" xfId="39020"/>
    <cellStyle name="Normal 79 7 2 2" xfId="39021"/>
    <cellStyle name="Normal 79 7 2 2 2" xfId="39022"/>
    <cellStyle name="Normal 79 7 2 2 2 2" xfId="39023"/>
    <cellStyle name="Normal 79 7 2 2 2 2 2" xfId="39024"/>
    <cellStyle name="Normal 79 7 2 2 2 3" xfId="39025"/>
    <cellStyle name="Normal 79 7 2 2 3" xfId="39026"/>
    <cellStyle name="Normal 79 7 2 2 3 2" xfId="39027"/>
    <cellStyle name="Normal 79 7 2 2 3 2 2" xfId="39028"/>
    <cellStyle name="Normal 79 7 2 2 3 3" xfId="39029"/>
    <cellStyle name="Normal 79 7 2 2 4" xfId="39030"/>
    <cellStyle name="Normal 79 7 2 2 4 2" xfId="39031"/>
    <cellStyle name="Normal 79 7 2 2 5" xfId="39032"/>
    <cellStyle name="Normal 79 7 2 3" xfId="39033"/>
    <cellStyle name="Normal 79 7 2 3 2" xfId="39034"/>
    <cellStyle name="Normal 79 7 2 3 2 2" xfId="39035"/>
    <cellStyle name="Normal 79 7 2 3 3" xfId="39036"/>
    <cellStyle name="Normal 79 7 2 4" xfId="39037"/>
    <cellStyle name="Normal 79 7 2 4 2" xfId="39038"/>
    <cellStyle name="Normal 79 7 2 4 2 2" xfId="39039"/>
    <cellStyle name="Normal 79 7 2 4 3" xfId="39040"/>
    <cellStyle name="Normal 79 7 2 5" xfId="39041"/>
    <cellStyle name="Normal 79 7 2 5 2" xfId="39042"/>
    <cellStyle name="Normal 79 7 2 6" xfId="39043"/>
    <cellStyle name="Normal 79 7 3" xfId="39044"/>
    <cellStyle name="Normal 79 7 3 2" xfId="39045"/>
    <cellStyle name="Normal 79 7 3 2 2" xfId="39046"/>
    <cellStyle name="Normal 79 7 3 2 2 2" xfId="39047"/>
    <cellStyle name="Normal 79 7 3 2 3" xfId="39048"/>
    <cellStyle name="Normal 79 7 3 3" xfId="39049"/>
    <cellStyle name="Normal 79 7 3 3 2" xfId="39050"/>
    <cellStyle name="Normal 79 7 3 3 2 2" xfId="39051"/>
    <cellStyle name="Normal 79 7 3 3 3" xfId="39052"/>
    <cellStyle name="Normal 79 7 3 4" xfId="39053"/>
    <cellStyle name="Normal 79 7 3 4 2" xfId="39054"/>
    <cellStyle name="Normal 79 7 3 5" xfId="39055"/>
    <cellStyle name="Normal 79 7 4" xfId="39056"/>
    <cellStyle name="Normal 79 7 4 2" xfId="39057"/>
    <cellStyle name="Normal 79 7 4 2 2" xfId="39058"/>
    <cellStyle name="Normal 79 7 4 3" xfId="39059"/>
    <cellStyle name="Normal 79 7 5" xfId="39060"/>
    <cellStyle name="Normal 79 7 5 2" xfId="39061"/>
    <cellStyle name="Normal 79 7 5 2 2" xfId="39062"/>
    <cellStyle name="Normal 79 7 5 3" xfId="39063"/>
    <cellStyle name="Normal 79 7 6" xfId="39064"/>
    <cellStyle name="Normal 79 7 6 2" xfId="39065"/>
    <cellStyle name="Normal 79 7 7" xfId="39066"/>
    <cellStyle name="Normal 79 8 2" xfId="39067"/>
    <cellStyle name="Normal 79 8 2 2" xfId="39068"/>
    <cellStyle name="Normal 79 8 2 2 2" xfId="39069"/>
    <cellStyle name="Normal 79 8 2 2 2 2" xfId="39070"/>
    <cellStyle name="Normal 79 8 2 2 3" xfId="39071"/>
    <cellStyle name="Normal 79 8 2 3" xfId="39072"/>
    <cellStyle name="Normal 79 8 2 3 2" xfId="39073"/>
    <cellStyle name="Normal 79 8 2 3 2 2" xfId="39074"/>
    <cellStyle name="Normal 79 8 2 3 3" xfId="39075"/>
    <cellStyle name="Normal 79 8 2 4" xfId="39076"/>
    <cellStyle name="Normal 79 8 2 4 2" xfId="39077"/>
    <cellStyle name="Normal 79 8 2 5" xfId="39078"/>
    <cellStyle name="Normal 79 8 3" xfId="39079"/>
    <cellStyle name="Normal 79 8 3 2" xfId="39080"/>
    <cellStyle name="Normal 79 8 3 2 2" xfId="39081"/>
    <cellStyle name="Normal 79 8 3 3" xfId="39082"/>
    <cellStyle name="Normal 79 8 4" xfId="39083"/>
    <cellStyle name="Normal 79 8 4 2" xfId="39084"/>
    <cellStyle name="Normal 79 8 4 2 2" xfId="39085"/>
    <cellStyle name="Normal 79 8 4 3" xfId="39086"/>
    <cellStyle name="Normal 79 8 5" xfId="39087"/>
    <cellStyle name="Normal 79 8 5 2" xfId="39088"/>
    <cellStyle name="Normal 79 8 6" xfId="39089"/>
    <cellStyle name="Normal 79 9 2" xfId="39090"/>
    <cellStyle name="Normal 79 9 2 2" xfId="39091"/>
    <cellStyle name="Normal 79 9 2 2 2" xfId="39092"/>
    <cellStyle name="Normal 79 9 2 2 2 2" xfId="39093"/>
    <cellStyle name="Normal 79 9 2 2 3" xfId="39094"/>
    <cellStyle name="Normal 79 9 2 3" xfId="39095"/>
    <cellStyle name="Normal 79 9 2 3 2" xfId="39096"/>
    <cellStyle name="Normal 79 9 2 3 2 2" xfId="39097"/>
    <cellStyle name="Normal 79 9 2 3 3" xfId="39098"/>
    <cellStyle name="Normal 79 9 2 4" xfId="39099"/>
    <cellStyle name="Normal 79 9 2 4 2" xfId="39100"/>
    <cellStyle name="Normal 79 9 2 5" xfId="39101"/>
    <cellStyle name="Normal 79 9 3" xfId="39102"/>
    <cellStyle name="Normal 79 9 3 2" xfId="39103"/>
    <cellStyle name="Normal 79 9 3 2 2" xfId="39104"/>
    <cellStyle name="Normal 79 9 3 3" xfId="39105"/>
    <cellStyle name="Normal 79 9 4" xfId="39106"/>
    <cellStyle name="Normal 79 9 4 2" xfId="39107"/>
    <cellStyle name="Normal 79 9 4 2 2" xfId="39108"/>
    <cellStyle name="Normal 79 9 4 3" xfId="39109"/>
    <cellStyle name="Normal 79 9 5" xfId="39110"/>
    <cellStyle name="Normal 79 9 5 2" xfId="39111"/>
    <cellStyle name="Normal 79 9 6" xfId="39112"/>
    <cellStyle name="Normal 8 10 2" xfId="39113"/>
    <cellStyle name="Normal 8 10 2 2" xfId="39114"/>
    <cellStyle name="Normal 8 10 2 2 2" xfId="39115"/>
    <cellStyle name="Normal 8 10 2 2 2 2" xfId="39116"/>
    <cellStyle name="Normal 8 10 2 2 3" xfId="39117"/>
    <cellStyle name="Normal 8 10 2 3" xfId="39118"/>
    <cellStyle name="Normal 8 10 2 3 2" xfId="39119"/>
    <cellStyle name="Normal 8 10 2 3 2 2" xfId="39120"/>
    <cellStyle name="Normal 8 10 2 3 3" xfId="39121"/>
    <cellStyle name="Normal 8 10 2 4" xfId="39122"/>
    <cellStyle name="Normal 8 10 2 4 2" xfId="39123"/>
    <cellStyle name="Normal 8 10 2 5" xfId="39124"/>
    <cellStyle name="Normal 8 10 3" xfId="39125"/>
    <cellStyle name="Normal 8 10 3 2" xfId="39126"/>
    <cellStyle name="Normal 8 10 3 2 2" xfId="39127"/>
    <cellStyle name="Normal 8 10 3 3" xfId="39128"/>
    <cellStyle name="Normal 8 10 4" xfId="39129"/>
    <cellStyle name="Normal 8 10 4 2" xfId="39130"/>
    <cellStyle name="Normal 8 10 4 2 2" xfId="39131"/>
    <cellStyle name="Normal 8 10 4 3" xfId="39132"/>
    <cellStyle name="Normal 8 10 5" xfId="39133"/>
    <cellStyle name="Normal 8 10 5 2" xfId="39134"/>
    <cellStyle name="Normal 8 10 6" xfId="39135"/>
    <cellStyle name="Normal 8 11 2" xfId="39136"/>
    <cellStyle name="Normal 8 11 2 2" xfId="39137"/>
    <cellStyle name="Normal 8 11 2 2 2" xfId="39138"/>
    <cellStyle name="Normal 8 11 2 3" xfId="39139"/>
    <cellStyle name="Normal 8 11 3" xfId="39140"/>
    <cellStyle name="Normal 8 11 3 2" xfId="39141"/>
    <cellStyle name="Normal 8 11 3 2 2" xfId="39142"/>
    <cellStyle name="Normal 8 11 3 3" xfId="39143"/>
    <cellStyle name="Normal 8 11 4" xfId="39144"/>
    <cellStyle name="Normal 8 11 4 2" xfId="39145"/>
    <cellStyle name="Normal 8 11 5" xfId="39146"/>
    <cellStyle name="Normal 8 12" xfId="39147"/>
    <cellStyle name="Normal 8 12 2" xfId="39148"/>
    <cellStyle name="Normal 8 12 2 2" xfId="39149"/>
    <cellStyle name="Normal 8 12 3" xfId="39150"/>
    <cellStyle name="Normal 8 13" xfId="39151"/>
    <cellStyle name="Normal 8 13 2" xfId="39152"/>
    <cellStyle name="Normal 8 13 2 2" xfId="39153"/>
    <cellStyle name="Normal 8 13 3" xfId="39154"/>
    <cellStyle name="Normal 8 14" xfId="39155"/>
    <cellStyle name="Normal 8 14 2" xfId="39156"/>
    <cellStyle name="Normal 8 15" xfId="39157"/>
    <cellStyle name="Normal 8 2 2 2 2" xfId="39158"/>
    <cellStyle name="Normal 8 2 2 2 2 2" xfId="39159"/>
    <cellStyle name="Normal 8 2 2 2 3" xfId="39160"/>
    <cellStyle name="Normal 8 2 2 3 2" xfId="39161"/>
    <cellStyle name="Normal 8 2 2 4" xfId="39162"/>
    <cellStyle name="Normal 8 3 10" xfId="39163"/>
    <cellStyle name="Normal 8 3 2 2 2" xfId="39164"/>
    <cellStyle name="Normal 8 3 2 2 2 2" xfId="39165"/>
    <cellStyle name="Normal 8 3 2 2 2 2 2" xfId="39166"/>
    <cellStyle name="Normal 8 3 2 2 2 2 2 2" xfId="39167"/>
    <cellStyle name="Normal 8 3 2 2 2 2 3" xfId="39168"/>
    <cellStyle name="Normal 8 3 2 2 2 3" xfId="39169"/>
    <cellStyle name="Normal 8 3 2 2 2 3 2" xfId="39170"/>
    <cellStyle name="Normal 8 3 2 2 2 3 2 2" xfId="39171"/>
    <cellStyle name="Normal 8 3 2 2 2 3 3" xfId="39172"/>
    <cellStyle name="Normal 8 3 2 2 2 4" xfId="39173"/>
    <cellStyle name="Normal 8 3 2 2 2 4 2" xfId="39174"/>
    <cellStyle name="Normal 8 3 2 2 2 5" xfId="39175"/>
    <cellStyle name="Normal 8 3 2 2 3" xfId="39176"/>
    <cellStyle name="Normal 8 3 2 2 3 2" xfId="39177"/>
    <cellStyle name="Normal 8 3 2 2 3 2 2" xfId="39178"/>
    <cellStyle name="Normal 8 3 2 2 3 3" xfId="39179"/>
    <cellStyle name="Normal 8 3 2 2 4" xfId="39180"/>
    <cellStyle name="Normal 8 3 2 2 4 2" xfId="39181"/>
    <cellStyle name="Normal 8 3 2 2 4 2 2" xfId="39182"/>
    <cellStyle name="Normal 8 3 2 2 4 3" xfId="39183"/>
    <cellStyle name="Normal 8 3 2 2 5" xfId="39184"/>
    <cellStyle name="Normal 8 3 2 2 5 2" xfId="39185"/>
    <cellStyle name="Normal 8 3 2 2 6" xfId="39186"/>
    <cellStyle name="Normal 8 3 3 2" xfId="39187"/>
    <cellStyle name="Normal 8 3 3 2 2" xfId="39188"/>
    <cellStyle name="Normal 8 3 3 2 2 2" xfId="39189"/>
    <cellStyle name="Normal 8 3 3 2 2 2 2" xfId="39190"/>
    <cellStyle name="Normal 8 3 3 2 2 3" xfId="39191"/>
    <cellStyle name="Normal 8 3 3 2 3" xfId="39192"/>
    <cellStyle name="Normal 8 3 3 2 3 2" xfId="39193"/>
    <cellStyle name="Normal 8 3 3 2 3 2 2" xfId="39194"/>
    <cellStyle name="Normal 8 3 3 2 3 3" xfId="39195"/>
    <cellStyle name="Normal 8 3 3 2 4" xfId="39196"/>
    <cellStyle name="Normal 8 3 3 2 4 2" xfId="39197"/>
    <cellStyle name="Normal 8 3 3 2 5" xfId="39198"/>
    <cellStyle name="Normal 8 3 3 3" xfId="39199"/>
    <cellStyle name="Normal 8 3 3 3 2" xfId="39200"/>
    <cellStyle name="Normal 8 3 3 3 2 2" xfId="39201"/>
    <cellStyle name="Normal 8 3 3 3 3" xfId="39202"/>
    <cellStyle name="Normal 8 3 3 4" xfId="39203"/>
    <cellStyle name="Normal 8 3 3 4 2" xfId="39204"/>
    <cellStyle name="Normal 8 3 3 4 2 2" xfId="39205"/>
    <cellStyle name="Normal 8 3 3 4 3" xfId="39206"/>
    <cellStyle name="Normal 8 3 3 5" xfId="39207"/>
    <cellStyle name="Normal 8 3 3 5 2" xfId="39208"/>
    <cellStyle name="Normal 8 3 3 6" xfId="39209"/>
    <cellStyle name="Normal 8 3 4 2" xfId="39210"/>
    <cellStyle name="Normal 8 3 4 2 2" xfId="39211"/>
    <cellStyle name="Normal 8 3 4 2 2 2" xfId="39212"/>
    <cellStyle name="Normal 8 3 4 2 2 2 2" xfId="39213"/>
    <cellStyle name="Normal 8 3 4 2 2 3" xfId="39214"/>
    <cellStyle name="Normal 8 3 4 2 3" xfId="39215"/>
    <cellStyle name="Normal 8 3 4 2 3 2" xfId="39216"/>
    <cellStyle name="Normal 8 3 4 2 3 2 2" xfId="39217"/>
    <cellStyle name="Normal 8 3 4 2 3 3" xfId="39218"/>
    <cellStyle name="Normal 8 3 4 2 4" xfId="39219"/>
    <cellStyle name="Normal 8 3 4 2 4 2" xfId="39220"/>
    <cellStyle name="Normal 8 3 4 2 5" xfId="39221"/>
    <cellStyle name="Normal 8 3 4 3" xfId="39222"/>
    <cellStyle name="Normal 8 3 4 3 2" xfId="39223"/>
    <cellStyle name="Normal 8 3 4 3 2 2" xfId="39224"/>
    <cellStyle name="Normal 8 3 4 3 3" xfId="39225"/>
    <cellStyle name="Normal 8 3 4 4" xfId="39226"/>
    <cellStyle name="Normal 8 3 4 4 2" xfId="39227"/>
    <cellStyle name="Normal 8 3 4 4 2 2" xfId="39228"/>
    <cellStyle name="Normal 8 3 4 4 3" xfId="39229"/>
    <cellStyle name="Normal 8 3 4 5" xfId="39230"/>
    <cellStyle name="Normal 8 3 4 5 2" xfId="39231"/>
    <cellStyle name="Normal 8 3 4 6" xfId="39232"/>
    <cellStyle name="Normal 8 3 5 2" xfId="39233"/>
    <cellStyle name="Normal 8 3 5 2 2" xfId="39234"/>
    <cellStyle name="Normal 8 3 5 2 2 2" xfId="39235"/>
    <cellStyle name="Normal 8 3 5 2 2 2 2" xfId="39236"/>
    <cellStyle name="Normal 8 3 5 2 2 3" xfId="39237"/>
    <cellStyle name="Normal 8 3 5 2 3" xfId="39238"/>
    <cellStyle name="Normal 8 3 5 2 3 2" xfId="39239"/>
    <cellStyle name="Normal 8 3 5 2 3 2 2" xfId="39240"/>
    <cellStyle name="Normal 8 3 5 2 3 3" xfId="39241"/>
    <cellStyle name="Normal 8 3 5 2 4" xfId="39242"/>
    <cellStyle name="Normal 8 3 5 2 4 2" xfId="39243"/>
    <cellStyle name="Normal 8 3 5 2 5" xfId="39244"/>
    <cellStyle name="Normal 8 3 5 3" xfId="39245"/>
    <cellStyle name="Normal 8 3 5 3 2" xfId="39246"/>
    <cellStyle name="Normal 8 3 5 3 2 2" xfId="39247"/>
    <cellStyle name="Normal 8 3 5 3 3" xfId="39248"/>
    <cellStyle name="Normal 8 3 5 4" xfId="39249"/>
    <cellStyle name="Normal 8 3 5 4 2" xfId="39250"/>
    <cellStyle name="Normal 8 3 5 4 2 2" xfId="39251"/>
    <cellStyle name="Normal 8 3 5 4 3" xfId="39252"/>
    <cellStyle name="Normal 8 3 5 5" xfId="39253"/>
    <cellStyle name="Normal 8 3 5 5 2" xfId="39254"/>
    <cellStyle name="Normal 8 3 5 6" xfId="39255"/>
    <cellStyle name="Normal 8 3 6 2" xfId="39256"/>
    <cellStyle name="Normal 8 3 6 2 2" xfId="39257"/>
    <cellStyle name="Normal 8 3 6 2 2 2" xfId="39258"/>
    <cellStyle name="Normal 8 3 6 2 3" xfId="39259"/>
    <cellStyle name="Normal 8 3 6 3" xfId="39260"/>
    <cellStyle name="Normal 8 3 6 3 2" xfId="39261"/>
    <cellStyle name="Normal 8 3 6 3 2 2" xfId="39262"/>
    <cellStyle name="Normal 8 3 6 3 3" xfId="39263"/>
    <cellStyle name="Normal 8 3 6 4" xfId="39264"/>
    <cellStyle name="Normal 8 3 6 4 2" xfId="39265"/>
    <cellStyle name="Normal 8 3 6 5" xfId="39266"/>
    <cellStyle name="Normal 8 3 7" xfId="39267"/>
    <cellStyle name="Normal 8 3 7 2" xfId="39268"/>
    <cellStyle name="Normal 8 3 7 2 2" xfId="39269"/>
    <cellStyle name="Normal 8 3 7 3" xfId="39270"/>
    <cellStyle name="Normal 8 3 8" xfId="39271"/>
    <cellStyle name="Normal 8 3 8 2" xfId="39272"/>
    <cellStyle name="Normal 8 3 8 2 2" xfId="39273"/>
    <cellStyle name="Normal 8 3 8 3" xfId="39274"/>
    <cellStyle name="Normal 8 3 9" xfId="39275"/>
    <cellStyle name="Normal 8 3 9 2" xfId="39276"/>
    <cellStyle name="Normal 8 4 2 2" xfId="39277"/>
    <cellStyle name="Normal 8 4 2 2 2" xfId="39278"/>
    <cellStyle name="Normal 8 4 2 2 2 2" xfId="39279"/>
    <cellStyle name="Normal 8 4 2 2 2 2 2" xfId="39280"/>
    <cellStyle name="Normal 8 4 2 2 2 3" xfId="39281"/>
    <cellStyle name="Normal 8 4 2 2 3" xfId="39282"/>
    <cellStyle name="Normal 8 4 2 2 3 2" xfId="39283"/>
    <cellStyle name="Normal 8 4 2 2 3 2 2" xfId="39284"/>
    <cellStyle name="Normal 8 4 2 2 3 3" xfId="39285"/>
    <cellStyle name="Normal 8 4 2 2 4" xfId="39286"/>
    <cellStyle name="Normal 8 4 2 2 4 2" xfId="39287"/>
    <cellStyle name="Normal 8 4 2 2 5" xfId="39288"/>
    <cellStyle name="Normal 8 4 2 3" xfId="39289"/>
    <cellStyle name="Normal 8 4 2 3 2" xfId="39290"/>
    <cellStyle name="Normal 8 4 2 3 2 2" xfId="39291"/>
    <cellStyle name="Normal 8 4 2 3 3" xfId="39292"/>
    <cellStyle name="Normal 8 4 2 4" xfId="39293"/>
    <cellStyle name="Normal 8 4 2 4 2" xfId="39294"/>
    <cellStyle name="Normal 8 4 2 4 2 2" xfId="39295"/>
    <cellStyle name="Normal 8 4 2 4 3" xfId="39296"/>
    <cellStyle name="Normal 8 4 2 5" xfId="39297"/>
    <cellStyle name="Normal 8 4 2 5 2" xfId="39298"/>
    <cellStyle name="Normal 8 4 2 6" xfId="39299"/>
    <cellStyle name="Normal 8 4 3 2" xfId="39300"/>
    <cellStyle name="Normal 8 4 3 2 2" xfId="39301"/>
    <cellStyle name="Normal 8 4 3 2 2 2" xfId="39302"/>
    <cellStyle name="Normal 8 4 3 2 2 2 2" xfId="39303"/>
    <cellStyle name="Normal 8 4 3 2 2 3" xfId="39304"/>
    <cellStyle name="Normal 8 4 3 2 3" xfId="39305"/>
    <cellStyle name="Normal 8 4 3 2 3 2" xfId="39306"/>
    <cellStyle name="Normal 8 4 3 2 3 2 2" xfId="39307"/>
    <cellStyle name="Normal 8 4 3 2 3 3" xfId="39308"/>
    <cellStyle name="Normal 8 4 3 2 4" xfId="39309"/>
    <cellStyle name="Normal 8 4 3 2 4 2" xfId="39310"/>
    <cellStyle name="Normal 8 4 3 2 5" xfId="39311"/>
    <cellStyle name="Normal 8 4 3 3" xfId="39312"/>
    <cellStyle name="Normal 8 4 3 3 2" xfId="39313"/>
    <cellStyle name="Normal 8 4 3 3 2 2" xfId="39314"/>
    <cellStyle name="Normal 8 4 3 3 3" xfId="39315"/>
    <cellStyle name="Normal 8 4 3 4" xfId="39316"/>
    <cellStyle name="Normal 8 4 3 4 2" xfId="39317"/>
    <cellStyle name="Normal 8 4 3 4 2 2" xfId="39318"/>
    <cellStyle name="Normal 8 4 3 4 3" xfId="39319"/>
    <cellStyle name="Normal 8 4 3 5" xfId="39320"/>
    <cellStyle name="Normal 8 4 3 5 2" xfId="39321"/>
    <cellStyle name="Normal 8 4 3 6" xfId="39322"/>
    <cellStyle name="Normal 8 4 4 2" xfId="39323"/>
    <cellStyle name="Normal 8 4 5 2" xfId="39324"/>
    <cellStyle name="Normal 8 4 5 2 2" xfId="39325"/>
    <cellStyle name="Normal 8 4 5 2 2 2" xfId="39326"/>
    <cellStyle name="Normal 8 4 5 2 3" xfId="39327"/>
    <cellStyle name="Normal 8 4 5 3" xfId="39328"/>
    <cellStyle name="Normal 8 4 5 3 2" xfId="39329"/>
    <cellStyle name="Normal 8 4 5 3 2 2" xfId="39330"/>
    <cellStyle name="Normal 8 4 5 3 3" xfId="39331"/>
    <cellStyle name="Normal 8 4 5 4" xfId="39332"/>
    <cellStyle name="Normal 8 4 5 4 2" xfId="39333"/>
    <cellStyle name="Normal 8 4 5 5" xfId="39334"/>
    <cellStyle name="Normal 8 4 6" xfId="39335"/>
    <cellStyle name="Normal 8 4 7" xfId="39336"/>
    <cellStyle name="Normal 8 4 7 2" xfId="39337"/>
    <cellStyle name="Normal 8 4 7 2 2" xfId="39338"/>
    <cellStyle name="Normal 8 4 7 3" xfId="39339"/>
    <cellStyle name="Normal 8 4 8" xfId="39340"/>
    <cellStyle name="Normal 8 4 8 2" xfId="39341"/>
    <cellStyle name="Normal 8 4 8 2 2" xfId="39342"/>
    <cellStyle name="Normal 8 4 8 3" xfId="39343"/>
    <cellStyle name="Normal 8 5 2 2" xfId="39344"/>
    <cellStyle name="Normal 8 5 2 2 2" xfId="39345"/>
    <cellStyle name="Normal 8 5 2 2 2 2" xfId="39346"/>
    <cellStyle name="Normal 8 5 2 2 2 2 2" xfId="39347"/>
    <cellStyle name="Normal 8 5 2 2 2 3" xfId="39348"/>
    <cellStyle name="Normal 8 5 2 2 3" xfId="39349"/>
    <cellStyle name="Normal 8 5 2 2 3 2" xfId="39350"/>
    <cellStyle name="Normal 8 5 2 2 3 2 2" xfId="39351"/>
    <cellStyle name="Normal 8 5 2 2 3 3" xfId="39352"/>
    <cellStyle name="Normal 8 5 2 2 4" xfId="39353"/>
    <cellStyle name="Normal 8 5 2 2 4 2" xfId="39354"/>
    <cellStyle name="Normal 8 5 2 2 5" xfId="39355"/>
    <cellStyle name="Normal 8 5 2 3" xfId="39356"/>
    <cellStyle name="Normal 8 5 2 3 2" xfId="39357"/>
    <cellStyle name="Normal 8 5 2 3 2 2" xfId="39358"/>
    <cellStyle name="Normal 8 5 2 3 3" xfId="39359"/>
    <cellStyle name="Normal 8 5 2 4" xfId="39360"/>
    <cellStyle name="Normal 8 5 2 4 2" xfId="39361"/>
    <cellStyle name="Normal 8 5 2 4 2 2" xfId="39362"/>
    <cellStyle name="Normal 8 5 2 4 3" xfId="39363"/>
    <cellStyle name="Normal 8 5 2 5" xfId="39364"/>
    <cellStyle name="Normal 8 5 2 5 2" xfId="39365"/>
    <cellStyle name="Normal 8 5 2 6" xfId="39366"/>
    <cellStyle name="Normal 8 5 3" xfId="39367"/>
    <cellStyle name="Normal 8 5 3 2" xfId="39368"/>
    <cellStyle name="Normal 8 5 3 2 2" xfId="39369"/>
    <cellStyle name="Normal 8 5 3 2 2 2" xfId="39370"/>
    <cellStyle name="Normal 8 5 3 2 3" xfId="39371"/>
    <cellStyle name="Normal 8 5 3 3" xfId="39372"/>
    <cellStyle name="Normal 8 5 3 3 2" xfId="39373"/>
    <cellStyle name="Normal 8 5 3 3 2 2" xfId="39374"/>
    <cellStyle name="Normal 8 5 3 3 3" xfId="39375"/>
    <cellStyle name="Normal 8 5 3 4" xfId="39376"/>
    <cellStyle name="Normal 8 5 3 4 2" xfId="39377"/>
    <cellStyle name="Normal 8 5 3 5" xfId="39378"/>
    <cellStyle name="Normal 8 5 4" xfId="39379"/>
    <cellStyle name="Normal 8 5 4 2" xfId="39380"/>
    <cellStyle name="Normal 8 5 4 2 2" xfId="39381"/>
    <cellStyle name="Normal 8 5 4 3" xfId="39382"/>
    <cellStyle name="Normal 8 5 5" xfId="39383"/>
    <cellStyle name="Normal 8 5 5 2" xfId="39384"/>
    <cellStyle name="Normal 8 5 5 2 2" xfId="39385"/>
    <cellStyle name="Normal 8 5 5 3" xfId="39386"/>
    <cellStyle name="Normal 8 5 6" xfId="39387"/>
    <cellStyle name="Normal 8 5 6 2" xfId="39388"/>
    <cellStyle name="Normal 8 5 7" xfId="39389"/>
    <cellStyle name="Normal 8 6 2 2" xfId="39390"/>
    <cellStyle name="Normal 8 6 2 2 2" xfId="39391"/>
    <cellStyle name="Normal 8 6 2 2 2 2" xfId="39392"/>
    <cellStyle name="Normal 8 6 2 2 2 2 2" xfId="39393"/>
    <cellStyle name="Normal 8 6 2 2 2 3" xfId="39394"/>
    <cellStyle name="Normal 8 6 2 2 3" xfId="39395"/>
    <cellStyle name="Normal 8 6 2 2 3 2" xfId="39396"/>
    <cellStyle name="Normal 8 6 2 2 3 2 2" xfId="39397"/>
    <cellStyle name="Normal 8 6 2 2 3 3" xfId="39398"/>
    <cellStyle name="Normal 8 6 2 2 4" xfId="39399"/>
    <cellStyle name="Normal 8 6 2 2 4 2" xfId="39400"/>
    <cellStyle name="Normal 8 6 2 2 5" xfId="39401"/>
    <cellStyle name="Normal 8 6 2 3" xfId="39402"/>
    <cellStyle name="Normal 8 6 2 3 2" xfId="39403"/>
    <cellStyle name="Normal 8 6 2 3 2 2" xfId="39404"/>
    <cellStyle name="Normal 8 6 2 3 3" xfId="39405"/>
    <cellStyle name="Normal 8 6 2 4" xfId="39406"/>
    <cellStyle name="Normal 8 6 2 4 2" xfId="39407"/>
    <cellStyle name="Normal 8 6 2 4 2 2" xfId="39408"/>
    <cellStyle name="Normal 8 6 2 4 3" xfId="39409"/>
    <cellStyle name="Normal 8 6 2 5" xfId="39410"/>
    <cellStyle name="Normal 8 6 2 5 2" xfId="39411"/>
    <cellStyle name="Normal 8 6 2 6" xfId="39412"/>
    <cellStyle name="Normal 8 6 3" xfId="39413"/>
    <cellStyle name="Normal 8 6 3 2" xfId="39414"/>
    <cellStyle name="Normal 8 6 3 2 2" xfId="39415"/>
    <cellStyle name="Normal 8 6 3 2 2 2" xfId="39416"/>
    <cellStyle name="Normal 8 6 3 2 3" xfId="39417"/>
    <cellStyle name="Normal 8 6 3 3" xfId="39418"/>
    <cellStyle name="Normal 8 6 3 3 2" xfId="39419"/>
    <cellStyle name="Normal 8 6 3 3 2 2" xfId="39420"/>
    <cellStyle name="Normal 8 6 3 3 3" xfId="39421"/>
    <cellStyle name="Normal 8 6 3 4" xfId="39422"/>
    <cellStyle name="Normal 8 6 3 4 2" xfId="39423"/>
    <cellStyle name="Normal 8 6 3 5" xfId="39424"/>
    <cellStyle name="Normal 8 6 4" xfId="39425"/>
    <cellStyle name="Normal 8 6 4 2" xfId="39426"/>
    <cellStyle name="Normal 8 6 4 2 2" xfId="39427"/>
    <cellStyle name="Normal 8 6 4 3" xfId="39428"/>
    <cellStyle name="Normal 8 6 5" xfId="39429"/>
    <cellStyle name="Normal 8 6 5 2" xfId="39430"/>
    <cellStyle name="Normal 8 6 5 2 2" xfId="39431"/>
    <cellStyle name="Normal 8 6 5 3" xfId="39432"/>
    <cellStyle name="Normal 8 6 6" xfId="39433"/>
    <cellStyle name="Normal 8 6 6 2" xfId="39434"/>
    <cellStyle name="Normal 8 6 7" xfId="39435"/>
    <cellStyle name="Normal 8 7 2 2" xfId="39436"/>
    <cellStyle name="Normal 8 7 2 2 2" xfId="39437"/>
    <cellStyle name="Normal 8 7 2 2 2 2" xfId="39438"/>
    <cellStyle name="Normal 8 7 2 2 2 2 2" xfId="39439"/>
    <cellStyle name="Normal 8 7 2 2 2 3" xfId="39440"/>
    <cellStyle name="Normal 8 7 2 2 3" xfId="39441"/>
    <cellStyle name="Normal 8 7 2 2 3 2" xfId="39442"/>
    <cellStyle name="Normal 8 7 2 2 3 2 2" xfId="39443"/>
    <cellStyle name="Normal 8 7 2 2 3 3" xfId="39444"/>
    <cellStyle name="Normal 8 7 2 2 4" xfId="39445"/>
    <cellStyle name="Normal 8 7 2 2 4 2" xfId="39446"/>
    <cellStyle name="Normal 8 7 2 2 5" xfId="39447"/>
    <cellStyle name="Normal 8 7 2 3" xfId="39448"/>
    <cellStyle name="Normal 8 7 2 3 2" xfId="39449"/>
    <cellStyle name="Normal 8 7 2 3 2 2" xfId="39450"/>
    <cellStyle name="Normal 8 7 2 3 3" xfId="39451"/>
    <cellStyle name="Normal 8 7 2 4" xfId="39452"/>
    <cellStyle name="Normal 8 7 2 4 2" xfId="39453"/>
    <cellStyle name="Normal 8 7 2 4 2 2" xfId="39454"/>
    <cellStyle name="Normal 8 7 2 4 3" xfId="39455"/>
    <cellStyle name="Normal 8 7 2 5" xfId="39456"/>
    <cellStyle name="Normal 8 7 2 5 2" xfId="39457"/>
    <cellStyle name="Normal 8 7 2 6" xfId="39458"/>
    <cellStyle name="Normal 8 7 3" xfId="39459"/>
    <cellStyle name="Normal 8 7 3 2" xfId="39460"/>
    <cellStyle name="Normal 8 7 3 2 2" xfId="39461"/>
    <cellStyle name="Normal 8 7 3 2 2 2" xfId="39462"/>
    <cellStyle name="Normal 8 7 3 2 3" xfId="39463"/>
    <cellStyle name="Normal 8 7 3 3" xfId="39464"/>
    <cellStyle name="Normal 8 7 3 3 2" xfId="39465"/>
    <cellStyle name="Normal 8 7 3 3 2 2" xfId="39466"/>
    <cellStyle name="Normal 8 7 3 3 3" xfId="39467"/>
    <cellStyle name="Normal 8 7 3 4" xfId="39468"/>
    <cellStyle name="Normal 8 7 3 4 2" xfId="39469"/>
    <cellStyle name="Normal 8 7 3 5" xfId="39470"/>
    <cellStyle name="Normal 8 7 4" xfId="39471"/>
    <cellStyle name="Normal 8 7 4 2" xfId="39472"/>
    <cellStyle name="Normal 8 7 4 2 2" xfId="39473"/>
    <cellStyle name="Normal 8 7 4 3" xfId="39474"/>
    <cellStyle name="Normal 8 7 5" xfId="39475"/>
    <cellStyle name="Normal 8 7 5 2" xfId="39476"/>
    <cellStyle name="Normal 8 7 5 2 2" xfId="39477"/>
    <cellStyle name="Normal 8 7 5 3" xfId="39478"/>
    <cellStyle name="Normal 8 7 6" xfId="39479"/>
    <cellStyle name="Normal 8 7 6 2" xfId="39480"/>
    <cellStyle name="Normal 8 7 7" xfId="39481"/>
    <cellStyle name="Normal 8 8 2 2" xfId="39482"/>
    <cellStyle name="Normal 8 8 2 2 2" xfId="39483"/>
    <cellStyle name="Normal 8 8 2 2 2 2" xfId="39484"/>
    <cellStyle name="Normal 8 8 2 2 2 2 2" xfId="39485"/>
    <cellStyle name="Normal 8 8 2 2 2 3" xfId="39486"/>
    <cellStyle name="Normal 8 8 2 2 3" xfId="39487"/>
    <cellStyle name="Normal 8 8 2 2 3 2" xfId="39488"/>
    <cellStyle name="Normal 8 8 2 2 3 2 2" xfId="39489"/>
    <cellStyle name="Normal 8 8 2 2 3 3" xfId="39490"/>
    <cellStyle name="Normal 8 8 2 2 4" xfId="39491"/>
    <cellStyle name="Normal 8 8 2 2 4 2" xfId="39492"/>
    <cellStyle name="Normal 8 8 2 2 5" xfId="39493"/>
    <cellStyle name="Normal 8 8 2 3" xfId="39494"/>
    <cellStyle name="Normal 8 8 2 3 2" xfId="39495"/>
    <cellStyle name="Normal 8 8 2 3 2 2" xfId="39496"/>
    <cellStyle name="Normal 8 8 2 3 3" xfId="39497"/>
    <cellStyle name="Normal 8 8 2 4" xfId="39498"/>
    <cellStyle name="Normal 8 8 2 4 2" xfId="39499"/>
    <cellStyle name="Normal 8 8 2 4 2 2" xfId="39500"/>
    <cellStyle name="Normal 8 8 2 4 3" xfId="39501"/>
    <cellStyle name="Normal 8 8 2 5" xfId="39502"/>
    <cellStyle name="Normal 8 8 2 5 2" xfId="39503"/>
    <cellStyle name="Normal 8 8 2 6" xfId="39504"/>
    <cellStyle name="Normal 8 8 3" xfId="39505"/>
    <cellStyle name="Normal 8 8 3 2" xfId="39506"/>
    <cellStyle name="Normal 8 8 3 2 2" xfId="39507"/>
    <cellStyle name="Normal 8 8 3 2 2 2" xfId="39508"/>
    <cellStyle name="Normal 8 8 3 2 3" xfId="39509"/>
    <cellStyle name="Normal 8 8 3 3" xfId="39510"/>
    <cellStyle name="Normal 8 8 3 3 2" xfId="39511"/>
    <cellStyle name="Normal 8 8 3 3 2 2" xfId="39512"/>
    <cellStyle name="Normal 8 8 3 3 3" xfId="39513"/>
    <cellStyle name="Normal 8 8 3 4" xfId="39514"/>
    <cellStyle name="Normal 8 8 3 4 2" xfId="39515"/>
    <cellStyle name="Normal 8 8 3 5" xfId="39516"/>
    <cellStyle name="Normal 8 8 4" xfId="39517"/>
    <cellStyle name="Normal 8 8 4 2" xfId="39518"/>
    <cellStyle name="Normal 8 8 4 2 2" xfId="39519"/>
    <cellStyle name="Normal 8 8 4 3" xfId="39520"/>
    <cellStyle name="Normal 8 8 5" xfId="39521"/>
    <cellStyle name="Normal 8 8 5 2" xfId="39522"/>
    <cellStyle name="Normal 8 8 5 2 2" xfId="39523"/>
    <cellStyle name="Normal 8 8 5 3" xfId="39524"/>
    <cellStyle name="Normal 8 8 6" xfId="39525"/>
    <cellStyle name="Normal 8 8 6 2" xfId="39526"/>
    <cellStyle name="Normal 8 8 7" xfId="39527"/>
    <cellStyle name="Normal 8 9 2" xfId="39528"/>
    <cellStyle name="Normal 8 9 2 2" xfId="39529"/>
    <cellStyle name="Normal 8 9 2 2 2" xfId="39530"/>
    <cellStyle name="Normal 8 9 2 2 2 2" xfId="39531"/>
    <cellStyle name="Normal 8 9 2 2 3" xfId="39532"/>
    <cellStyle name="Normal 8 9 2 3" xfId="39533"/>
    <cellStyle name="Normal 8 9 2 3 2" xfId="39534"/>
    <cellStyle name="Normal 8 9 2 3 2 2" xfId="39535"/>
    <cellStyle name="Normal 8 9 2 3 3" xfId="39536"/>
    <cellStyle name="Normal 8 9 2 4" xfId="39537"/>
    <cellStyle name="Normal 8 9 2 4 2" xfId="39538"/>
    <cellStyle name="Normal 8 9 2 5" xfId="39539"/>
    <cellStyle name="Normal 8 9 3" xfId="39540"/>
    <cellStyle name="Normal 8 9 3 2" xfId="39541"/>
    <cellStyle name="Normal 8 9 3 2 2" xfId="39542"/>
    <cellStyle name="Normal 8 9 3 3" xfId="39543"/>
    <cellStyle name="Normal 8 9 4" xfId="39544"/>
    <cellStyle name="Normal 8 9 4 2" xfId="39545"/>
    <cellStyle name="Normal 8 9 4 2 2" xfId="39546"/>
    <cellStyle name="Normal 8 9 4 3" xfId="39547"/>
    <cellStyle name="Normal 8 9 5" xfId="39548"/>
    <cellStyle name="Normal 8 9 5 2" xfId="39549"/>
    <cellStyle name="Normal 8 9 6" xfId="39550"/>
    <cellStyle name="Normal 80 10 2" xfId="39551"/>
    <cellStyle name="Normal 80 10 2 2" xfId="39552"/>
    <cellStyle name="Normal 80 10 2 2 2" xfId="39553"/>
    <cellStyle name="Normal 80 10 2 3" xfId="39554"/>
    <cellStyle name="Normal 80 10 3" xfId="39555"/>
    <cellStyle name="Normal 80 10 3 2" xfId="39556"/>
    <cellStyle name="Normal 80 10 3 2 2" xfId="39557"/>
    <cellStyle name="Normal 80 10 3 3" xfId="39558"/>
    <cellStyle name="Normal 80 10 4" xfId="39559"/>
    <cellStyle name="Normal 80 10 4 2" xfId="39560"/>
    <cellStyle name="Normal 80 10 5" xfId="39561"/>
    <cellStyle name="Normal 80 11" xfId="39562"/>
    <cellStyle name="Normal 80 11 2" xfId="39563"/>
    <cellStyle name="Normal 80 11 2 2" xfId="39564"/>
    <cellStyle name="Normal 80 11 3" xfId="39565"/>
    <cellStyle name="Normal 80 12" xfId="39566"/>
    <cellStyle name="Normal 80 12 2" xfId="39567"/>
    <cellStyle name="Normal 80 12 2 2" xfId="39568"/>
    <cellStyle name="Normal 80 12 3" xfId="39569"/>
    <cellStyle name="Normal 80 13" xfId="39570"/>
    <cellStyle name="Normal 80 13 2" xfId="39571"/>
    <cellStyle name="Normal 80 14" xfId="39572"/>
    <cellStyle name="Normal 80 2 2 2" xfId="39573"/>
    <cellStyle name="Normal 80 2 2 2 2" xfId="39574"/>
    <cellStyle name="Normal 80 2 2 2 2 2" xfId="39575"/>
    <cellStyle name="Normal 80 2 2 2 2 2 2" xfId="39576"/>
    <cellStyle name="Normal 80 2 2 2 2 3" xfId="39577"/>
    <cellStyle name="Normal 80 2 2 2 3" xfId="39578"/>
    <cellStyle name="Normal 80 2 2 2 3 2" xfId="39579"/>
    <cellStyle name="Normal 80 2 2 2 3 2 2" xfId="39580"/>
    <cellStyle name="Normal 80 2 2 2 3 3" xfId="39581"/>
    <cellStyle name="Normal 80 2 2 2 4" xfId="39582"/>
    <cellStyle name="Normal 80 2 2 2 4 2" xfId="39583"/>
    <cellStyle name="Normal 80 2 2 2 5" xfId="39584"/>
    <cellStyle name="Normal 80 2 2 3" xfId="39585"/>
    <cellStyle name="Normal 80 2 2 3 2" xfId="39586"/>
    <cellStyle name="Normal 80 2 2 3 2 2" xfId="39587"/>
    <cellStyle name="Normal 80 2 2 3 3" xfId="39588"/>
    <cellStyle name="Normal 80 2 2 4" xfId="39589"/>
    <cellStyle name="Normal 80 2 2 4 2" xfId="39590"/>
    <cellStyle name="Normal 80 2 2 4 2 2" xfId="39591"/>
    <cellStyle name="Normal 80 2 2 4 3" xfId="39592"/>
    <cellStyle name="Normal 80 2 2 5" xfId="39593"/>
    <cellStyle name="Normal 80 2 2 5 2" xfId="39594"/>
    <cellStyle name="Normal 80 2 2 6" xfId="39595"/>
    <cellStyle name="Normal 80 2 3 2" xfId="39596"/>
    <cellStyle name="Normal 80 2 3 2 2" xfId="39597"/>
    <cellStyle name="Normal 80 2 3 2 2 2" xfId="39598"/>
    <cellStyle name="Normal 80 2 3 2 3" xfId="39599"/>
    <cellStyle name="Normal 80 2 3 3" xfId="39600"/>
    <cellStyle name="Normal 80 2 3 3 2" xfId="39601"/>
    <cellStyle name="Normal 80 2 3 3 2 2" xfId="39602"/>
    <cellStyle name="Normal 80 2 3 3 3" xfId="39603"/>
    <cellStyle name="Normal 80 2 3 4" xfId="39604"/>
    <cellStyle name="Normal 80 2 3 4 2" xfId="39605"/>
    <cellStyle name="Normal 80 2 3 5" xfId="39606"/>
    <cellStyle name="Normal 80 2 4 2" xfId="39607"/>
    <cellStyle name="Normal 80 2 4 2 2" xfId="39608"/>
    <cellStyle name="Normal 80 2 4 3" xfId="39609"/>
    <cellStyle name="Normal 80 2 5" xfId="39610"/>
    <cellStyle name="Normal 80 2 5 2" xfId="39611"/>
    <cellStyle name="Normal 80 2 5 2 2" xfId="39612"/>
    <cellStyle name="Normal 80 2 5 3" xfId="39613"/>
    <cellStyle name="Normal 80 2 6" xfId="39614"/>
    <cellStyle name="Normal 80 2 6 2" xfId="39615"/>
    <cellStyle name="Normal 80 2 7" xfId="39616"/>
    <cellStyle name="Normal 80 3 2 2" xfId="39617"/>
    <cellStyle name="Normal 80 3 2 2 2" xfId="39618"/>
    <cellStyle name="Normal 80 3 2 2 2 2" xfId="39619"/>
    <cellStyle name="Normal 80 3 2 2 2 2 2" xfId="39620"/>
    <cellStyle name="Normal 80 3 2 2 2 3" xfId="39621"/>
    <cellStyle name="Normal 80 3 2 2 3" xfId="39622"/>
    <cellStyle name="Normal 80 3 2 2 3 2" xfId="39623"/>
    <cellStyle name="Normal 80 3 2 2 3 2 2" xfId="39624"/>
    <cellStyle name="Normal 80 3 2 2 3 3" xfId="39625"/>
    <cellStyle name="Normal 80 3 2 2 4" xfId="39626"/>
    <cellStyle name="Normal 80 3 2 2 4 2" xfId="39627"/>
    <cellStyle name="Normal 80 3 2 2 5" xfId="39628"/>
    <cellStyle name="Normal 80 3 2 3" xfId="39629"/>
    <cellStyle name="Normal 80 3 2 3 2" xfId="39630"/>
    <cellStyle name="Normal 80 3 2 3 2 2" xfId="39631"/>
    <cellStyle name="Normal 80 3 2 3 3" xfId="39632"/>
    <cellStyle name="Normal 80 3 2 4" xfId="39633"/>
    <cellStyle name="Normal 80 3 2 4 2" xfId="39634"/>
    <cellStyle name="Normal 80 3 2 4 2 2" xfId="39635"/>
    <cellStyle name="Normal 80 3 2 4 3" xfId="39636"/>
    <cellStyle name="Normal 80 3 2 5" xfId="39637"/>
    <cellStyle name="Normal 80 3 2 5 2" xfId="39638"/>
    <cellStyle name="Normal 80 3 2 6" xfId="39639"/>
    <cellStyle name="Normal 80 3 3 2" xfId="39640"/>
    <cellStyle name="Normal 80 3 3 2 2" xfId="39641"/>
    <cellStyle name="Normal 80 3 3 2 2 2" xfId="39642"/>
    <cellStyle name="Normal 80 3 3 2 3" xfId="39643"/>
    <cellStyle name="Normal 80 3 3 3" xfId="39644"/>
    <cellStyle name="Normal 80 3 3 3 2" xfId="39645"/>
    <cellStyle name="Normal 80 3 3 3 2 2" xfId="39646"/>
    <cellStyle name="Normal 80 3 3 3 3" xfId="39647"/>
    <cellStyle name="Normal 80 3 3 4" xfId="39648"/>
    <cellStyle name="Normal 80 3 3 4 2" xfId="39649"/>
    <cellStyle name="Normal 80 3 3 5" xfId="39650"/>
    <cellStyle name="Normal 80 3 4 2" xfId="39651"/>
    <cellStyle name="Normal 80 3 4 2 2" xfId="39652"/>
    <cellStyle name="Normal 80 3 4 3" xfId="39653"/>
    <cellStyle name="Normal 80 3 5" xfId="39654"/>
    <cellStyle name="Normal 80 3 5 2" xfId="39655"/>
    <cellStyle name="Normal 80 3 5 2 2" xfId="39656"/>
    <cellStyle name="Normal 80 3 5 3" xfId="39657"/>
    <cellStyle name="Normal 80 3 6" xfId="39658"/>
    <cellStyle name="Normal 80 3 6 2" xfId="39659"/>
    <cellStyle name="Normal 80 3 7" xfId="39660"/>
    <cellStyle name="Normal 80 4 2 2" xfId="39661"/>
    <cellStyle name="Normal 80 4 2 2 2" xfId="39662"/>
    <cellStyle name="Normal 80 4 2 2 2 2" xfId="39663"/>
    <cellStyle name="Normal 80 4 2 2 2 2 2" xfId="39664"/>
    <cellStyle name="Normal 80 4 2 2 2 3" xfId="39665"/>
    <cellStyle name="Normal 80 4 2 2 3" xfId="39666"/>
    <cellStyle name="Normal 80 4 2 2 3 2" xfId="39667"/>
    <cellStyle name="Normal 80 4 2 2 3 2 2" xfId="39668"/>
    <cellStyle name="Normal 80 4 2 2 3 3" xfId="39669"/>
    <cellStyle name="Normal 80 4 2 2 4" xfId="39670"/>
    <cellStyle name="Normal 80 4 2 2 4 2" xfId="39671"/>
    <cellStyle name="Normal 80 4 2 2 5" xfId="39672"/>
    <cellStyle name="Normal 80 4 2 3" xfId="39673"/>
    <cellStyle name="Normal 80 4 2 3 2" xfId="39674"/>
    <cellStyle name="Normal 80 4 2 3 2 2" xfId="39675"/>
    <cellStyle name="Normal 80 4 2 3 3" xfId="39676"/>
    <cellStyle name="Normal 80 4 2 4" xfId="39677"/>
    <cellStyle name="Normal 80 4 2 4 2" xfId="39678"/>
    <cellStyle name="Normal 80 4 2 4 2 2" xfId="39679"/>
    <cellStyle name="Normal 80 4 2 4 3" xfId="39680"/>
    <cellStyle name="Normal 80 4 2 5" xfId="39681"/>
    <cellStyle name="Normal 80 4 2 5 2" xfId="39682"/>
    <cellStyle name="Normal 80 4 2 6" xfId="39683"/>
    <cellStyle name="Normal 80 4 3" xfId="39684"/>
    <cellStyle name="Normal 80 4 3 2" xfId="39685"/>
    <cellStyle name="Normal 80 4 3 2 2" xfId="39686"/>
    <cellStyle name="Normal 80 4 3 2 2 2" xfId="39687"/>
    <cellStyle name="Normal 80 4 3 2 3" xfId="39688"/>
    <cellStyle name="Normal 80 4 3 3" xfId="39689"/>
    <cellStyle name="Normal 80 4 3 3 2" xfId="39690"/>
    <cellStyle name="Normal 80 4 3 3 2 2" xfId="39691"/>
    <cellStyle name="Normal 80 4 3 3 3" xfId="39692"/>
    <cellStyle name="Normal 80 4 3 4" xfId="39693"/>
    <cellStyle name="Normal 80 4 3 4 2" xfId="39694"/>
    <cellStyle name="Normal 80 4 3 5" xfId="39695"/>
    <cellStyle name="Normal 80 4 4" xfId="39696"/>
    <cellStyle name="Normal 80 4 4 2" xfId="39697"/>
    <cellStyle name="Normal 80 4 4 2 2" xfId="39698"/>
    <cellStyle name="Normal 80 4 4 3" xfId="39699"/>
    <cellStyle name="Normal 80 4 5" xfId="39700"/>
    <cellStyle name="Normal 80 4 5 2" xfId="39701"/>
    <cellStyle name="Normal 80 4 5 2 2" xfId="39702"/>
    <cellStyle name="Normal 80 4 5 3" xfId="39703"/>
    <cellStyle name="Normal 80 4 6" xfId="39704"/>
    <cellStyle name="Normal 80 4 6 2" xfId="39705"/>
    <cellStyle name="Normal 80 4 7" xfId="39706"/>
    <cellStyle name="Normal 80 5 2 2" xfId="39707"/>
    <cellStyle name="Normal 80 5 2 2 2" xfId="39708"/>
    <cellStyle name="Normal 80 5 2 2 2 2" xfId="39709"/>
    <cellStyle name="Normal 80 5 2 2 2 2 2" xfId="39710"/>
    <cellStyle name="Normal 80 5 2 2 2 3" xfId="39711"/>
    <cellStyle name="Normal 80 5 2 2 3" xfId="39712"/>
    <cellStyle name="Normal 80 5 2 2 3 2" xfId="39713"/>
    <cellStyle name="Normal 80 5 2 2 3 2 2" xfId="39714"/>
    <cellStyle name="Normal 80 5 2 2 3 3" xfId="39715"/>
    <cellStyle name="Normal 80 5 2 2 4" xfId="39716"/>
    <cellStyle name="Normal 80 5 2 2 4 2" xfId="39717"/>
    <cellStyle name="Normal 80 5 2 2 5" xfId="39718"/>
    <cellStyle name="Normal 80 5 2 3" xfId="39719"/>
    <cellStyle name="Normal 80 5 2 3 2" xfId="39720"/>
    <cellStyle name="Normal 80 5 2 3 2 2" xfId="39721"/>
    <cellStyle name="Normal 80 5 2 3 3" xfId="39722"/>
    <cellStyle name="Normal 80 5 2 4" xfId="39723"/>
    <cellStyle name="Normal 80 5 2 4 2" xfId="39724"/>
    <cellStyle name="Normal 80 5 2 4 2 2" xfId="39725"/>
    <cellStyle name="Normal 80 5 2 4 3" xfId="39726"/>
    <cellStyle name="Normal 80 5 2 5" xfId="39727"/>
    <cellStyle name="Normal 80 5 2 5 2" xfId="39728"/>
    <cellStyle name="Normal 80 5 2 6" xfId="39729"/>
    <cellStyle name="Normal 80 5 3" xfId="39730"/>
    <cellStyle name="Normal 80 5 3 2" xfId="39731"/>
    <cellStyle name="Normal 80 5 3 2 2" xfId="39732"/>
    <cellStyle name="Normal 80 5 3 2 2 2" xfId="39733"/>
    <cellStyle name="Normal 80 5 3 2 3" xfId="39734"/>
    <cellStyle name="Normal 80 5 3 3" xfId="39735"/>
    <cellStyle name="Normal 80 5 3 3 2" xfId="39736"/>
    <cellStyle name="Normal 80 5 3 3 2 2" xfId="39737"/>
    <cellStyle name="Normal 80 5 3 3 3" xfId="39738"/>
    <cellStyle name="Normal 80 5 3 4" xfId="39739"/>
    <cellStyle name="Normal 80 5 3 4 2" xfId="39740"/>
    <cellStyle name="Normal 80 5 3 5" xfId="39741"/>
    <cellStyle name="Normal 80 5 4" xfId="39742"/>
    <cellStyle name="Normal 80 5 4 2" xfId="39743"/>
    <cellStyle name="Normal 80 5 4 2 2" xfId="39744"/>
    <cellStyle name="Normal 80 5 4 3" xfId="39745"/>
    <cellStyle name="Normal 80 5 5" xfId="39746"/>
    <cellStyle name="Normal 80 5 5 2" xfId="39747"/>
    <cellStyle name="Normal 80 5 5 2 2" xfId="39748"/>
    <cellStyle name="Normal 80 5 5 3" xfId="39749"/>
    <cellStyle name="Normal 80 5 6" xfId="39750"/>
    <cellStyle name="Normal 80 5 6 2" xfId="39751"/>
    <cellStyle name="Normal 80 5 7" xfId="39752"/>
    <cellStyle name="Normal 80 6 2 2" xfId="39753"/>
    <cellStyle name="Normal 80 6 2 2 2" xfId="39754"/>
    <cellStyle name="Normal 80 6 2 2 2 2" xfId="39755"/>
    <cellStyle name="Normal 80 6 2 2 2 2 2" xfId="39756"/>
    <cellStyle name="Normal 80 6 2 2 2 3" xfId="39757"/>
    <cellStyle name="Normal 80 6 2 2 3" xfId="39758"/>
    <cellStyle name="Normal 80 6 2 2 3 2" xfId="39759"/>
    <cellStyle name="Normal 80 6 2 2 3 2 2" xfId="39760"/>
    <cellStyle name="Normal 80 6 2 2 3 3" xfId="39761"/>
    <cellStyle name="Normal 80 6 2 2 4" xfId="39762"/>
    <cellStyle name="Normal 80 6 2 2 4 2" xfId="39763"/>
    <cellStyle name="Normal 80 6 2 2 5" xfId="39764"/>
    <cellStyle name="Normal 80 6 2 3" xfId="39765"/>
    <cellStyle name="Normal 80 6 2 3 2" xfId="39766"/>
    <cellStyle name="Normal 80 6 2 3 2 2" xfId="39767"/>
    <cellStyle name="Normal 80 6 2 3 3" xfId="39768"/>
    <cellStyle name="Normal 80 6 2 4" xfId="39769"/>
    <cellStyle name="Normal 80 6 2 4 2" xfId="39770"/>
    <cellStyle name="Normal 80 6 2 4 2 2" xfId="39771"/>
    <cellStyle name="Normal 80 6 2 4 3" xfId="39772"/>
    <cellStyle name="Normal 80 6 2 5" xfId="39773"/>
    <cellStyle name="Normal 80 6 2 5 2" xfId="39774"/>
    <cellStyle name="Normal 80 6 2 6" xfId="39775"/>
    <cellStyle name="Normal 80 6 3" xfId="39776"/>
    <cellStyle name="Normal 80 6 3 2" xfId="39777"/>
    <cellStyle name="Normal 80 6 3 2 2" xfId="39778"/>
    <cellStyle name="Normal 80 6 3 2 2 2" xfId="39779"/>
    <cellStyle name="Normal 80 6 3 2 3" xfId="39780"/>
    <cellStyle name="Normal 80 6 3 3" xfId="39781"/>
    <cellStyle name="Normal 80 6 3 3 2" xfId="39782"/>
    <cellStyle name="Normal 80 6 3 3 2 2" xfId="39783"/>
    <cellStyle name="Normal 80 6 3 3 3" xfId="39784"/>
    <cellStyle name="Normal 80 6 3 4" xfId="39785"/>
    <cellStyle name="Normal 80 6 3 4 2" xfId="39786"/>
    <cellStyle name="Normal 80 6 3 5" xfId="39787"/>
    <cellStyle name="Normal 80 6 4" xfId="39788"/>
    <cellStyle name="Normal 80 6 4 2" xfId="39789"/>
    <cellStyle name="Normal 80 6 4 2 2" xfId="39790"/>
    <cellStyle name="Normal 80 6 4 3" xfId="39791"/>
    <cellStyle name="Normal 80 6 5" xfId="39792"/>
    <cellStyle name="Normal 80 6 5 2" xfId="39793"/>
    <cellStyle name="Normal 80 6 5 2 2" xfId="39794"/>
    <cellStyle name="Normal 80 6 5 3" xfId="39795"/>
    <cellStyle name="Normal 80 6 6" xfId="39796"/>
    <cellStyle name="Normal 80 6 6 2" xfId="39797"/>
    <cellStyle name="Normal 80 6 7" xfId="39798"/>
    <cellStyle name="Normal 80 7 2 2" xfId="39799"/>
    <cellStyle name="Normal 80 7 2 2 2" xfId="39800"/>
    <cellStyle name="Normal 80 7 2 2 2 2" xfId="39801"/>
    <cellStyle name="Normal 80 7 2 2 2 2 2" xfId="39802"/>
    <cellStyle name="Normal 80 7 2 2 2 3" xfId="39803"/>
    <cellStyle name="Normal 80 7 2 2 3" xfId="39804"/>
    <cellStyle name="Normal 80 7 2 2 3 2" xfId="39805"/>
    <cellStyle name="Normal 80 7 2 2 3 2 2" xfId="39806"/>
    <cellStyle name="Normal 80 7 2 2 3 3" xfId="39807"/>
    <cellStyle name="Normal 80 7 2 2 4" xfId="39808"/>
    <cellStyle name="Normal 80 7 2 2 4 2" xfId="39809"/>
    <cellStyle name="Normal 80 7 2 2 5" xfId="39810"/>
    <cellStyle name="Normal 80 7 2 3" xfId="39811"/>
    <cellStyle name="Normal 80 7 2 3 2" xfId="39812"/>
    <cellStyle name="Normal 80 7 2 3 2 2" xfId="39813"/>
    <cellStyle name="Normal 80 7 2 3 3" xfId="39814"/>
    <cellStyle name="Normal 80 7 2 4" xfId="39815"/>
    <cellStyle name="Normal 80 7 2 4 2" xfId="39816"/>
    <cellStyle name="Normal 80 7 2 4 2 2" xfId="39817"/>
    <cellStyle name="Normal 80 7 2 4 3" xfId="39818"/>
    <cellStyle name="Normal 80 7 2 5" xfId="39819"/>
    <cellStyle name="Normal 80 7 2 5 2" xfId="39820"/>
    <cellStyle name="Normal 80 7 2 6" xfId="39821"/>
    <cellStyle name="Normal 80 7 3" xfId="39822"/>
    <cellStyle name="Normal 80 7 3 2" xfId="39823"/>
    <cellStyle name="Normal 80 7 3 2 2" xfId="39824"/>
    <cellStyle name="Normal 80 7 3 2 2 2" xfId="39825"/>
    <cellStyle name="Normal 80 7 3 2 3" xfId="39826"/>
    <cellStyle name="Normal 80 7 3 3" xfId="39827"/>
    <cellStyle name="Normal 80 7 3 3 2" xfId="39828"/>
    <cellStyle name="Normal 80 7 3 3 2 2" xfId="39829"/>
    <cellStyle name="Normal 80 7 3 3 3" xfId="39830"/>
    <cellStyle name="Normal 80 7 3 4" xfId="39831"/>
    <cellStyle name="Normal 80 7 3 4 2" xfId="39832"/>
    <cellStyle name="Normal 80 7 3 5" xfId="39833"/>
    <cellStyle name="Normal 80 7 4" xfId="39834"/>
    <cellStyle name="Normal 80 7 4 2" xfId="39835"/>
    <cellStyle name="Normal 80 7 4 2 2" xfId="39836"/>
    <cellStyle name="Normal 80 7 4 3" xfId="39837"/>
    <cellStyle name="Normal 80 7 5" xfId="39838"/>
    <cellStyle name="Normal 80 7 5 2" xfId="39839"/>
    <cellStyle name="Normal 80 7 5 2 2" xfId="39840"/>
    <cellStyle name="Normal 80 7 5 3" xfId="39841"/>
    <cellStyle name="Normal 80 7 6" xfId="39842"/>
    <cellStyle name="Normal 80 7 6 2" xfId="39843"/>
    <cellStyle name="Normal 80 7 7" xfId="39844"/>
    <cellStyle name="Normal 80 8 2" xfId="39845"/>
    <cellStyle name="Normal 80 8 2 2" xfId="39846"/>
    <cellStyle name="Normal 80 8 2 2 2" xfId="39847"/>
    <cellStyle name="Normal 80 8 2 2 2 2" xfId="39848"/>
    <cellStyle name="Normal 80 8 2 2 3" xfId="39849"/>
    <cellStyle name="Normal 80 8 2 3" xfId="39850"/>
    <cellStyle name="Normal 80 8 2 3 2" xfId="39851"/>
    <cellStyle name="Normal 80 8 2 3 2 2" xfId="39852"/>
    <cellStyle name="Normal 80 8 2 3 3" xfId="39853"/>
    <cellStyle name="Normal 80 8 2 4" xfId="39854"/>
    <cellStyle name="Normal 80 8 2 4 2" xfId="39855"/>
    <cellStyle name="Normal 80 8 2 5" xfId="39856"/>
    <cellStyle name="Normal 80 8 3" xfId="39857"/>
    <cellStyle name="Normal 80 8 3 2" xfId="39858"/>
    <cellStyle name="Normal 80 8 3 2 2" xfId="39859"/>
    <cellStyle name="Normal 80 8 3 3" xfId="39860"/>
    <cellStyle name="Normal 80 8 4" xfId="39861"/>
    <cellStyle name="Normal 80 8 4 2" xfId="39862"/>
    <cellStyle name="Normal 80 8 4 2 2" xfId="39863"/>
    <cellStyle name="Normal 80 8 4 3" xfId="39864"/>
    <cellStyle name="Normal 80 8 5" xfId="39865"/>
    <cellStyle name="Normal 80 8 5 2" xfId="39866"/>
    <cellStyle name="Normal 80 8 6" xfId="39867"/>
    <cellStyle name="Normal 80 9 2" xfId="39868"/>
    <cellStyle name="Normal 80 9 2 2" xfId="39869"/>
    <cellStyle name="Normal 80 9 2 2 2" xfId="39870"/>
    <cellStyle name="Normal 80 9 2 2 2 2" xfId="39871"/>
    <cellStyle name="Normal 80 9 2 2 3" xfId="39872"/>
    <cellStyle name="Normal 80 9 2 3" xfId="39873"/>
    <cellStyle name="Normal 80 9 2 3 2" xfId="39874"/>
    <cellStyle name="Normal 80 9 2 3 2 2" xfId="39875"/>
    <cellStyle name="Normal 80 9 2 3 3" xfId="39876"/>
    <cellStyle name="Normal 80 9 2 4" xfId="39877"/>
    <cellStyle name="Normal 80 9 2 4 2" xfId="39878"/>
    <cellStyle name="Normal 80 9 2 5" xfId="39879"/>
    <cellStyle name="Normal 80 9 3" xfId="39880"/>
    <cellStyle name="Normal 80 9 3 2" xfId="39881"/>
    <cellStyle name="Normal 80 9 3 2 2" xfId="39882"/>
    <cellStyle name="Normal 80 9 3 3" xfId="39883"/>
    <cellStyle name="Normal 80 9 4" xfId="39884"/>
    <cellStyle name="Normal 80 9 4 2" xfId="39885"/>
    <cellStyle name="Normal 80 9 4 2 2" xfId="39886"/>
    <cellStyle name="Normal 80 9 4 3" xfId="39887"/>
    <cellStyle name="Normal 80 9 5" xfId="39888"/>
    <cellStyle name="Normal 80 9 5 2" xfId="39889"/>
    <cellStyle name="Normal 80 9 6" xfId="39890"/>
    <cellStyle name="Normal 81 10 2" xfId="39891"/>
    <cellStyle name="Normal 81 10 2 2" xfId="39892"/>
    <cellStyle name="Normal 81 10 2 2 2" xfId="39893"/>
    <cellStyle name="Normal 81 10 2 3" xfId="39894"/>
    <cellStyle name="Normal 81 10 3" xfId="39895"/>
    <cellStyle name="Normal 81 10 3 2" xfId="39896"/>
    <cellStyle name="Normal 81 10 3 2 2" xfId="39897"/>
    <cellStyle name="Normal 81 10 3 3" xfId="39898"/>
    <cellStyle name="Normal 81 10 4" xfId="39899"/>
    <cellStyle name="Normal 81 10 4 2" xfId="39900"/>
    <cellStyle name="Normal 81 10 5" xfId="39901"/>
    <cellStyle name="Normal 81 11" xfId="39902"/>
    <cellStyle name="Normal 81 11 2" xfId="39903"/>
    <cellStyle name="Normal 81 11 2 2" xfId="39904"/>
    <cellStyle name="Normal 81 11 3" xfId="39905"/>
    <cellStyle name="Normal 81 12" xfId="39906"/>
    <cellStyle name="Normal 81 12 2" xfId="39907"/>
    <cellStyle name="Normal 81 12 2 2" xfId="39908"/>
    <cellStyle name="Normal 81 12 3" xfId="39909"/>
    <cellStyle name="Normal 81 13" xfId="39910"/>
    <cellStyle name="Normal 81 13 2" xfId="39911"/>
    <cellStyle name="Normal 81 14" xfId="39912"/>
    <cellStyle name="Normal 81 2 2 2" xfId="39913"/>
    <cellStyle name="Normal 81 2 2 2 2" xfId="39914"/>
    <cellStyle name="Normal 81 2 2 2 2 2" xfId="39915"/>
    <cellStyle name="Normal 81 2 2 2 2 2 2" xfId="39916"/>
    <cellStyle name="Normal 81 2 2 2 2 3" xfId="39917"/>
    <cellStyle name="Normal 81 2 2 2 3" xfId="39918"/>
    <cellStyle name="Normal 81 2 2 2 3 2" xfId="39919"/>
    <cellStyle name="Normal 81 2 2 2 3 2 2" xfId="39920"/>
    <cellStyle name="Normal 81 2 2 2 3 3" xfId="39921"/>
    <cellStyle name="Normal 81 2 2 2 4" xfId="39922"/>
    <cellStyle name="Normal 81 2 2 2 4 2" xfId="39923"/>
    <cellStyle name="Normal 81 2 2 2 5" xfId="39924"/>
    <cellStyle name="Normal 81 2 2 3" xfId="39925"/>
    <cellStyle name="Normal 81 2 2 3 2" xfId="39926"/>
    <cellStyle name="Normal 81 2 2 3 2 2" xfId="39927"/>
    <cellStyle name="Normal 81 2 2 3 3" xfId="39928"/>
    <cellStyle name="Normal 81 2 2 4" xfId="39929"/>
    <cellStyle name="Normal 81 2 2 4 2" xfId="39930"/>
    <cellStyle name="Normal 81 2 2 4 2 2" xfId="39931"/>
    <cellStyle name="Normal 81 2 2 4 3" xfId="39932"/>
    <cellStyle name="Normal 81 2 2 5" xfId="39933"/>
    <cellStyle name="Normal 81 2 2 5 2" xfId="39934"/>
    <cellStyle name="Normal 81 2 2 6" xfId="39935"/>
    <cellStyle name="Normal 81 2 3 2" xfId="39936"/>
    <cellStyle name="Normal 81 2 3 2 2" xfId="39937"/>
    <cellStyle name="Normal 81 2 3 2 2 2" xfId="39938"/>
    <cellStyle name="Normal 81 2 3 2 3" xfId="39939"/>
    <cellStyle name="Normal 81 2 3 3" xfId="39940"/>
    <cellStyle name="Normal 81 2 3 3 2" xfId="39941"/>
    <cellStyle name="Normal 81 2 3 3 2 2" xfId="39942"/>
    <cellStyle name="Normal 81 2 3 3 3" xfId="39943"/>
    <cellStyle name="Normal 81 2 3 4" xfId="39944"/>
    <cellStyle name="Normal 81 2 3 4 2" xfId="39945"/>
    <cellStyle name="Normal 81 2 3 5" xfId="39946"/>
    <cellStyle name="Normal 81 2 4 2" xfId="39947"/>
    <cellStyle name="Normal 81 2 4 2 2" xfId="39948"/>
    <cellStyle name="Normal 81 2 4 3" xfId="39949"/>
    <cellStyle name="Normal 81 2 5" xfId="39950"/>
    <cellStyle name="Normal 81 2 5 2" xfId="39951"/>
    <cellStyle name="Normal 81 2 5 2 2" xfId="39952"/>
    <cellStyle name="Normal 81 2 5 3" xfId="39953"/>
    <cellStyle name="Normal 81 2 6" xfId="39954"/>
    <cellStyle name="Normal 81 2 6 2" xfId="39955"/>
    <cellStyle name="Normal 81 2 7" xfId="39956"/>
    <cellStyle name="Normal 81 3 2 2" xfId="39957"/>
    <cellStyle name="Normal 81 3 2 2 2" xfId="39958"/>
    <cellStyle name="Normal 81 3 2 2 2 2" xfId="39959"/>
    <cellStyle name="Normal 81 3 2 2 2 2 2" xfId="39960"/>
    <cellStyle name="Normal 81 3 2 2 2 3" xfId="39961"/>
    <cellStyle name="Normal 81 3 2 2 3" xfId="39962"/>
    <cellStyle name="Normal 81 3 2 2 3 2" xfId="39963"/>
    <cellStyle name="Normal 81 3 2 2 3 2 2" xfId="39964"/>
    <cellStyle name="Normal 81 3 2 2 3 3" xfId="39965"/>
    <cellStyle name="Normal 81 3 2 2 4" xfId="39966"/>
    <cellStyle name="Normal 81 3 2 2 4 2" xfId="39967"/>
    <cellStyle name="Normal 81 3 2 2 5" xfId="39968"/>
    <cellStyle name="Normal 81 3 2 3" xfId="39969"/>
    <cellStyle name="Normal 81 3 2 3 2" xfId="39970"/>
    <cellStyle name="Normal 81 3 2 3 2 2" xfId="39971"/>
    <cellStyle name="Normal 81 3 2 3 3" xfId="39972"/>
    <cellStyle name="Normal 81 3 2 4" xfId="39973"/>
    <cellStyle name="Normal 81 3 2 4 2" xfId="39974"/>
    <cellStyle name="Normal 81 3 2 4 2 2" xfId="39975"/>
    <cellStyle name="Normal 81 3 2 4 3" xfId="39976"/>
    <cellStyle name="Normal 81 3 2 5" xfId="39977"/>
    <cellStyle name="Normal 81 3 2 5 2" xfId="39978"/>
    <cellStyle name="Normal 81 3 2 6" xfId="39979"/>
    <cellStyle name="Normal 81 3 3 2" xfId="39980"/>
    <cellStyle name="Normal 81 3 3 2 2" xfId="39981"/>
    <cellStyle name="Normal 81 3 3 2 2 2" xfId="39982"/>
    <cellStyle name="Normal 81 3 3 2 3" xfId="39983"/>
    <cellStyle name="Normal 81 3 3 3" xfId="39984"/>
    <cellStyle name="Normal 81 3 3 3 2" xfId="39985"/>
    <cellStyle name="Normal 81 3 3 3 2 2" xfId="39986"/>
    <cellStyle name="Normal 81 3 3 3 3" xfId="39987"/>
    <cellStyle name="Normal 81 3 3 4" xfId="39988"/>
    <cellStyle name="Normal 81 3 3 4 2" xfId="39989"/>
    <cellStyle name="Normal 81 3 3 5" xfId="39990"/>
    <cellStyle name="Normal 81 3 4 2" xfId="39991"/>
    <cellStyle name="Normal 81 3 4 2 2" xfId="39992"/>
    <cellStyle name="Normal 81 3 4 3" xfId="39993"/>
    <cellStyle name="Normal 81 3 5" xfId="39994"/>
    <cellStyle name="Normal 81 3 5 2" xfId="39995"/>
    <cellStyle name="Normal 81 3 5 2 2" xfId="39996"/>
    <cellStyle name="Normal 81 3 5 3" xfId="39997"/>
    <cellStyle name="Normal 81 3 6" xfId="39998"/>
    <cellStyle name="Normal 81 3 6 2" xfId="39999"/>
    <cellStyle name="Normal 81 3 7" xfId="40000"/>
    <cellStyle name="Normal 81 4 2 2" xfId="40001"/>
    <cellStyle name="Normal 81 4 2 2 2" xfId="40002"/>
    <cellStyle name="Normal 81 4 2 2 2 2" xfId="40003"/>
    <cellStyle name="Normal 81 4 2 2 2 2 2" xfId="40004"/>
    <cellStyle name="Normal 81 4 2 2 2 3" xfId="40005"/>
    <cellStyle name="Normal 81 4 2 2 3" xfId="40006"/>
    <cellStyle name="Normal 81 4 2 2 3 2" xfId="40007"/>
    <cellStyle name="Normal 81 4 2 2 3 2 2" xfId="40008"/>
    <cellStyle name="Normal 81 4 2 2 3 3" xfId="40009"/>
    <cellStyle name="Normal 81 4 2 2 4" xfId="40010"/>
    <cellStyle name="Normal 81 4 2 2 4 2" xfId="40011"/>
    <cellStyle name="Normal 81 4 2 2 5" xfId="40012"/>
    <cellStyle name="Normal 81 4 2 3" xfId="40013"/>
    <cellStyle name="Normal 81 4 2 3 2" xfId="40014"/>
    <cellStyle name="Normal 81 4 2 3 2 2" xfId="40015"/>
    <cellStyle name="Normal 81 4 2 3 3" xfId="40016"/>
    <cellStyle name="Normal 81 4 2 4" xfId="40017"/>
    <cellStyle name="Normal 81 4 2 4 2" xfId="40018"/>
    <cellStyle name="Normal 81 4 2 4 2 2" xfId="40019"/>
    <cellStyle name="Normal 81 4 2 4 3" xfId="40020"/>
    <cellStyle name="Normal 81 4 2 5" xfId="40021"/>
    <cellStyle name="Normal 81 4 2 5 2" xfId="40022"/>
    <cellStyle name="Normal 81 4 2 6" xfId="40023"/>
    <cellStyle name="Normal 81 4 3" xfId="40024"/>
    <cellStyle name="Normal 81 4 3 2" xfId="40025"/>
    <cellStyle name="Normal 81 4 3 2 2" xfId="40026"/>
    <cellStyle name="Normal 81 4 3 2 2 2" xfId="40027"/>
    <cellStyle name="Normal 81 4 3 2 3" xfId="40028"/>
    <cellStyle name="Normal 81 4 3 3" xfId="40029"/>
    <cellStyle name="Normal 81 4 3 3 2" xfId="40030"/>
    <cellStyle name="Normal 81 4 3 3 2 2" xfId="40031"/>
    <cellStyle name="Normal 81 4 3 3 3" xfId="40032"/>
    <cellStyle name="Normal 81 4 3 4" xfId="40033"/>
    <cellStyle name="Normal 81 4 3 4 2" xfId="40034"/>
    <cellStyle name="Normal 81 4 3 5" xfId="40035"/>
    <cellStyle name="Normal 81 4 4" xfId="40036"/>
    <cellStyle name="Normal 81 4 4 2" xfId="40037"/>
    <cellStyle name="Normal 81 4 4 2 2" xfId="40038"/>
    <cellStyle name="Normal 81 4 4 3" xfId="40039"/>
    <cellStyle name="Normal 81 4 5" xfId="40040"/>
    <cellStyle name="Normal 81 4 5 2" xfId="40041"/>
    <cellStyle name="Normal 81 4 5 2 2" xfId="40042"/>
    <cellStyle name="Normal 81 4 5 3" xfId="40043"/>
    <cellStyle name="Normal 81 4 6" xfId="40044"/>
    <cellStyle name="Normal 81 4 6 2" xfId="40045"/>
    <cellStyle name="Normal 81 4 7" xfId="40046"/>
    <cellStyle name="Normal 81 5 2 2" xfId="40047"/>
    <cellStyle name="Normal 81 5 2 2 2" xfId="40048"/>
    <cellStyle name="Normal 81 5 2 2 2 2" xfId="40049"/>
    <cellStyle name="Normal 81 5 2 2 2 2 2" xfId="40050"/>
    <cellStyle name="Normal 81 5 2 2 2 3" xfId="40051"/>
    <cellStyle name="Normal 81 5 2 2 3" xfId="40052"/>
    <cellStyle name="Normal 81 5 2 2 3 2" xfId="40053"/>
    <cellStyle name="Normal 81 5 2 2 3 2 2" xfId="40054"/>
    <cellStyle name="Normal 81 5 2 2 3 3" xfId="40055"/>
    <cellStyle name="Normal 81 5 2 2 4" xfId="40056"/>
    <cellStyle name="Normal 81 5 2 2 4 2" xfId="40057"/>
    <cellStyle name="Normal 81 5 2 2 5" xfId="40058"/>
    <cellStyle name="Normal 81 5 2 3" xfId="40059"/>
    <cellStyle name="Normal 81 5 2 3 2" xfId="40060"/>
    <cellStyle name="Normal 81 5 2 3 2 2" xfId="40061"/>
    <cellStyle name="Normal 81 5 2 3 3" xfId="40062"/>
    <cellStyle name="Normal 81 5 2 4" xfId="40063"/>
    <cellStyle name="Normal 81 5 2 4 2" xfId="40064"/>
    <cellStyle name="Normal 81 5 2 4 2 2" xfId="40065"/>
    <cellStyle name="Normal 81 5 2 4 3" xfId="40066"/>
    <cellStyle name="Normal 81 5 2 5" xfId="40067"/>
    <cellStyle name="Normal 81 5 2 5 2" xfId="40068"/>
    <cellStyle name="Normal 81 5 2 6" xfId="40069"/>
    <cellStyle name="Normal 81 5 3" xfId="40070"/>
    <cellStyle name="Normal 81 5 3 2" xfId="40071"/>
    <cellStyle name="Normal 81 5 3 2 2" xfId="40072"/>
    <cellStyle name="Normal 81 5 3 2 2 2" xfId="40073"/>
    <cellStyle name="Normal 81 5 3 2 3" xfId="40074"/>
    <cellStyle name="Normal 81 5 3 3" xfId="40075"/>
    <cellStyle name="Normal 81 5 3 3 2" xfId="40076"/>
    <cellStyle name="Normal 81 5 3 3 2 2" xfId="40077"/>
    <cellStyle name="Normal 81 5 3 3 3" xfId="40078"/>
    <cellStyle name="Normal 81 5 3 4" xfId="40079"/>
    <cellStyle name="Normal 81 5 3 4 2" xfId="40080"/>
    <cellStyle name="Normal 81 5 3 5" xfId="40081"/>
    <cellStyle name="Normal 81 5 4" xfId="40082"/>
    <cellStyle name="Normal 81 5 4 2" xfId="40083"/>
    <cellStyle name="Normal 81 5 4 2 2" xfId="40084"/>
    <cellStyle name="Normal 81 5 4 3" xfId="40085"/>
    <cellStyle name="Normal 81 5 5" xfId="40086"/>
    <cellStyle name="Normal 81 5 5 2" xfId="40087"/>
    <cellStyle name="Normal 81 5 5 2 2" xfId="40088"/>
    <cellStyle name="Normal 81 5 5 3" xfId="40089"/>
    <cellStyle name="Normal 81 5 6" xfId="40090"/>
    <cellStyle name="Normal 81 5 6 2" xfId="40091"/>
    <cellStyle name="Normal 81 5 7" xfId="40092"/>
    <cellStyle name="Normal 81 6 2 2" xfId="40093"/>
    <cellStyle name="Normal 81 6 2 2 2" xfId="40094"/>
    <cellStyle name="Normal 81 6 2 2 2 2" xfId="40095"/>
    <cellStyle name="Normal 81 6 2 2 2 2 2" xfId="40096"/>
    <cellStyle name="Normal 81 6 2 2 2 3" xfId="40097"/>
    <cellStyle name="Normal 81 6 2 2 3" xfId="40098"/>
    <cellStyle name="Normal 81 6 2 2 3 2" xfId="40099"/>
    <cellStyle name="Normal 81 6 2 2 3 2 2" xfId="40100"/>
    <cellStyle name="Normal 81 6 2 2 3 3" xfId="40101"/>
    <cellStyle name="Normal 81 6 2 2 4" xfId="40102"/>
    <cellStyle name="Normal 81 6 2 2 4 2" xfId="40103"/>
    <cellStyle name="Normal 81 6 2 2 5" xfId="40104"/>
    <cellStyle name="Normal 81 6 2 3" xfId="40105"/>
    <cellStyle name="Normal 81 6 2 3 2" xfId="40106"/>
    <cellStyle name="Normal 81 6 2 3 2 2" xfId="40107"/>
    <cellStyle name="Normal 81 6 2 3 3" xfId="40108"/>
    <cellStyle name="Normal 81 6 2 4" xfId="40109"/>
    <cellStyle name="Normal 81 6 2 4 2" xfId="40110"/>
    <cellStyle name="Normal 81 6 2 4 2 2" xfId="40111"/>
    <cellStyle name="Normal 81 6 2 4 3" xfId="40112"/>
    <cellStyle name="Normal 81 6 2 5" xfId="40113"/>
    <cellStyle name="Normal 81 6 2 5 2" xfId="40114"/>
    <cellStyle name="Normal 81 6 2 6" xfId="40115"/>
    <cellStyle name="Normal 81 6 3" xfId="40116"/>
    <cellStyle name="Normal 81 6 3 2" xfId="40117"/>
    <cellStyle name="Normal 81 6 3 2 2" xfId="40118"/>
    <cellStyle name="Normal 81 6 3 2 2 2" xfId="40119"/>
    <cellStyle name="Normal 81 6 3 2 3" xfId="40120"/>
    <cellStyle name="Normal 81 6 3 3" xfId="40121"/>
    <cellStyle name="Normal 81 6 3 3 2" xfId="40122"/>
    <cellStyle name="Normal 81 6 3 3 2 2" xfId="40123"/>
    <cellStyle name="Normal 81 6 3 3 3" xfId="40124"/>
    <cellStyle name="Normal 81 6 3 4" xfId="40125"/>
    <cellStyle name="Normal 81 6 3 4 2" xfId="40126"/>
    <cellStyle name="Normal 81 6 3 5" xfId="40127"/>
    <cellStyle name="Normal 81 6 4" xfId="40128"/>
    <cellStyle name="Normal 81 6 4 2" xfId="40129"/>
    <cellStyle name="Normal 81 6 4 2 2" xfId="40130"/>
    <cellStyle name="Normal 81 6 4 3" xfId="40131"/>
    <cellStyle name="Normal 81 6 5" xfId="40132"/>
    <cellStyle name="Normal 81 6 5 2" xfId="40133"/>
    <cellStyle name="Normal 81 6 5 2 2" xfId="40134"/>
    <cellStyle name="Normal 81 6 5 3" xfId="40135"/>
    <cellStyle name="Normal 81 6 6" xfId="40136"/>
    <cellStyle name="Normal 81 6 6 2" xfId="40137"/>
    <cellStyle name="Normal 81 6 7" xfId="40138"/>
    <cellStyle name="Normal 81 7 2 2" xfId="40139"/>
    <cellStyle name="Normal 81 7 2 2 2" xfId="40140"/>
    <cellStyle name="Normal 81 7 2 2 2 2" xfId="40141"/>
    <cellStyle name="Normal 81 7 2 2 2 2 2" xfId="40142"/>
    <cellStyle name="Normal 81 7 2 2 2 3" xfId="40143"/>
    <cellStyle name="Normal 81 7 2 2 3" xfId="40144"/>
    <cellStyle name="Normal 81 7 2 2 3 2" xfId="40145"/>
    <cellStyle name="Normal 81 7 2 2 3 2 2" xfId="40146"/>
    <cellStyle name="Normal 81 7 2 2 3 3" xfId="40147"/>
    <cellStyle name="Normal 81 7 2 2 4" xfId="40148"/>
    <cellStyle name="Normal 81 7 2 2 4 2" xfId="40149"/>
    <cellStyle name="Normal 81 7 2 2 5" xfId="40150"/>
    <cellStyle name="Normal 81 7 2 3" xfId="40151"/>
    <cellStyle name="Normal 81 7 2 3 2" xfId="40152"/>
    <cellStyle name="Normal 81 7 2 3 2 2" xfId="40153"/>
    <cellStyle name="Normal 81 7 2 3 3" xfId="40154"/>
    <cellStyle name="Normal 81 7 2 4" xfId="40155"/>
    <cellStyle name="Normal 81 7 2 4 2" xfId="40156"/>
    <cellStyle name="Normal 81 7 2 4 2 2" xfId="40157"/>
    <cellStyle name="Normal 81 7 2 4 3" xfId="40158"/>
    <cellStyle name="Normal 81 7 2 5" xfId="40159"/>
    <cellStyle name="Normal 81 7 2 5 2" xfId="40160"/>
    <cellStyle name="Normal 81 7 2 6" xfId="40161"/>
    <cellStyle name="Normal 81 7 3" xfId="40162"/>
    <cellStyle name="Normal 81 7 3 2" xfId="40163"/>
    <cellStyle name="Normal 81 7 3 2 2" xfId="40164"/>
    <cellStyle name="Normal 81 7 3 2 2 2" xfId="40165"/>
    <cellStyle name="Normal 81 7 3 2 3" xfId="40166"/>
    <cellStyle name="Normal 81 7 3 3" xfId="40167"/>
    <cellStyle name="Normal 81 7 3 3 2" xfId="40168"/>
    <cellStyle name="Normal 81 7 3 3 2 2" xfId="40169"/>
    <cellStyle name="Normal 81 7 3 3 3" xfId="40170"/>
    <cellStyle name="Normal 81 7 3 4" xfId="40171"/>
    <cellStyle name="Normal 81 7 3 4 2" xfId="40172"/>
    <cellStyle name="Normal 81 7 3 5" xfId="40173"/>
    <cellStyle name="Normal 81 7 4" xfId="40174"/>
    <cellStyle name="Normal 81 7 4 2" xfId="40175"/>
    <cellStyle name="Normal 81 7 4 2 2" xfId="40176"/>
    <cellStyle name="Normal 81 7 4 3" xfId="40177"/>
    <cellStyle name="Normal 81 7 5" xfId="40178"/>
    <cellStyle name="Normal 81 7 5 2" xfId="40179"/>
    <cellStyle name="Normal 81 7 5 2 2" xfId="40180"/>
    <cellStyle name="Normal 81 7 5 3" xfId="40181"/>
    <cellStyle name="Normal 81 7 6" xfId="40182"/>
    <cellStyle name="Normal 81 7 6 2" xfId="40183"/>
    <cellStyle name="Normal 81 7 7" xfId="40184"/>
    <cellStyle name="Normal 81 8 2" xfId="40185"/>
    <cellStyle name="Normal 81 8 2 2" xfId="40186"/>
    <cellStyle name="Normal 81 8 2 2 2" xfId="40187"/>
    <cellStyle name="Normal 81 8 2 2 2 2" xfId="40188"/>
    <cellStyle name="Normal 81 8 2 2 3" xfId="40189"/>
    <cellStyle name="Normal 81 8 2 3" xfId="40190"/>
    <cellStyle name="Normal 81 8 2 3 2" xfId="40191"/>
    <cellStyle name="Normal 81 8 2 3 2 2" xfId="40192"/>
    <cellStyle name="Normal 81 8 2 3 3" xfId="40193"/>
    <cellStyle name="Normal 81 8 2 4" xfId="40194"/>
    <cellStyle name="Normal 81 8 2 4 2" xfId="40195"/>
    <cellStyle name="Normal 81 8 2 5" xfId="40196"/>
    <cellStyle name="Normal 81 8 3" xfId="40197"/>
    <cellStyle name="Normal 81 8 3 2" xfId="40198"/>
    <cellStyle name="Normal 81 8 3 2 2" xfId="40199"/>
    <cellStyle name="Normal 81 8 3 3" xfId="40200"/>
    <cellStyle name="Normal 81 8 4" xfId="40201"/>
    <cellStyle name="Normal 81 8 4 2" xfId="40202"/>
    <cellStyle name="Normal 81 8 4 2 2" xfId="40203"/>
    <cellStyle name="Normal 81 8 4 3" xfId="40204"/>
    <cellStyle name="Normal 81 8 5" xfId="40205"/>
    <cellStyle name="Normal 81 8 5 2" xfId="40206"/>
    <cellStyle name="Normal 81 8 6" xfId="40207"/>
    <cellStyle name="Normal 81 9 2" xfId="40208"/>
    <cellStyle name="Normal 81 9 2 2" xfId="40209"/>
    <cellStyle name="Normal 81 9 2 2 2" xfId="40210"/>
    <cellStyle name="Normal 81 9 2 2 2 2" xfId="40211"/>
    <cellStyle name="Normal 81 9 2 2 3" xfId="40212"/>
    <cellStyle name="Normal 81 9 2 3" xfId="40213"/>
    <cellStyle name="Normal 81 9 2 3 2" xfId="40214"/>
    <cellStyle name="Normal 81 9 2 3 2 2" xfId="40215"/>
    <cellStyle name="Normal 81 9 2 3 3" xfId="40216"/>
    <cellStyle name="Normal 81 9 2 4" xfId="40217"/>
    <cellStyle name="Normal 81 9 2 4 2" xfId="40218"/>
    <cellStyle name="Normal 81 9 2 5" xfId="40219"/>
    <cellStyle name="Normal 81 9 3" xfId="40220"/>
    <cellStyle name="Normal 81 9 3 2" xfId="40221"/>
    <cellStyle name="Normal 81 9 3 2 2" xfId="40222"/>
    <cellStyle name="Normal 81 9 3 3" xfId="40223"/>
    <cellStyle name="Normal 81 9 4" xfId="40224"/>
    <cellStyle name="Normal 81 9 4 2" xfId="40225"/>
    <cellStyle name="Normal 81 9 4 2 2" xfId="40226"/>
    <cellStyle name="Normal 81 9 4 3" xfId="40227"/>
    <cellStyle name="Normal 81 9 5" xfId="40228"/>
    <cellStyle name="Normal 81 9 5 2" xfId="40229"/>
    <cellStyle name="Normal 81 9 6" xfId="40230"/>
    <cellStyle name="Normal 82 10 2" xfId="40231"/>
    <cellStyle name="Normal 82 10 2 2" xfId="40232"/>
    <cellStyle name="Normal 82 10 2 2 2" xfId="40233"/>
    <cellStyle name="Normal 82 10 2 3" xfId="40234"/>
    <cellStyle name="Normal 82 10 3" xfId="40235"/>
    <cellStyle name="Normal 82 10 3 2" xfId="40236"/>
    <cellStyle name="Normal 82 10 3 2 2" xfId="40237"/>
    <cellStyle name="Normal 82 10 3 3" xfId="40238"/>
    <cellStyle name="Normal 82 10 4" xfId="40239"/>
    <cellStyle name="Normal 82 10 4 2" xfId="40240"/>
    <cellStyle name="Normal 82 10 5" xfId="40241"/>
    <cellStyle name="Normal 82 11" xfId="40242"/>
    <cellStyle name="Normal 82 11 2" xfId="40243"/>
    <cellStyle name="Normal 82 11 2 2" xfId="40244"/>
    <cellStyle name="Normal 82 11 3" xfId="40245"/>
    <cellStyle name="Normal 82 12" xfId="40246"/>
    <cellStyle name="Normal 82 12 2" xfId="40247"/>
    <cellStyle name="Normal 82 12 2 2" xfId="40248"/>
    <cellStyle name="Normal 82 12 3" xfId="40249"/>
    <cellStyle name="Normal 82 13" xfId="40250"/>
    <cellStyle name="Normal 82 13 2" xfId="40251"/>
    <cellStyle name="Normal 82 14" xfId="40252"/>
    <cellStyle name="Normal 82 2 2 2" xfId="40253"/>
    <cellStyle name="Normal 82 2 2 2 2" xfId="40254"/>
    <cellStyle name="Normal 82 2 2 2 2 2" xfId="40255"/>
    <cellStyle name="Normal 82 2 2 2 2 2 2" xfId="40256"/>
    <cellStyle name="Normal 82 2 2 2 2 3" xfId="40257"/>
    <cellStyle name="Normal 82 2 2 2 3" xfId="40258"/>
    <cellStyle name="Normal 82 2 2 2 3 2" xfId="40259"/>
    <cellStyle name="Normal 82 2 2 2 3 2 2" xfId="40260"/>
    <cellStyle name="Normal 82 2 2 2 3 3" xfId="40261"/>
    <cellStyle name="Normal 82 2 2 2 4" xfId="40262"/>
    <cellStyle name="Normal 82 2 2 2 4 2" xfId="40263"/>
    <cellStyle name="Normal 82 2 2 2 5" xfId="40264"/>
    <cellStyle name="Normal 82 2 2 3" xfId="40265"/>
    <cellStyle name="Normal 82 2 2 3 2" xfId="40266"/>
    <cellStyle name="Normal 82 2 2 3 2 2" xfId="40267"/>
    <cellStyle name="Normal 82 2 2 3 3" xfId="40268"/>
    <cellStyle name="Normal 82 2 2 4" xfId="40269"/>
    <cellStyle name="Normal 82 2 2 4 2" xfId="40270"/>
    <cellStyle name="Normal 82 2 2 4 2 2" xfId="40271"/>
    <cellStyle name="Normal 82 2 2 4 3" xfId="40272"/>
    <cellStyle name="Normal 82 2 2 5" xfId="40273"/>
    <cellStyle name="Normal 82 2 2 5 2" xfId="40274"/>
    <cellStyle name="Normal 82 2 2 6" xfId="40275"/>
    <cellStyle name="Normal 82 2 3 2" xfId="40276"/>
    <cellStyle name="Normal 82 2 3 2 2" xfId="40277"/>
    <cellStyle name="Normal 82 2 3 2 2 2" xfId="40278"/>
    <cellStyle name="Normal 82 2 3 2 3" xfId="40279"/>
    <cellStyle name="Normal 82 2 3 3" xfId="40280"/>
    <cellStyle name="Normal 82 2 3 3 2" xfId="40281"/>
    <cellStyle name="Normal 82 2 3 3 2 2" xfId="40282"/>
    <cellStyle name="Normal 82 2 3 3 3" xfId="40283"/>
    <cellStyle name="Normal 82 2 3 4" xfId="40284"/>
    <cellStyle name="Normal 82 2 3 4 2" xfId="40285"/>
    <cellStyle name="Normal 82 2 3 5" xfId="40286"/>
    <cellStyle name="Normal 82 2 4 2" xfId="40287"/>
    <cellStyle name="Normal 82 2 4 2 2" xfId="40288"/>
    <cellStyle name="Normal 82 2 4 3" xfId="40289"/>
    <cellStyle name="Normal 82 2 5" xfId="40290"/>
    <cellStyle name="Normal 82 2 5 2" xfId="40291"/>
    <cellStyle name="Normal 82 2 5 2 2" xfId="40292"/>
    <cellStyle name="Normal 82 2 5 3" xfId="40293"/>
    <cellStyle name="Normal 82 2 6" xfId="40294"/>
    <cellStyle name="Normal 82 2 6 2" xfId="40295"/>
    <cellStyle name="Normal 82 2 7" xfId="40296"/>
    <cellStyle name="Normal 82 3 2 2" xfId="40297"/>
    <cellStyle name="Normal 82 3 2 2 2" xfId="40298"/>
    <cellStyle name="Normal 82 3 2 2 2 2" xfId="40299"/>
    <cellStyle name="Normal 82 3 2 2 2 2 2" xfId="40300"/>
    <cellStyle name="Normal 82 3 2 2 2 3" xfId="40301"/>
    <cellStyle name="Normal 82 3 2 2 3" xfId="40302"/>
    <cellStyle name="Normal 82 3 2 2 3 2" xfId="40303"/>
    <cellStyle name="Normal 82 3 2 2 3 2 2" xfId="40304"/>
    <cellStyle name="Normal 82 3 2 2 3 3" xfId="40305"/>
    <cellStyle name="Normal 82 3 2 2 4" xfId="40306"/>
    <cellStyle name="Normal 82 3 2 2 4 2" xfId="40307"/>
    <cellStyle name="Normal 82 3 2 2 5" xfId="40308"/>
    <cellStyle name="Normal 82 3 2 3" xfId="40309"/>
    <cellStyle name="Normal 82 3 2 3 2" xfId="40310"/>
    <cellStyle name="Normal 82 3 2 3 2 2" xfId="40311"/>
    <cellStyle name="Normal 82 3 2 3 3" xfId="40312"/>
    <cellStyle name="Normal 82 3 2 4" xfId="40313"/>
    <cellStyle name="Normal 82 3 2 4 2" xfId="40314"/>
    <cellStyle name="Normal 82 3 2 4 2 2" xfId="40315"/>
    <cellStyle name="Normal 82 3 2 4 3" xfId="40316"/>
    <cellStyle name="Normal 82 3 2 5" xfId="40317"/>
    <cellStyle name="Normal 82 3 2 5 2" xfId="40318"/>
    <cellStyle name="Normal 82 3 2 6" xfId="40319"/>
    <cellStyle name="Normal 82 3 3 2" xfId="40320"/>
    <cellStyle name="Normal 82 3 3 2 2" xfId="40321"/>
    <cellStyle name="Normal 82 3 3 2 2 2" xfId="40322"/>
    <cellStyle name="Normal 82 3 3 2 3" xfId="40323"/>
    <cellStyle name="Normal 82 3 3 3" xfId="40324"/>
    <cellStyle name="Normal 82 3 3 3 2" xfId="40325"/>
    <cellStyle name="Normal 82 3 3 3 2 2" xfId="40326"/>
    <cellStyle name="Normal 82 3 3 3 3" xfId="40327"/>
    <cellStyle name="Normal 82 3 3 4" xfId="40328"/>
    <cellStyle name="Normal 82 3 3 4 2" xfId="40329"/>
    <cellStyle name="Normal 82 3 3 5" xfId="40330"/>
    <cellStyle name="Normal 82 3 4 2" xfId="40331"/>
    <cellStyle name="Normal 82 3 4 2 2" xfId="40332"/>
    <cellStyle name="Normal 82 3 4 3" xfId="40333"/>
    <cellStyle name="Normal 82 3 5" xfId="40334"/>
    <cellStyle name="Normal 82 3 5 2" xfId="40335"/>
    <cellStyle name="Normal 82 3 5 2 2" xfId="40336"/>
    <cellStyle name="Normal 82 3 5 3" xfId="40337"/>
    <cellStyle name="Normal 82 3 6" xfId="40338"/>
    <cellStyle name="Normal 82 3 6 2" xfId="40339"/>
    <cellStyle name="Normal 82 3 7" xfId="40340"/>
    <cellStyle name="Normal 82 4 2 2" xfId="40341"/>
    <cellStyle name="Normal 82 4 2 2 2" xfId="40342"/>
    <cellStyle name="Normal 82 4 2 2 2 2" xfId="40343"/>
    <cellStyle name="Normal 82 4 2 2 2 2 2" xfId="40344"/>
    <cellStyle name="Normal 82 4 2 2 2 3" xfId="40345"/>
    <cellStyle name="Normal 82 4 2 2 3" xfId="40346"/>
    <cellStyle name="Normal 82 4 2 2 3 2" xfId="40347"/>
    <cellStyle name="Normal 82 4 2 2 3 2 2" xfId="40348"/>
    <cellStyle name="Normal 82 4 2 2 3 3" xfId="40349"/>
    <cellStyle name="Normal 82 4 2 2 4" xfId="40350"/>
    <cellStyle name="Normal 82 4 2 2 4 2" xfId="40351"/>
    <cellStyle name="Normal 82 4 2 2 5" xfId="40352"/>
    <cellStyle name="Normal 82 4 2 3" xfId="40353"/>
    <cellStyle name="Normal 82 4 2 3 2" xfId="40354"/>
    <cellStyle name="Normal 82 4 2 3 2 2" xfId="40355"/>
    <cellStyle name="Normal 82 4 2 3 3" xfId="40356"/>
    <cellStyle name="Normal 82 4 2 4" xfId="40357"/>
    <cellStyle name="Normal 82 4 2 4 2" xfId="40358"/>
    <cellStyle name="Normal 82 4 2 4 2 2" xfId="40359"/>
    <cellStyle name="Normal 82 4 2 4 3" xfId="40360"/>
    <cellStyle name="Normal 82 4 2 5" xfId="40361"/>
    <cellStyle name="Normal 82 4 2 5 2" xfId="40362"/>
    <cellStyle name="Normal 82 4 2 6" xfId="40363"/>
    <cellStyle name="Normal 82 4 3" xfId="40364"/>
    <cellStyle name="Normal 82 4 3 2" xfId="40365"/>
    <cellStyle name="Normal 82 4 3 2 2" xfId="40366"/>
    <cellStyle name="Normal 82 4 3 2 2 2" xfId="40367"/>
    <cellStyle name="Normal 82 4 3 2 3" xfId="40368"/>
    <cellStyle name="Normal 82 4 3 3" xfId="40369"/>
    <cellStyle name="Normal 82 4 3 3 2" xfId="40370"/>
    <cellStyle name="Normal 82 4 3 3 2 2" xfId="40371"/>
    <cellStyle name="Normal 82 4 3 3 3" xfId="40372"/>
    <cellStyle name="Normal 82 4 3 4" xfId="40373"/>
    <cellStyle name="Normal 82 4 3 4 2" xfId="40374"/>
    <cellStyle name="Normal 82 4 3 5" xfId="40375"/>
    <cellStyle name="Normal 82 4 4" xfId="40376"/>
    <cellStyle name="Normal 82 4 4 2" xfId="40377"/>
    <cellStyle name="Normal 82 4 4 2 2" xfId="40378"/>
    <cellStyle name="Normal 82 4 4 3" xfId="40379"/>
    <cellStyle name="Normal 82 4 5" xfId="40380"/>
    <cellStyle name="Normal 82 4 5 2" xfId="40381"/>
    <cellStyle name="Normal 82 4 5 2 2" xfId="40382"/>
    <cellStyle name="Normal 82 4 5 3" xfId="40383"/>
    <cellStyle name="Normal 82 4 6" xfId="40384"/>
    <cellStyle name="Normal 82 4 6 2" xfId="40385"/>
    <cellStyle name="Normal 82 4 7" xfId="40386"/>
    <cellStyle name="Normal 82 5 2 2" xfId="40387"/>
    <cellStyle name="Normal 82 5 2 2 2" xfId="40388"/>
    <cellStyle name="Normal 82 5 2 2 2 2" xfId="40389"/>
    <cellStyle name="Normal 82 5 2 2 2 2 2" xfId="40390"/>
    <cellStyle name="Normal 82 5 2 2 2 3" xfId="40391"/>
    <cellStyle name="Normal 82 5 2 2 3" xfId="40392"/>
    <cellStyle name="Normal 82 5 2 2 3 2" xfId="40393"/>
    <cellStyle name="Normal 82 5 2 2 3 2 2" xfId="40394"/>
    <cellStyle name="Normal 82 5 2 2 3 3" xfId="40395"/>
    <cellStyle name="Normal 82 5 2 2 4" xfId="40396"/>
    <cellStyle name="Normal 82 5 2 2 4 2" xfId="40397"/>
    <cellStyle name="Normal 82 5 2 2 5" xfId="40398"/>
    <cellStyle name="Normal 82 5 2 3" xfId="40399"/>
    <cellStyle name="Normal 82 5 2 3 2" xfId="40400"/>
    <cellStyle name="Normal 82 5 2 3 2 2" xfId="40401"/>
    <cellStyle name="Normal 82 5 2 3 3" xfId="40402"/>
    <cellStyle name="Normal 82 5 2 4" xfId="40403"/>
    <cellStyle name="Normal 82 5 2 4 2" xfId="40404"/>
    <cellStyle name="Normal 82 5 2 4 2 2" xfId="40405"/>
    <cellStyle name="Normal 82 5 2 4 3" xfId="40406"/>
    <cellStyle name="Normal 82 5 2 5" xfId="40407"/>
    <cellStyle name="Normal 82 5 2 5 2" xfId="40408"/>
    <cellStyle name="Normal 82 5 2 6" xfId="40409"/>
    <cellStyle name="Normal 82 5 3" xfId="40410"/>
    <cellStyle name="Normal 82 5 3 2" xfId="40411"/>
    <cellStyle name="Normal 82 5 3 2 2" xfId="40412"/>
    <cellStyle name="Normal 82 5 3 2 2 2" xfId="40413"/>
    <cellStyle name="Normal 82 5 3 2 3" xfId="40414"/>
    <cellStyle name="Normal 82 5 3 3" xfId="40415"/>
    <cellStyle name="Normal 82 5 3 3 2" xfId="40416"/>
    <cellStyle name="Normal 82 5 3 3 2 2" xfId="40417"/>
    <cellStyle name="Normal 82 5 3 3 3" xfId="40418"/>
    <cellStyle name="Normal 82 5 3 4" xfId="40419"/>
    <cellStyle name="Normal 82 5 3 4 2" xfId="40420"/>
    <cellStyle name="Normal 82 5 3 5" xfId="40421"/>
    <cellStyle name="Normal 82 5 4" xfId="40422"/>
    <cellStyle name="Normal 82 5 4 2" xfId="40423"/>
    <cellStyle name="Normal 82 5 4 2 2" xfId="40424"/>
    <cellStyle name="Normal 82 5 4 3" xfId="40425"/>
    <cellStyle name="Normal 82 5 5" xfId="40426"/>
    <cellStyle name="Normal 82 5 5 2" xfId="40427"/>
    <cellStyle name="Normal 82 5 5 2 2" xfId="40428"/>
    <cellStyle name="Normal 82 5 5 3" xfId="40429"/>
    <cellStyle name="Normal 82 5 6" xfId="40430"/>
    <cellStyle name="Normal 82 5 6 2" xfId="40431"/>
    <cellStyle name="Normal 82 5 7" xfId="40432"/>
    <cellStyle name="Normal 82 6 2 2" xfId="40433"/>
    <cellStyle name="Normal 82 6 2 2 2" xfId="40434"/>
    <cellStyle name="Normal 82 6 2 2 2 2" xfId="40435"/>
    <cellStyle name="Normal 82 6 2 2 2 2 2" xfId="40436"/>
    <cellStyle name="Normal 82 6 2 2 2 3" xfId="40437"/>
    <cellStyle name="Normal 82 6 2 2 3" xfId="40438"/>
    <cellStyle name="Normal 82 6 2 2 3 2" xfId="40439"/>
    <cellStyle name="Normal 82 6 2 2 3 2 2" xfId="40440"/>
    <cellStyle name="Normal 82 6 2 2 3 3" xfId="40441"/>
    <cellStyle name="Normal 82 6 2 2 4" xfId="40442"/>
    <cellStyle name="Normal 82 6 2 2 4 2" xfId="40443"/>
    <cellStyle name="Normal 82 6 2 2 5" xfId="40444"/>
    <cellStyle name="Normal 82 6 2 3" xfId="40445"/>
    <cellStyle name="Normal 82 6 2 3 2" xfId="40446"/>
    <cellStyle name="Normal 82 6 2 3 2 2" xfId="40447"/>
    <cellStyle name="Normal 82 6 2 3 3" xfId="40448"/>
    <cellStyle name="Normal 82 6 2 4" xfId="40449"/>
    <cellStyle name="Normal 82 6 2 4 2" xfId="40450"/>
    <cellStyle name="Normal 82 6 2 4 2 2" xfId="40451"/>
    <cellStyle name="Normal 82 6 2 4 3" xfId="40452"/>
    <cellStyle name="Normal 82 6 2 5" xfId="40453"/>
    <cellStyle name="Normal 82 6 2 5 2" xfId="40454"/>
    <cellStyle name="Normal 82 6 2 6" xfId="40455"/>
    <cellStyle name="Normal 82 6 3" xfId="40456"/>
    <cellStyle name="Normal 82 6 3 2" xfId="40457"/>
    <cellStyle name="Normal 82 6 3 2 2" xfId="40458"/>
    <cellStyle name="Normal 82 6 3 2 2 2" xfId="40459"/>
    <cellStyle name="Normal 82 6 3 2 3" xfId="40460"/>
    <cellStyle name="Normal 82 6 3 3" xfId="40461"/>
    <cellStyle name="Normal 82 6 3 3 2" xfId="40462"/>
    <cellStyle name="Normal 82 6 3 3 2 2" xfId="40463"/>
    <cellStyle name="Normal 82 6 3 3 3" xfId="40464"/>
    <cellStyle name="Normal 82 6 3 4" xfId="40465"/>
    <cellStyle name="Normal 82 6 3 4 2" xfId="40466"/>
    <cellStyle name="Normal 82 6 3 5" xfId="40467"/>
    <cellStyle name="Normal 82 6 4" xfId="40468"/>
    <cellStyle name="Normal 82 6 4 2" xfId="40469"/>
    <cellStyle name="Normal 82 6 4 2 2" xfId="40470"/>
    <cellStyle name="Normal 82 6 4 3" xfId="40471"/>
    <cellStyle name="Normal 82 6 5" xfId="40472"/>
    <cellStyle name="Normal 82 6 5 2" xfId="40473"/>
    <cellStyle name="Normal 82 6 5 2 2" xfId="40474"/>
    <cellStyle name="Normal 82 6 5 3" xfId="40475"/>
    <cellStyle name="Normal 82 6 6" xfId="40476"/>
    <cellStyle name="Normal 82 6 6 2" xfId="40477"/>
    <cellStyle name="Normal 82 6 7" xfId="40478"/>
    <cellStyle name="Normal 82 7 2 2" xfId="40479"/>
    <cellStyle name="Normal 82 7 2 2 2" xfId="40480"/>
    <cellStyle name="Normal 82 7 2 2 2 2" xfId="40481"/>
    <cellStyle name="Normal 82 7 2 2 2 2 2" xfId="40482"/>
    <cellStyle name="Normal 82 7 2 2 2 3" xfId="40483"/>
    <cellStyle name="Normal 82 7 2 2 3" xfId="40484"/>
    <cellStyle name="Normal 82 7 2 2 3 2" xfId="40485"/>
    <cellStyle name="Normal 82 7 2 2 3 2 2" xfId="40486"/>
    <cellStyle name="Normal 82 7 2 2 3 3" xfId="40487"/>
    <cellStyle name="Normal 82 7 2 2 4" xfId="40488"/>
    <cellStyle name="Normal 82 7 2 2 4 2" xfId="40489"/>
    <cellStyle name="Normal 82 7 2 2 5" xfId="40490"/>
    <cellStyle name="Normal 82 7 2 3" xfId="40491"/>
    <cellStyle name="Normal 82 7 2 3 2" xfId="40492"/>
    <cellStyle name="Normal 82 7 2 3 2 2" xfId="40493"/>
    <cellStyle name="Normal 82 7 2 3 3" xfId="40494"/>
    <cellStyle name="Normal 82 7 2 4" xfId="40495"/>
    <cellStyle name="Normal 82 7 2 4 2" xfId="40496"/>
    <cellStyle name="Normal 82 7 2 4 2 2" xfId="40497"/>
    <cellStyle name="Normal 82 7 2 4 3" xfId="40498"/>
    <cellStyle name="Normal 82 7 2 5" xfId="40499"/>
    <cellStyle name="Normal 82 7 2 5 2" xfId="40500"/>
    <cellStyle name="Normal 82 7 2 6" xfId="40501"/>
    <cellStyle name="Normal 82 7 3" xfId="40502"/>
    <cellStyle name="Normal 82 7 3 2" xfId="40503"/>
    <cellStyle name="Normal 82 7 3 2 2" xfId="40504"/>
    <cellStyle name="Normal 82 7 3 2 2 2" xfId="40505"/>
    <cellStyle name="Normal 82 7 3 2 3" xfId="40506"/>
    <cellStyle name="Normal 82 7 3 3" xfId="40507"/>
    <cellStyle name="Normal 82 7 3 3 2" xfId="40508"/>
    <cellStyle name="Normal 82 7 3 3 2 2" xfId="40509"/>
    <cellStyle name="Normal 82 7 3 3 3" xfId="40510"/>
    <cellStyle name="Normal 82 7 3 4" xfId="40511"/>
    <cellStyle name="Normal 82 7 3 4 2" xfId="40512"/>
    <cellStyle name="Normal 82 7 3 5" xfId="40513"/>
    <cellStyle name="Normal 82 7 4" xfId="40514"/>
    <cellStyle name="Normal 82 7 4 2" xfId="40515"/>
    <cellStyle name="Normal 82 7 4 2 2" xfId="40516"/>
    <cellStyle name="Normal 82 7 4 3" xfId="40517"/>
    <cellStyle name="Normal 82 7 5" xfId="40518"/>
    <cellStyle name="Normal 82 7 5 2" xfId="40519"/>
    <cellStyle name="Normal 82 7 5 2 2" xfId="40520"/>
    <cellStyle name="Normal 82 7 5 3" xfId="40521"/>
    <cellStyle name="Normal 82 7 6" xfId="40522"/>
    <cellStyle name="Normal 82 7 6 2" xfId="40523"/>
    <cellStyle name="Normal 82 7 7" xfId="40524"/>
    <cellStyle name="Normal 82 8 2" xfId="40525"/>
    <cellStyle name="Normal 82 8 2 2" xfId="40526"/>
    <cellStyle name="Normal 82 8 2 2 2" xfId="40527"/>
    <cellStyle name="Normal 82 8 2 2 2 2" xfId="40528"/>
    <cellStyle name="Normal 82 8 2 2 3" xfId="40529"/>
    <cellStyle name="Normal 82 8 2 3" xfId="40530"/>
    <cellStyle name="Normal 82 8 2 3 2" xfId="40531"/>
    <cellStyle name="Normal 82 8 2 3 2 2" xfId="40532"/>
    <cellStyle name="Normal 82 8 2 3 3" xfId="40533"/>
    <cellStyle name="Normal 82 8 2 4" xfId="40534"/>
    <cellStyle name="Normal 82 8 2 4 2" xfId="40535"/>
    <cellStyle name="Normal 82 8 2 5" xfId="40536"/>
    <cellStyle name="Normal 82 8 3" xfId="40537"/>
    <cellStyle name="Normal 82 8 3 2" xfId="40538"/>
    <cellStyle name="Normal 82 8 3 2 2" xfId="40539"/>
    <cellStyle name="Normal 82 8 3 3" xfId="40540"/>
    <cellStyle name="Normal 82 8 4" xfId="40541"/>
    <cellStyle name="Normal 82 8 4 2" xfId="40542"/>
    <cellStyle name="Normal 82 8 4 2 2" xfId="40543"/>
    <cellStyle name="Normal 82 8 4 3" xfId="40544"/>
    <cellStyle name="Normal 82 8 5" xfId="40545"/>
    <cellStyle name="Normal 82 8 5 2" xfId="40546"/>
    <cellStyle name="Normal 82 8 6" xfId="40547"/>
    <cellStyle name="Normal 82 9 2" xfId="40548"/>
    <cellStyle name="Normal 82 9 2 2" xfId="40549"/>
    <cellStyle name="Normal 82 9 2 2 2" xfId="40550"/>
    <cellStyle name="Normal 82 9 2 2 2 2" xfId="40551"/>
    <cellStyle name="Normal 82 9 2 2 3" xfId="40552"/>
    <cellStyle name="Normal 82 9 2 3" xfId="40553"/>
    <cellStyle name="Normal 82 9 2 3 2" xfId="40554"/>
    <cellStyle name="Normal 82 9 2 3 2 2" xfId="40555"/>
    <cellStyle name="Normal 82 9 2 3 3" xfId="40556"/>
    <cellStyle name="Normal 82 9 2 4" xfId="40557"/>
    <cellStyle name="Normal 82 9 2 4 2" xfId="40558"/>
    <cellStyle name="Normal 82 9 2 5" xfId="40559"/>
    <cellStyle name="Normal 82 9 3" xfId="40560"/>
    <cellStyle name="Normal 82 9 3 2" xfId="40561"/>
    <cellStyle name="Normal 82 9 3 2 2" xfId="40562"/>
    <cellStyle name="Normal 82 9 3 3" xfId="40563"/>
    <cellStyle name="Normal 82 9 4" xfId="40564"/>
    <cellStyle name="Normal 82 9 4 2" xfId="40565"/>
    <cellStyle name="Normal 82 9 4 2 2" xfId="40566"/>
    <cellStyle name="Normal 82 9 4 3" xfId="40567"/>
    <cellStyle name="Normal 82 9 5" xfId="40568"/>
    <cellStyle name="Normal 82 9 5 2" xfId="40569"/>
    <cellStyle name="Normal 82 9 6" xfId="40570"/>
    <cellStyle name="Normal 83 10 2" xfId="40571"/>
    <cellStyle name="Normal 83 10 2 2" xfId="40572"/>
    <cellStyle name="Normal 83 10 2 2 2" xfId="40573"/>
    <cellStyle name="Normal 83 10 2 3" xfId="40574"/>
    <cellStyle name="Normal 83 10 3" xfId="40575"/>
    <cellStyle name="Normal 83 10 3 2" xfId="40576"/>
    <cellStyle name="Normal 83 10 3 2 2" xfId="40577"/>
    <cellStyle name="Normal 83 10 3 3" xfId="40578"/>
    <cellStyle name="Normal 83 10 4" xfId="40579"/>
    <cellStyle name="Normal 83 10 4 2" xfId="40580"/>
    <cellStyle name="Normal 83 10 5" xfId="40581"/>
    <cellStyle name="Normal 83 11" xfId="40582"/>
    <cellStyle name="Normal 83 11 2" xfId="40583"/>
    <cellStyle name="Normal 83 11 2 2" xfId="40584"/>
    <cellStyle name="Normal 83 11 3" xfId="40585"/>
    <cellStyle name="Normal 83 12" xfId="40586"/>
    <cellStyle name="Normal 83 12 2" xfId="40587"/>
    <cellStyle name="Normal 83 12 2 2" xfId="40588"/>
    <cellStyle name="Normal 83 12 3" xfId="40589"/>
    <cellStyle name="Normal 83 13" xfId="40590"/>
    <cellStyle name="Normal 83 13 2" xfId="40591"/>
    <cellStyle name="Normal 83 14" xfId="40592"/>
    <cellStyle name="Normal 83 2 2 2" xfId="40593"/>
    <cellStyle name="Normal 83 2 2 2 2" xfId="40594"/>
    <cellStyle name="Normal 83 2 2 2 2 2" xfId="40595"/>
    <cellStyle name="Normal 83 2 2 2 2 2 2" xfId="40596"/>
    <cellStyle name="Normal 83 2 2 2 2 3" xfId="40597"/>
    <cellStyle name="Normal 83 2 2 2 3" xfId="40598"/>
    <cellStyle name="Normal 83 2 2 2 3 2" xfId="40599"/>
    <cellStyle name="Normal 83 2 2 2 3 2 2" xfId="40600"/>
    <cellStyle name="Normal 83 2 2 2 3 3" xfId="40601"/>
    <cellStyle name="Normal 83 2 2 2 4" xfId="40602"/>
    <cellStyle name="Normal 83 2 2 2 4 2" xfId="40603"/>
    <cellStyle name="Normal 83 2 2 2 5" xfId="40604"/>
    <cellStyle name="Normal 83 2 2 3" xfId="40605"/>
    <cellStyle name="Normal 83 2 2 3 2" xfId="40606"/>
    <cellStyle name="Normal 83 2 2 3 2 2" xfId="40607"/>
    <cellStyle name="Normal 83 2 2 3 3" xfId="40608"/>
    <cellStyle name="Normal 83 2 2 4" xfId="40609"/>
    <cellStyle name="Normal 83 2 2 4 2" xfId="40610"/>
    <cellStyle name="Normal 83 2 2 4 2 2" xfId="40611"/>
    <cellStyle name="Normal 83 2 2 4 3" xfId="40612"/>
    <cellStyle name="Normal 83 2 2 5" xfId="40613"/>
    <cellStyle name="Normal 83 2 2 5 2" xfId="40614"/>
    <cellStyle name="Normal 83 2 2 6" xfId="40615"/>
    <cellStyle name="Normal 83 2 3 2" xfId="40616"/>
    <cellStyle name="Normal 83 2 3 2 2" xfId="40617"/>
    <cellStyle name="Normal 83 2 3 2 2 2" xfId="40618"/>
    <cellStyle name="Normal 83 2 3 2 3" xfId="40619"/>
    <cellStyle name="Normal 83 2 3 3" xfId="40620"/>
    <cellStyle name="Normal 83 2 3 3 2" xfId="40621"/>
    <cellStyle name="Normal 83 2 3 3 2 2" xfId="40622"/>
    <cellStyle name="Normal 83 2 3 3 3" xfId="40623"/>
    <cellStyle name="Normal 83 2 3 4" xfId="40624"/>
    <cellStyle name="Normal 83 2 3 4 2" xfId="40625"/>
    <cellStyle name="Normal 83 2 3 5" xfId="40626"/>
    <cellStyle name="Normal 83 2 4 2" xfId="40627"/>
    <cellStyle name="Normal 83 2 4 2 2" xfId="40628"/>
    <cellStyle name="Normal 83 2 4 3" xfId="40629"/>
    <cellStyle name="Normal 83 2 5" xfId="40630"/>
    <cellStyle name="Normal 83 2 5 2" xfId="40631"/>
    <cellStyle name="Normal 83 2 5 2 2" xfId="40632"/>
    <cellStyle name="Normal 83 2 5 3" xfId="40633"/>
    <cellStyle name="Normal 83 2 6" xfId="40634"/>
    <cellStyle name="Normal 83 2 6 2" xfId="40635"/>
    <cellStyle name="Normal 83 2 7" xfId="40636"/>
    <cellStyle name="Normal 83 3 2 2" xfId="40637"/>
    <cellStyle name="Normal 83 3 2 2 2" xfId="40638"/>
    <cellStyle name="Normal 83 3 2 2 2 2" xfId="40639"/>
    <cellStyle name="Normal 83 3 2 2 2 2 2" xfId="40640"/>
    <cellStyle name="Normal 83 3 2 2 2 3" xfId="40641"/>
    <cellStyle name="Normal 83 3 2 2 3" xfId="40642"/>
    <cellStyle name="Normal 83 3 2 2 3 2" xfId="40643"/>
    <cellStyle name="Normal 83 3 2 2 3 2 2" xfId="40644"/>
    <cellStyle name="Normal 83 3 2 2 3 3" xfId="40645"/>
    <cellStyle name="Normal 83 3 2 2 4" xfId="40646"/>
    <cellStyle name="Normal 83 3 2 2 4 2" xfId="40647"/>
    <cellStyle name="Normal 83 3 2 2 5" xfId="40648"/>
    <cellStyle name="Normal 83 3 2 3" xfId="40649"/>
    <cellStyle name="Normal 83 3 2 3 2" xfId="40650"/>
    <cellStyle name="Normal 83 3 2 3 2 2" xfId="40651"/>
    <cellStyle name="Normal 83 3 2 3 3" xfId="40652"/>
    <cellStyle name="Normal 83 3 2 4" xfId="40653"/>
    <cellStyle name="Normal 83 3 2 4 2" xfId="40654"/>
    <cellStyle name="Normal 83 3 2 4 2 2" xfId="40655"/>
    <cellStyle name="Normal 83 3 2 4 3" xfId="40656"/>
    <cellStyle name="Normal 83 3 2 5" xfId="40657"/>
    <cellStyle name="Normal 83 3 2 5 2" xfId="40658"/>
    <cellStyle name="Normal 83 3 2 6" xfId="40659"/>
    <cellStyle name="Normal 83 3 3 2" xfId="40660"/>
    <cellStyle name="Normal 83 3 3 2 2" xfId="40661"/>
    <cellStyle name="Normal 83 3 3 2 2 2" xfId="40662"/>
    <cellStyle name="Normal 83 3 3 2 3" xfId="40663"/>
    <cellStyle name="Normal 83 3 3 3" xfId="40664"/>
    <cellStyle name="Normal 83 3 3 3 2" xfId="40665"/>
    <cellStyle name="Normal 83 3 3 3 2 2" xfId="40666"/>
    <cellStyle name="Normal 83 3 3 3 3" xfId="40667"/>
    <cellStyle name="Normal 83 3 3 4" xfId="40668"/>
    <cellStyle name="Normal 83 3 3 4 2" xfId="40669"/>
    <cellStyle name="Normal 83 3 3 5" xfId="40670"/>
    <cellStyle name="Normal 83 3 4 2" xfId="40671"/>
    <cellStyle name="Normal 83 3 4 2 2" xfId="40672"/>
    <cellStyle name="Normal 83 3 4 3" xfId="40673"/>
    <cellStyle name="Normal 83 3 5" xfId="40674"/>
    <cellStyle name="Normal 83 3 5 2" xfId="40675"/>
    <cellStyle name="Normal 83 3 5 2 2" xfId="40676"/>
    <cellStyle name="Normal 83 3 5 3" xfId="40677"/>
    <cellStyle name="Normal 83 3 6" xfId="40678"/>
    <cellStyle name="Normal 83 3 6 2" xfId="40679"/>
    <cellStyle name="Normal 83 3 7" xfId="40680"/>
    <cellStyle name="Normal 83 4 2 2" xfId="40681"/>
    <cellStyle name="Normal 83 4 2 2 2" xfId="40682"/>
    <cellStyle name="Normal 83 4 2 2 2 2" xfId="40683"/>
    <cellStyle name="Normal 83 4 2 2 2 2 2" xfId="40684"/>
    <cellStyle name="Normal 83 4 2 2 2 3" xfId="40685"/>
    <cellStyle name="Normal 83 4 2 2 3" xfId="40686"/>
    <cellStyle name="Normal 83 4 2 2 3 2" xfId="40687"/>
    <cellStyle name="Normal 83 4 2 2 3 2 2" xfId="40688"/>
    <cellStyle name="Normal 83 4 2 2 3 3" xfId="40689"/>
    <cellStyle name="Normal 83 4 2 2 4" xfId="40690"/>
    <cellStyle name="Normal 83 4 2 2 4 2" xfId="40691"/>
    <cellStyle name="Normal 83 4 2 2 5" xfId="40692"/>
    <cellStyle name="Normal 83 4 2 3" xfId="40693"/>
    <cellStyle name="Normal 83 4 2 3 2" xfId="40694"/>
    <cellStyle name="Normal 83 4 2 3 2 2" xfId="40695"/>
    <cellStyle name="Normal 83 4 2 3 3" xfId="40696"/>
    <cellStyle name="Normal 83 4 2 4" xfId="40697"/>
    <cellStyle name="Normal 83 4 2 4 2" xfId="40698"/>
    <cellStyle name="Normal 83 4 2 4 2 2" xfId="40699"/>
    <cellStyle name="Normal 83 4 2 4 3" xfId="40700"/>
    <cellStyle name="Normal 83 4 2 5" xfId="40701"/>
    <cellStyle name="Normal 83 4 2 5 2" xfId="40702"/>
    <cellStyle name="Normal 83 4 2 6" xfId="40703"/>
    <cellStyle name="Normal 83 4 3" xfId="40704"/>
    <cellStyle name="Normal 83 4 3 2" xfId="40705"/>
    <cellStyle name="Normal 83 4 3 2 2" xfId="40706"/>
    <cellStyle name="Normal 83 4 3 2 2 2" xfId="40707"/>
    <cellStyle name="Normal 83 4 3 2 3" xfId="40708"/>
    <cellStyle name="Normal 83 4 3 3" xfId="40709"/>
    <cellStyle name="Normal 83 4 3 3 2" xfId="40710"/>
    <cellStyle name="Normal 83 4 3 3 2 2" xfId="40711"/>
    <cellStyle name="Normal 83 4 3 3 3" xfId="40712"/>
    <cellStyle name="Normal 83 4 3 4" xfId="40713"/>
    <cellStyle name="Normal 83 4 3 4 2" xfId="40714"/>
    <cellStyle name="Normal 83 4 3 5" xfId="40715"/>
    <cellStyle name="Normal 83 4 4" xfId="40716"/>
    <cellStyle name="Normal 83 4 4 2" xfId="40717"/>
    <cellStyle name="Normal 83 4 4 2 2" xfId="40718"/>
    <cellStyle name="Normal 83 4 4 3" xfId="40719"/>
    <cellStyle name="Normal 83 4 5" xfId="40720"/>
    <cellStyle name="Normal 83 4 5 2" xfId="40721"/>
    <cellStyle name="Normal 83 4 5 2 2" xfId="40722"/>
    <cellStyle name="Normal 83 4 5 3" xfId="40723"/>
    <cellStyle name="Normal 83 4 6" xfId="40724"/>
    <cellStyle name="Normal 83 4 6 2" xfId="40725"/>
    <cellStyle name="Normal 83 4 7" xfId="40726"/>
    <cellStyle name="Normal 83 5 2 2" xfId="40727"/>
    <cellStyle name="Normal 83 5 2 2 2" xfId="40728"/>
    <cellStyle name="Normal 83 5 2 2 2 2" xfId="40729"/>
    <cellStyle name="Normal 83 5 2 2 2 2 2" xfId="40730"/>
    <cellStyle name="Normal 83 5 2 2 2 3" xfId="40731"/>
    <cellStyle name="Normal 83 5 2 2 3" xfId="40732"/>
    <cellStyle name="Normal 83 5 2 2 3 2" xfId="40733"/>
    <cellStyle name="Normal 83 5 2 2 3 2 2" xfId="40734"/>
    <cellStyle name="Normal 83 5 2 2 3 3" xfId="40735"/>
    <cellStyle name="Normal 83 5 2 2 4" xfId="40736"/>
    <cellStyle name="Normal 83 5 2 2 4 2" xfId="40737"/>
    <cellStyle name="Normal 83 5 2 2 5" xfId="40738"/>
    <cellStyle name="Normal 83 5 2 3" xfId="40739"/>
    <cellStyle name="Normal 83 5 2 3 2" xfId="40740"/>
    <cellStyle name="Normal 83 5 2 3 2 2" xfId="40741"/>
    <cellStyle name="Normal 83 5 2 3 3" xfId="40742"/>
    <cellStyle name="Normal 83 5 2 4" xfId="40743"/>
    <cellStyle name="Normal 83 5 2 4 2" xfId="40744"/>
    <cellStyle name="Normal 83 5 2 4 2 2" xfId="40745"/>
    <cellStyle name="Normal 83 5 2 4 3" xfId="40746"/>
    <cellStyle name="Normal 83 5 2 5" xfId="40747"/>
    <cellStyle name="Normal 83 5 2 5 2" xfId="40748"/>
    <cellStyle name="Normal 83 5 2 6" xfId="40749"/>
    <cellStyle name="Normal 83 5 3" xfId="40750"/>
    <cellStyle name="Normal 83 5 3 2" xfId="40751"/>
    <cellStyle name="Normal 83 5 3 2 2" xfId="40752"/>
    <cellStyle name="Normal 83 5 3 2 2 2" xfId="40753"/>
    <cellStyle name="Normal 83 5 3 2 3" xfId="40754"/>
    <cellStyle name="Normal 83 5 3 3" xfId="40755"/>
    <cellStyle name="Normal 83 5 3 3 2" xfId="40756"/>
    <cellStyle name="Normal 83 5 3 3 2 2" xfId="40757"/>
    <cellStyle name="Normal 83 5 3 3 3" xfId="40758"/>
    <cellStyle name="Normal 83 5 3 4" xfId="40759"/>
    <cellStyle name="Normal 83 5 3 4 2" xfId="40760"/>
    <cellStyle name="Normal 83 5 3 5" xfId="40761"/>
    <cellStyle name="Normal 83 5 4" xfId="40762"/>
    <cellStyle name="Normal 83 5 4 2" xfId="40763"/>
    <cellStyle name="Normal 83 5 4 2 2" xfId="40764"/>
    <cellStyle name="Normal 83 5 4 3" xfId="40765"/>
    <cellStyle name="Normal 83 5 5" xfId="40766"/>
    <cellStyle name="Normal 83 5 5 2" xfId="40767"/>
    <cellStyle name="Normal 83 5 5 2 2" xfId="40768"/>
    <cellStyle name="Normal 83 5 5 3" xfId="40769"/>
    <cellStyle name="Normal 83 5 6" xfId="40770"/>
    <cellStyle name="Normal 83 5 6 2" xfId="40771"/>
    <cellStyle name="Normal 83 5 7" xfId="40772"/>
    <cellStyle name="Normal 83 6 2 2" xfId="40773"/>
    <cellStyle name="Normal 83 6 2 2 2" xfId="40774"/>
    <cellStyle name="Normal 83 6 2 2 2 2" xfId="40775"/>
    <cellStyle name="Normal 83 6 2 2 2 2 2" xfId="40776"/>
    <cellStyle name="Normal 83 6 2 2 2 3" xfId="40777"/>
    <cellStyle name="Normal 83 6 2 2 3" xfId="40778"/>
    <cellStyle name="Normal 83 6 2 2 3 2" xfId="40779"/>
    <cellStyle name="Normal 83 6 2 2 3 2 2" xfId="40780"/>
    <cellStyle name="Normal 83 6 2 2 3 3" xfId="40781"/>
    <cellStyle name="Normal 83 6 2 2 4" xfId="40782"/>
    <cellStyle name="Normal 83 6 2 2 4 2" xfId="40783"/>
    <cellStyle name="Normal 83 6 2 2 5" xfId="40784"/>
    <cellStyle name="Normal 83 6 2 3" xfId="40785"/>
    <cellStyle name="Normal 83 6 2 3 2" xfId="40786"/>
    <cellStyle name="Normal 83 6 2 3 2 2" xfId="40787"/>
    <cellStyle name="Normal 83 6 2 3 3" xfId="40788"/>
    <cellStyle name="Normal 83 6 2 4" xfId="40789"/>
    <cellStyle name="Normal 83 6 2 4 2" xfId="40790"/>
    <cellStyle name="Normal 83 6 2 4 2 2" xfId="40791"/>
    <cellStyle name="Normal 83 6 2 4 3" xfId="40792"/>
    <cellStyle name="Normal 83 6 2 5" xfId="40793"/>
    <cellStyle name="Normal 83 6 2 5 2" xfId="40794"/>
    <cellStyle name="Normal 83 6 2 6" xfId="40795"/>
    <cellStyle name="Normal 83 6 3" xfId="40796"/>
    <cellStyle name="Normal 83 6 3 2" xfId="40797"/>
    <cellStyle name="Normal 83 6 3 2 2" xfId="40798"/>
    <cellStyle name="Normal 83 6 3 2 2 2" xfId="40799"/>
    <cellStyle name="Normal 83 6 3 2 3" xfId="40800"/>
    <cellStyle name="Normal 83 6 3 3" xfId="40801"/>
    <cellStyle name="Normal 83 6 3 3 2" xfId="40802"/>
    <cellStyle name="Normal 83 6 3 3 2 2" xfId="40803"/>
    <cellStyle name="Normal 83 6 3 3 3" xfId="40804"/>
    <cellStyle name="Normal 83 6 3 4" xfId="40805"/>
    <cellStyle name="Normal 83 6 3 4 2" xfId="40806"/>
    <cellStyle name="Normal 83 6 3 5" xfId="40807"/>
    <cellStyle name="Normal 83 6 4" xfId="40808"/>
    <cellStyle name="Normal 83 6 4 2" xfId="40809"/>
    <cellStyle name="Normal 83 6 4 2 2" xfId="40810"/>
    <cellStyle name="Normal 83 6 4 3" xfId="40811"/>
    <cellStyle name="Normal 83 6 5" xfId="40812"/>
    <cellStyle name="Normal 83 6 5 2" xfId="40813"/>
    <cellStyle name="Normal 83 6 5 2 2" xfId="40814"/>
    <cellStyle name="Normal 83 6 5 3" xfId="40815"/>
    <cellStyle name="Normal 83 6 6" xfId="40816"/>
    <cellStyle name="Normal 83 6 6 2" xfId="40817"/>
    <cellStyle name="Normal 83 6 7" xfId="40818"/>
    <cellStyle name="Normal 83 7 2 2" xfId="40819"/>
    <cellStyle name="Normal 83 7 2 2 2" xfId="40820"/>
    <cellStyle name="Normal 83 7 2 2 2 2" xfId="40821"/>
    <cellStyle name="Normal 83 7 2 2 2 2 2" xfId="40822"/>
    <cellStyle name="Normal 83 7 2 2 2 3" xfId="40823"/>
    <cellStyle name="Normal 83 7 2 2 3" xfId="40824"/>
    <cellStyle name="Normal 83 7 2 2 3 2" xfId="40825"/>
    <cellStyle name="Normal 83 7 2 2 3 2 2" xfId="40826"/>
    <cellStyle name="Normal 83 7 2 2 3 3" xfId="40827"/>
    <cellStyle name="Normal 83 7 2 2 4" xfId="40828"/>
    <cellStyle name="Normal 83 7 2 2 4 2" xfId="40829"/>
    <cellStyle name="Normal 83 7 2 2 5" xfId="40830"/>
    <cellStyle name="Normal 83 7 2 3" xfId="40831"/>
    <cellStyle name="Normal 83 7 2 3 2" xfId="40832"/>
    <cellStyle name="Normal 83 7 2 3 2 2" xfId="40833"/>
    <cellStyle name="Normal 83 7 2 3 3" xfId="40834"/>
    <cellStyle name="Normal 83 7 2 4" xfId="40835"/>
    <cellStyle name="Normal 83 7 2 4 2" xfId="40836"/>
    <cellStyle name="Normal 83 7 2 4 2 2" xfId="40837"/>
    <cellStyle name="Normal 83 7 2 4 3" xfId="40838"/>
    <cellStyle name="Normal 83 7 2 5" xfId="40839"/>
    <cellStyle name="Normal 83 7 2 5 2" xfId="40840"/>
    <cellStyle name="Normal 83 7 2 6" xfId="40841"/>
    <cellStyle name="Normal 83 7 3" xfId="40842"/>
    <cellStyle name="Normal 83 7 3 2" xfId="40843"/>
    <cellStyle name="Normal 83 7 3 2 2" xfId="40844"/>
    <cellStyle name="Normal 83 7 3 2 2 2" xfId="40845"/>
    <cellStyle name="Normal 83 7 3 2 3" xfId="40846"/>
    <cellStyle name="Normal 83 7 3 3" xfId="40847"/>
    <cellStyle name="Normal 83 7 3 3 2" xfId="40848"/>
    <cellStyle name="Normal 83 7 3 3 2 2" xfId="40849"/>
    <cellStyle name="Normal 83 7 3 3 3" xfId="40850"/>
    <cellStyle name="Normal 83 7 3 4" xfId="40851"/>
    <cellStyle name="Normal 83 7 3 4 2" xfId="40852"/>
    <cellStyle name="Normal 83 7 3 5" xfId="40853"/>
    <cellStyle name="Normal 83 7 4" xfId="40854"/>
    <cellStyle name="Normal 83 7 4 2" xfId="40855"/>
    <cellStyle name="Normal 83 7 4 2 2" xfId="40856"/>
    <cellStyle name="Normal 83 7 4 3" xfId="40857"/>
    <cellStyle name="Normal 83 7 5" xfId="40858"/>
    <cellStyle name="Normal 83 7 5 2" xfId="40859"/>
    <cellStyle name="Normal 83 7 5 2 2" xfId="40860"/>
    <cellStyle name="Normal 83 7 5 3" xfId="40861"/>
    <cellStyle name="Normal 83 7 6" xfId="40862"/>
    <cellStyle name="Normal 83 7 6 2" xfId="40863"/>
    <cellStyle name="Normal 83 7 7" xfId="40864"/>
    <cellStyle name="Normal 83 8 2" xfId="40865"/>
    <cellStyle name="Normal 83 8 2 2" xfId="40866"/>
    <cellStyle name="Normal 83 8 2 2 2" xfId="40867"/>
    <cellStyle name="Normal 83 8 2 2 2 2" xfId="40868"/>
    <cellStyle name="Normal 83 8 2 2 3" xfId="40869"/>
    <cellStyle name="Normal 83 8 2 3" xfId="40870"/>
    <cellStyle name="Normal 83 8 2 3 2" xfId="40871"/>
    <cellStyle name="Normal 83 8 2 3 2 2" xfId="40872"/>
    <cellStyle name="Normal 83 8 2 3 3" xfId="40873"/>
    <cellStyle name="Normal 83 8 2 4" xfId="40874"/>
    <cellStyle name="Normal 83 8 2 4 2" xfId="40875"/>
    <cellStyle name="Normal 83 8 2 5" xfId="40876"/>
    <cellStyle name="Normal 83 8 3" xfId="40877"/>
    <cellStyle name="Normal 83 8 3 2" xfId="40878"/>
    <cellStyle name="Normal 83 8 3 2 2" xfId="40879"/>
    <cellStyle name="Normal 83 8 3 3" xfId="40880"/>
    <cellStyle name="Normal 83 8 4" xfId="40881"/>
    <cellStyle name="Normal 83 8 4 2" xfId="40882"/>
    <cellStyle name="Normal 83 8 4 2 2" xfId="40883"/>
    <cellStyle name="Normal 83 8 4 3" xfId="40884"/>
    <cellStyle name="Normal 83 8 5" xfId="40885"/>
    <cellStyle name="Normal 83 8 5 2" xfId="40886"/>
    <cellStyle name="Normal 83 8 6" xfId="40887"/>
    <cellStyle name="Normal 83 9 2" xfId="40888"/>
    <cellStyle name="Normal 83 9 2 2" xfId="40889"/>
    <cellStyle name="Normal 83 9 2 2 2" xfId="40890"/>
    <cellStyle name="Normal 83 9 2 2 2 2" xfId="40891"/>
    <cellStyle name="Normal 83 9 2 2 3" xfId="40892"/>
    <cellStyle name="Normal 83 9 2 3" xfId="40893"/>
    <cellStyle name="Normal 83 9 2 3 2" xfId="40894"/>
    <cellStyle name="Normal 83 9 2 3 2 2" xfId="40895"/>
    <cellStyle name="Normal 83 9 2 3 3" xfId="40896"/>
    <cellStyle name="Normal 83 9 2 4" xfId="40897"/>
    <cellStyle name="Normal 83 9 2 4 2" xfId="40898"/>
    <cellStyle name="Normal 83 9 2 5" xfId="40899"/>
    <cellStyle name="Normal 83 9 3" xfId="40900"/>
    <cellStyle name="Normal 83 9 3 2" xfId="40901"/>
    <cellStyle name="Normal 83 9 3 2 2" xfId="40902"/>
    <cellStyle name="Normal 83 9 3 3" xfId="40903"/>
    <cellStyle name="Normal 83 9 4" xfId="40904"/>
    <cellStyle name="Normal 83 9 4 2" xfId="40905"/>
    <cellStyle name="Normal 83 9 4 2 2" xfId="40906"/>
    <cellStyle name="Normal 83 9 4 3" xfId="40907"/>
    <cellStyle name="Normal 83 9 5" xfId="40908"/>
    <cellStyle name="Normal 83 9 5 2" xfId="40909"/>
    <cellStyle name="Normal 83 9 6" xfId="40910"/>
    <cellStyle name="Normal 84 2 2" xfId="40911"/>
    <cellStyle name="Normal 84 2 2 2" xfId="40912"/>
    <cellStyle name="Normal 84 2 2 2 2" xfId="40913"/>
    <cellStyle name="Normal 84 2 2 2 2 2" xfId="40914"/>
    <cellStyle name="Normal 84 2 2 2 3" xfId="40915"/>
    <cellStyle name="Normal 84 2 2 3" xfId="40916"/>
    <cellStyle name="Normal 84 2 2 3 2" xfId="40917"/>
    <cellStyle name="Normal 84 2 2 3 2 2" xfId="40918"/>
    <cellStyle name="Normal 84 2 2 3 3" xfId="40919"/>
    <cellStyle name="Normal 84 2 2 4" xfId="40920"/>
    <cellStyle name="Normal 84 2 2 4 2" xfId="40921"/>
    <cellStyle name="Normal 84 2 2 5" xfId="40922"/>
    <cellStyle name="Normal 84 2 3" xfId="40923"/>
    <cellStyle name="Normal 84 2 3 2" xfId="40924"/>
    <cellStyle name="Normal 84 2 3 2 2" xfId="40925"/>
    <cellStyle name="Normal 84 2 3 3" xfId="40926"/>
    <cellStyle name="Normal 84 2 4" xfId="40927"/>
    <cellStyle name="Normal 84 2 4 2" xfId="40928"/>
    <cellStyle name="Normal 84 2 4 2 2" xfId="40929"/>
    <cellStyle name="Normal 84 2 4 3" xfId="40930"/>
    <cellStyle name="Normal 84 2 5" xfId="40931"/>
    <cellStyle name="Normal 84 2 5 2" xfId="40932"/>
    <cellStyle name="Normal 84 2 6" xfId="40933"/>
    <cellStyle name="Normal 84 3" xfId="40934"/>
    <cellStyle name="Normal 84 3 2" xfId="40935"/>
    <cellStyle name="Normal 84 3 2 2" xfId="40936"/>
    <cellStyle name="Normal 84 3 2 2 2" xfId="40937"/>
    <cellStyle name="Normal 84 3 2 3" xfId="40938"/>
    <cellStyle name="Normal 84 3 3" xfId="40939"/>
    <cellStyle name="Normal 84 3 3 2" xfId="40940"/>
    <cellStyle name="Normal 84 3 3 2 2" xfId="40941"/>
    <cellStyle name="Normal 84 3 3 3" xfId="40942"/>
    <cellStyle name="Normal 84 3 4" xfId="40943"/>
    <cellStyle name="Normal 84 3 4 2" xfId="40944"/>
    <cellStyle name="Normal 84 3 5" xfId="40945"/>
    <cellStyle name="Normal 84 4" xfId="40946"/>
    <cellStyle name="Normal 84 4 2" xfId="40947"/>
    <cellStyle name="Normal 84 4 2 2" xfId="40948"/>
    <cellStyle name="Normal 84 4 3" xfId="40949"/>
    <cellStyle name="Normal 84 5" xfId="40950"/>
    <cellStyle name="Normal 84 5 2" xfId="40951"/>
    <cellStyle name="Normal 84 5 2 2" xfId="40952"/>
    <cellStyle name="Normal 84 5 3" xfId="40953"/>
    <cellStyle name="Normal 84 6" xfId="40954"/>
    <cellStyle name="Normal 84 6 2" xfId="40955"/>
    <cellStyle name="Normal 84 7" xfId="40956"/>
    <cellStyle name="Normal 85 2 2" xfId="40957"/>
    <cellStyle name="Normal 85 2 2 2" xfId="40958"/>
    <cellStyle name="Normal 85 2 2 2 2" xfId="40959"/>
    <cellStyle name="Normal 85 2 2 3" xfId="40960"/>
    <cellStyle name="Normal 85 2 3" xfId="40961"/>
    <cellStyle name="Normal 85 2 3 2" xfId="40962"/>
    <cellStyle name="Normal 85 2 3 2 2" xfId="40963"/>
    <cellStyle name="Normal 85 2 3 3" xfId="40964"/>
    <cellStyle name="Normal 85 2 4" xfId="40965"/>
    <cellStyle name="Normal 85 2 4 2" xfId="40966"/>
    <cellStyle name="Normal 85 2 5" xfId="40967"/>
    <cellStyle name="Normal 85 3" xfId="40968"/>
    <cellStyle name="Normal 85 3 2" xfId="40969"/>
    <cellStyle name="Normal 85 3 2 2" xfId="40970"/>
    <cellStyle name="Normal 85 3 3" xfId="40971"/>
    <cellStyle name="Normal 85 4" xfId="40972"/>
    <cellStyle name="Normal 85 4 2" xfId="40973"/>
    <cellStyle name="Normal 85 4 2 2" xfId="40974"/>
    <cellStyle name="Normal 85 4 3" xfId="40975"/>
    <cellStyle name="Normal 85 5" xfId="40976"/>
    <cellStyle name="Normal 85 5 2" xfId="40977"/>
    <cellStyle name="Normal 85 6" xfId="40978"/>
    <cellStyle name="Normal 86 2 2" xfId="40979"/>
    <cellStyle name="Normal 86 2 2 2" xfId="40980"/>
    <cellStyle name="Normal 86 2 2 2 2" xfId="40981"/>
    <cellStyle name="Normal 86 2 2 3" xfId="40982"/>
    <cellStyle name="Normal 86 2 3" xfId="40983"/>
    <cellStyle name="Normal 86 2 3 2" xfId="40984"/>
    <cellStyle name="Normal 86 2 3 2 2" xfId="40985"/>
    <cellStyle name="Normal 86 2 3 3" xfId="40986"/>
    <cellStyle name="Normal 86 2 4" xfId="40987"/>
    <cellStyle name="Normal 86 2 4 2" xfId="40988"/>
    <cellStyle name="Normal 86 2 5" xfId="40989"/>
    <cellStyle name="Normal 86 3" xfId="40990"/>
    <cellStyle name="Normal 86 3 2" xfId="40991"/>
    <cellStyle name="Normal 86 3 2 2" xfId="40992"/>
    <cellStyle name="Normal 86 3 3" xfId="40993"/>
    <cellStyle name="Normal 86 4" xfId="40994"/>
    <cellStyle name="Normal 86 4 2" xfId="40995"/>
    <cellStyle name="Normal 86 4 2 2" xfId="40996"/>
    <cellStyle name="Normal 86 4 3" xfId="40997"/>
    <cellStyle name="Normal 86 5" xfId="40998"/>
    <cellStyle name="Normal 86 5 2" xfId="40999"/>
    <cellStyle name="Normal 86 6" xfId="41000"/>
    <cellStyle name="Normal 87 2 2" xfId="41001"/>
    <cellStyle name="Normal 87 2 2 2" xfId="41002"/>
    <cellStyle name="Normal 87 2 3" xfId="41003"/>
    <cellStyle name="Normal 87 3" xfId="41004"/>
    <cellStyle name="Normal 87 3 2" xfId="41005"/>
    <cellStyle name="Normal 87 3 2 2" xfId="41006"/>
    <cellStyle name="Normal 87 3 3" xfId="41007"/>
    <cellStyle name="Normal 87 4" xfId="41008"/>
    <cellStyle name="Normal 87 4 2" xfId="41009"/>
    <cellStyle name="Normal 87 5" xfId="41010"/>
    <cellStyle name="Normal 88 2" xfId="41011"/>
    <cellStyle name="Normal 88 2 2" xfId="41012"/>
    <cellStyle name="Normal 88 3" xfId="41013"/>
    <cellStyle name="Normal 89 2" xfId="41014"/>
    <cellStyle name="Normal 89 2 2" xfId="41015"/>
    <cellStyle name="Normal 89 3" xfId="41016"/>
    <cellStyle name="Normal 9 10 2" xfId="41017"/>
    <cellStyle name="Normal 9 10 2 2" xfId="41018"/>
    <cellStyle name="Normal 9 10 2 2 2" xfId="41019"/>
    <cellStyle name="Normal 9 10 2 2 2 2" xfId="41020"/>
    <cellStyle name="Normal 9 10 2 2 3" xfId="41021"/>
    <cellStyle name="Normal 9 10 2 3" xfId="41022"/>
    <cellStyle name="Normal 9 10 2 3 2" xfId="41023"/>
    <cellStyle name="Normal 9 10 2 3 2 2" xfId="41024"/>
    <cellStyle name="Normal 9 10 2 3 3" xfId="41025"/>
    <cellStyle name="Normal 9 10 2 4" xfId="41026"/>
    <cellStyle name="Normal 9 10 2 4 2" xfId="41027"/>
    <cellStyle name="Normal 9 10 2 5" xfId="41028"/>
    <cellStyle name="Normal 9 10 3" xfId="41029"/>
    <cellStyle name="Normal 9 10 3 2" xfId="41030"/>
    <cellStyle name="Normal 9 10 3 2 2" xfId="41031"/>
    <cellStyle name="Normal 9 10 3 3" xfId="41032"/>
    <cellStyle name="Normal 9 10 4" xfId="41033"/>
    <cellStyle name="Normal 9 10 4 2" xfId="41034"/>
    <cellStyle name="Normal 9 10 4 2 2" xfId="41035"/>
    <cellStyle name="Normal 9 10 4 3" xfId="41036"/>
    <cellStyle name="Normal 9 10 5" xfId="41037"/>
    <cellStyle name="Normal 9 10 5 2" xfId="41038"/>
    <cellStyle name="Normal 9 10 6" xfId="41039"/>
    <cellStyle name="Normal 9 11 2" xfId="41040"/>
    <cellStyle name="Normal 9 11 2 2" xfId="41041"/>
    <cellStyle name="Normal 9 11 2 2 2" xfId="41042"/>
    <cellStyle name="Normal 9 11 2 3" xfId="41043"/>
    <cellStyle name="Normal 9 11 3" xfId="41044"/>
    <cellStyle name="Normal 9 11 3 2" xfId="41045"/>
    <cellStyle name="Normal 9 11 3 2 2" xfId="41046"/>
    <cellStyle name="Normal 9 11 3 3" xfId="41047"/>
    <cellStyle name="Normal 9 11 4" xfId="41048"/>
    <cellStyle name="Normal 9 11 4 2" xfId="41049"/>
    <cellStyle name="Normal 9 11 5" xfId="41050"/>
    <cellStyle name="Normal 9 12" xfId="41051"/>
    <cellStyle name="Normal 9 12 2" xfId="41052"/>
    <cellStyle name="Normal 9 12 2 2" xfId="41053"/>
    <cellStyle name="Normal 9 12 3" xfId="41054"/>
    <cellStyle name="Normal 9 13" xfId="41055"/>
    <cellStyle name="Normal 9 13 2" xfId="41056"/>
    <cellStyle name="Normal 9 13 2 2" xfId="41057"/>
    <cellStyle name="Normal 9 13 3" xfId="41058"/>
    <cellStyle name="Normal 9 14" xfId="41059"/>
    <cellStyle name="Normal 9 14 2" xfId="41060"/>
    <cellStyle name="Normal 9 15" xfId="41061"/>
    <cellStyle name="Normal 9 2 2 2 2" xfId="41062"/>
    <cellStyle name="Normal 9 2 2 2 2 2" xfId="41063"/>
    <cellStyle name="Normal 9 2 2 2 3" xfId="41064"/>
    <cellStyle name="Normal 9 2 2 3 2" xfId="41065"/>
    <cellStyle name="Normal 9 2 2 4" xfId="41066"/>
    <cellStyle name="Normal 9 3 10" xfId="41067"/>
    <cellStyle name="Normal 9 3 2 2 2" xfId="41068"/>
    <cellStyle name="Normal 9 3 2 2 2 2" xfId="41069"/>
    <cellStyle name="Normal 9 3 2 2 2 2 2" xfId="41070"/>
    <cellStyle name="Normal 9 3 2 2 2 2 2 2" xfId="41071"/>
    <cellStyle name="Normal 9 3 2 2 2 2 3" xfId="41072"/>
    <cellStyle name="Normal 9 3 2 2 2 3" xfId="41073"/>
    <cellStyle name="Normal 9 3 2 2 2 3 2" xfId="41074"/>
    <cellStyle name="Normal 9 3 2 2 2 3 2 2" xfId="41075"/>
    <cellStyle name="Normal 9 3 2 2 2 3 3" xfId="41076"/>
    <cellStyle name="Normal 9 3 2 2 2 4" xfId="41077"/>
    <cellStyle name="Normal 9 3 2 2 2 4 2" xfId="41078"/>
    <cellStyle name="Normal 9 3 2 2 2 5" xfId="41079"/>
    <cellStyle name="Normal 9 3 2 2 3" xfId="41080"/>
    <cellStyle name="Normal 9 3 2 2 3 2" xfId="41081"/>
    <cellStyle name="Normal 9 3 2 2 3 2 2" xfId="41082"/>
    <cellStyle name="Normal 9 3 2 2 3 3" xfId="41083"/>
    <cellStyle name="Normal 9 3 2 2 4" xfId="41084"/>
    <cellStyle name="Normal 9 3 2 2 4 2" xfId="41085"/>
    <cellStyle name="Normal 9 3 2 2 4 2 2" xfId="41086"/>
    <cellStyle name="Normal 9 3 2 2 4 3" xfId="41087"/>
    <cellStyle name="Normal 9 3 2 2 5" xfId="41088"/>
    <cellStyle name="Normal 9 3 2 2 5 2" xfId="41089"/>
    <cellStyle name="Normal 9 3 2 2 6" xfId="41090"/>
    <cellStyle name="Normal 9 3 3 2" xfId="41091"/>
    <cellStyle name="Normal 9 3 3 2 2" xfId="41092"/>
    <cellStyle name="Normal 9 3 3 2 2 2" xfId="41093"/>
    <cellStyle name="Normal 9 3 3 2 2 2 2" xfId="41094"/>
    <cellStyle name="Normal 9 3 3 2 2 3" xfId="41095"/>
    <cellStyle name="Normal 9 3 3 2 3" xfId="41096"/>
    <cellStyle name="Normal 9 3 3 2 3 2" xfId="41097"/>
    <cellStyle name="Normal 9 3 3 2 3 2 2" xfId="41098"/>
    <cellStyle name="Normal 9 3 3 2 3 3" xfId="41099"/>
    <cellStyle name="Normal 9 3 3 2 4" xfId="41100"/>
    <cellStyle name="Normal 9 3 3 2 4 2" xfId="41101"/>
    <cellStyle name="Normal 9 3 3 2 5" xfId="41102"/>
    <cellStyle name="Normal 9 3 3 3" xfId="41103"/>
    <cellStyle name="Normal 9 3 3 3 2" xfId="41104"/>
    <cellStyle name="Normal 9 3 3 3 2 2" xfId="41105"/>
    <cellStyle name="Normal 9 3 3 3 3" xfId="41106"/>
    <cellStyle name="Normal 9 3 3 4" xfId="41107"/>
    <cellStyle name="Normal 9 3 3 4 2" xfId="41108"/>
    <cellStyle name="Normal 9 3 3 4 2 2" xfId="41109"/>
    <cellStyle name="Normal 9 3 3 4 3" xfId="41110"/>
    <cellStyle name="Normal 9 3 3 5" xfId="41111"/>
    <cellStyle name="Normal 9 3 3 5 2" xfId="41112"/>
    <cellStyle name="Normal 9 3 3 6" xfId="41113"/>
    <cellStyle name="Normal 9 3 4 2" xfId="41114"/>
    <cellStyle name="Normal 9 3 4 2 2" xfId="41115"/>
    <cellStyle name="Normal 9 3 4 2 2 2" xfId="41116"/>
    <cellStyle name="Normal 9 3 4 2 2 2 2" xfId="41117"/>
    <cellStyle name="Normal 9 3 4 2 2 3" xfId="41118"/>
    <cellStyle name="Normal 9 3 4 2 3" xfId="41119"/>
    <cellStyle name="Normal 9 3 4 2 3 2" xfId="41120"/>
    <cellStyle name="Normal 9 3 4 2 3 2 2" xfId="41121"/>
    <cellStyle name="Normal 9 3 4 2 3 3" xfId="41122"/>
    <cellStyle name="Normal 9 3 4 2 4" xfId="41123"/>
    <cellStyle name="Normal 9 3 4 2 4 2" xfId="41124"/>
    <cellStyle name="Normal 9 3 4 2 5" xfId="41125"/>
    <cellStyle name="Normal 9 3 4 3" xfId="41126"/>
    <cellStyle name="Normal 9 3 4 3 2" xfId="41127"/>
    <cellStyle name="Normal 9 3 4 3 2 2" xfId="41128"/>
    <cellStyle name="Normal 9 3 4 3 3" xfId="41129"/>
    <cellStyle name="Normal 9 3 4 4" xfId="41130"/>
    <cellStyle name="Normal 9 3 4 4 2" xfId="41131"/>
    <cellStyle name="Normal 9 3 4 4 2 2" xfId="41132"/>
    <cellStyle name="Normal 9 3 4 4 3" xfId="41133"/>
    <cellStyle name="Normal 9 3 4 5" xfId="41134"/>
    <cellStyle name="Normal 9 3 4 5 2" xfId="41135"/>
    <cellStyle name="Normal 9 3 4 6" xfId="41136"/>
    <cellStyle name="Normal 9 3 5 2" xfId="41137"/>
    <cellStyle name="Normal 9 3 5 2 2" xfId="41138"/>
    <cellStyle name="Normal 9 3 5 2 2 2" xfId="41139"/>
    <cellStyle name="Normal 9 3 5 2 2 2 2" xfId="41140"/>
    <cellStyle name="Normal 9 3 5 2 2 3" xfId="41141"/>
    <cellStyle name="Normal 9 3 5 2 3" xfId="41142"/>
    <cellStyle name="Normal 9 3 5 2 3 2" xfId="41143"/>
    <cellStyle name="Normal 9 3 5 2 3 2 2" xfId="41144"/>
    <cellStyle name="Normal 9 3 5 2 3 3" xfId="41145"/>
    <cellStyle name="Normal 9 3 5 2 4" xfId="41146"/>
    <cellStyle name="Normal 9 3 5 2 4 2" xfId="41147"/>
    <cellStyle name="Normal 9 3 5 2 5" xfId="41148"/>
    <cellStyle name="Normal 9 3 5 3" xfId="41149"/>
    <cellStyle name="Normal 9 3 5 3 2" xfId="41150"/>
    <cellStyle name="Normal 9 3 5 3 2 2" xfId="41151"/>
    <cellStyle name="Normal 9 3 5 3 3" xfId="41152"/>
    <cellStyle name="Normal 9 3 5 4" xfId="41153"/>
    <cellStyle name="Normal 9 3 5 4 2" xfId="41154"/>
    <cellStyle name="Normal 9 3 5 4 2 2" xfId="41155"/>
    <cellStyle name="Normal 9 3 5 4 3" xfId="41156"/>
    <cellStyle name="Normal 9 3 5 5" xfId="41157"/>
    <cellStyle name="Normal 9 3 5 5 2" xfId="41158"/>
    <cellStyle name="Normal 9 3 5 6" xfId="41159"/>
    <cellStyle name="Normal 9 3 6 2" xfId="41160"/>
    <cellStyle name="Normal 9 3 6 2 2" xfId="41161"/>
    <cellStyle name="Normal 9 3 6 2 2 2" xfId="41162"/>
    <cellStyle name="Normal 9 3 6 2 3" xfId="41163"/>
    <cellStyle name="Normal 9 3 6 3" xfId="41164"/>
    <cellStyle name="Normal 9 3 6 3 2" xfId="41165"/>
    <cellStyle name="Normal 9 3 6 3 2 2" xfId="41166"/>
    <cellStyle name="Normal 9 3 6 3 3" xfId="41167"/>
    <cellStyle name="Normal 9 3 6 4" xfId="41168"/>
    <cellStyle name="Normal 9 3 6 4 2" xfId="41169"/>
    <cellStyle name="Normal 9 3 6 5" xfId="41170"/>
    <cellStyle name="Normal 9 3 7" xfId="41171"/>
    <cellStyle name="Normal 9 3 7 2" xfId="41172"/>
    <cellStyle name="Normal 9 3 7 2 2" xfId="41173"/>
    <cellStyle name="Normal 9 3 7 3" xfId="41174"/>
    <cellStyle name="Normal 9 3 8" xfId="41175"/>
    <cellStyle name="Normal 9 3 8 2" xfId="41176"/>
    <cellStyle name="Normal 9 3 8 2 2" xfId="41177"/>
    <cellStyle name="Normal 9 3 8 3" xfId="41178"/>
    <cellStyle name="Normal 9 3 9" xfId="41179"/>
    <cellStyle name="Normal 9 3 9 2" xfId="41180"/>
    <cellStyle name="Normal 9 4 2 2" xfId="41181"/>
    <cellStyle name="Normal 9 4 2 2 2" xfId="41182"/>
    <cellStyle name="Normal 9 4 2 2 2 2" xfId="41183"/>
    <cellStyle name="Normal 9 4 2 2 2 2 2" xfId="41184"/>
    <cellStyle name="Normal 9 4 2 2 2 3" xfId="41185"/>
    <cellStyle name="Normal 9 4 2 2 3" xfId="41186"/>
    <cellStyle name="Normal 9 4 2 2 3 2" xfId="41187"/>
    <cellStyle name="Normal 9 4 2 2 3 2 2" xfId="41188"/>
    <cellStyle name="Normal 9 4 2 2 3 3" xfId="41189"/>
    <cellStyle name="Normal 9 4 2 2 4" xfId="41190"/>
    <cellStyle name="Normal 9 4 2 2 4 2" xfId="41191"/>
    <cellStyle name="Normal 9 4 2 2 5" xfId="41192"/>
    <cellStyle name="Normal 9 4 2 3" xfId="41193"/>
    <cellStyle name="Normal 9 4 2 3 2" xfId="41194"/>
    <cellStyle name="Normal 9 4 2 3 2 2" xfId="41195"/>
    <cellStyle name="Normal 9 4 2 3 3" xfId="41196"/>
    <cellStyle name="Normal 9 4 2 4" xfId="41197"/>
    <cellStyle name="Normal 9 4 2 4 2" xfId="41198"/>
    <cellStyle name="Normal 9 4 2 4 2 2" xfId="41199"/>
    <cellStyle name="Normal 9 4 2 4 3" xfId="41200"/>
    <cellStyle name="Normal 9 4 2 5" xfId="41201"/>
    <cellStyle name="Normal 9 4 2 5 2" xfId="41202"/>
    <cellStyle name="Normal 9 4 2 6" xfId="41203"/>
    <cellStyle name="Normal 9 4 3 2" xfId="41204"/>
    <cellStyle name="Normal 9 4 3 2 2" xfId="41205"/>
    <cellStyle name="Normal 9 4 3 2 2 2" xfId="41206"/>
    <cellStyle name="Normal 9 4 3 2 2 2 2" xfId="41207"/>
    <cellStyle name="Normal 9 4 3 2 2 3" xfId="41208"/>
    <cellStyle name="Normal 9 4 3 2 3" xfId="41209"/>
    <cellStyle name="Normal 9 4 3 2 3 2" xfId="41210"/>
    <cellStyle name="Normal 9 4 3 2 3 2 2" xfId="41211"/>
    <cellStyle name="Normal 9 4 3 2 3 3" xfId="41212"/>
    <cellStyle name="Normal 9 4 3 2 4" xfId="41213"/>
    <cellStyle name="Normal 9 4 3 2 4 2" xfId="41214"/>
    <cellStyle name="Normal 9 4 3 2 5" xfId="41215"/>
    <cellStyle name="Normal 9 4 3 3" xfId="41216"/>
    <cellStyle name="Normal 9 4 3 3 2" xfId="41217"/>
    <cellStyle name="Normal 9 4 3 3 2 2" xfId="41218"/>
    <cellStyle name="Normal 9 4 3 3 3" xfId="41219"/>
    <cellStyle name="Normal 9 4 3 4" xfId="41220"/>
    <cellStyle name="Normal 9 4 3 4 2" xfId="41221"/>
    <cellStyle name="Normal 9 4 3 4 2 2" xfId="41222"/>
    <cellStyle name="Normal 9 4 3 4 3" xfId="41223"/>
    <cellStyle name="Normal 9 4 3 5" xfId="41224"/>
    <cellStyle name="Normal 9 4 3 5 2" xfId="41225"/>
    <cellStyle name="Normal 9 4 3 6" xfId="41226"/>
    <cellStyle name="Normal 9 4 4 2" xfId="41227"/>
    <cellStyle name="Normal 9 4 5 2" xfId="41228"/>
    <cellStyle name="Normal 9 4 5 2 2" xfId="41229"/>
    <cellStyle name="Normal 9 4 5 2 2 2" xfId="41230"/>
    <cellStyle name="Normal 9 4 5 2 3" xfId="41231"/>
    <cellStyle name="Normal 9 4 5 3" xfId="41232"/>
    <cellStyle name="Normal 9 4 5 3 2" xfId="41233"/>
    <cellStyle name="Normal 9 4 5 3 2 2" xfId="41234"/>
    <cellStyle name="Normal 9 4 5 3 3" xfId="41235"/>
    <cellStyle name="Normal 9 4 5 4" xfId="41236"/>
    <cellStyle name="Normal 9 4 5 4 2" xfId="41237"/>
    <cellStyle name="Normal 9 4 5 5" xfId="41238"/>
    <cellStyle name="Normal 9 4 6" xfId="41239"/>
    <cellStyle name="Normal 9 4 7" xfId="41240"/>
    <cellStyle name="Normal 9 4 7 2" xfId="41241"/>
    <cellStyle name="Normal 9 4 7 2 2" xfId="41242"/>
    <cellStyle name="Normal 9 4 7 3" xfId="41243"/>
    <cellStyle name="Normal 9 4 8" xfId="41244"/>
    <cellStyle name="Normal 9 4 8 2" xfId="41245"/>
    <cellStyle name="Normal 9 4 8 2 2" xfId="41246"/>
    <cellStyle name="Normal 9 4 8 3" xfId="41247"/>
    <cellStyle name="Normal 9 5 2 2" xfId="41248"/>
    <cellStyle name="Normal 9 5 2 2 2" xfId="41249"/>
    <cellStyle name="Normal 9 5 2 2 2 2" xfId="41250"/>
    <cellStyle name="Normal 9 5 2 2 2 2 2" xfId="41251"/>
    <cellStyle name="Normal 9 5 2 2 2 3" xfId="41252"/>
    <cellStyle name="Normal 9 5 2 2 3" xfId="41253"/>
    <cellStyle name="Normal 9 5 2 2 3 2" xfId="41254"/>
    <cellStyle name="Normal 9 5 2 2 3 2 2" xfId="41255"/>
    <cellStyle name="Normal 9 5 2 2 3 3" xfId="41256"/>
    <cellStyle name="Normal 9 5 2 2 4" xfId="41257"/>
    <cellStyle name="Normal 9 5 2 2 4 2" xfId="41258"/>
    <cellStyle name="Normal 9 5 2 2 5" xfId="41259"/>
    <cellStyle name="Normal 9 5 2 3" xfId="41260"/>
    <cellStyle name="Normal 9 5 2 3 2" xfId="41261"/>
    <cellStyle name="Normal 9 5 2 3 2 2" xfId="41262"/>
    <cellStyle name="Normal 9 5 2 3 3" xfId="41263"/>
    <cellStyle name="Normal 9 5 2 4" xfId="41264"/>
    <cellStyle name="Normal 9 5 2 4 2" xfId="41265"/>
    <cellStyle name="Normal 9 5 2 4 2 2" xfId="41266"/>
    <cellStyle name="Normal 9 5 2 4 3" xfId="41267"/>
    <cellStyle name="Normal 9 5 2 5" xfId="41268"/>
    <cellStyle name="Normal 9 5 2 5 2" xfId="41269"/>
    <cellStyle name="Normal 9 5 2 6" xfId="41270"/>
    <cellStyle name="Normal 9 5 3" xfId="41271"/>
    <cellStyle name="Normal 9 5 3 2" xfId="41272"/>
    <cellStyle name="Normal 9 5 3 2 2" xfId="41273"/>
    <cellStyle name="Normal 9 5 3 2 2 2" xfId="41274"/>
    <cellStyle name="Normal 9 5 3 2 3" xfId="41275"/>
    <cellStyle name="Normal 9 5 3 3" xfId="41276"/>
    <cellStyle name="Normal 9 5 3 3 2" xfId="41277"/>
    <cellStyle name="Normal 9 5 3 3 2 2" xfId="41278"/>
    <cellStyle name="Normal 9 5 3 3 3" xfId="41279"/>
    <cellStyle name="Normal 9 5 3 4" xfId="41280"/>
    <cellStyle name="Normal 9 5 3 4 2" xfId="41281"/>
    <cellStyle name="Normal 9 5 3 5" xfId="41282"/>
    <cellStyle name="Normal 9 5 4" xfId="41283"/>
    <cellStyle name="Normal 9 5 4 2" xfId="41284"/>
    <cellStyle name="Normal 9 5 4 2 2" xfId="41285"/>
    <cellStyle name="Normal 9 5 4 3" xfId="41286"/>
    <cellStyle name="Normal 9 5 5" xfId="41287"/>
    <cellStyle name="Normal 9 5 5 2" xfId="41288"/>
    <cellStyle name="Normal 9 5 5 2 2" xfId="41289"/>
    <cellStyle name="Normal 9 5 5 3" xfId="41290"/>
    <cellStyle name="Normal 9 5 6" xfId="41291"/>
    <cellStyle name="Normal 9 5 6 2" xfId="41292"/>
    <cellStyle name="Normal 9 5 7" xfId="41293"/>
    <cellStyle name="Normal 9 6 2 2" xfId="41294"/>
    <cellStyle name="Normal 9 6 2 2 2" xfId="41295"/>
    <cellStyle name="Normal 9 6 2 2 2 2" xfId="41296"/>
    <cellStyle name="Normal 9 6 2 2 2 2 2" xfId="41297"/>
    <cellStyle name="Normal 9 6 2 2 2 3" xfId="41298"/>
    <cellStyle name="Normal 9 6 2 2 3" xfId="41299"/>
    <cellStyle name="Normal 9 6 2 2 3 2" xfId="41300"/>
    <cellStyle name="Normal 9 6 2 2 3 2 2" xfId="41301"/>
    <cellStyle name="Normal 9 6 2 2 3 3" xfId="41302"/>
    <cellStyle name="Normal 9 6 2 2 4" xfId="41303"/>
    <cellStyle name="Normal 9 6 2 2 4 2" xfId="41304"/>
    <cellStyle name="Normal 9 6 2 2 5" xfId="41305"/>
    <cellStyle name="Normal 9 6 2 3" xfId="41306"/>
    <cellStyle name="Normal 9 6 2 3 2" xfId="41307"/>
    <cellStyle name="Normal 9 6 2 3 2 2" xfId="41308"/>
    <cellStyle name="Normal 9 6 2 3 3" xfId="41309"/>
    <cellStyle name="Normal 9 6 2 4" xfId="41310"/>
    <cellStyle name="Normal 9 6 2 4 2" xfId="41311"/>
    <cellStyle name="Normal 9 6 2 4 2 2" xfId="41312"/>
    <cellStyle name="Normal 9 6 2 4 3" xfId="41313"/>
    <cellStyle name="Normal 9 6 2 5" xfId="41314"/>
    <cellStyle name="Normal 9 6 2 5 2" xfId="41315"/>
    <cellStyle name="Normal 9 6 2 6" xfId="41316"/>
    <cellStyle name="Normal 9 6 3" xfId="41317"/>
    <cellStyle name="Normal 9 6 3 2" xfId="41318"/>
    <cellStyle name="Normal 9 6 3 2 2" xfId="41319"/>
    <cellStyle name="Normal 9 6 3 2 2 2" xfId="41320"/>
    <cellStyle name="Normal 9 6 3 2 3" xfId="41321"/>
    <cellStyle name="Normal 9 6 3 3" xfId="41322"/>
    <cellStyle name="Normal 9 6 3 3 2" xfId="41323"/>
    <cellStyle name="Normal 9 6 3 3 2 2" xfId="41324"/>
    <cellStyle name="Normal 9 6 3 3 3" xfId="41325"/>
    <cellStyle name="Normal 9 6 3 4" xfId="41326"/>
    <cellStyle name="Normal 9 6 3 4 2" xfId="41327"/>
    <cellStyle name="Normal 9 6 3 5" xfId="41328"/>
    <cellStyle name="Normal 9 6 4" xfId="41329"/>
    <cellStyle name="Normal 9 6 4 2" xfId="41330"/>
    <cellStyle name="Normal 9 6 4 2 2" xfId="41331"/>
    <cellStyle name="Normal 9 6 4 3" xfId="41332"/>
    <cellStyle name="Normal 9 6 5" xfId="41333"/>
    <cellStyle name="Normal 9 6 5 2" xfId="41334"/>
    <cellStyle name="Normal 9 6 5 2 2" xfId="41335"/>
    <cellStyle name="Normal 9 6 5 3" xfId="41336"/>
    <cellStyle name="Normal 9 6 6" xfId="41337"/>
    <cellStyle name="Normal 9 6 6 2" xfId="41338"/>
    <cellStyle name="Normal 9 6 7" xfId="41339"/>
    <cellStyle name="Normal 9 7 2 2" xfId="41340"/>
    <cellStyle name="Normal 9 7 2 2 2" xfId="41341"/>
    <cellStyle name="Normal 9 7 2 2 2 2" xfId="41342"/>
    <cellStyle name="Normal 9 7 2 2 2 2 2" xfId="41343"/>
    <cellStyle name="Normal 9 7 2 2 2 3" xfId="41344"/>
    <cellStyle name="Normal 9 7 2 2 3" xfId="41345"/>
    <cellStyle name="Normal 9 7 2 2 3 2" xfId="41346"/>
    <cellStyle name="Normal 9 7 2 2 3 2 2" xfId="41347"/>
    <cellStyle name="Normal 9 7 2 2 3 3" xfId="41348"/>
    <cellStyle name="Normal 9 7 2 2 4" xfId="41349"/>
    <cellStyle name="Normal 9 7 2 2 4 2" xfId="41350"/>
    <cellStyle name="Normal 9 7 2 2 5" xfId="41351"/>
    <cellStyle name="Normal 9 7 2 3" xfId="41352"/>
    <cellStyle name="Normal 9 7 2 3 2" xfId="41353"/>
    <cellStyle name="Normal 9 7 2 3 2 2" xfId="41354"/>
    <cellStyle name="Normal 9 7 2 3 3" xfId="41355"/>
    <cellStyle name="Normal 9 7 2 4" xfId="41356"/>
    <cellStyle name="Normal 9 7 2 4 2" xfId="41357"/>
    <cellStyle name="Normal 9 7 2 4 2 2" xfId="41358"/>
    <cellStyle name="Normal 9 7 2 4 3" xfId="41359"/>
    <cellStyle name="Normal 9 7 2 5" xfId="41360"/>
    <cellStyle name="Normal 9 7 2 5 2" xfId="41361"/>
    <cellStyle name="Normal 9 7 2 6" xfId="41362"/>
    <cellStyle name="Normal 9 7 3" xfId="41363"/>
    <cellStyle name="Normal 9 7 3 2" xfId="41364"/>
    <cellStyle name="Normal 9 7 3 2 2" xfId="41365"/>
    <cellStyle name="Normal 9 7 3 2 2 2" xfId="41366"/>
    <cellStyle name="Normal 9 7 3 2 3" xfId="41367"/>
    <cellStyle name="Normal 9 7 3 3" xfId="41368"/>
    <cellStyle name="Normal 9 7 3 3 2" xfId="41369"/>
    <cellStyle name="Normal 9 7 3 3 2 2" xfId="41370"/>
    <cellStyle name="Normal 9 7 3 3 3" xfId="41371"/>
    <cellStyle name="Normal 9 7 3 4" xfId="41372"/>
    <cellStyle name="Normal 9 7 3 4 2" xfId="41373"/>
    <cellStyle name="Normal 9 7 3 5" xfId="41374"/>
    <cellStyle name="Normal 9 7 4" xfId="41375"/>
    <cellStyle name="Normal 9 7 4 2" xfId="41376"/>
    <cellStyle name="Normal 9 7 4 2 2" xfId="41377"/>
    <cellStyle name="Normal 9 7 4 3" xfId="41378"/>
    <cellStyle name="Normal 9 7 5" xfId="41379"/>
    <cellStyle name="Normal 9 7 5 2" xfId="41380"/>
    <cellStyle name="Normal 9 7 5 2 2" xfId="41381"/>
    <cellStyle name="Normal 9 7 5 3" xfId="41382"/>
    <cellStyle name="Normal 9 7 6" xfId="41383"/>
    <cellStyle name="Normal 9 7 6 2" xfId="41384"/>
    <cellStyle name="Normal 9 7 7" xfId="41385"/>
    <cellStyle name="Normal 9 8 2 2" xfId="41386"/>
    <cellStyle name="Normal 9 8 2 2 2" xfId="41387"/>
    <cellStyle name="Normal 9 8 2 2 2 2" xfId="41388"/>
    <cellStyle name="Normal 9 8 2 2 2 2 2" xfId="41389"/>
    <cellStyle name="Normal 9 8 2 2 2 3" xfId="41390"/>
    <cellStyle name="Normal 9 8 2 2 3" xfId="41391"/>
    <cellStyle name="Normal 9 8 2 2 3 2" xfId="41392"/>
    <cellStyle name="Normal 9 8 2 2 3 2 2" xfId="41393"/>
    <cellStyle name="Normal 9 8 2 2 3 3" xfId="41394"/>
    <cellStyle name="Normal 9 8 2 2 4" xfId="41395"/>
    <cellStyle name="Normal 9 8 2 2 4 2" xfId="41396"/>
    <cellStyle name="Normal 9 8 2 2 5" xfId="41397"/>
    <cellStyle name="Normal 9 8 2 3" xfId="41398"/>
    <cellStyle name="Normal 9 8 2 3 2" xfId="41399"/>
    <cellStyle name="Normal 9 8 2 3 2 2" xfId="41400"/>
    <cellStyle name="Normal 9 8 2 3 3" xfId="41401"/>
    <cellStyle name="Normal 9 8 2 4" xfId="41402"/>
    <cellStyle name="Normal 9 8 2 4 2" xfId="41403"/>
    <cellStyle name="Normal 9 8 2 4 2 2" xfId="41404"/>
    <cellStyle name="Normal 9 8 2 4 3" xfId="41405"/>
    <cellStyle name="Normal 9 8 2 5" xfId="41406"/>
    <cellStyle name="Normal 9 8 2 5 2" xfId="41407"/>
    <cellStyle name="Normal 9 8 2 6" xfId="41408"/>
    <cellStyle name="Normal 9 8 3" xfId="41409"/>
    <cellStyle name="Normal 9 8 3 2" xfId="41410"/>
    <cellStyle name="Normal 9 8 3 2 2" xfId="41411"/>
    <cellStyle name="Normal 9 8 3 2 2 2" xfId="41412"/>
    <cellStyle name="Normal 9 8 3 2 3" xfId="41413"/>
    <cellStyle name="Normal 9 8 3 3" xfId="41414"/>
    <cellStyle name="Normal 9 8 3 3 2" xfId="41415"/>
    <cellStyle name="Normal 9 8 3 3 2 2" xfId="41416"/>
    <cellStyle name="Normal 9 8 3 3 3" xfId="41417"/>
    <cellStyle name="Normal 9 8 3 4" xfId="41418"/>
    <cellStyle name="Normal 9 8 3 4 2" xfId="41419"/>
    <cellStyle name="Normal 9 8 3 5" xfId="41420"/>
    <cellStyle name="Normal 9 8 4" xfId="41421"/>
    <cellStyle name="Normal 9 8 4 2" xfId="41422"/>
    <cellStyle name="Normal 9 8 4 2 2" xfId="41423"/>
    <cellStyle name="Normal 9 8 4 3" xfId="41424"/>
    <cellStyle name="Normal 9 8 5" xfId="41425"/>
    <cellStyle name="Normal 9 8 5 2" xfId="41426"/>
    <cellStyle name="Normal 9 8 5 2 2" xfId="41427"/>
    <cellStyle name="Normal 9 8 5 3" xfId="41428"/>
    <cellStyle name="Normal 9 8 6" xfId="41429"/>
    <cellStyle name="Normal 9 8 6 2" xfId="41430"/>
    <cellStyle name="Normal 9 8 7" xfId="41431"/>
    <cellStyle name="Normal 9 9 2" xfId="41432"/>
    <cellStyle name="Normal 9 9 2 2" xfId="41433"/>
    <cellStyle name="Normal 9 9 2 2 2" xfId="41434"/>
    <cellStyle name="Normal 9 9 2 2 2 2" xfId="41435"/>
    <cellStyle name="Normal 9 9 2 2 3" xfId="41436"/>
    <cellStyle name="Normal 9 9 2 3" xfId="41437"/>
    <cellStyle name="Normal 9 9 2 3 2" xfId="41438"/>
    <cellStyle name="Normal 9 9 2 3 2 2" xfId="41439"/>
    <cellStyle name="Normal 9 9 2 3 3" xfId="41440"/>
    <cellStyle name="Normal 9 9 2 4" xfId="41441"/>
    <cellStyle name="Normal 9 9 2 4 2" xfId="41442"/>
    <cellStyle name="Normal 9 9 2 5" xfId="41443"/>
    <cellStyle name="Normal 9 9 3" xfId="41444"/>
    <cellStyle name="Normal 9 9 3 2" xfId="41445"/>
    <cellStyle name="Normal 9 9 3 2 2" xfId="41446"/>
    <cellStyle name="Normal 9 9 3 3" xfId="41447"/>
    <cellStyle name="Normal 9 9 4" xfId="41448"/>
    <cellStyle name="Normal 9 9 4 2" xfId="41449"/>
    <cellStyle name="Normal 9 9 4 2 2" xfId="41450"/>
    <cellStyle name="Normal 9 9 4 3" xfId="41451"/>
    <cellStyle name="Normal 9 9 5" xfId="41452"/>
    <cellStyle name="Normal 9 9 5 2" xfId="41453"/>
    <cellStyle name="Normal 9 9 6" xfId="41454"/>
    <cellStyle name="Note 2 2 10" xfId="41455"/>
    <cellStyle name="Note 2 2 2 3 2" xfId="41456"/>
    <cellStyle name="Note 2 2 2 3 2 2" xfId="41457"/>
    <cellStyle name="Note 2 2 2 3 2 2 2" xfId="41458"/>
    <cellStyle name="Note 2 2 2 3 2 2 2 2" xfId="41459"/>
    <cellStyle name="Note 2 2 2 3 2 2 3" xfId="41460"/>
    <cellStyle name="Note 2 2 2 3 2 3" xfId="41461"/>
    <cellStyle name="Note 2 2 2 3 2 3 2" xfId="41462"/>
    <cellStyle name="Note 2 2 2 3 2 3 2 2" xfId="41463"/>
    <cellStyle name="Note 2 2 2 3 2 3 3" xfId="41464"/>
    <cellStyle name="Note 2 2 2 3 2 4" xfId="41465"/>
    <cellStyle name="Note 2 2 2 3 2 4 2" xfId="41466"/>
    <cellStyle name="Note 2 2 2 3 2 5" xfId="41467"/>
    <cellStyle name="Note 2 2 2 3 3" xfId="41468"/>
    <cellStyle name="Note 2 2 2 3 3 2" xfId="41469"/>
    <cellStyle name="Note 2 2 2 3 3 2 2" xfId="41470"/>
    <cellStyle name="Note 2 2 2 3 3 3" xfId="41471"/>
    <cellStyle name="Note 2 2 2 3 4" xfId="41472"/>
    <cellStyle name="Note 2 2 2 3 4 2" xfId="41473"/>
    <cellStyle name="Note 2 2 2 3 4 2 2" xfId="41474"/>
    <cellStyle name="Note 2 2 2 3 4 3" xfId="41475"/>
    <cellStyle name="Note 2 2 2 3 5" xfId="41476"/>
    <cellStyle name="Note 2 2 2 3 5 2" xfId="41477"/>
    <cellStyle name="Note 2 2 2 3 6" xfId="41478"/>
    <cellStyle name="Note 2 2 2 4" xfId="41479"/>
    <cellStyle name="Note 2 2 2 4 2" xfId="41480"/>
    <cellStyle name="Note 2 2 2 4 2 2" xfId="41481"/>
    <cellStyle name="Note 2 2 2 4 2 2 2" xfId="41482"/>
    <cellStyle name="Note 2 2 2 4 2 3" xfId="41483"/>
    <cellStyle name="Note 2 2 2 4 3" xfId="41484"/>
    <cellStyle name="Note 2 2 2 4 3 2" xfId="41485"/>
    <cellStyle name="Note 2 2 2 4 3 2 2" xfId="41486"/>
    <cellStyle name="Note 2 2 2 4 3 3" xfId="41487"/>
    <cellStyle name="Note 2 2 2 4 4" xfId="41488"/>
    <cellStyle name="Note 2 2 2 4 4 2" xfId="41489"/>
    <cellStyle name="Note 2 2 2 4 5" xfId="41490"/>
    <cellStyle name="Note 2 2 2 5" xfId="41491"/>
    <cellStyle name="Note 2 2 2 5 2" xfId="41492"/>
    <cellStyle name="Note 2 2 2 5 2 2" xfId="41493"/>
    <cellStyle name="Note 2 2 2 5 2 2 2" xfId="41494"/>
    <cellStyle name="Note 2 2 2 5 2 3" xfId="41495"/>
    <cellStyle name="Note 2 2 2 5 3" xfId="41496"/>
    <cellStyle name="Note 2 2 2 5 3 2" xfId="41497"/>
    <cellStyle name="Note 2 2 2 5 4" xfId="41498"/>
    <cellStyle name="Note 2 2 2 6" xfId="41499"/>
    <cellStyle name="Note 2 2 2 6 2" xfId="41500"/>
    <cellStyle name="Note 2 2 2 7" xfId="41501"/>
    <cellStyle name="Note 2 2 3 2 2" xfId="41502"/>
    <cellStyle name="Note 2 2 3 2 2 2" xfId="41503"/>
    <cellStyle name="Note 2 2 3 2 2 2 2" xfId="41504"/>
    <cellStyle name="Note 2 2 3 2 2 2 2 2" xfId="41505"/>
    <cellStyle name="Note 2 2 3 2 2 2 3" xfId="41506"/>
    <cellStyle name="Note 2 2 3 2 2 3" xfId="41507"/>
    <cellStyle name="Note 2 2 3 2 2 3 2" xfId="41508"/>
    <cellStyle name="Note 2 2 3 2 2 3 2 2" xfId="41509"/>
    <cellStyle name="Note 2 2 3 2 2 3 3" xfId="41510"/>
    <cellStyle name="Note 2 2 3 2 2 4" xfId="41511"/>
    <cellStyle name="Note 2 2 3 2 2 4 2" xfId="41512"/>
    <cellStyle name="Note 2 2 3 2 2 5" xfId="41513"/>
    <cellStyle name="Note 2 2 3 2 3" xfId="41514"/>
    <cellStyle name="Note 2 2 3 2 3 2" xfId="41515"/>
    <cellStyle name="Note 2 2 3 2 3 2 2" xfId="41516"/>
    <cellStyle name="Note 2 2 3 2 3 3" xfId="41517"/>
    <cellStyle name="Note 2 2 3 2 4" xfId="41518"/>
    <cellStyle name="Note 2 2 3 2 4 2" xfId="41519"/>
    <cellStyle name="Note 2 2 3 2 4 2 2" xfId="41520"/>
    <cellStyle name="Note 2 2 3 2 4 3" xfId="41521"/>
    <cellStyle name="Note 2 2 3 2 5" xfId="41522"/>
    <cellStyle name="Note 2 2 3 2 5 2" xfId="41523"/>
    <cellStyle name="Note 2 2 3 2 6" xfId="41524"/>
    <cellStyle name="Note 2 2 3 3" xfId="41525"/>
    <cellStyle name="Note 2 2 3 3 2" xfId="41526"/>
    <cellStyle name="Note 2 2 3 3 2 2" xfId="41527"/>
    <cellStyle name="Note 2 2 3 3 2 2 2" xfId="41528"/>
    <cellStyle name="Note 2 2 3 3 2 3" xfId="41529"/>
    <cellStyle name="Note 2 2 3 3 3" xfId="41530"/>
    <cellStyle name="Note 2 2 3 3 3 2" xfId="41531"/>
    <cellStyle name="Note 2 2 3 3 3 2 2" xfId="41532"/>
    <cellStyle name="Note 2 2 3 3 3 3" xfId="41533"/>
    <cellStyle name="Note 2 2 3 3 4" xfId="41534"/>
    <cellStyle name="Note 2 2 3 3 4 2" xfId="41535"/>
    <cellStyle name="Note 2 2 3 3 5" xfId="41536"/>
    <cellStyle name="Note 2 2 3 4" xfId="41537"/>
    <cellStyle name="Note 2 2 3 4 2" xfId="41538"/>
    <cellStyle name="Note 2 2 3 4 2 2" xfId="41539"/>
    <cellStyle name="Note 2 2 3 4 3" xfId="41540"/>
    <cellStyle name="Note 2 2 3 5" xfId="41541"/>
    <cellStyle name="Note 2 2 3 5 2" xfId="41542"/>
    <cellStyle name="Note 2 2 3 5 2 2" xfId="41543"/>
    <cellStyle name="Note 2 2 3 5 3" xfId="41544"/>
    <cellStyle name="Note 2 2 3 6" xfId="41545"/>
    <cellStyle name="Note 2 2 3 6 2" xfId="41546"/>
    <cellStyle name="Note 2 2 3 7" xfId="41547"/>
    <cellStyle name="Note 2 2 4 2 2" xfId="41548"/>
    <cellStyle name="Note 2 2 4 2 2 2" xfId="41549"/>
    <cellStyle name="Note 2 2 4 2 2 2 2" xfId="41550"/>
    <cellStyle name="Note 2 2 4 2 2 2 2 2" xfId="41551"/>
    <cellStyle name="Note 2 2 4 2 2 2 3" xfId="41552"/>
    <cellStyle name="Note 2 2 4 2 2 3" xfId="41553"/>
    <cellStyle name="Note 2 2 4 2 2 3 2" xfId="41554"/>
    <cellStyle name="Note 2 2 4 2 2 3 2 2" xfId="41555"/>
    <cellStyle name="Note 2 2 4 2 2 3 3" xfId="41556"/>
    <cellStyle name="Note 2 2 4 2 2 4" xfId="41557"/>
    <cellStyle name="Note 2 2 4 2 2 4 2" xfId="41558"/>
    <cellStyle name="Note 2 2 4 2 2 5" xfId="41559"/>
    <cellStyle name="Note 2 2 4 2 3" xfId="41560"/>
    <cellStyle name="Note 2 2 4 2 3 2" xfId="41561"/>
    <cellStyle name="Note 2 2 4 2 3 2 2" xfId="41562"/>
    <cellStyle name="Note 2 2 4 2 3 3" xfId="41563"/>
    <cellStyle name="Note 2 2 4 2 4" xfId="41564"/>
    <cellStyle name="Note 2 2 4 2 4 2" xfId="41565"/>
    <cellStyle name="Note 2 2 4 2 4 2 2" xfId="41566"/>
    <cellStyle name="Note 2 2 4 2 4 3" xfId="41567"/>
    <cellStyle name="Note 2 2 4 2 5" xfId="41568"/>
    <cellStyle name="Note 2 2 4 2 5 2" xfId="41569"/>
    <cellStyle name="Note 2 2 4 2 6" xfId="41570"/>
    <cellStyle name="Note 2 2 4 3" xfId="41571"/>
    <cellStyle name="Note 2 2 4 3 2" xfId="41572"/>
    <cellStyle name="Note 2 2 4 3 2 2" xfId="41573"/>
    <cellStyle name="Note 2 2 4 3 2 2 2" xfId="41574"/>
    <cellStyle name="Note 2 2 4 3 2 3" xfId="41575"/>
    <cellStyle name="Note 2 2 4 3 3" xfId="41576"/>
    <cellStyle name="Note 2 2 4 3 3 2" xfId="41577"/>
    <cellStyle name="Note 2 2 4 3 3 2 2" xfId="41578"/>
    <cellStyle name="Note 2 2 4 3 3 3" xfId="41579"/>
    <cellStyle name="Note 2 2 4 3 4" xfId="41580"/>
    <cellStyle name="Note 2 2 4 3 4 2" xfId="41581"/>
    <cellStyle name="Note 2 2 4 3 5" xfId="41582"/>
    <cellStyle name="Note 2 2 4 4" xfId="41583"/>
    <cellStyle name="Note 2 2 4 4 2" xfId="41584"/>
    <cellStyle name="Note 2 2 4 4 2 2" xfId="41585"/>
    <cellStyle name="Note 2 2 4 4 3" xfId="41586"/>
    <cellStyle name="Note 2 2 4 5" xfId="41587"/>
    <cellStyle name="Note 2 2 4 5 2" xfId="41588"/>
    <cellStyle name="Note 2 2 4 5 2 2" xfId="41589"/>
    <cellStyle name="Note 2 2 4 5 3" xfId="41590"/>
    <cellStyle name="Note 2 2 4 6" xfId="41591"/>
    <cellStyle name="Note 2 2 4 6 2" xfId="41592"/>
    <cellStyle name="Note 2 2 4 7" xfId="41593"/>
    <cellStyle name="Note 2 2 5 2" xfId="41594"/>
    <cellStyle name="Note 2 2 5 2 2" xfId="41595"/>
    <cellStyle name="Note 2 2 5 2 2 2" xfId="41596"/>
    <cellStyle name="Note 2 2 5 2 2 2 2" xfId="41597"/>
    <cellStyle name="Note 2 2 5 2 2 3" xfId="41598"/>
    <cellStyle name="Note 2 2 5 2 3" xfId="41599"/>
    <cellStyle name="Note 2 2 5 2 3 2" xfId="41600"/>
    <cellStyle name="Note 2 2 5 2 3 2 2" xfId="41601"/>
    <cellStyle name="Note 2 2 5 2 3 3" xfId="41602"/>
    <cellStyle name="Note 2 2 5 2 4" xfId="41603"/>
    <cellStyle name="Note 2 2 5 2 4 2" xfId="41604"/>
    <cellStyle name="Note 2 2 5 2 5" xfId="41605"/>
    <cellStyle name="Note 2 2 5 3" xfId="41606"/>
    <cellStyle name="Note 2 2 5 3 2" xfId="41607"/>
    <cellStyle name="Note 2 2 5 3 2 2" xfId="41608"/>
    <cellStyle name="Note 2 2 5 3 3" xfId="41609"/>
    <cellStyle name="Note 2 2 5 4" xfId="41610"/>
    <cellStyle name="Note 2 2 5 4 2" xfId="41611"/>
    <cellStyle name="Note 2 2 5 4 2 2" xfId="41612"/>
    <cellStyle name="Note 2 2 5 4 3" xfId="41613"/>
    <cellStyle name="Note 2 2 5 5" xfId="41614"/>
    <cellStyle name="Note 2 2 5 5 2" xfId="41615"/>
    <cellStyle name="Note 2 2 5 6" xfId="41616"/>
    <cellStyle name="Note 2 2 6 2" xfId="41617"/>
    <cellStyle name="Note 2 2 6 2 2" xfId="41618"/>
    <cellStyle name="Note 2 2 6 2 2 2" xfId="41619"/>
    <cellStyle name="Note 2 2 6 2 3" xfId="41620"/>
    <cellStyle name="Note 2 2 6 3" xfId="41621"/>
    <cellStyle name="Note 2 2 6 3 2" xfId="41622"/>
    <cellStyle name="Note 2 2 6 3 2 2" xfId="41623"/>
    <cellStyle name="Note 2 2 6 3 3" xfId="41624"/>
    <cellStyle name="Note 2 2 6 4" xfId="41625"/>
    <cellStyle name="Note 2 2 6 4 2" xfId="41626"/>
    <cellStyle name="Note 2 2 6 5" xfId="41627"/>
    <cellStyle name="Note 2 2 7 2" xfId="41628"/>
    <cellStyle name="Note 2 2 7 2 2" xfId="41629"/>
    <cellStyle name="Note 2 2 7 3" xfId="41630"/>
    <cellStyle name="Note 2 2 8" xfId="41631"/>
    <cellStyle name="Note 2 2 8 2" xfId="41632"/>
    <cellStyle name="Note 2 2 8 2 2" xfId="41633"/>
    <cellStyle name="Note 2 2 8 3" xfId="41634"/>
    <cellStyle name="Note 2 2 9" xfId="41635"/>
    <cellStyle name="Note 2 2 9 2" xfId="41636"/>
    <cellStyle name="Note 2 5 2 2" xfId="41637"/>
    <cellStyle name="Note 2 5 2 2 2" xfId="41638"/>
    <cellStyle name="Note 2 5 2 2 2 2" xfId="41639"/>
    <cellStyle name="Note 2 5 2 2 3" xfId="41640"/>
    <cellStyle name="Note 2 5 2 3" xfId="41641"/>
    <cellStyle name="Note 2 5 2 3 2" xfId="41642"/>
    <cellStyle name="Note 2 5 2 3 2 2" xfId="41643"/>
    <cellStyle name="Note 2 5 2 3 3" xfId="41644"/>
    <cellStyle name="Note 2 5 2 4" xfId="41645"/>
    <cellStyle name="Note 2 5 2 4 2" xfId="41646"/>
    <cellStyle name="Note 2 5 2 5" xfId="41647"/>
    <cellStyle name="Note 2 5 3 2" xfId="41648"/>
    <cellStyle name="Note 2 5 3 2 2" xfId="41649"/>
    <cellStyle name="Note 2 5 3 3" xfId="41650"/>
    <cellStyle name="Note 2 5 4" xfId="41651"/>
    <cellStyle name="Note 2 5 4 2" xfId="41652"/>
    <cellStyle name="Note 2 5 4 2 2" xfId="41653"/>
    <cellStyle name="Note 2 5 4 3" xfId="41654"/>
    <cellStyle name="Note 2 5 5" xfId="41655"/>
    <cellStyle name="Note 2 5 5 2" xfId="41656"/>
    <cellStyle name="Note 2 5 6" xfId="41657"/>
    <cellStyle name="Note 3 2 3" xfId="41658"/>
    <cellStyle name="Note 3 2 4" xfId="41659"/>
    <cellStyle name="Note 3 4" xfId="41660"/>
    <cellStyle name="Note 3 5" xfId="41661"/>
    <cellStyle name="Percent 2 2 3 2 2" xfId="41662"/>
    <cellStyle name="Percent 2 2 4 3" xfId="41663"/>
    <cellStyle name="Percent 4 2 2 2" xfId="41664"/>
    <cellStyle name="Percent 4 2 2 2 2" xfId="41665"/>
    <cellStyle name="Percent 4 2 2 2 2 2" xfId="41666"/>
    <cellStyle name="Percent 4 2 2 2 3" xfId="41667"/>
    <cellStyle name="Percent 4 2 2 3" xfId="41668"/>
    <cellStyle name="Percent 4 2 2 3 2" xfId="41669"/>
    <cellStyle name="Percent 4 2 2 4" xfId="41670"/>
    <cellStyle name="Percent 4 5 5" xfId="41671"/>
    <cellStyle name="Percent 4 5 2" xfId="41672"/>
    <cellStyle name="Percent 4 5 2 2" xfId="41673"/>
    <cellStyle name="Percent 4 5 2 2 2" xfId="41674"/>
    <cellStyle name="Percent 4 5 2 3" xfId="41675"/>
    <cellStyle name="Percent 4 5 3" xfId="41676"/>
    <cellStyle name="Percent 4 5 3 2" xfId="41677"/>
    <cellStyle name="Percent 4 5 4" xfId="41678"/>
    <cellStyle name="Normal 112" xfId="41679"/>
    <cellStyle name="Normal 36 6 3" xfId="41680"/>
    <cellStyle name="Normal 86 7" xfId="41681"/>
    <cellStyle name="Normal 93 2" xfId="41682"/>
    <cellStyle name="Normal 94 2" xfId="41683"/>
    <cellStyle name="Normal 90 2" xfId="41684"/>
    <cellStyle name="Normal 92 2" xfId="41685"/>
    <cellStyle name="Normal 95 2" xfId="41686"/>
    <cellStyle name="Normal 96 2" xfId="41687"/>
    <cellStyle name="Normal 97 2" xfId="41688"/>
    <cellStyle name="Normal 98 2" xfId="41689"/>
    <cellStyle name="Normal 99 2" xfId="41690"/>
    <cellStyle name="Normal 100 2" xfId="41691"/>
    <cellStyle name="Normal 101 2" xfId="41692"/>
    <cellStyle name="Normal 102 2" xfId="41693"/>
    <cellStyle name="Normal 103 2" xfId="41694"/>
    <cellStyle name="Normal 89 4" xfId="41695"/>
    <cellStyle name="Normal 104 2" xfId="41696"/>
    <cellStyle name="Normal 105 2" xfId="41697"/>
    <cellStyle name="20% - Accent1 10 2 3" xfId="41698"/>
    <cellStyle name="20% - Accent1 10 4" xfId="41699"/>
    <cellStyle name="20% - Accent1 10_Lcc_inputs" xfId="41700"/>
    <cellStyle name="20% - Accent1 13" xfId="41701"/>
    <cellStyle name="20% - Accent1 13 2" xfId="41702"/>
    <cellStyle name="20% - Accent1 14" xfId="41703"/>
    <cellStyle name="20% - Accent1 2 4 2 2 3" xfId="41704"/>
    <cellStyle name="20% - Accent1 2 4 2 3 2" xfId="41705"/>
    <cellStyle name="20% - Accent1 2 4 2 4" xfId="41706"/>
    <cellStyle name="20% - Accent1 2 4 2 5" xfId="41707"/>
    <cellStyle name="20% - Accent1 2 4 2_Lcc_inputs" xfId="41708"/>
    <cellStyle name="20% - Accent1 2 4 3 2 2" xfId="41709"/>
    <cellStyle name="20% - Accent1 2 4 3 3" xfId="41710"/>
    <cellStyle name="20% - Accent1 2 4 3 4" xfId="41711"/>
    <cellStyle name="20% - Accent1 2 4 3_Lcc_inputs" xfId="41712"/>
    <cellStyle name="20% - Accent1 2 4 4 2" xfId="41713"/>
    <cellStyle name="20% - Accent1 2 4 4 3" xfId="41714"/>
    <cellStyle name="20% - Accent1 2 4 5" xfId="41715"/>
    <cellStyle name="20% - Accent1 2 4 5 2" xfId="41716"/>
    <cellStyle name="20% - Accent1 2 4 6" xfId="41717"/>
    <cellStyle name="20% - Accent1 2 4_Lcc_inputs" xfId="41718"/>
    <cellStyle name="20% - Accent1 2 5 2" xfId="41719"/>
    <cellStyle name="20% - Accent1 2 5 2 2" xfId="41720"/>
    <cellStyle name="20% - Accent1 2 5 2 3" xfId="41721"/>
    <cellStyle name="20% - Accent1 2 5 3" xfId="41722"/>
    <cellStyle name="20% - Accent1 2 5 3 2" xfId="41723"/>
    <cellStyle name="20% - Accent1 2 5 4" xfId="41724"/>
    <cellStyle name="20% - Accent1 2 5_Lcc_inputs" xfId="41725"/>
    <cellStyle name="20% - Accent1 2 6 2" xfId="41726"/>
    <cellStyle name="20% - Accent1 2 6 2 2" xfId="41727"/>
    <cellStyle name="20% - Accent1 2 6 2 3" xfId="41728"/>
    <cellStyle name="20% - Accent1 2 6 3" xfId="41729"/>
    <cellStyle name="20% - Accent1 2 6 3 2" xfId="41730"/>
    <cellStyle name="20% - Accent1 2 6 4" xfId="41731"/>
    <cellStyle name="20% - Accent1 2 6_Lcc_inputs" xfId="41732"/>
    <cellStyle name="20% - Accent1 2 7" xfId="41733"/>
    <cellStyle name="20% - Accent1 2 8" xfId="41734"/>
    <cellStyle name="20% - Accent1 2_Lcc_inputs" xfId="41735"/>
    <cellStyle name="20% - Accent1 4 2 2_Lcc_inputs" xfId="41736"/>
    <cellStyle name="20% - Accent1 4 2 3 2 3" xfId="41737"/>
    <cellStyle name="20% - Accent1 4 2 3 4" xfId="41738"/>
    <cellStyle name="20% - Accent1 4 2 3_Lcc_inputs" xfId="41739"/>
    <cellStyle name="20% - Accent1 4 2 7" xfId="41740"/>
    <cellStyle name="20% - Accent1 4 2 8" xfId="41741"/>
    <cellStyle name="20% - Accent1 4 2_Lcc_inputs" xfId="41742"/>
    <cellStyle name="20% - Accent1 4 3 2_Lcc_inputs" xfId="41743"/>
    <cellStyle name="20% - Accent1 4 3 3 2 3" xfId="41744"/>
    <cellStyle name="20% - Accent1 4 3 3 4" xfId="41745"/>
    <cellStyle name="20% - Accent1 4 3 3_Lcc_inputs" xfId="41746"/>
    <cellStyle name="20% - Accent1 4 3 7" xfId="41747"/>
    <cellStyle name="20% - Accent1 4 3 8" xfId="41748"/>
    <cellStyle name="20% - Accent1 4 3_Lcc_inputs" xfId="41749"/>
    <cellStyle name="20% - Accent1 5 2 2_Lcc_inputs" xfId="41750"/>
    <cellStyle name="20% - Accent1 5 2 3 2 3" xfId="41751"/>
    <cellStyle name="20% - Accent1 5 2 3 4" xfId="41752"/>
    <cellStyle name="20% - Accent1 5 2 3_Lcc_inputs" xfId="41753"/>
    <cellStyle name="20% - Accent1 5 2 7" xfId="41754"/>
    <cellStyle name="20% - Accent1 5 2 8" xfId="41755"/>
    <cellStyle name="20% - Accent1 5 2_Lcc_inputs" xfId="41756"/>
    <cellStyle name="20% - Accent1 5 3 2_Lcc_inputs" xfId="41757"/>
    <cellStyle name="20% - Accent1 5 3 3 2 3" xfId="41758"/>
    <cellStyle name="20% - Accent1 5 3 3 4" xfId="41759"/>
    <cellStyle name="20% - Accent1 5 3 3_Lcc_inputs" xfId="41760"/>
    <cellStyle name="20% - Accent1 5 3 7" xfId="41761"/>
    <cellStyle name="20% - Accent1 5 3 8" xfId="41762"/>
    <cellStyle name="20% - Accent1 5 3_Lcc_inputs" xfId="41763"/>
    <cellStyle name="20% - Accent1 6 2 2_Lcc_inputs" xfId="41764"/>
    <cellStyle name="20% - Accent1 6 2 3 2 3" xfId="41765"/>
    <cellStyle name="20% - Accent1 6 2 3 4" xfId="41766"/>
    <cellStyle name="20% - Accent1 6 2 3_Lcc_inputs" xfId="41767"/>
    <cellStyle name="20% - Accent1 6 2 7" xfId="41768"/>
    <cellStyle name="20% - Accent1 6 2 8" xfId="41769"/>
    <cellStyle name="20% - Accent1 6 2_Lcc_inputs" xfId="41770"/>
    <cellStyle name="20% - Accent1 6 3_Lcc_inputs" xfId="41771"/>
    <cellStyle name="20% - Accent1 6 4 2 3" xfId="41772"/>
    <cellStyle name="20% - Accent1 6 4 4" xfId="41773"/>
    <cellStyle name="20% - Accent1 6 4_Lcc_inputs" xfId="41774"/>
    <cellStyle name="20% - Accent1 6 8" xfId="41775"/>
    <cellStyle name="20% - Accent1 6 9" xfId="41776"/>
    <cellStyle name="20% - Accent1 6_Lcc_inputs" xfId="41777"/>
    <cellStyle name="20% - Accent1 7 2 2_Lcc_inputs" xfId="41778"/>
    <cellStyle name="20% - Accent1 7 2 3 2 3" xfId="41779"/>
    <cellStyle name="20% - Accent1 7 2 3 4" xfId="41780"/>
    <cellStyle name="20% - Accent1 7 2 3_Lcc_inputs" xfId="41781"/>
    <cellStyle name="20% - Accent1 7 2 7" xfId="41782"/>
    <cellStyle name="20% - Accent1 7 2 8" xfId="41783"/>
    <cellStyle name="20% - Accent1 7 2_Lcc_inputs" xfId="41784"/>
    <cellStyle name="20% - Accent1 7 3_Lcc_inputs" xfId="41785"/>
    <cellStyle name="20% - Accent1 7 4 2 3" xfId="41786"/>
    <cellStyle name="20% - Accent1 7 4 4" xfId="41787"/>
    <cellStyle name="20% - Accent1 7 4_Lcc_inputs" xfId="41788"/>
    <cellStyle name="20% - Accent1 7 8" xfId="41789"/>
    <cellStyle name="20% - Accent1 7 9" xfId="41790"/>
    <cellStyle name="20% - Accent1 7_Lcc_inputs" xfId="41791"/>
    <cellStyle name="20% - Accent1 8 2_Lcc_inputs" xfId="41792"/>
    <cellStyle name="20% - Accent1 8 3 2 3" xfId="41793"/>
    <cellStyle name="20% - Accent1 8 3 4" xfId="41794"/>
    <cellStyle name="20% - Accent1 8 3_Lcc_inputs" xfId="41795"/>
    <cellStyle name="20% - Accent1 8 7" xfId="41796"/>
    <cellStyle name="20% - Accent1 8 8" xfId="41797"/>
    <cellStyle name="20% - Accent1 8_Lcc_inputs" xfId="41798"/>
    <cellStyle name="20% - Accent1 9 2 2 3" xfId="41799"/>
    <cellStyle name="20% - Accent1 9 2 4" xfId="41800"/>
    <cellStyle name="20% - Accent1 9 2_Lcc_inputs" xfId="41801"/>
    <cellStyle name="20% - Accent1 9 6" xfId="41802"/>
    <cellStyle name="20% - Accent1 9 7" xfId="41803"/>
    <cellStyle name="20% - Accent1 9_Lcc_inputs" xfId="41804"/>
    <cellStyle name="20% - Accent2 10 2 3" xfId="41805"/>
    <cellStyle name="20% - Accent2 10 4" xfId="41806"/>
    <cellStyle name="20% - Accent2 10_Lcc_inputs" xfId="41807"/>
    <cellStyle name="20% - Accent2 13" xfId="41808"/>
    <cellStyle name="20% - Accent2 13 2" xfId="41809"/>
    <cellStyle name="20% - Accent2 14" xfId="41810"/>
    <cellStyle name="20% - Accent2 2 4 2 2 3" xfId="41811"/>
    <cellStyle name="20% - Accent2 2 4 2 3 2" xfId="41812"/>
    <cellStyle name="20% - Accent2 2 4 2 4" xfId="41813"/>
    <cellStyle name="20% - Accent2 2 4 2 5" xfId="41814"/>
    <cellStyle name="20% - Accent2 2 4 2_Lcc_inputs" xfId="41815"/>
    <cellStyle name="20% - Accent2 2 4 3 2 2" xfId="41816"/>
    <cellStyle name="20% - Accent2 2 4 3 3" xfId="41817"/>
    <cellStyle name="20% - Accent2 2 4 3 4" xfId="41818"/>
    <cellStyle name="20% - Accent2 2 4 3_Lcc_inputs" xfId="41819"/>
    <cellStyle name="20% - Accent2 2 4 4 2" xfId="41820"/>
    <cellStyle name="20% - Accent2 2 4 4 3" xfId="41821"/>
    <cellStyle name="20% - Accent2 2 4 5" xfId="41822"/>
    <cellStyle name="20% - Accent2 2 4 5 2" xfId="41823"/>
    <cellStyle name="20% - Accent2 2 4 6" xfId="41824"/>
    <cellStyle name="20% - Accent2 2 4_Lcc_inputs" xfId="41825"/>
    <cellStyle name="20% - Accent2 2 5 2" xfId="41826"/>
    <cellStyle name="20% - Accent2 2 5 2 2" xfId="41827"/>
    <cellStyle name="20% - Accent2 2 5 2 3" xfId="41828"/>
    <cellStyle name="20% - Accent2 2 5 3" xfId="41829"/>
    <cellStyle name="20% - Accent2 2 5 3 2" xfId="41830"/>
    <cellStyle name="20% - Accent2 2 5 4" xfId="41831"/>
    <cellStyle name="20% - Accent2 2 5_Lcc_inputs" xfId="41832"/>
    <cellStyle name="20% - Accent2 2 6 2" xfId="41833"/>
    <cellStyle name="20% - Accent2 2 6 2 2" xfId="41834"/>
    <cellStyle name="20% - Accent2 2 6 2 3" xfId="41835"/>
    <cellStyle name="20% - Accent2 2 6 3" xfId="41836"/>
    <cellStyle name="20% - Accent2 2 6 3 2" xfId="41837"/>
    <cellStyle name="20% - Accent2 2 6 4" xfId="41838"/>
    <cellStyle name="20% - Accent2 2 6_Lcc_inputs" xfId="41839"/>
    <cellStyle name="20% - Accent2 2 7" xfId="41840"/>
    <cellStyle name="20% - Accent2 2 8" xfId="41841"/>
    <cellStyle name="20% - Accent2 2_Lcc_inputs" xfId="41842"/>
    <cellStyle name="20% - Accent2 4 2 2_Lcc_inputs" xfId="41843"/>
    <cellStyle name="20% - Accent2 4 2 3 2 3" xfId="41844"/>
    <cellStyle name="20% - Accent2 4 2 3 4" xfId="41845"/>
    <cellStyle name="20% - Accent2 4 2 3_Lcc_inputs" xfId="41846"/>
    <cellStyle name="20% - Accent2 4 2 7" xfId="41847"/>
    <cellStyle name="20% - Accent2 4 2 8" xfId="41848"/>
    <cellStyle name="20% - Accent2 4 2_Lcc_inputs" xfId="41849"/>
    <cellStyle name="20% - Accent2 4 3 2_Lcc_inputs" xfId="41850"/>
    <cellStyle name="20% - Accent2 4 3 3 2 3" xfId="41851"/>
    <cellStyle name="20% - Accent2 4 3 3 4" xfId="41852"/>
    <cellStyle name="20% - Accent2 4 3 3_Lcc_inputs" xfId="41853"/>
    <cellStyle name="20% - Accent2 4 3 7" xfId="41854"/>
    <cellStyle name="20% - Accent2 4 3 8" xfId="41855"/>
    <cellStyle name="20% - Accent2 4 3_Lcc_inputs" xfId="41856"/>
    <cellStyle name="20% - Accent2 5 2 2_Lcc_inputs" xfId="41857"/>
    <cellStyle name="20% - Accent2 5 2 3 2 3" xfId="41858"/>
    <cellStyle name="20% - Accent2 5 2 3 4" xfId="41859"/>
    <cellStyle name="20% - Accent2 5 2 3_Lcc_inputs" xfId="41860"/>
    <cellStyle name="20% - Accent2 5 2 7" xfId="41861"/>
    <cellStyle name="20% - Accent2 5 2 8" xfId="41862"/>
    <cellStyle name="20% - Accent2 5 2_Lcc_inputs" xfId="41863"/>
    <cellStyle name="20% - Accent2 5 3 2_Lcc_inputs" xfId="41864"/>
    <cellStyle name="20% - Accent2 5 3 3 2 3" xfId="41865"/>
    <cellStyle name="20% - Accent2 5 3 3 4" xfId="41866"/>
    <cellStyle name="20% - Accent2 5 3 3_Lcc_inputs" xfId="41867"/>
    <cellStyle name="20% - Accent2 5 3 7" xfId="41868"/>
    <cellStyle name="20% - Accent2 5 3 8" xfId="41869"/>
    <cellStyle name="20% - Accent2 5 3_Lcc_inputs" xfId="41870"/>
    <cellStyle name="20% - Accent2 6 2 2_Lcc_inputs" xfId="41871"/>
    <cellStyle name="20% - Accent2 6 2 3 2 3" xfId="41872"/>
    <cellStyle name="20% - Accent2 6 2 3 4" xfId="41873"/>
    <cellStyle name="20% - Accent2 6 2 3_Lcc_inputs" xfId="41874"/>
    <cellStyle name="20% - Accent2 6 2 7" xfId="41875"/>
    <cellStyle name="20% - Accent2 6 2 8" xfId="41876"/>
    <cellStyle name="20% - Accent2 6 2_Lcc_inputs" xfId="41877"/>
    <cellStyle name="20% - Accent2 6 3_Lcc_inputs" xfId="41878"/>
    <cellStyle name="20% - Accent2 6 4 2 3" xfId="41879"/>
    <cellStyle name="20% - Accent2 6 4 4" xfId="41880"/>
    <cellStyle name="20% - Accent2 6 4_Lcc_inputs" xfId="41881"/>
    <cellStyle name="20% - Accent2 6 8" xfId="41882"/>
    <cellStyle name="20% - Accent2 6 9" xfId="41883"/>
    <cellStyle name="20% - Accent2 6_Lcc_inputs" xfId="41884"/>
    <cellStyle name="20% - Accent2 7 2 2_Lcc_inputs" xfId="41885"/>
    <cellStyle name="20% - Accent2 7 2 3 2 3" xfId="41886"/>
    <cellStyle name="20% - Accent2 7 2 3 4" xfId="41887"/>
    <cellStyle name="20% - Accent2 7 2 3_Lcc_inputs" xfId="41888"/>
    <cellStyle name="20% - Accent2 7 2 7" xfId="41889"/>
    <cellStyle name="20% - Accent2 7 2 8" xfId="41890"/>
    <cellStyle name="20% - Accent2 7 2_Lcc_inputs" xfId="41891"/>
    <cellStyle name="20% - Accent2 7 3_Lcc_inputs" xfId="41892"/>
    <cellStyle name="20% - Accent2 7 4 2 3" xfId="41893"/>
    <cellStyle name="20% - Accent2 7 4 4" xfId="41894"/>
    <cellStyle name="20% - Accent2 7 4_Lcc_inputs" xfId="41895"/>
    <cellStyle name="20% - Accent2 7 8" xfId="41896"/>
    <cellStyle name="20% - Accent2 7 9" xfId="41897"/>
    <cellStyle name="20% - Accent2 7_Lcc_inputs" xfId="41898"/>
    <cellStyle name="20% - Accent2 8 2_Lcc_inputs" xfId="41899"/>
    <cellStyle name="20% - Accent2 8 3 2 3" xfId="41900"/>
    <cellStyle name="20% - Accent2 8 3 4" xfId="41901"/>
    <cellStyle name="20% - Accent2 8 3_Lcc_inputs" xfId="41902"/>
    <cellStyle name="20% - Accent2 8 7" xfId="41903"/>
    <cellStyle name="20% - Accent2 8 8" xfId="41904"/>
    <cellStyle name="20% - Accent2 8_Lcc_inputs" xfId="41905"/>
    <cellStyle name="20% - Accent2 9 2 2 3" xfId="41906"/>
    <cellStyle name="20% - Accent2 9 2 4" xfId="41907"/>
    <cellStyle name="20% - Accent2 9 2_Lcc_inputs" xfId="41908"/>
    <cellStyle name="20% - Accent2 9 6" xfId="41909"/>
    <cellStyle name="20% - Accent2 9 7" xfId="41910"/>
    <cellStyle name="20% - Accent2 9_Lcc_inputs" xfId="41911"/>
    <cellStyle name="20% - Accent3 10 2 3" xfId="41912"/>
    <cellStyle name="20% - Accent3 10 4" xfId="41913"/>
    <cellStyle name="20% - Accent3 10_Lcc_inputs" xfId="41914"/>
    <cellStyle name="20% - Accent3 13" xfId="41915"/>
    <cellStyle name="20% - Accent3 13 2" xfId="41916"/>
    <cellStyle name="20% - Accent3 14" xfId="41917"/>
    <cellStyle name="20% - Accent3 2 4 2 2 3" xfId="41918"/>
    <cellStyle name="20% - Accent3 2 4 2 3 2" xfId="41919"/>
    <cellStyle name="20% - Accent3 2 4 2 4" xfId="41920"/>
    <cellStyle name="20% - Accent3 2 4 2 5" xfId="41921"/>
    <cellStyle name="20% - Accent3 2 4 2_Lcc_inputs" xfId="41922"/>
    <cellStyle name="20% - Accent3 2 4 3 2 2" xfId="41923"/>
    <cellStyle name="20% - Accent3 2 4 3 3" xfId="41924"/>
    <cellStyle name="20% - Accent3 2 4 3 4" xfId="41925"/>
    <cellStyle name="20% - Accent3 2 4 3_Lcc_inputs" xfId="41926"/>
    <cellStyle name="20% - Accent3 2 4 4 2" xfId="41927"/>
    <cellStyle name="20% - Accent3 2 4 4 3" xfId="41928"/>
    <cellStyle name="20% - Accent3 2 4 5" xfId="41929"/>
    <cellStyle name="20% - Accent3 2 4 5 2" xfId="41930"/>
    <cellStyle name="20% - Accent3 2 4 6" xfId="41931"/>
    <cellStyle name="20% - Accent3 2 4_Lcc_inputs" xfId="41932"/>
    <cellStyle name="20% - Accent3 2 5 2" xfId="41933"/>
    <cellStyle name="20% - Accent3 2 5 2 2" xfId="41934"/>
    <cellStyle name="20% - Accent3 2 5 2 3" xfId="41935"/>
    <cellStyle name="20% - Accent3 2 5 3" xfId="41936"/>
    <cellStyle name="20% - Accent3 2 5 3 2" xfId="41937"/>
    <cellStyle name="20% - Accent3 2 5 4" xfId="41938"/>
    <cellStyle name="20% - Accent3 2 5_Lcc_inputs" xfId="41939"/>
    <cellStyle name="20% - Accent3 2 6 2" xfId="41940"/>
    <cellStyle name="20% - Accent3 2 6 2 2" xfId="41941"/>
    <cellStyle name="20% - Accent3 2 6 2 3" xfId="41942"/>
    <cellStyle name="20% - Accent3 2 6 3" xfId="41943"/>
    <cellStyle name="20% - Accent3 2 6 3 2" xfId="41944"/>
    <cellStyle name="20% - Accent3 2 6 4" xfId="41945"/>
    <cellStyle name="20% - Accent3 2 6_Lcc_inputs" xfId="41946"/>
    <cellStyle name="20% - Accent3 2 7" xfId="41947"/>
    <cellStyle name="20% - Accent3 2 8" xfId="41948"/>
    <cellStyle name="20% - Accent3 2_Lcc_inputs" xfId="41949"/>
    <cellStyle name="20% - Accent3 4 2 2_Lcc_inputs" xfId="41950"/>
    <cellStyle name="20% - Accent3 4 2 3 2 3" xfId="41951"/>
    <cellStyle name="20% - Accent3 4 2 3 4" xfId="41952"/>
    <cellStyle name="20% - Accent3 4 2 3_Lcc_inputs" xfId="41953"/>
    <cellStyle name="20% - Accent3 4 2 7" xfId="41954"/>
    <cellStyle name="20% - Accent3 4 2 8" xfId="41955"/>
    <cellStyle name="20% - Accent3 4 2_Lcc_inputs" xfId="41956"/>
    <cellStyle name="20% - Accent3 4 3 2_Lcc_inputs" xfId="41957"/>
    <cellStyle name="20% - Accent3 4 3 3 2 3" xfId="41958"/>
    <cellStyle name="20% - Accent3 4 3 3 4" xfId="41959"/>
    <cellStyle name="20% - Accent3 4 3 3_Lcc_inputs" xfId="41960"/>
    <cellStyle name="20% - Accent3 4 3 7" xfId="41961"/>
    <cellStyle name="20% - Accent3 4 3 8" xfId="41962"/>
    <cellStyle name="20% - Accent3 4 3_Lcc_inputs" xfId="41963"/>
    <cellStyle name="20% - Accent3 5 2 2_Lcc_inputs" xfId="41964"/>
    <cellStyle name="20% - Accent3 5 2 3 2 3" xfId="41965"/>
    <cellStyle name="20% - Accent3 5 2 3 4" xfId="41966"/>
    <cellStyle name="20% - Accent3 5 2 3_Lcc_inputs" xfId="41967"/>
    <cellStyle name="20% - Accent3 5 2 7" xfId="41968"/>
    <cellStyle name="20% - Accent3 5 2 8" xfId="41969"/>
    <cellStyle name="20% - Accent3 5 2_Lcc_inputs" xfId="41970"/>
    <cellStyle name="20% - Accent3 5 3 2_Lcc_inputs" xfId="41971"/>
    <cellStyle name="20% - Accent3 5 3 3 2 3" xfId="41972"/>
    <cellStyle name="20% - Accent3 5 3 3 4" xfId="41973"/>
    <cellStyle name="20% - Accent3 5 3 3_Lcc_inputs" xfId="41974"/>
    <cellStyle name="20% - Accent3 5 3 7" xfId="41975"/>
    <cellStyle name="20% - Accent3 5 3 8" xfId="41976"/>
    <cellStyle name="20% - Accent3 5 3_Lcc_inputs" xfId="41977"/>
    <cellStyle name="20% - Accent3 6 2 2_Lcc_inputs" xfId="41978"/>
    <cellStyle name="20% - Accent3 6 2 3 2 3" xfId="41979"/>
    <cellStyle name="20% - Accent3 6 2 3 4" xfId="41980"/>
    <cellStyle name="20% - Accent3 6 2 3_Lcc_inputs" xfId="41981"/>
    <cellStyle name="20% - Accent3 6 2 7" xfId="41982"/>
    <cellStyle name="20% - Accent3 6 2 8" xfId="41983"/>
    <cellStyle name="20% - Accent3 6 2_Lcc_inputs" xfId="41984"/>
    <cellStyle name="20% - Accent3 6 3_Lcc_inputs" xfId="41985"/>
    <cellStyle name="20% - Accent3 6 4 2 3" xfId="41986"/>
    <cellStyle name="20% - Accent3 6 4 4" xfId="41987"/>
    <cellStyle name="20% - Accent3 6 4_Lcc_inputs" xfId="41988"/>
    <cellStyle name="20% - Accent3 6 8" xfId="41989"/>
    <cellStyle name="20% - Accent3 6 9" xfId="41990"/>
    <cellStyle name="20% - Accent3 6_Lcc_inputs" xfId="41991"/>
    <cellStyle name="20% - Accent3 7 2 2_Lcc_inputs" xfId="41992"/>
    <cellStyle name="20% - Accent3 7 2 3 2 3" xfId="41993"/>
    <cellStyle name="20% - Accent3 7 2 3 4" xfId="41994"/>
    <cellStyle name="20% - Accent3 7 2 3_Lcc_inputs" xfId="41995"/>
    <cellStyle name="20% - Accent3 7 2 7" xfId="41996"/>
    <cellStyle name="20% - Accent3 7 2 8" xfId="41997"/>
    <cellStyle name="20% - Accent3 7 2_Lcc_inputs" xfId="41998"/>
    <cellStyle name="20% - Accent3 7 3_Lcc_inputs" xfId="41999"/>
    <cellStyle name="20% - Accent3 7 4 2 3" xfId="42000"/>
    <cellStyle name="20% - Accent3 7 4 4" xfId="42001"/>
    <cellStyle name="20% - Accent3 7 4_Lcc_inputs" xfId="42002"/>
    <cellStyle name="20% - Accent3 7 8" xfId="42003"/>
    <cellStyle name="20% - Accent3 7 9" xfId="42004"/>
    <cellStyle name="20% - Accent3 7_Lcc_inputs" xfId="42005"/>
    <cellStyle name="20% - Accent3 8 2_Lcc_inputs" xfId="42006"/>
    <cellStyle name="20% - Accent3 8 3 2 3" xfId="42007"/>
    <cellStyle name="20% - Accent3 8 3 4" xfId="42008"/>
    <cellStyle name="20% - Accent3 8 3_Lcc_inputs" xfId="42009"/>
    <cellStyle name="20% - Accent3 8 7" xfId="42010"/>
    <cellStyle name="20% - Accent3 8 8" xfId="42011"/>
    <cellStyle name="20% - Accent3 8_Lcc_inputs" xfId="42012"/>
    <cellStyle name="20% - Accent3 9 2 2 3" xfId="42013"/>
    <cellStyle name="20% - Accent3 9 2 4" xfId="42014"/>
    <cellStyle name="20% - Accent3 9 2_Lcc_inputs" xfId="42015"/>
    <cellStyle name="20% - Accent3 9 6" xfId="42016"/>
    <cellStyle name="20% - Accent3 9 7" xfId="42017"/>
    <cellStyle name="20% - Accent3 9_Lcc_inputs" xfId="42018"/>
    <cellStyle name="20% - Accent4 10 2 3" xfId="42019"/>
    <cellStyle name="20% - Accent4 10 4" xfId="42020"/>
    <cellStyle name="20% - Accent4 10_Lcc_inputs" xfId="42021"/>
    <cellStyle name="20% - Accent4 13" xfId="42022"/>
    <cellStyle name="20% - Accent4 13 2" xfId="42023"/>
    <cellStyle name="20% - Accent4 14" xfId="42024"/>
    <cellStyle name="20% - Accent4 2 4 2 2 3" xfId="42025"/>
    <cellStyle name="20% - Accent4 2 4 2 3 2" xfId="42026"/>
    <cellStyle name="20% - Accent4 2 4 2 4" xfId="42027"/>
    <cellStyle name="20% - Accent4 2 4 2 5" xfId="42028"/>
    <cellStyle name="20% - Accent4 2 4 2_Lcc_inputs" xfId="42029"/>
    <cellStyle name="20% - Accent4 2 4 3 2 2" xfId="42030"/>
    <cellStyle name="20% - Accent4 2 4 3 3" xfId="42031"/>
    <cellStyle name="20% - Accent4 2 4 3 4" xfId="42032"/>
    <cellStyle name="20% - Accent4 2 4 3_Lcc_inputs" xfId="42033"/>
    <cellStyle name="20% - Accent4 2 4 4 2" xfId="42034"/>
    <cellStyle name="20% - Accent4 2 4 4 3" xfId="42035"/>
    <cellStyle name="20% - Accent4 2 4 5" xfId="42036"/>
    <cellStyle name="20% - Accent4 2 4 5 2" xfId="42037"/>
    <cellStyle name="20% - Accent4 2 4 6" xfId="42038"/>
    <cellStyle name="20% - Accent4 2 4_Lcc_inputs" xfId="42039"/>
    <cellStyle name="20% - Accent4 2 5 2" xfId="42040"/>
    <cellStyle name="20% - Accent4 2 5 2 2" xfId="42041"/>
    <cellStyle name="20% - Accent4 2 5 2 3" xfId="42042"/>
    <cellStyle name="20% - Accent4 2 5 3" xfId="42043"/>
    <cellStyle name="20% - Accent4 2 5 3 2" xfId="42044"/>
    <cellStyle name="20% - Accent4 2 5 4" xfId="42045"/>
    <cellStyle name="20% - Accent4 2 5_Lcc_inputs" xfId="42046"/>
    <cellStyle name="20% - Accent4 2 6 2" xfId="42047"/>
    <cellStyle name="20% - Accent4 2 6 2 2" xfId="42048"/>
    <cellStyle name="20% - Accent4 2 6 2 3" xfId="42049"/>
    <cellStyle name="20% - Accent4 2 6 3" xfId="42050"/>
    <cellStyle name="20% - Accent4 2 6 3 2" xfId="42051"/>
    <cellStyle name="20% - Accent4 2 6 4" xfId="42052"/>
    <cellStyle name="20% - Accent4 2 6_Lcc_inputs" xfId="42053"/>
    <cellStyle name="20% - Accent4 2 7" xfId="42054"/>
    <cellStyle name="20% - Accent4 2 8" xfId="42055"/>
    <cellStyle name="20% - Accent4 2_Lcc_inputs" xfId="42056"/>
    <cellStyle name="20% - Accent4 4 2 2_Lcc_inputs" xfId="42057"/>
    <cellStyle name="20% - Accent4 4 2 3 2 3" xfId="42058"/>
    <cellStyle name="20% - Accent4 4 2 3 4" xfId="42059"/>
    <cellStyle name="20% - Accent4 4 2 3_Lcc_inputs" xfId="42060"/>
    <cellStyle name="20% - Accent4 4 2 7" xfId="42061"/>
    <cellStyle name="20% - Accent4 4 2 8" xfId="42062"/>
    <cellStyle name="20% - Accent4 4 2_Lcc_inputs" xfId="42063"/>
    <cellStyle name="20% - Accent4 4 3 2_Lcc_inputs" xfId="42064"/>
    <cellStyle name="20% - Accent4 4 3 3 2 3" xfId="42065"/>
    <cellStyle name="20% - Accent4 4 3 3 4" xfId="42066"/>
    <cellStyle name="20% - Accent4 4 3 3_Lcc_inputs" xfId="42067"/>
    <cellStyle name="20% - Accent4 4 3 7" xfId="42068"/>
    <cellStyle name="20% - Accent4 4 3 8" xfId="42069"/>
    <cellStyle name="20% - Accent4 4 3_Lcc_inputs" xfId="42070"/>
    <cellStyle name="20% - Accent4 5 2 2_Lcc_inputs" xfId="42071"/>
    <cellStyle name="20% - Accent4 5 2 3 2 3" xfId="42072"/>
    <cellStyle name="20% - Accent4 5 2 3 4" xfId="42073"/>
    <cellStyle name="20% - Accent4 5 2 3_Lcc_inputs" xfId="42074"/>
    <cellStyle name="20% - Accent4 5 2 7" xfId="42075"/>
    <cellStyle name="20% - Accent4 5 2 8" xfId="42076"/>
    <cellStyle name="20% - Accent4 5 2_Lcc_inputs" xfId="42077"/>
    <cellStyle name="20% - Accent4 5 3 2_Lcc_inputs" xfId="42078"/>
    <cellStyle name="20% - Accent4 5 3 3 2 3" xfId="42079"/>
    <cellStyle name="20% - Accent4 5 3 3 4" xfId="42080"/>
    <cellStyle name="20% - Accent4 5 3 3_Lcc_inputs" xfId="42081"/>
    <cellStyle name="20% - Accent4 5 3 7" xfId="42082"/>
    <cellStyle name="20% - Accent4 5 3 8" xfId="42083"/>
    <cellStyle name="20% - Accent4 5 3_Lcc_inputs" xfId="42084"/>
    <cellStyle name="20% - Accent4 6 2 2_Lcc_inputs" xfId="42085"/>
    <cellStyle name="20% - Accent4 6 2 3 2 3" xfId="42086"/>
    <cellStyle name="20% - Accent4 6 2 3 4" xfId="42087"/>
    <cellStyle name="20% - Accent4 6 2 3_Lcc_inputs" xfId="42088"/>
    <cellStyle name="20% - Accent4 6 2 7" xfId="42089"/>
    <cellStyle name="20% - Accent4 6 2 8" xfId="42090"/>
    <cellStyle name="20% - Accent4 6 2_Lcc_inputs" xfId="42091"/>
    <cellStyle name="20% - Accent4 6 3_Lcc_inputs" xfId="42092"/>
    <cellStyle name="20% - Accent4 6 4 2 3" xfId="42093"/>
    <cellStyle name="20% - Accent4 6 4 4" xfId="42094"/>
    <cellStyle name="20% - Accent4 6 4_Lcc_inputs" xfId="42095"/>
    <cellStyle name="20% - Accent4 6 8" xfId="42096"/>
    <cellStyle name="20% - Accent4 6 9" xfId="42097"/>
    <cellStyle name="20% - Accent4 6_Lcc_inputs" xfId="42098"/>
    <cellStyle name="20% - Accent4 7 2 2_Lcc_inputs" xfId="42099"/>
    <cellStyle name="20% - Accent4 7 2 3 2 3" xfId="42100"/>
    <cellStyle name="20% - Accent4 7 2 3 4" xfId="42101"/>
    <cellStyle name="20% - Accent4 7 2 3_Lcc_inputs" xfId="42102"/>
    <cellStyle name="20% - Accent4 7 2 7" xfId="42103"/>
    <cellStyle name="20% - Accent4 7 2 8" xfId="42104"/>
    <cellStyle name="20% - Accent4 7 2_Lcc_inputs" xfId="42105"/>
    <cellStyle name="20% - Accent4 7 3_Lcc_inputs" xfId="42106"/>
    <cellStyle name="20% - Accent4 7 4 2 3" xfId="42107"/>
    <cellStyle name="20% - Accent4 7 4 4" xfId="42108"/>
    <cellStyle name="20% - Accent4 7 4_Lcc_inputs" xfId="42109"/>
    <cellStyle name="20% - Accent4 7 8" xfId="42110"/>
    <cellStyle name="20% - Accent4 7 9" xfId="42111"/>
    <cellStyle name="20% - Accent4 7_Lcc_inputs" xfId="42112"/>
    <cellStyle name="20% - Accent4 8 2_Lcc_inputs" xfId="42113"/>
    <cellStyle name="20% - Accent4 8 3 2 3" xfId="42114"/>
    <cellStyle name="20% - Accent4 8 3 4" xfId="42115"/>
    <cellStyle name="20% - Accent4 8 3_Lcc_inputs" xfId="42116"/>
    <cellStyle name="20% - Accent4 8 7" xfId="42117"/>
    <cellStyle name="20% - Accent4 8 8" xfId="42118"/>
    <cellStyle name="20% - Accent4 8_Lcc_inputs" xfId="42119"/>
    <cellStyle name="20% - Accent4 9 2 2 3" xfId="42120"/>
    <cellStyle name="20% - Accent4 9 2 4" xfId="42121"/>
    <cellStyle name="20% - Accent4 9 2_Lcc_inputs" xfId="42122"/>
    <cellStyle name="20% - Accent4 9 6" xfId="42123"/>
    <cellStyle name="20% - Accent4 9 7" xfId="42124"/>
    <cellStyle name="20% - Accent4 9_Lcc_inputs" xfId="42125"/>
    <cellStyle name="20% - Accent5 10 2 3" xfId="42126"/>
    <cellStyle name="20% - Accent5 10 4" xfId="42127"/>
    <cellStyle name="20% - Accent5 10_Lcc_inputs" xfId="42128"/>
    <cellStyle name="20% - Accent5 13" xfId="42129"/>
    <cellStyle name="20% - Accent5 13 2" xfId="42130"/>
    <cellStyle name="20% - Accent5 14" xfId="42131"/>
    <cellStyle name="20% - Accent5 2 4 2 2 3" xfId="42132"/>
    <cellStyle name="20% - Accent5 2 4 2 3 2" xfId="42133"/>
    <cellStyle name="20% - Accent5 2 4 2 4" xfId="42134"/>
    <cellStyle name="20% - Accent5 2 4 2 5" xfId="42135"/>
    <cellStyle name="20% - Accent5 2 4 2_Lcc_inputs" xfId="42136"/>
    <cellStyle name="20% - Accent5 2 4 3 2 2" xfId="42137"/>
    <cellStyle name="20% - Accent5 2 4 3 3" xfId="42138"/>
    <cellStyle name="20% - Accent5 2 4 3 4" xfId="42139"/>
    <cellStyle name="20% - Accent5 2 4 3_Lcc_inputs" xfId="42140"/>
    <cellStyle name="20% - Accent5 2 4 4 2" xfId="42141"/>
    <cellStyle name="20% - Accent5 2 4 4 3" xfId="42142"/>
    <cellStyle name="20% - Accent5 2 4 5" xfId="42143"/>
    <cellStyle name="20% - Accent5 2 4 5 2" xfId="42144"/>
    <cellStyle name="20% - Accent5 2 4 6" xfId="42145"/>
    <cellStyle name="20% - Accent5 2 4_Lcc_inputs" xfId="42146"/>
    <cellStyle name="20% - Accent5 2 5 2" xfId="42147"/>
    <cellStyle name="20% - Accent5 2 5 2 2" xfId="42148"/>
    <cellStyle name="20% - Accent5 2 5 2 3" xfId="42149"/>
    <cellStyle name="20% - Accent5 2 5 3" xfId="42150"/>
    <cellStyle name="20% - Accent5 2 5 3 2" xfId="42151"/>
    <cellStyle name="20% - Accent5 2 5 4" xfId="42152"/>
    <cellStyle name="20% - Accent5 2 5_Lcc_inputs" xfId="42153"/>
    <cellStyle name="20% - Accent5 2 6 2" xfId="42154"/>
    <cellStyle name="20% - Accent5 2 6 2 2" xfId="42155"/>
    <cellStyle name="20% - Accent5 2 6 2 3" xfId="42156"/>
    <cellStyle name="20% - Accent5 2 6 3" xfId="42157"/>
    <cellStyle name="20% - Accent5 2 6 3 2" xfId="42158"/>
    <cellStyle name="20% - Accent5 2 6 4" xfId="42159"/>
    <cellStyle name="20% - Accent5 2 6_Lcc_inputs" xfId="42160"/>
    <cellStyle name="20% - Accent5 2 7" xfId="42161"/>
    <cellStyle name="20% - Accent5 2 8" xfId="42162"/>
    <cellStyle name="20% - Accent5 2_Lcc_inputs" xfId="42163"/>
    <cellStyle name="20% - Accent5 4 2 2_Lcc_inputs" xfId="42164"/>
    <cellStyle name="20% - Accent5 4 2 3 2 3" xfId="42165"/>
    <cellStyle name="20% - Accent5 4 2 3 4" xfId="42166"/>
    <cellStyle name="20% - Accent5 4 2 3_Lcc_inputs" xfId="42167"/>
    <cellStyle name="20% - Accent5 4 2 7" xfId="42168"/>
    <cellStyle name="20% - Accent5 4 2 8" xfId="42169"/>
    <cellStyle name="20% - Accent5 4 2_Lcc_inputs" xfId="42170"/>
    <cellStyle name="20% - Accent5 4 3 2_Lcc_inputs" xfId="42171"/>
    <cellStyle name="20% - Accent5 4 3 3 2 3" xfId="42172"/>
    <cellStyle name="20% - Accent5 4 3 3 4" xfId="42173"/>
    <cellStyle name="20% - Accent5 4 3 3_Lcc_inputs" xfId="42174"/>
    <cellStyle name="20% - Accent5 4 3 7" xfId="42175"/>
    <cellStyle name="20% - Accent5 4 3 8" xfId="42176"/>
    <cellStyle name="20% - Accent5 4 3_Lcc_inputs" xfId="42177"/>
    <cellStyle name="20% - Accent5 5 2 2_Lcc_inputs" xfId="42178"/>
    <cellStyle name="20% - Accent5 5 2 3 2 3" xfId="42179"/>
    <cellStyle name="20% - Accent5 5 2 3 4" xfId="42180"/>
    <cellStyle name="20% - Accent5 5 2 3_Lcc_inputs" xfId="42181"/>
    <cellStyle name="20% - Accent5 5 2 7" xfId="42182"/>
    <cellStyle name="20% - Accent5 5 2 8" xfId="42183"/>
    <cellStyle name="20% - Accent5 5 2_Lcc_inputs" xfId="42184"/>
    <cellStyle name="20% - Accent5 5 3 2_Lcc_inputs" xfId="42185"/>
    <cellStyle name="20% - Accent5 5 3 3 2 3" xfId="42186"/>
    <cellStyle name="20% - Accent5 5 3 3 4" xfId="42187"/>
    <cellStyle name="20% - Accent5 5 3 3_Lcc_inputs" xfId="42188"/>
    <cellStyle name="20% - Accent5 5 3 7" xfId="42189"/>
    <cellStyle name="20% - Accent5 5 3 8" xfId="42190"/>
    <cellStyle name="20% - Accent5 5 3_Lcc_inputs" xfId="42191"/>
    <cellStyle name="20% - Accent5 6 2 2_Lcc_inputs" xfId="42192"/>
    <cellStyle name="20% - Accent5 6 2 3 2 3" xfId="42193"/>
    <cellStyle name="20% - Accent5 6 2 3 4" xfId="42194"/>
    <cellStyle name="20% - Accent5 6 2 3_Lcc_inputs" xfId="42195"/>
    <cellStyle name="20% - Accent5 6 2 7" xfId="42196"/>
    <cellStyle name="20% - Accent5 6 2 8" xfId="42197"/>
    <cellStyle name="20% - Accent5 6 2_Lcc_inputs" xfId="42198"/>
    <cellStyle name="20% - Accent5 6 3_Lcc_inputs" xfId="42199"/>
    <cellStyle name="20% - Accent5 6 4 2 3" xfId="42200"/>
    <cellStyle name="20% - Accent5 6 4 4" xfId="42201"/>
    <cellStyle name="20% - Accent5 6 4_Lcc_inputs" xfId="42202"/>
    <cellStyle name="20% - Accent5 6 8" xfId="42203"/>
    <cellStyle name="20% - Accent5 6 9" xfId="42204"/>
    <cellStyle name="20% - Accent5 6_Lcc_inputs" xfId="42205"/>
    <cellStyle name="20% - Accent5 7 2 2_Lcc_inputs" xfId="42206"/>
    <cellStyle name="20% - Accent5 7 2 3 2 3" xfId="42207"/>
    <cellStyle name="20% - Accent5 7 2 3 4" xfId="42208"/>
    <cellStyle name="20% - Accent5 7 2 3_Lcc_inputs" xfId="42209"/>
    <cellStyle name="20% - Accent5 7 2 7" xfId="42210"/>
    <cellStyle name="20% - Accent5 7 2 8" xfId="42211"/>
    <cellStyle name="20% - Accent5 7 2_Lcc_inputs" xfId="42212"/>
    <cellStyle name="20% - Accent5 7 3_Lcc_inputs" xfId="42213"/>
    <cellStyle name="20% - Accent5 7 4 2 3" xfId="42214"/>
    <cellStyle name="20% - Accent5 7 4 4" xfId="42215"/>
    <cellStyle name="20% - Accent5 7 4_Lcc_inputs" xfId="42216"/>
    <cellStyle name="20% - Accent5 7 8" xfId="42217"/>
    <cellStyle name="20% - Accent5 7 9" xfId="42218"/>
    <cellStyle name="20% - Accent5 7_Lcc_inputs" xfId="42219"/>
    <cellStyle name="20% - Accent5 8 2_Lcc_inputs" xfId="42220"/>
    <cellStyle name="20% - Accent5 8 3 2 3" xfId="42221"/>
    <cellStyle name="20% - Accent5 8 3 4" xfId="42222"/>
    <cellStyle name="20% - Accent5 8 3_Lcc_inputs" xfId="42223"/>
    <cellStyle name="20% - Accent5 8 7" xfId="42224"/>
    <cellStyle name="20% - Accent5 8 8" xfId="42225"/>
    <cellStyle name="20% - Accent5 8_Lcc_inputs" xfId="42226"/>
    <cellStyle name="20% - Accent5 9 2 2 3" xfId="42227"/>
    <cellStyle name="20% - Accent5 9 2 4" xfId="42228"/>
    <cellStyle name="20% - Accent5 9 2_Lcc_inputs" xfId="42229"/>
    <cellStyle name="20% - Accent5 9 6" xfId="42230"/>
    <cellStyle name="20% - Accent5 9 7" xfId="42231"/>
    <cellStyle name="20% - Accent5 9_Lcc_inputs" xfId="42232"/>
    <cellStyle name="20% - Accent6 10 2 3" xfId="42233"/>
    <cellStyle name="20% - Accent6 10 4" xfId="42234"/>
    <cellStyle name="20% - Accent6 10_Lcc_inputs" xfId="42235"/>
    <cellStyle name="20% - Accent6 13" xfId="42236"/>
    <cellStyle name="20% - Accent6 13 2" xfId="42237"/>
    <cellStyle name="20% - Accent6 14" xfId="42238"/>
    <cellStyle name="20% - Accent6 2 4 2 2 3" xfId="42239"/>
    <cellStyle name="20% - Accent6 2 4 2 3 2" xfId="42240"/>
    <cellStyle name="20% - Accent6 2 4 2 4" xfId="42241"/>
    <cellStyle name="20% - Accent6 2 4 2 5" xfId="42242"/>
    <cellStyle name="20% - Accent6 2 4 2_Lcc_inputs" xfId="42243"/>
    <cellStyle name="20% - Accent6 2 4 3 2 2" xfId="42244"/>
    <cellStyle name="20% - Accent6 2 4 3 3" xfId="42245"/>
    <cellStyle name="20% - Accent6 2 4 3 4" xfId="42246"/>
    <cellStyle name="20% - Accent6 2 4 3_Lcc_inputs" xfId="42247"/>
    <cellStyle name="20% - Accent6 2 4 4 2" xfId="42248"/>
    <cellStyle name="20% - Accent6 2 4 4 3" xfId="42249"/>
    <cellStyle name="20% - Accent6 2 4 5" xfId="42250"/>
    <cellStyle name="20% - Accent6 2 4 5 2" xfId="42251"/>
    <cellStyle name="20% - Accent6 2 4 6" xfId="42252"/>
    <cellStyle name="20% - Accent6 2 4_Lcc_inputs" xfId="42253"/>
    <cellStyle name="20% - Accent6 2 5 2" xfId="42254"/>
    <cellStyle name="20% - Accent6 2 5 2 2" xfId="42255"/>
    <cellStyle name="20% - Accent6 2 5 2 3" xfId="42256"/>
    <cellStyle name="20% - Accent6 2 5 3" xfId="42257"/>
    <cellStyle name="20% - Accent6 2 5 3 2" xfId="42258"/>
    <cellStyle name="20% - Accent6 2 5 4" xfId="42259"/>
    <cellStyle name="20% - Accent6 2 5_Lcc_inputs" xfId="42260"/>
    <cellStyle name="20% - Accent6 2 6 2" xfId="42261"/>
    <cellStyle name="20% - Accent6 2 6 2 2" xfId="42262"/>
    <cellStyle name="20% - Accent6 2 6 2 3" xfId="42263"/>
    <cellStyle name="20% - Accent6 2 6 3" xfId="42264"/>
    <cellStyle name="20% - Accent6 2 6 3 2" xfId="42265"/>
    <cellStyle name="20% - Accent6 2 6 4" xfId="42266"/>
    <cellStyle name="20% - Accent6 2 6_Lcc_inputs" xfId="42267"/>
    <cellStyle name="20% - Accent6 2 7" xfId="42268"/>
    <cellStyle name="20% - Accent6 2 8" xfId="42269"/>
    <cellStyle name="20% - Accent6 2_Lcc_inputs" xfId="42270"/>
    <cellStyle name="20% - Accent6 4 2 2_Lcc_inputs" xfId="42271"/>
    <cellStyle name="20% - Accent6 4 2 3 2 3" xfId="42272"/>
    <cellStyle name="20% - Accent6 4 2 3 4" xfId="42273"/>
    <cellStyle name="20% - Accent6 4 2 3_Lcc_inputs" xfId="42274"/>
    <cellStyle name="20% - Accent6 4 2 7" xfId="42275"/>
    <cellStyle name="20% - Accent6 4 2 8" xfId="42276"/>
    <cellStyle name="20% - Accent6 4 2_Lcc_inputs" xfId="42277"/>
    <cellStyle name="20% - Accent6 4 3 2_Lcc_inputs" xfId="42278"/>
    <cellStyle name="20% - Accent6 4 3 3 2 3" xfId="42279"/>
    <cellStyle name="20% - Accent6 4 3 3 4" xfId="42280"/>
    <cellStyle name="20% - Accent6 4 3 3_Lcc_inputs" xfId="42281"/>
    <cellStyle name="20% - Accent6 4 3 7" xfId="42282"/>
    <cellStyle name="20% - Accent6 4 3 8" xfId="42283"/>
    <cellStyle name="20% - Accent6 4 3_Lcc_inputs" xfId="42284"/>
    <cellStyle name="20% - Accent6 5 2 2_Lcc_inputs" xfId="42285"/>
    <cellStyle name="20% - Accent6 5 2 3 2 3" xfId="42286"/>
    <cellStyle name="20% - Accent6 5 2 3 4" xfId="42287"/>
    <cellStyle name="20% - Accent6 5 2 3_Lcc_inputs" xfId="42288"/>
    <cellStyle name="20% - Accent6 5 2 7" xfId="42289"/>
    <cellStyle name="20% - Accent6 5 2 8" xfId="42290"/>
    <cellStyle name="20% - Accent6 5 2_Lcc_inputs" xfId="42291"/>
    <cellStyle name="20% - Accent6 5 3 2_Lcc_inputs" xfId="42292"/>
    <cellStyle name="20% - Accent6 5 3 3 2 3" xfId="42293"/>
    <cellStyle name="20% - Accent6 5 3 3 4" xfId="42294"/>
    <cellStyle name="20% - Accent6 5 3 3_Lcc_inputs" xfId="42295"/>
    <cellStyle name="20% - Accent6 5 3 7" xfId="42296"/>
    <cellStyle name="20% - Accent6 5 3 8" xfId="42297"/>
    <cellStyle name="20% - Accent6 5 3_Lcc_inputs" xfId="42298"/>
    <cellStyle name="20% - Accent6 6 2 2_Lcc_inputs" xfId="42299"/>
    <cellStyle name="20% - Accent6 6 2 3 2 3" xfId="42300"/>
    <cellStyle name="20% - Accent6 6 2 3 4" xfId="42301"/>
    <cellStyle name="20% - Accent6 6 2 3_Lcc_inputs" xfId="42302"/>
    <cellStyle name="20% - Accent6 6 2 7" xfId="42303"/>
    <cellStyle name="20% - Accent6 6 2 8" xfId="42304"/>
    <cellStyle name="20% - Accent6 6 2_Lcc_inputs" xfId="42305"/>
    <cellStyle name="20% - Accent6 6 3_Lcc_inputs" xfId="42306"/>
    <cellStyle name="20% - Accent6 6 4 2 3" xfId="42307"/>
    <cellStyle name="20% - Accent6 6 4 4" xfId="42308"/>
    <cellStyle name="20% - Accent6 6 4_Lcc_inputs" xfId="42309"/>
    <cellStyle name="20% - Accent6 6 8" xfId="42310"/>
    <cellStyle name="20% - Accent6 6 9" xfId="42311"/>
    <cellStyle name="20% - Accent6 6_Lcc_inputs" xfId="42312"/>
    <cellStyle name="20% - Accent6 7 2 2_Lcc_inputs" xfId="42313"/>
    <cellStyle name="20% - Accent6 7 2 3 2 3" xfId="42314"/>
    <cellStyle name="20% - Accent6 7 2 3 4" xfId="42315"/>
    <cellStyle name="20% - Accent6 7 2 3_Lcc_inputs" xfId="42316"/>
    <cellStyle name="20% - Accent6 7 2 7" xfId="42317"/>
    <cellStyle name="20% - Accent6 7 2 8" xfId="42318"/>
    <cellStyle name="20% - Accent6 7 2_Lcc_inputs" xfId="42319"/>
    <cellStyle name="20% - Accent6 7 3_Lcc_inputs" xfId="42320"/>
    <cellStyle name="20% - Accent6 7 4 2 3" xfId="42321"/>
    <cellStyle name="20% - Accent6 7 4 4" xfId="42322"/>
    <cellStyle name="20% - Accent6 7 4_Lcc_inputs" xfId="42323"/>
    <cellStyle name="20% - Accent6 7 8" xfId="42324"/>
    <cellStyle name="20% - Accent6 7 9" xfId="42325"/>
    <cellStyle name="20% - Accent6 7_Lcc_inputs" xfId="42326"/>
    <cellStyle name="20% - Accent6 8 2_Lcc_inputs" xfId="42327"/>
    <cellStyle name="20% - Accent6 8 3 2 3" xfId="42328"/>
    <cellStyle name="20% - Accent6 8 3 4" xfId="42329"/>
    <cellStyle name="20% - Accent6 8 3_Lcc_inputs" xfId="42330"/>
    <cellStyle name="20% - Accent6 8 7" xfId="42331"/>
    <cellStyle name="20% - Accent6 8 8" xfId="42332"/>
    <cellStyle name="20% - Accent6 8_Lcc_inputs" xfId="42333"/>
    <cellStyle name="20% - Accent6 9 2 2 3" xfId="42334"/>
    <cellStyle name="20% - Accent6 9 2 4" xfId="42335"/>
    <cellStyle name="20% - Accent6 9 2_Lcc_inputs" xfId="42336"/>
    <cellStyle name="20% - Accent6 9 6" xfId="42337"/>
    <cellStyle name="20% - Accent6 9 7" xfId="42338"/>
    <cellStyle name="20% - Accent6 9_Lcc_inputs" xfId="42339"/>
    <cellStyle name="40% - Accent1 10 2 3" xfId="42340"/>
    <cellStyle name="40% - Accent1 10 4" xfId="42341"/>
    <cellStyle name="40% - Accent1 10_Lcc_inputs" xfId="42342"/>
    <cellStyle name="40% - Accent1 13" xfId="42343"/>
    <cellStyle name="40% - Accent1 13 2" xfId="42344"/>
    <cellStyle name="40% - Accent1 14" xfId="42345"/>
    <cellStyle name="40% - Accent1 2 4 2 2 3" xfId="42346"/>
    <cellStyle name="40% - Accent1 2 4 2 3 2" xfId="42347"/>
    <cellStyle name="40% - Accent1 2 4 2 4" xfId="42348"/>
    <cellStyle name="40% - Accent1 2 4 2 5" xfId="42349"/>
    <cellStyle name="40% - Accent1 2 4 2_Lcc_inputs" xfId="42350"/>
    <cellStyle name="40% - Accent1 2 4 3 2 2" xfId="42351"/>
    <cellStyle name="40% - Accent1 2 4 3 3" xfId="42352"/>
    <cellStyle name="40% - Accent1 2 4 3 4" xfId="42353"/>
    <cellStyle name="40% - Accent1 2 4 3_Lcc_inputs" xfId="42354"/>
    <cellStyle name="40% - Accent1 2 4 4 2" xfId="42355"/>
    <cellStyle name="40% - Accent1 2 4 4 3" xfId="42356"/>
    <cellStyle name="40% - Accent1 2 4 5" xfId="42357"/>
    <cellStyle name="40% - Accent1 2 4 5 2" xfId="42358"/>
    <cellStyle name="40% - Accent1 2 4 6" xfId="42359"/>
    <cellStyle name="40% - Accent1 2 4_Lcc_inputs" xfId="42360"/>
    <cellStyle name="40% - Accent1 2 5 2" xfId="42361"/>
    <cellStyle name="40% - Accent1 2 5 2 2" xfId="42362"/>
    <cellStyle name="40% - Accent1 2 5 2 3" xfId="42363"/>
    <cellStyle name="40% - Accent1 2 5 3" xfId="42364"/>
    <cellStyle name="40% - Accent1 2 5 3 2" xfId="42365"/>
    <cellStyle name="40% - Accent1 2 5 4" xfId="42366"/>
    <cellStyle name="40% - Accent1 2 5_Lcc_inputs" xfId="42367"/>
    <cellStyle name="40% - Accent1 2 6 2" xfId="42368"/>
    <cellStyle name="40% - Accent1 2 6 2 2" xfId="42369"/>
    <cellStyle name="40% - Accent1 2 6 2 3" xfId="42370"/>
    <cellStyle name="40% - Accent1 2 6 3" xfId="42371"/>
    <cellStyle name="40% - Accent1 2 6 3 2" xfId="42372"/>
    <cellStyle name="40% - Accent1 2 6 4" xfId="42373"/>
    <cellStyle name="40% - Accent1 2 6_Lcc_inputs" xfId="42374"/>
    <cellStyle name="40% - Accent1 2 7" xfId="42375"/>
    <cellStyle name="40% - Accent1 2 8" xfId="42376"/>
    <cellStyle name="40% - Accent1 2_Lcc_inputs" xfId="42377"/>
    <cellStyle name="40% - Accent1 4 2 2_Lcc_inputs" xfId="42378"/>
    <cellStyle name="40% - Accent1 4 2 3 2 3" xfId="42379"/>
    <cellStyle name="40% - Accent1 4 2 3 4" xfId="42380"/>
    <cellStyle name="40% - Accent1 4 2 3_Lcc_inputs" xfId="42381"/>
    <cellStyle name="40% - Accent1 4 2 7" xfId="42382"/>
    <cellStyle name="40% - Accent1 4 2 8" xfId="42383"/>
    <cellStyle name="40% - Accent1 4 2_Lcc_inputs" xfId="42384"/>
    <cellStyle name="40% - Accent1 4 3 2_Lcc_inputs" xfId="42385"/>
    <cellStyle name="40% - Accent1 4 3 3 2 3" xfId="42386"/>
    <cellStyle name="40% - Accent1 4 3 3 4" xfId="42387"/>
    <cellStyle name="40% - Accent1 4 3 3_Lcc_inputs" xfId="42388"/>
    <cellStyle name="40% - Accent1 4 3 7" xfId="42389"/>
    <cellStyle name="40% - Accent1 4 3 8" xfId="42390"/>
    <cellStyle name="40% - Accent1 4 3_Lcc_inputs" xfId="42391"/>
    <cellStyle name="40% - Accent1 5 2 2_Lcc_inputs" xfId="42392"/>
    <cellStyle name="40% - Accent1 5 2 3 2 3" xfId="42393"/>
    <cellStyle name="40% - Accent1 5 2 3 4" xfId="42394"/>
    <cellStyle name="40% - Accent1 5 2 3_Lcc_inputs" xfId="42395"/>
    <cellStyle name="40% - Accent1 5 2 7" xfId="42396"/>
    <cellStyle name="40% - Accent1 5 2 8" xfId="42397"/>
    <cellStyle name="40% - Accent1 5 2_Lcc_inputs" xfId="42398"/>
    <cellStyle name="40% - Accent1 5 3 2_Lcc_inputs" xfId="42399"/>
    <cellStyle name="40% - Accent1 5 3 3 2 3" xfId="42400"/>
    <cellStyle name="40% - Accent1 5 3 3 4" xfId="42401"/>
    <cellStyle name="40% - Accent1 5 3 3_Lcc_inputs" xfId="42402"/>
    <cellStyle name="40% - Accent1 5 3 7" xfId="42403"/>
    <cellStyle name="40% - Accent1 5 3 8" xfId="42404"/>
    <cellStyle name="40% - Accent1 5 3_Lcc_inputs" xfId="42405"/>
    <cellStyle name="40% - Accent1 6 2 2_Lcc_inputs" xfId="42406"/>
    <cellStyle name="40% - Accent1 6 2 3 2 3" xfId="42407"/>
    <cellStyle name="40% - Accent1 6 2 3 4" xfId="42408"/>
    <cellStyle name="40% - Accent1 6 2 3_Lcc_inputs" xfId="42409"/>
    <cellStyle name="40% - Accent1 6 2 7" xfId="42410"/>
    <cellStyle name="40% - Accent1 6 2 8" xfId="42411"/>
    <cellStyle name="40% - Accent1 6 2_Lcc_inputs" xfId="42412"/>
    <cellStyle name="40% - Accent1 6 3_Lcc_inputs" xfId="42413"/>
    <cellStyle name="40% - Accent1 6 4 2 3" xfId="42414"/>
    <cellStyle name="40% - Accent1 6 4 4" xfId="42415"/>
    <cellStyle name="40% - Accent1 6 4_Lcc_inputs" xfId="42416"/>
    <cellStyle name="40% - Accent1 6 8" xfId="42417"/>
    <cellStyle name="40% - Accent1 6 9" xfId="42418"/>
    <cellStyle name="40% - Accent1 6_Lcc_inputs" xfId="42419"/>
    <cellStyle name="40% - Accent1 7 2 2_Lcc_inputs" xfId="42420"/>
    <cellStyle name="40% - Accent1 7 2 3 2 3" xfId="42421"/>
    <cellStyle name="40% - Accent1 7 2 3 4" xfId="42422"/>
    <cellStyle name="40% - Accent1 7 2 3_Lcc_inputs" xfId="42423"/>
    <cellStyle name="40% - Accent1 7 2 7" xfId="42424"/>
    <cellStyle name="40% - Accent1 7 2 8" xfId="42425"/>
    <cellStyle name="40% - Accent1 7 2_Lcc_inputs" xfId="42426"/>
    <cellStyle name="40% - Accent1 7 3_Lcc_inputs" xfId="42427"/>
    <cellStyle name="40% - Accent1 7 4 2 3" xfId="42428"/>
    <cellStyle name="40% - Accent1 7 4 4" xfId="42429"/>
    <cellStyle name="40% - Accent1 7 4_Lcc_inputs" xfId="42430"/>
    <cellStyle name="40% - Accent1 7 8" xfId="42431"/>
    <cellStyle name="40% - Accent1 7 9" xfId="42432"/>
    <cellStyle name="40% - Accent1 7_Lcc_inputs" xfId="42433"/>
    <cellStyle name="40% - Accent1 8 2_Lcc_inputs" xfId="42434"/>
    <cellStyle name="40% - Accent1 8 3 2 3" xfId="42435"/>
    <cellStyle name="40% - Accent1 8 3 4" xfId="42436"/>
    <cellStyle name="40% - Accent1 8 3_Lcc_inputs" xfId="42437"/>
    <cellStyle name="40% - Accent1 8 7" xfId="42438"/>
    <cellStyle name="40% - Accent1 8 8" xfId="42439"/>
    <cellStyle name="40% - Accent1 8_Lcc_inputs" xfId="42440"/>
    <cellStyle name="40% - Accent1 9 2 2 3" xfId="42441"/>
    <cellStyle name="40% - Accent1 9 2 4" xfId="42442"/>
    <cellStyle name="40% - Accent1 9 2_Lcc_inputs" xfId="42443"/>
    <cellStyle name="40% - Accent1 9 6" xfId="42444"/>
    <cellStyle name="40% - Accent1 9 7" xfId="42445"/>
    <cellStyle name="40% - Accent1 9_Lcc_inputs" xfId="42446"/>
    <cellStyle name="40% - Accent2 10 2 3" xfId="42447"/>
    <cellStyle name="40% - Accent2 10 4" xfId="42448"/>
    <cellStyle name="40% - Accent2 10_Lcc_inputs" xfId="42449"/>
    <cellStyle name="40% - Accent2 13" xfId="42450"/>
    <cellStyle name="40% - Accent2 13 2" xfId="42451"/>
    <cellStyle name="40% - Accent2 14" xfId="42452"/>
    <cellStyle name="40% - Accent2 2 4 2 2 3" xfId="42453"/>
    <cellStyle name="40% - Accent2 2 4 2 3 2" xfId="42454"/>
    <cellStyle name="40% - Accent2 2 4 2 4" xfId="42455"/>
    <cellStyle name="40% - Accent2 2 4 2 5" xfId="42456"/>
    <cellStyle name="40% - Accent2 2 4 2_Lcc_inputs" xfId="42457"/>
    <cellStyle name="40% - Accent2 2 4 3 2 2" xfId="42458"/>
    <cellStyle name="40% - Accent2 2 4 3 3" xfId="42459"/>
    <cellStyle name="40% - Accent2 2 4 3 4" xfId="42460"/>
    <cellStyle name="40% - Accent2 2 4 3_Lcc_inputs" xfId="42461"/>
    <cellStyle name="40% - Accent2 2 4 4 2" xfId="42462"/>
    <cellStyle name="40% - Accent2 2 4 4 3" xfId="42463"/>
    <cellStyle name="40% - Accent2 2 4 5" xfId="42464"/>
    <cellStyle name="40% - Accent2 2 4 5 2" xfId="42465"/>
    <cellStyle name="40% - Accent2 2 4 6" xfId="42466"/>
    <cellStyle name="40% - Accent2 2 4_Lcc_inputs" xfId="42467"/>
    <cellStyle name="40% - Accent2 2 5 2" xfId="42468"/>
    <cellStyle name="40% - Accent2 2 5 2 2" xfId="42469"/>
    <cellStyle name="40% - Accent2 2 5 2 3" xfId="42470"/>
    <cellStyle name="40% - Accent2 2 5 3" xfId="42471"/>
    <cellStyle name="40% - Accent2 2 5 3 2" xfId="42472"/>
    <cellStyle name="40% - Accent2 2 5 4" xfId="42473"/>
    <cellStyle name="40% - Accent2 2 5_Lcc_inputs" xfId="42474"/>
    <cellStyle name="40% - Accent2 2 6 2" xfId="42475"/>
    <cellStyle name="40% - Accent2 2 6 2 2" xfId="42476"/>
    <cellStyle name="40% - Accent2 2 6 2 3" xfId="42477"/>
    <cellStyle name="40% - Accent2 2 6 3" xfId="42478"/>
    <cellStyle name="40% - Accent2 2 6 3 2" xfId="42479"/>
    <cellStyle name="40% - Accent2 2 6 4" xfId="42480"/>
    <cellStyle name="40% - Accent2 2 6_Lcc_inputs" xfId="42481"/>
    <cellStyle name="40% - Accent2 2 7" xfId="42482"/>
    <cellStyle name="40% - Accent2 2 8" xfId="42483"/>
    <cellStyle name="40% - Accent2 2_Lcc_inputs" xfId="42484"/>
    <cellStyle name="40% - Accent2 4 2 2_Lcc_inputs" xfId="42485"/>
    <cellStyle name="40% - Accent2 4 2 3 2 3" xfId="42486"/>
    <cellStyle name="40% - Accent2 4 2 3 4" xfId="42487"/>
    <cellStyle name="40% - Accent2 4 2 3_Lcc_inputs" xfId="42488"/>
    <cellStyle name="40% - Accent2 4 2 7" xfId="42489"/>
    <cellStyle name="40% - Accent2 4 2 8" xfId="42490"/>
    <cellStyle name="40% - Accent2 4 2_Lcc_inputs" xfId="42491"/>
    <cellStyle name="40% - Accent2 4 3 2_Lcc_inputs" xfId="42492"/>
    <cellStyle name="40% - Accent2 4 3 3 2 3" xfId="42493"/>
    <cellStyle name="40% - Accent2 4 3 3 4" xfId="42494"/>
    <cellStyle name="40% - Accent2 4 3 3_Lcc_inputs" xfId="42495"/>
    <cellStyle name="40% - Accent2 4 3 7" xfId="42496"/>
    <cellStyle name="40% - Accent2 4 3 8" xfId="42497"/>
    <cellStyle name="40% - Accent2 4 3_Lcc_inputs" xfId="42498"/>
    <cellStyle name="40% - Accent2 5 2 2_Lcc_inputs" xfId="42499"/>
    <cellStyle name="40% - Accent2 5 2 3 2 3" xfId="42500"/>
    <cellStyle name="40% - Accent2 5 2 3 4" xfId="42501"/>
    <cellStyle name="40% - Accent2 5 2 3_Lcc_inputs" xfId="42502"/>
    <cellStyle name="40% - Accent2 5 2 7" xfId="42503"/>
    <cellStyle name="40% - Accent2 5 2 8" xfId="42504"/>
    <cellStyle name="40% - Accent2 5 2_Lcc_inputs" xfId="42505"/>
    <cellStyle name="40% - Accent2 5 3 2_Lcc_inputs" xfId="42506"/>
    <cellStyle name="40% - Accent2 5 3 3 2 3" xfId="42507"/>
    <cellStyle name="40% - Accent2 5 3 3 4" xfId="42508"/>
    <cellStyle name="40% - Accent2 5 3 3_Lcc_inputs" xfId="42509"/>
    <cellStyle name="40% - Accent2 5 3 7" xfId="42510"/>
    <cellStyle name="40% - Accent2 5 3 8" xfId="42511"/>
    <cellStyle name="40% - Accent2 5 3_Lcc_inputs" xfId="42512"/>
    <cellStyle name="40% - Accent2 6 2 2_Lcc_inputs" xfId="42513"/>
    <cellStyle name="40% - Accent2 6 2 3 2 3" xfId="42514"/>
    <cellStyle name="40% - Accent2 6 2 3 4" xfId="42515"/>
    <cellStyle name="40% - Accent2 6 2 3_Lcc_inputs" xfId="42516"/>
    <cellStyle name="40% - Accent2 6 2 7" xfId="42517"/>
    <cellStyle name="40% - Accent2 6 2 8" xfId="42518"/>
    <cellStyle name="40% - Accent2 6 2_Lcc_inputs" xfId="42519"/>
    <cellStyle name="40% - Accent2 6 3_Lcc_inputs" xfId="42520"/>
    <cellStyle name="40% - Accent2 6 4 2 3" xfId="42521"/>
    <cellStyle name="40% - Accent2 6 4 4" xfId="42522"/>
    <cellStyle name="40% - Accent2 6 4_Lcc_inputs" xfId="42523"/>
    <cellStyle name="40% - Accent2 6 8" xfId="42524"/>
    <cellStyle name="40% - Accent2 6 9" xfId="42525"/>
    <cellStyle name="40% - Accent2 6_Lcc_inputs" xfId="42526"/>
    <cellStyle name="40% - Accent2 7 2 2_Lcc_inputs" xfId="42527"/>
    <cellStyle name="40% - Accent2 7 2 3 2 3" xfId="42528"/>
    <cellStyle name="40% - Accent2 7 2 3 4" xfId="42529"/>
    <cellStyle name="40% - Accent2 7 2 3_Lcc_inputs" xfId="42530"/>
    <cellStyle name="40% - Accent2 7 2 7" xfId="42531"/>
    <cellStyle name="40% - Accent2 7 2 8" xfId="42532"/>
    <cellStyle name="40% - Accent2 7 2_Lcc_inputs" xfId="42533"/>
    <cellStyle name="40% - Accent2 7 3_Lcc_inputs" xfId="42534"/>
    <cellStyle name="40% - Accent2 7 4 2 3" xfId="42535"/>
    <cellStyle name="40% - Accent2 7 4 4" xfId="42536"/>
    <cellStyle name="40% - Accent2 7 4_Lcc_inputs" xfId="42537"/>
    <cellStyle name="40% - Accent2 7 8" xfId="42538"/>
    <cellStyle name="40% - Accent2 7 9" xfId="42539"/>
    <cellStyle name="40% - Accent2 7_Lcc_inputs" xfId="42540"/>
    <cellStyle name="40% - Accent2 8 2_Lcc_inputs" xfId="42541"/>
    <cellStyle name="40% - Accent2 8 3 2 3" xfId="42542"/>
    <cellStyle name="40% - Accent2 8 3 4" xfId="42543"/>
    <cellStyle name="40% - Accent2 8 3_Lcc_inputs" xfId="42544"/>
    <cellStyle name="40% - Accent2 8 7" xfId="42545"/>
    <cellStyle name="40% - Accent2 8 8" xfId="42546"/>
    <cellStyle name="40% - Accent2 8_Lcc_inputs" xfId="42547"/>
    <cellStyle name="40% - Accent2 9 2 2 3" xfId="42548"/>
    <cellStyle name="40% - Accent2 9 2 4" xfId="42549"/>
    <cellStyle name="40% - Accent2 9 2_Lcc_inputs" xfId="42550"/>
    <cellStyle name="40% - Accent2 9 6" xfId="42551"/>
    <cellStyle name="40% - Accent2 9 7" xfId="42552"/>
    <cellStyle name="40% - Accent2 9_Lcc_inputs" xfId="42553"/>
    <cellStyle name="40% - Accent3 10 2 3" xfId="42554"/>
    <cellStyle name="40% - Accent3 10 4" xfId="42555"/>
    <cellStyle name="40% - Accent3 10_Lcc_inputs" xfId="42556"/>
    <cellStyle name="40% - Accent3 13" xfId="42557"/>
    <cellStyle name="40% - Accent3 13 2" xfId="42558"/>
    <cellStyle name="40% - Accent3 14" xfId="42559"/>
    <cellStyle name="40% - Accent3 2 4 2 2 3" xfId="42560"/>
    <cellStyle name="40% - Accent3 2 4 2 3 2" xfId="42561"/>
    <cellStyle name="40% - Accent3 2 4 2 4" xfId="42562"/>
    <cellStyle name="40% - Accent3 2 4 2 5" xfId="42563"/>
    <cellStyle name="40% - Accent3 2 4 2_Lcc_inputs" xfId="42564"/>
    <cellStyle name="40% - Accent3 2 4 3 2 2" xfId="42565"/>
    <cellStyle name="40% - Accent3 2 4 3 3" xfId="42566"/>
    <cellStyle name="40% - Accent3 2 4 3 4" xfId="42567"/>
    <cellStyle name="40% - Accent3 2 4 3_Lcc_inputs" xfId="42568"/>
    <cellStyle name="40% - Accent3 2 4 4 2" xfId="42569"/>
    <cellStyle name="40% - Accent3 2 4 4 3" xfId="42570"/>
    <cellStyle name="40% - Accent3 2 4 5" xfId="42571"/>
    <cellStyle name="40% - Accent3 2 4 5 2" xfId="42572"/>
    <cellStyle name="40% - Accent3 2 4 6" xfId="42573"/>
    <cellStyle name="40% - Accent3 2 4_Lcc_inputs" xfId="42574"/>
    <cellStyle name="40% - Accent3 2 5 2" xfId="42575"/>
    <cellStyle name="40% - Accent3 2 5 2 2" xfId="42576"/>
    <cellStyle name="40% - Accent3 2 5 2 3" xfId="42577"/>
    <cellStyle name="40% - Accent3 2 5 3" xfId="42578"/>
    <cellStyle name="40% - Accent3 2 5 3 2" xfId="42579"/>
    <cellStyle name="40% - Accent3 2 5 4" xfId="42580"/>
    <cellStyle name="40% - Accent3 2 5_Lcc_inputs" xfId="42581"/>
    <cellStyle name="40% - Accent3 2 6 2" xfId="42582"/>
    <cellStyle name="40% - Accent3 2 6 2 2" xfId="42583"/>
    <cellStyle name="40% - Accent3 2 6 2 3" xfId="42584"/>
    <cellStyle name="40% - Accent3 2 6 3" xfId="42585"/>
    <cellStyle name="40% - Accent3 2 6 3 2" xfId="42586"/>
    <cellStyle name="40% - Accent3 2 6 4" xfId="42587"/>
    <cellStyle name="40% - Accent3 2 6_Lcc_inputs" xfId="42588"/>
    <cellStyle name="40% - Accent3 2 7" xfId="42589"/>
    <cellStyle name="40% - Accent3 2 8" xfId="42590"/>
    <cellStyle name="40% - Accent3 2_Lcc_inputs" xfId="42591"/>
    <cellStyle name="40% - Accent3 4 2 2_Lcc_inputs" xfId="42592"/>
    <cellStyle name="40% - Accent3 4 2 3 2 3" xfId="42593"/>
    <cellStyle name="40% - Accent3 4 2 3 4" xfId="42594"/>
    <cellStyle name="40% - Accent3 4 2 3_Lcc_inputs" xfId="42595"/>
    <cellStyle name="40% - Accent3 4 2 7" xfId="42596"/>
    <cellStyle name="40% - Accent3 4 2 8" xfId="42597"/>
    <cellStyle name="40% - Accent3 4 2_Lcc_inputs" xfId="42598"/>
    <cellStyle name="40% - Accent3 4 3 2_Lcc_inputs" xfId="42599"/>
    <cellStyle name="40% - Accent3 4 3 3 2 3" xfId="42600"/>
    <cellStyle name="40% - Accent3 4 3 3 4" xfId="42601"/>
    <cellStyle name="40% - Accent3 4 3 3_Lcc_inputs" xfId="42602"/>
    <cellStyle name="40% - Accent3 4 3 7" xfId="42603"/>
    <cellStyle name="40% - Accent3 4 3 8" xfId="42604"/>
    <cellStyle name="40% - Accent3 4 3_Lcc_inputs" xfId="42605"/>
    <cellStyle name="40% - Accent3 5 2 2_Lcc_inputs" xfId="42606"/>
    <cellStyle name="40% - Accent3 5 2 3 2 3" xfId="42607"/>
    <cellStyle name="40% - Accent3 5 2 3 4" xfId="42608"/>
    <cellStyle name="40% - Accent3 5 2 3_Lcc_inputs" xfId="42609"/>
    <cellStyle name="40% - Accent3 5 2 7" xfId="42610"/>
    <cellStyle name="40% - Accent3 5 2 8" xfId="42611"/>
    <cellStyle name="40% - Accent3 5 2_Lcc_inputs" xfId="42612"/>
    <cellStyle name="40% - Accent3 5 3 2_Lcc_inputs" xfId="42613"/>
    <cellStyle name="40% - Accent3 5 3 3 2 3" xfId="42614"/>
    <cellStyle name="40% - Accent3 5 3 3 4" xfId="42615"/>
    <cellStyle name="40% - Accent3 5 3 3_Lcc_inputs" xfId="42616"/>
    <cellStyle name="40% - Accent3 5 3 7" xfId="42617"/>
    <cellStyle name="40% - Accent3 5 3 8" xfId="42618"/>
    <cellStyle name="40% - Accent3 5 3_Lcc_inputs" xfId="42619"/>
    <cellStyle name="40% - Accent3 6 2 2_Lcc_inputs" xfId="42620"/>
    <cellStyle name="40% - Accent3 6 2 3 2 3" xfId="42621"/>
    <cellStyle name="40% - Accent3 6 2 3 4" xfId="42622"/>
    <cellStyle name="40% - Accent3 6 2 3_Lcc_inputs" xfId="42623"/>
    <cellStyle name="40% - Accent3 6 2 7" xfId="42624"/>
    <cellStyle name="40% - Accent3 6 2 8" xfId="42625"/>
    <cellStyle name="40% - Accent3 6 2_Lcc_inputs" xfId="42626"/>
    <cellStyle name="40% - Accent3 6 3_Lcc_inputs" xfId="42627"/>
    <cellStyle name="40% - Accent3 6 4 2 3" xfId="42628"/>
    <cellStyle name="40% - Accent3 6 4 4" xfId="42629"/>
    <cellStyle name="40% - Accent3 6 4_Lcc_inputs" xfId="42630"/>
    <cellStyle name="40% - Accent3 6 8" xfId="42631"/>
    <cellStyle name="40% - Accent3 6 9" xfId="42632"/>
    <cellStyle name="40% - Accent3 6_Lcc_inputs" xfId="42633"/>
    <cellStyle name="40% - Accent3 7 2 2_Lcc_inputs" xfId="42634"/>
    <cellStyle name="40% - Accent3 7 2 3 2 3" xfId="42635"/>
    <cellStyle name="40% - Accent3 7 2 3 4" xfId="42636"/>
    <cellStyle name="40% - Accent3 7 2 3_Lcc_inputs" xfId="42637"/>
    <cellStyle name="40% - Accent3 7 2 7" xfId="42638"/>
    <cellStyle name="40% - Accent3 7 2 8" xfId="42639"/>
    <cellStyle name="40% - Accent3 7 2_Lcc_inputs" xfId="42640"/>
    <cellStyle name="40% - Accent3 7 3_Lcc_inputs" xfId="42641"/>
    <cellStyle name="40% - Accent3 7 4 2 3" xfId="42642"/>
    <cellStyle name="40% - Accent3 7 4 4" xfId="42643"/>
    <cellStyle name="40% - Accent3 7 4_Lcc_inputs" xfId="42644"/>
    <cellStyle name="40% - Accent3 7 8" xfId="42645"/>
    <cellStyle name="40% - Accent3 7 9" xfId="42646"/>
    <cellStyle name="40% - Accent3 7_Lcc_inputs" xfId="42647"/>
    <cellStyle name="40% - Accent3 8 2_Lcc_inputs" xfId="42648"/>
    <cellStyle name="40% - Accent3 8 3 2 3" xfId="42649"/>
    <cellStyle name="40% - Accent3 8 3 4" xfId="42650"/>
    <cellStyle name="40% - Accent3 8 3_Lcc_inputs" xfId="42651"/>
    <cellStyle name="40% - Accent3 8 7" xfId="42652"/>
    <cellStyle name="40% - Accent3 8 8" xfId="42653"/>
    <cellStyle name="40% - Accent3 8_Lcc_inputs" xfId="42654"/>
    <cellStyle name="40% - Accent3 9 2 2 3" xfId="42655"/>
    <cellStyle name="40% - Accent3 9 2 4" xfId="42656"/>
    <cellStyle name="40% - Accent3 9 2_Lcc_inputs" xfId="42657"/>
    <cellStyle name="40% - Accent3 9 6" xfId="42658"/>
    <cellStyle name="40% - Accent3 9 7" xfId="42659"/>
    <cellStyle name="40% - Accent3 9_Lcc_inputs" xfId="42660"/>
    <cellStyle name="40% - Accent4 10 2 3" xfId="42661"/>
    <cellStyle name="40% - Accent4 10 4" xfId="42662"/>
    <cellStyle name="40% - Accent4 10_Lcc_inputs" xfId="42663"/>
    <cellStyle name="40% - Accent4 13" xfId="42664"/>
    <cellStyle name="40% - Accent4 13 2" xfId="42665"/>
    <cellStyle name="40% - Accent4 14" xfId="42666"/>
    <cellStyle name="40% - Accent4 2 4 2 2 3" xfId="42667"/>
    <cellStyle name="40% - Accent4 2 4 2 3 2" xfId="42668"/>
    <cellStyle name="40% - Accent4 2 4 2 4" xfId="42669"/>
    <cellStyle name="40% - Accent4 2 4 2 5" xfId="42670"/>
    <cellStyle name="40% - Accent4 2 4 2_Lcc_inputs" xfId="42671"/>
    <cellStyle name="40% - Accent4 2 4 3 2 2" xfId="42672"/>
    <cellStyle name="40% - Accent4 2 4 3 3" xfId="42673"/>
    <cellStyle name="40% - Accent4 2 4 3 4" xfId="42674"/>
    <cellStyle name="40% - Accent4 2 4 3_Lcc_inputs" xfId="42675"/>
    <cellStyle name="40% - Accent4 2 4 4 2" xfId="42676"/>
    <cellStyle name="40% - Accent4 2 4 4 3" xfId="42677"/>
    <cellStyle name="40% - Accent4 2 4 5" xfId="42678"/>
    <cellStyle name="40% - Accent4 2 4 5 2" xfId="42679"/>
    <cellStyle name="40% - Accent4 2 4 6" xfId="42680"/>
    <cellStyle name="40% - Accent4 2 4_Lcc_inputs" xfId="42681"/>
    <cellStyle name="40% - Accent4 2 5 2" xfId="42682"/>
    <cellStyle name="40% - Accent4 2 5 2 2" xfId="42683"/>
    <cellStyle name="40% - Accent4 2 5 2 3" xfId="42684"/>
    <cellStyle name="40% - Accent4 2 5 3" xfId="42685"/>
    <cellStyle name="40% - Accent4 2 5 3 2" xfId="42686"/>
    <cellStyle name="40% - Accent4 2 5 4" xfId="42687"/>
    <cellStyle name="40% - Accent4 2 5_Lcc_inputs" xfId="42688"/>
    <cellStyle name="40% - Accent4 2 6 2" xfId="42689"/>
    <cellStyle name="40% - Accent4 2 6 2 2" xfId="42690"/>
    <cellStyle name="40% - Accent4 2 6 2 3" xfId="42691"/>
    <cellStyle name="40% - Accent4 2 6 3" xfId="42692"/>
    <cellStyle name="40% - Accent4 2 6 3 2" xfId="42693"/>
    <cellStyle name="40% - Accent4 2 6 4" xfId="42694"/>
    <cellStyle name="40% - Accent4 2 6_Lcc_inputs" xfId="42695"/>
    <cellStyle name="40% - Accent4 2 7" xfId="42696"/>
    <cellStyle name="40% - Accent4 2 8" xfId="42697"/>
    <cellStyle name="40% - Accent4 2_Lcc_inputs" xfId="42698"/>
    <cellStyle name="40% - Accent4 4 2 2_Lcc_inputs" xfId="42699"/>
    <cellStyle name="40% - Accent4 4 2 3 2 3" xfId="42700"/>
    <cellStyle name="40% - Accent4 4 2 3 4" xfId="42701"/>
    <cellStyle name="40% - Accent4 4 2 3_Lcc_inputs" xfId="42702"/>
    <cellStyle name="40% - Accent4 4 2 7" xfId="42703"/>
    <cellStyle name="40% - Accent4 4 2 8" xfId="42704"/>
    <cellStyle name="40% - Accent4 4 2_Lcc_inputs" xfId="42705"/>
    <cellStyle name="40% - Accent4 4 3 2_Lcc_inputs" xfId="42706"/>
    <cellStyle name="40% - Accent4 4 3 3 2 3" xfId="42707"/>
    <cellStyle name="40% - Accent4 4 3 3 4" xfId="42708"/>
    <cellStyle name="40% - Accent4 4 3 3_Lcc_inputs" xfId="42709"/>
    <cellStyle name="40% - Accent4 4 3 7" xfId="42710"/>
    <cellStyle name="40% - Accent4 4 3 8" xfId="42711"/>
    <cellStyle name="40% - Accent4 4 3_Lcc_inputs" xfId="42712"/>
    <cellStyle name="40% - Accent4 5 2 2_Lcc_inputs" xfId="42713"/>
    <cellStyle name="40% - Accent4 5 2 3 2 3" xfId="42714"/>
    <cellStyle name="40% - Accent4 5 2 3 4" xfId="42715"/>
    <cellStyle name="40% - Accent4 5 2 3_Lcc_inputs" xfId="42716"/>
    <cellStyle name="40% - Accent4 5 2 7" xfId="42717"/>
    <cellStyle name="40% - Accent4 5 2 8" xfId="42718"/>
    <cellStyle name="40% - Accent4 5 2_Lcc_inputs" xfId="42719"/>
    <cellStyle name="40% - Accent4 5 3 2_Lcc_inputs" xfId="42720"/>
    <cellStyle name="40% - Accent4 5 3 3 2 3" xfId="42721"/>
    <cellStyle name="40% - Accent4 5 3 3 4" xfId="42722"/>
    <cellStyle name="40% - Accent4 5 3 3_Lcc_inputs" xfId="42723"/>
    <cellStyle name="40% - Accent4 5 3 7" xfId="42724"/>
    <cellStyle name="40% - Accent4 5 3 8" xfId="42725"/>
    <cellStyle name="40% - Accent4 5 3_Lcc_inputs" xfId="42726"/>
    <cellStyle name="40% - Accent4 6 2 2_Lcc_inputs" xfId="42727"/>
    <cellStyle name="40% - Accent4 6 2 3 2 3" xfId="42728"/>
    <cellStyle name="40% - Accent4 6 2 3 4" xfId="42729"/>
    <cellStyle name="40% - Accent4 6 2 3_Lcc_inputs" xfId="42730"/>
    <cellStyle name="40% - Accent4 6 2 7" xfId="42731"/>
    <cellStyle name="40% - Accent4 6 2 8" xfId="42732"/>
    <cellStyle name="40% - Accent4 6 2_Lcc_inputs" xfId="42733"/>
    <cellStyle name="40% - Accent4 6 3_Lcc_inputs" xfId="42734"/>
    <cellStyle name="40% - Accent4 6 4 2 3" xfId="42735"/>
    <cellStyle name="40% - Accent4 6 4 4" xfId="42736"/>
    <cellStyle name="40% - Accent4 6 4_Lcc_inputs" xfId="42737"/>
    <cellStyle name="40% - Accent4 6 8" xfId="42738"/>
    <cellStyle name="40% - Accent4 6 9" xfId="42739"/>
    <cellStyle name="40% - Accent4 6_Lcc_inputs" xfId="42740"/>
    <cellStyle name="40% - Accent4 7 2 2_Lcc_inputs" xfId="42741"/>
    <cellStyle name="40% - Accent4 7 2 3 2 3" xfId="42742"/>
    <cellStyle name="40% - Accent4 7 2 3 4" xfId="42743"/>
    <cellStyle name="40% - Accent4 7 2 3_Lcc_inputs" xfId="42744"/>
    <cellStyle name="40% - Accent4 7 2 7" xfId="42745"/>
    <cellStyle name="40% - Accent4 7 2 8" xfId="42746"/>
    <cellStyle name="40% - Accent4 7 2_Lcc_inputs" xfId="42747"/>
    <cellStyle name="40% - Accent4 7 3_Lcc_inputs" xfId="42748"/>
    <cellStyle name="40% - Accent4 7 4 2 3" xfId="42749"/>
    <cellStyle name="40% - Accent4 7 4 4" xfId="42750"/>
    <cellStyle name="40% - Accent4 7 4_Lcc_inputs" xfId="42751"/>
    <cellStyle name="40% - Accent4 7 8" xfId="42752"/>
    <cellStyle name="40% - Accent4 7 9" xfId="42753"/>
    <cellStyle name="40% - Accent4 7_Lcc_inputs" xfId="42754"/>
    <cellStyle name="40% - Accent4 8 2_Lcc_inputs" xfId="42755"/>
    <cellStyle name="40% - Accent4 8 3 2 3" xfId="42756"/>
    <cellStyle name="40% - Accent4 8 3 4" xfId="42757"/>
    <cellStyle name="40% - Accent4 8 3_Lcc_inputs" xfId="42758"/>
    <cellStyle name="40% - Accent4 8 7" xfId="42759"/>
    <cellStyle name="40% - Accent4 8 8" xfId="42760"/>
    <cellStyle name="40% - Accent4 8_Lcc_inputs" xfId="42761"/>
    <cellStyle name="40% - Accent4 9 2 2 3" xfId="42762"/>
    <cellStyle name="40% - Accent4 9 2 4" xfId="42763"/>
    <cellStyle name="40% - Accent4 9 2_Lcc_inputs" xfId="42764"/>
    <cellStyle name="40% - Accent4 9 6" xfId="42765"/>
    <cellStyle name="40% - Accent4 9 7" xfId="42766"/>
    <cellStyle name="40% - Accent4 9_Lcc_inputs" xfId="42767"/>
    <cellStyle name="40% - Accent5 10 2 3" xfId="42768"/>
    <cellStyle name="40% - Accent5 10 4" xfId="42769"/>
    <cellStyle name="40% - Accent5 10_Lcc_inputs" xfId="42770"/>
    <cellStyle name="40% - Accent5 13" xfId="42771"/>
    <cellStyle name="40% - Accent5 13 2" xfId="42772"/>
    <cellStyle name="40% - Accent5 14" xfId="42773"/>
    <cellStyle name="40% - Accent5 2 4 2 2 3" xfId="42774"/>
    <cellStyle name="40% - Accent5 2 4 2 3 2" xfId="42775"/>
    <cellStyle name="40% - Accent5 2 4 2 4" xfId="42776"/>
    <cellStyle name="40% - Accent5 2 4 2 5" xfId="42777"/>
    <cellStyle name="40% - Accent5 2 4 2_Lcc_inputs" xfId="42778"/>
    <cellStyle name="40% - Accent5 2 4 3 2 2" xfId="42779"/>
    <cellStyle name="40% - Accent5 2 4 3 3" xfId="42780"/>
    <cellStyle name="40% - Accent5 2 4 3 4" xfId="42781"/>
    <cellStyle name="40% - Accent5 2 4 3_Lcc_inputs" xfId="42782"/>
    <cellStyle name="40% - Accent5 2 4 4 2" xfId="42783"/>
    <cellStyle name="40% - Accent5 2 4 4 3" xfId="42784"/>
    <cellStyle name="40% - Accent5 2 4 5" xfId="42785"/>
    <cellStyle name="40% - Accent5 2 4 5 2" xfId="42786"/>
    <cellStyle name="40% - Accent5 2 4 6" xfId="42787"/>
    <cellStyle name="40% - Accent5 2 4_Lcc_inputs" xfId="42788"/>
    <cellStyle name="40% - Accent5 2 5 2" xfId="42789"/>
    <cellStyle name="40% - Accent5 2 5 2 2" xfId="42790"/>
    <cellStyle name="40% - Accent5 2 5 2 3" xfId="42791"/>
    <cellStyle name="40% - Accent5 2 5 3" xfId="42792"/>
    <cellStyle name="40% - Accent5 2 5 3 2" xfId="42793"/>
    <cellStyle name="40% - Accent5 2 5 4" xfId="42794"/>
    <cellStyle name="40% - Accent5 2 5_Lcc_inputs" xfId="42795"/>
    <cellStyle name="40% - Accent5 2 6 2" xfId="42796"/>
    <cellStyle name="40% - Accent5 2 6 2 2" xfId="42797"/>
    <cellStyle name="40% - Accent5 2 6 2 3" xfId="42798"/>
    <cellStyle name="40% - Accent5 2 6 3" xfId="42799"/>
    <cellStyle name="40% - Accent5 2 6 3 2" xfId="42800"/>
    <cellStyle name="40% - Accent5 2 6 4" xfId="42801"/>
    <cellStyle name="40% - Accent5 2 6_Lcc_inputs" xfId="42802"/>
    <cellStyle name="40% - Accent5 2 7" xfId="42803"/>
    <cellStyle name="40% - Accent5 2 8" xfId="42804"/>
    <cellStyle name="40% - Accent5 2_Lcc_inputs" xfId="42805"/>
    <cellStyle name="40% - Accent5 4 2 2_Lcc_inputs" xfId="42806"/>
    <cellStyle name="40% - Accent5 4 2 3 2 3" xfId="42807"/>
    <cellStyle name="40% - Accent5 4 2 3 4" xfId="42808"/>
    <cellStyle name="40% - Accent5 4 2 3_Lcc_inputs" xfId="42809"/>
    <cellStyle name="40% - Accent5 4 2 7" xfId="42810"/>
    <cellStyle name="40% - Accent5 4 2 8" xfId="42811"/>
    <cellStyle name="40% - Accent5 4 2_Lcc_inputs" xfId="42812"/>
    <cellStyle name="40% - Accent5 4 3 2_Lcc_inputs" xfId="42813"/>
    <cellStyle name="40% - Accent5 4 3 3 2 3" xfId="42814"/>
    <cellStyle name="40% - Accent5 4 3 3 4" xfId="42815"/>
    <cellStyle name="40% - Accent5 4 3 3_Lcc_inputs" xfId="42816"/>
    <cellStyle name="40% - Accent5 4 3 7" xfId="42817"/>
    <cellStyle name="40% - Accent5 4 3 8" xfId="42818"/>
    <cellStyle name="40% - Accent5 4 3_Lcc_inputs" xfId="42819"/>
    <cellStyle name="40% - Accent5 5 2 2_Lcc_inputs" xfId="42820"/>
    <cellStyle name="40% - Accent5 5 2 3 2 3" xfId="42821"/>
    <cellStyle name="40% - Accent5 5 2 3 4" xfId="42822"/>
    <cellStyle name="40% - Accent5 5 2 3_Lcc_inputs" xfId="42823"/>
    <cellStyle name="40% - Accent5 5 2 7" xfId="42824"/>
    <cellStyle name="40% - Accent5 5 2 8" xfId="42825"/>
    <cellStyle name="40% - Accent5 5 2_Lcc_inputs" xfId="42826"/>
    <cellStyle name="40% - Accent5 5 3 2_Lcc_inputs" xfId="42827"/>
    <cellStyle name="40% - Accent5 5 3 3 2 3" xfId="42828"/>
    <cellStyle name="40% - Accent5 5 3 3 4" xfId="42829"/>
    <cellStyle name="40% - Accent5 5 3 3_Lcc_inputs" xfId="42830"/>
    <cellStyle name="40% - Accent5 5 3 7" xfId="42831"/>
    <cellStyle name="40% - Accent5 5 3 8" xfId="42832"/>
    <cellStyle name="40% - Accent5 5 3_Lcc_inputs" xfId="42833"/>
    <cellStyle name="40% - Accent5 6 2 2_Lcc_inputs" xfId="42834"/>
    <cellStyle name="40% - Accent5 6 2 3 2 3" xfId="42835"/>
    <cellStyle name="40% - Accent5 6 2 3 4" xfId="42836"/>
    <cellStyle name="40% - Accent5 6 2 3_Lcc_inputs" xfId="42837"/>
    <cellStyle name="40% - Accent5 6 2 7" xfId="42838"/>
    <cellStyle name="40% - Accent5 6 2 8" xfId="42839"/>
    <cellStyle name="40% - Accent5 6 2_Lcc_inputs" xfId="42840"/>
    <cellStyle name="40% - Accent5 6 3_Lcc_inputs" xfId="42841"/>
    <cellStyle name="40% - Accent5 6 4 2 3" xfId="42842"/>
    <cellStyle name="40% - Accent5 6 4 4" xfId="42843"/>
    <cellStyle name="40% - Accent5 6 4_Lcc_inputs" xfId="42844"/>
    <cellStyle name="40% - Accent5 6 8" xfId="42845"/>
    <cellStyle name="40% - Accent5 6 9" xfId="42846"/>
    <cellStyle name="40% - Accent5 6_Lcc_inputs" xfId="42847"/>
    <cellStyle name="40% - Accent5 7 2 2_Lcc_inputs" xfId="42848"/>
    <cellStyle name="40% - Accent5 7 2 3 2 3" xfId="42849"/>
    <cellStyle name="40% - Accent5 7 2 3 4" xfId="42850"/>
    <cellStyle name="40% - Accent5 7 2 3_Lcc_inputs" xfId="42851"/>
    <cellStyle name="40% - Accent5 7 2 7" xfId="42852"/>
    <cellStyle name="40% - Accent5 7 2 8" xfId="42853"/>
    <cellStyle name="40% - Accent5 7 2_Lcc_inputs" xfId="42854"/>
    <cellStyle name="40% - Accent5 7 3_Lcc_inputs" xfId="42855"/>
    <cellStyle name="40% - Accent5 7 4 2 3" xfId="42856"/>
    <cellStyle name="40% - Accent5 7 4 4" xfId="42857"/>
    <cellStyle name="40% - Accent5 7 4_Lcc_inputs" xfId="42858"/>
    <cellStyle name="40% - Accent5 7 8" xfId="42859"/>
    <cellStyle name="40% - Accent5 7 9" xfId="42860"/>
    <cellStyle name="40% - Accent5 7_Lcc_inputs" xfId="42861"/>
    <cellStyle name="40% - Accent5 8 2_Lcc_inputs" xfId="42862"/>
    <cellStyle name="40% - Accent5 8 3 2 3" xfId="42863"/>
    <cellStyle name="40% - Accent5 8 3 4" xfId="42864"/>
    <cellStyle name="40% - Accent5 8 3_Lcc_inputs" xfId="42865"/>
    <cellStyle name="40% - Accent5 8 7" xfId="42866"/>
    <cellStyle name="40% - Accent5 8 8" xfId="42867"/>
    <cellStyle name="40% - Accent5 8_Lcc_inputs" xfId="42868"/>
    <cellStyle name="40% - Accent5 9 2 2 3" xfId="42869"/>
    <cellStyle name="40% - Accent5 9 2 4" xfId="42870"/>
    <cellStyle name="40% - Accent5 9 2_Lcc_inputs" xfId="42871"/>
    <cellStyle name="40% - Accent5 9 6" xfId="42872"/>
    <cellStyle name="40% - Accent5 9 7" xfId="42873"/>
    <cellStyle name="40% - Accent5 9_Lcc_inputs" xfId="42874"/>
    <cellStyle name="40% - Accent6 10 2 3" xfId="42875"/>
    <cellStyle name="40% - Accent6 10 4" xfId="42876"/>
    <cellStyle name="40% - Accent6 10_Lcc_inputs" xfId="42877"/>
    <cellStyle name="40% - Accent6 13" xfId="42878"/>
    <cellStyle name="40% - Accent6 13 2" xfId="42879"/>
    <cellStyle name="40% - Accent6 14" xfId="42880"/>
    <cellStyle name="40% - Accent6 2 4 2 2 3" xfId="42881"/>
    <cellStyle name="40% - Accent6 2 4 2 3 2" xfId="42882"/>
    <cellStyle name="40% - Accent6 2 4 2 4" xfId="42883"/>
    <cellStyle name="40% - Accent6 2 4 2 5" xfId="42884"/>
    <cellStyle name="40% - Accent6 2 4 2_Lcc_inputs" xfId="42885"/>
    <cellStyle name="40% - Accent6 2 4 3 2 2" xfId="42886"/>
    <cellStyle name="40% - Accent6 2 4 3 3" xfId="42887"/>
    <cellStyle name="40% - Accent6 2 4 3 4" xfId="42888"/>
    <cellStyle name="40% - Accent6 2 4 3_Lcc_inputs" xfId="42889"/>
    <cellStyle name="40% - Accent6 2 4 4 2" xfId="42890"/>
    <cellStyle name="40% - Accent6 2 4 4 3" xfId="42891"/>
    <cellStyle name="40% - Accent6 2 4 5" xfId="42892"/>
    <cellStyle name="40% - Accent6 2 4 5 2" xfId="42893"/>
    <cellStyle name="40% - Accent6 2 4 6" xfId="42894"/>
    <cellStyle name="40% - Accent6 2 4_Lcc_inputs" xfId="42895"/>
    <cellStyle name="40% - Accent6 2 5 2" xfId="42896"/>
    <cellStyle name="40% - Accent6 2 5 2 2" xfId="42897"/>
    <cellStyle name="40% - Accent6 2 5 2 3" xfId="42898"/>
    <cellStyle name="40% - Accent6 2 5 3" xfId="42899"/>
    <cellStyle name="40% - Accent6 2 5 3 2" xfId="42900"/>
    <cellStyle name="40% - Accent6 2 5 4" xfId="42901"/>
    <cellStyle name="40% - Accent6 2 5_Lcc_inputs" xfId="42902"/>
    <cellStyle name="40% - Accent6 2 6 2" xfId="42903"/>
    <cellStyle name="40% - Accent6 2 6 2 2" xfId="42904"/>
    <cellStyle name="40% - Accent6 2 6 2 3" xfId="42905"/>
    <cellStyle name="40% - Accent6 2 6 3" xfId="42906"/>
    <cellStyle name="40% - Accent6 2 6 3 2" xfId="42907"/>
    <cellStyle name="40% - Accent6 2 6 4" xfId="42908"/>
    <cellStyle name="40% - Accent6 2 6_Lcc_inputs" xfId="42909"/>
    <cellStyle name="40% - Accent6 2 7" xfId="42910"/>
    <cellStyle name="40% - Accent6 2 8" xfId="42911"/>
    <cellStyle name="40% - Accent6 2_Lcc_inputs" xfId="42912"/>
    <cellStyle name="40% - Accent6 4 2 2_Lcc_inputs" xfId="42913"/>
    <cellStyle name="40% - Accent6 4 2 3 2 3" xfId="42914"/>
    <cellStyle name="40% - Accent6 4 2 3 4" xfId="42915"/>
    <cellStyle name="40% - Accent6 4 2 3_Lcc_inputs" xfId="42916"/>
    <cellStyle name="40% - Accent6 4 2 7" xfId="42917"/>
    <cellStyle name="40% - Accent6 4 2 8" xfId="42918"/>
    <cellStyle name="40% - Accent6 4 2_Lcc_inputs" xfId="42919"/>
    <cellStyle name="40% - Accent6 4 3 2_Lcc_inputs" xfId="42920"/>
    <cellStyle name="40% - Accent6 4 3 3 2 3" xfId="42921"/>
    <cellStyle name="40% - Accent6 4 3 3 4" xfId="42922"/>
    <cellStyle name="40% - Accent6 4 3 3_Lcc_inputs" xfId="42923"/>
    <cellStyle name="40% - Accent6 4 3 7" xfId="42924"/>
    <cellStyle name="40% - Accent6 4 3 8" xfId="42925"/>
    <cellStyle name="40% - Accent6 4 3_Lcc_inputs" xfId="42926"/>
    <cellStyle name="40% - Accent6 5 2 2_Lcc_inputs" xfId="42927"/>
    <cellStyle name="40% - Accent6 5 2 3 2 3" xfId="42928"/>
    <cellStyle name="40% - Accent6 5 2 3 4" xfId="42929"/>
    <cellStyle name="40% - Accent6 5 2 3_Lcc_inputs" xfId="42930"/>
    <cellStyle name="40% - Accent6 5 2 7" xfId="42931"/>
    <cellStyle name="40% - Accent6 5 2 8" xfId="42932"/>
    <cellStyle name="40% - Accent6 5 2_Lcc_inputs" xfId="42933"/>
    <cellStyle name="40% - Accent6 5 3 2_Lcc_inputs" xfId="42934"/>
    <cellStyle name="40% - Accent6 5 3 3 2 3" xfId="42935"/>
    <cellStyle name="40% - Accent6 5 3 3 4" xfId="42936"/>
    <cellStyle name="40% - Accent6 5 3 3_Lcc_inputs" xfId="42937"/>
    <cellStyle name="40% - Accent6 5 3 7" xfId="42938"/>
    <cellStyle name="40% - Accent6 5 3 8" xfId="42939"/>
    <cellStyle name="40% - Accent6 5 3_Lcc_inputs" xfId="42940"/>
    <cellStyle name="40% - Accent6 6 2 2_Lcc_inputs" xfId="42941"/>
    <cellStyle name="40% - Accent6 6 2 3 2 3" xfId="42942"/>
    <cellStyle name="40% - Accent6 6 2 3 4" xfId="42943"/>
    <cellStyle name="40% - Accent6 6 2 3_Lcc_inputs" xfId="42944"/>
    <cellStyle name="40% - Accent6 6 2 7" xfId="42945"/>
    <cellStyle name="40% - Accent6 6 2 8" xfId="42946"/>
    <cellStyle name="40% - Accent6 6 2_Lcc_inputs" xfId="42947"/>
    <cellStyle name="40% - Accent6 6 3_Lcc_inputs" xfId="42948"/>
    <cellStyle name="40% - Accent6 6 4 2 3" xfId="42949"/>
    <cellStyle name="40% - Accent6 6 4 4" xfId="42950"/>
    <cellStyle name="40% - Accent6 6 4_Lcc_inputs" xfId="42951"/>
    <cellStyle name="40% - Accent6 6 8" xfId="42952"/>
    <cellStyle name="40% - Accent6 6 9" xfId="42953"/>
    <cellStyle name="40% - Accent6 6_Lcc_inputs" xfId="42954"/>
    <cellStyle name="40% - Accent6 7 2 2_Lcc_inputs" xfId="42955"/>
    <cellStyle name="40% - Accent6 7 2 3 2 3" xfId="42956"/>
    <cellStyle name="40% - Accent6 7 2 3 4" xfId="42957"/>
    <cellStyle name="40% - Accent6 7 2 3_Lcc_inputs" xfId="42958"/>
    <cellStyle name="40% - Accent6 7 2 7" xfId="42959"/>
    <cellStyle name="40% - Accent6 7 2 8" xfId="42960"/>
    <cellStyle name="40% - Accent6 7 2_Lcc_inputs" xfId="42961"/>
    <cellStyle name="40% - Accent6 7 3_Lcc_inputs" xfId="42962"/>
    <cellStyle name="40% - Accent6 7 4 2 3" xfId="42963"/>
    <cellStyle name="40% - Accent6 7 4 4" xfId="42964"/>
    <cellStyle name="40% - Accent6 7 4_Lcc_inputs" xfId="42965"/>
    <cellStyle name="40% - Accent6 7 8" xfId="42966"/>
    <cellStyle name="40% - Accent6 7 9" xfId="42967"/>
    <cellStyle name="40% - Accent6 7_Lcc_inputs" xfId="42968"/>
    <cellStyle name="40% - Accent6 8 2_Lcc_inputs" xfId="42969"/>
    <cellStyle name="40% - Accent6 8 3 2 3" xfId="42970"/>
    <cellStyle name="40% - Accent6 8 3 4" xfId="42971"/>
    <cellStyle name="40% - Accent6 8 3_Lcc_inputs" xfId="42972"/>
    <cellStyle name="40% - Accent6 8 7" xfId="42973"/>
    <cellStyle name="40% - Accent6 8 8" xfId="42974"/>
    <cellStyle name="40% - Accent6 8_Lcc_inputs" xfId="42975"/>
    <cellStyle name="40% - Accent6 9 2 2 3" xfId="42976"/>
    <cellStyle name="40% - Accent6 9 2 4" xfId="42977"/>
    <cellStyle name="40% - Accent6 9 2_Lcc_inputs" xfId="42978"/>
    <cellStyle name="40% - Accent6 9 6" xfId="42979"/>
    <cellStyle name="40% - Accent6 9 7" xfId="42980"/>
    <cellStyle name="40% - Accent6 9_Lcc_inputs" xfId="42981"/>
    <cellStyle name="Calculated Value 2 2 2" xfId="42982"/>
    <cellStyle name="Calculated Value 2 3" xfId="42983"/>
    <cellStyle name="Calculated Value 3 2" xfId="42984"/>
    <cellStyle name="Calculated Value 4" xfId="42985"/>
    <cellStyle name="Calculated Value_Lcc_inputs" xfId="42986"/>
    <cellStyle name="Calculation 2 2 2 2" xfId="42987"/>
    <cellStyle name="Calculation 2 2_Lcc_inputs" xfId="42988"/>
    <cellStyle name="Calculation 2 3 2" xfId="42989"/>
    <cellStyle name="Calculation 2 3 2 2" xfId="42990"/>
    <cellStyle name="Calculation 2 3_Lcc_inputs" xfId="42991"/>
    <cellStyle name="Calculation 2_Lcc_inputs" xfId="42992"/>
    <cellStyle name="Calculation 3 3 2" xfId="42993"/>
    <cellStyle name="Calculation 3_Lcc_inputs" xfId="42994"/>
    <cellStyle name="Calculation 4 2" xfId="42995"/>
    <cellStyle name="Calculation 4 2 2" xfId="42996"/>
    <cellStyle name="Calculation 4_Lcc_inputs" xfId="42997"/>
    <cellStyle name="Comma 13 6 3" xfId="42998"/>
    <cellStyle name="Comma 13 7 2" xfId="42999"/>
    <cellStyle name="Comma 13 9" xfId="43000"/>
    <cellStyle name="Cost Premium Value 2 2 2" xfId="43001"/>
    <cellStyle name="Cost Premium Value 2 3" xfId="43002"/>
    <cellStyle name="Cost Premium Value 3 2" xfId="43003"/>
    <cellStyle name="Cost Premium Value_Lcc_inputs" xfId="43004"/>
    <cellStyle name="CRE Calculated_Lcc_inputs" xfId="43005"/>
    <cellStyle name="CRE Info_Lcc_inputs" xfId="43006"/>
    <cellStyle name="CRE Input 2" xfId="43007"/>
    <cellStyle name="CRE Input_Lcc_inputs" xfId="43008"/>
    <cellStyle name="CRE NotApplicable_Lcc_inputs" xfId="43009"/>
    <cellStyle name="Currency 3 2 10" xfId="43010"/>
    <cellStyle name="Currency 3 2 2 3 2 3" xfId="43011"/>
    <cellStyle name="Currency 3 2 2 3 4" xfId="43012"/>
    <cellStyle name="Currency 3 2 2 8" xfId="43013"/>
    <cellStyle name="Currency 3 2 5 2 3" xfId="43014"/>
    <cellStyle name="Currency 3 2 5 4" xfId="43015"/>
    <cellStyle name="Currency 3 3 4 2 3" xfId="43016"/>
    <cellStyle name="Currency 3 3 4 4" xfId="43017"/>
    <cellStyle name="Currency 3 3 9" xfId="43018"/>
    <cellStyle name="Currency 3 4 4 2 3" xfId="43019"/>
    <cellStyle name="Currency 3 4 4 4" xfId="43020"/>
    <cellStyle name="Currency 3 4 9" xfId="43021"/>
    <cellStyle name="Currency 3 5 2 2" xfId="43022"/>
    <cellStyle name="Currency 3 5 3 2" xfId="43023"/>
    <cellStyle name="Currency 3 5 3 3" xfId="43024"/>
    <cellStyle name="Currency 3 5 4" xfId="43025"/>
    <cellStyle name="Currency 3 5 4 2" xfId="43026"/>
    <cellStyle name="Currency 3 5 5" xfId="43027"/>
    <cellStyle name="Currency 3 6 2 2 3" xfId="43028"/>
    <cellStyle name="Currency 3 6 2 4" xfId="43029"/>
    <cellStyle name="Currency 3 6 6" xfId="43030"/>
    <cellStyle name="Currency 3 6 7" xfId="43031"/>
    <cellStyle name="Currency 3 9 2 3" xfId="43032"/>
    <cellStyle name="Currency 3 9 4" xfId="43033"/>
    <cellStyle name="EPACT05 2 2 2" xfId="43034"/>
    <cellStyle name="EPACT05 2 2_Lcc_inputs" xfId="43035"/>
    <cellStyle name="EPACT05 2 3" xfId="43036"/>
    <cellStyle name="EPACT05 2_Lcc_inputs" xfId="43037"/>
    <cellStyle name="EPACT05 3 2" xfId="43038"/>
    <cellStyle name="EPACT05 3_Lcc_inputs" xfId="43039"/>
    <cellStyle name="EPACT05 4" xfId="43040"/>
    <cellStyle name="EPACT05_Lcc_inputs" xfId="43041"/>
    <cellStyle name="Heading 1 2_Lcc_inputs" xfId="43042"/>
    <cellStyle name="Heading 1 3_Lcc_inputs" xfId="43043"/>
    <cellStyle name="Heading 2 2_Lcc_inputs" xfId="43044"/>
    <cellStyle name="Heading 2 3_Lcc_inputs" xfId="43045"/>
    <cellStyle name="Heading 3 2 3 2" xfId="43046"/>
    <cellStyle name="Heading 3 4 2" xfId="43047"/>
    <cellStyle name="Input 2 2 2 2" xfId="43048"/>
    <cellStyle name="Input 2 2_Lcc_inputs" xfId="43049"/>
    <cellStyle name="Input 2 3 2" xfId="43050"/>
    <cellStyle name="Input 2 3 2 2" xfId="43051"/>
    <cellStyle name="Input 2 3_Lcc_inputs" xfId="43052"/>
    <cellStyle name="Input 2_Lcc_inputs" xfId="43053"/>
    <cellStyle name="Input 3 3 2" xfId="43054"/>
    <cellStyle name="Input 3_Lcc_inputs" xfId="43055"/>
    <cellStyle name="Input 4 2" xfId="43056"/>
    <cellStyle name="Input 4 2 2" xfId="43057"/>
    <cellStyle name="Input 4_Lcc_inputs" xfId="43058"/>
    <cellStyle name="Linked Cell 2 2 2 2 2" xfId="43059"/>
    <cellStyle name="Linked Cell 2 2 2 2 2 2" xfId="43060"/>
    <cellStyle name="Linked Cell 2 2 2 2 3" xfId="43061"/>
    <cellStyle name="Linked Cell 2 2 2 2 4" xfId="43062"/>
    <cellStyle name="Linked Cell 2 2 2 2_Lcc_inputs" xfId="43063"/>
    <cellStyle name="Linked Cell 2 2 2 3" xfId="43064"/>
    <cellStyle name="Linked Cell 2 2 2 3 2" xfId="43065"/>
    <cellStyle name="Linked Cell 2 2 2 3 3" xfId="43066"/>
    <cellStyle name="Linked Cell 2 2 2 4" xfId="43067"/>
    <cellStyle name="Linked Cell 2 2 2 4 2" xfId="43068"/>
    <cellStyle name="Linked Cell 2 2 2 5" xfId="43069"/>
    <cellStyle name="Linked Cell 2 2 2 6" xfId="43070"/>
    <cellStyle name="Linked Cell 2 2 3 2" xfId="43071"/>
    <cellStyle name="Linked Cell 2 2_Lcc_inputs" xfId="43072"/>
    <cellStyle name="Linked Cell 2 3 2 2 2" xfId="43073"/>
    <cellStyle name="Linked Cell 2 3 2 2 2 2" xfId="43074"/>
    <cellStyle name="Linked Cell 2 3 2 2 3" xfId="43075"/>
    <cellStyle name="Linked Cell 2 3 2 2 4" xfId="43076"/>
    <cellStyle name="Linked Cell 2 3 2 2_Lcc_inputs" xfId="43077"/>
    <cellStyle name="Linked Cell 2 3 2 3" xfId="43078"/>
    <cellStyle name="Linked Cell 2 3 2 3 2" xfId="43079"/>
    <cellStyle name="Linked Cell 2 3 2 3 3" xfId="43080"/>
    <cellStyle name="Linked Cell 2 3 2 4" xfId="43081"/>
    <cellStyle name="Linked Cell 2 3 2 4 2" xfId="43082"/>
    <cellStyle name="Linked Cell 2 3 2 5" xfId="43083"/>
    <cellStyle name="Linked Cell 2 3 2 6" xfId="43084"/>
    <cellStyle name="Linked Cell 2 3 3 2" xfId="43085"/>
    <cellStyle name="Linked Cell 2 3_Lcc_inputs" xfId="43086"/>
    <cellStyle name="Linked Cell 2 4 2 2" xfId="43087"/>
    <cellStyle name="Linked Cell 2 4 2 2 2" xfId="43088"/>
    <cellStyle name="Linked Cell 2 4 2 3" xfId="43089"/>
    <cellStyle name="Linked Cell 2 4 2 4" xfId="43090"/>
    <cellStyle name="Linked Cell 2 4 2_Lcc_inputs" xfId="43091"/>
    <cellStyle name="Linked Cell 2 4 3 2" xfId="43092"/>
    <cellStyle name="Linked Cell 2 4 3 3" xfId="43093"/>
    <cellStyle name="Linked Cell 2 4 4" xfId="43094"/>
    <cellStyle name="Linked Cell 2 4 4 2" xfId="43095"/>
    <cellStyle name="Linked Cell 2 4 5" xfId="43096"/>
    <cellStyle name="Linked Cell 2 4 6" xfId="43097"/>
    <cellStyle name="Linked Cell 2 5 2" xfId="43098"/>
    <cellStyle name="Linked Cell 2_Lcc_inputs" xfId="43099"/>
    <cellStyle name="Linked Cell 3 3 2 2" xfId="43100"/>
    <cellStyle name="Linked Cell 3 3 3" xfId="43101"/>
    <cellStyle name="Linked Cell 3 3 4" xfId="43102"/>
    <cellStyle name="Linked Cell 3 3_Lcc_inputs" xfId="43103"/>
    <cellStyle name="Linked Cell 3 4 2" xfId="43104"/>
    <cellStyle name="Linked Cell 3 4 3" xfId="43105"/>
    <cellStyle name="Linked Cell 3 5 2" xfId="43106"/>
    <cellStyle name="Linked Cell 3 6" xfId="43107"/>
    <cellStyle name="Linked Cell 3_Lcc_inputs" xfId="43108"/>
    <cellStyle name="Linked Cell 4 2 2 2" xfId="43109"/>
    <cellStyle name="Linked Cell 4 2 3" xfId="43110"/>
    <cellStyle name="Linked Cell 4 2 4" xfId="43111"/>
    <cellStyle name="Linked Cell 4 2_Lcc_inputs" xfId="43112"/>
    <cellStyle name="Linked Cell 4 3 2" xfId="43113"/>
    <cellStyle name="Linked Cell 4 3 3" xfId="43114"/>
    <cellStyle name="Linked Cell 4 4" xfId="43115"/>
    <cellStyle name="Linked Cell 4 4 2" xfId="43116"/>
    <cellStyle name="Linked Cell 4 5" xfId="43117"/>
    <cellStyle name="Linked Cell 4_Lcc_inputs" xfId="43118"/>
    <cellStyle name="Normal 10 10 2 2 3" xfId="43119"/>
    <cellStyle name="Normal 10 10 2 4" xfId="43120"/>
    <cellStyle name="Normal 10 10 2_Lcc_inputs" xfId="43121"/>
    <cellStyle name="Normal 10 10 6" xfId="43122"/>
    <cellStyle name="Normal 10 10 7" xfId="43123"/>
    <cellStyle name="Normal 10 10_Lcc_inputs" xfId="43124"/>
    <cellStyle name="Normal 10 11 2 3" xfId="43125"/>
    <cellStyle name="Normal 10 11 3 2" xfId="43126"/>
    <cellStyle name="Normal 10 11 4" xfId="43127"/>
    <cellStyle name="Normal 10 11 5" xfId="43128"/>
    <cellStyle name="Normal 10 11_Lcc_inputs" xfId="43129"/>
    <cellStyle name="Normal 10 12 2 3" xfId="43130"/>
    <cellStyle name="Normal 10 12 4" xfId="43131"/>
    <cellStyle name="Normal 10 12_Lcc_inputs" xfId="43132"/>
    <cellStyle name="Normal 10 13 3" xfId="43133"/>
    <cellStyle name="Normal 10 14 2" xfId="43134"/>
    <cellStyle name="Normal 10 15" xfId="43135"/>
    <cellStyle name="Normal 10 16" xfId="43136"/>
    <cellStyle name="Normal 10 2 10" xfId="43137"/>
    <cellStyle name="Normal 10 2 2 3 2 2 3" xfId="43138"/>
    <cellStyle name="Normal 10 2 2 3 2 4" xfId="43139"/>
    <cellStyle name="Normal 10 2 2 3 2_Lcc_inputs" xfId="43140"/>
    <cellStyle name="Normal 10 2 2 3 6" xfId="43141"/>
    <cellStyle name="Normal 10 2 2 3 7" xfId="43142"/>
    <cellStyle name="Normal 10 2 2 3_Lcc_inputs" xfId="43143"/>
    <cellStyle name="Normal 10 2 2 4 2 3" xfId="43144"/>
    <cellStyle name="Normal 10 2 2 4 3 2" xfId="43145"/>
    <cellStyle name="Normal 10 2 2 4 4" xfId="43146"/>
    <cellStyle name="Normal 10 2 2 4 5" xfId="43147"/>
    <cellStyle name="Normal 10 2 2 4_Lcc_inputs" xfId="43148"/>
    <cellStyle name="Normal 10 2 2 5 2 3" xfId="43149"/>
    <cellStyle name="Normal 10 2 2 5 4" xfId="43150"/>
    <cellStyle name="Normal 10 2 2 5_Lcc_inputs" xfId="43151"/>
    <cellStyle name="Normal 10 2 2 6 3" xfId="43152"/>
    <cellStyle name="Normal 10 2 2 7 2" xfId="43153"/>
    <cellStyle name="Normal 10 2 2 9" xfId="43154"/>
    <cellStyle name="Normal 10 2 2_Lcc_inputs" xfId="43155"/>
    <cellStyle name="Normal 10 2 4 2_Lcc_inputs" xfId="43156"/>
    <cellStyle name="Normal 10 2 4 3 2 3" xfId="43157"/>
    <cellStyle name="Normal 10 2 4 3 4" xfId="43158"/>
    <cellStyle name="Normal 10 2 4 3_Lcc_inputs" xfId="43159"/>
    <cellStyle name="Normal 10 2 4 7" xfId="43160"/>
    <cellStyle name="Normal 10 2 4 8" xfId="43161"/>
    <cellStyle name="Normal 10 2 4_Lcc_inputs" xfId="43162"/>
    <cellStyle name="Normal 10 2 5 2_Lcc_inputs" xfId="43163"/>
    <cellStyle name="Normal 10 2 5 3 2 3" xfId="43164"/>
    <cellStyle name="Normal 10 2 5 3 4" xfId="43165"/>
    <cellStyle name="Normal 10 2 5 3_Lcc_inputs" xfId="43166"/>
    <cellStyle name="Normal 10 2 5 7" xfId="43167"/>
    <cellStyle name="Normal 10 2 5 8" xfId="43168"/>
    <cellStyle name="Normal 10 2 5_Lcc_inputs" xfId="43169"/>
    <cellStyle name="Normal 10 2 6 2 2 3" xfId="43170"/>
    <cellStyle name="Normal 10 2 6 2 4" xfId="43171"/>
    <cellStyle name="Normal 10 2 6 2_Lcc_inputs" xfId="43172"/>
    <cellStyle name="Normal 10 2 6 6" xfId="43173"/>
    <cellStyle name="Normal 10 2 6 7" xfId="43174"/>
    <cellStyle name="Normal 10 2 6_Lcc_inputs" xfId="43175"/>
    <cellStyle name="Normal 10 2 7 3" xfId="43176"/>
    <cellStyle name="Normal 10 2 8 2" xfId="43177"/>
    <cellStyle name="Normal 10 2 9" xfId="43178"/>
    <cellStyle name="Normal 10 2 9 2" xfId="43179"/>
    <cellStyle name="Normal 10 2_Lcc_inputs" xfId="43180"/>
    <cellStyle name="Normal 10 3 2 2 2_Lcc_inputs" xfId="43181"/>
    <cellStyle name="Normal 10 3 2 2 3 2 3" xfId="43182"/>
    <cellStyle name="Normal 10 3 2 2 3 4" xfId="43183"/>
    <cellStyle name="Normal 10 3 2 2 3_Lcc_inputs" xfId="43184"/>
    <cellStyle name="Normal 10 3 2 2 7" xfId="43185"/>
    <cellStyle name="Normal 10 3 2 2 8" xfId="43186"/>
    <cellStyle name="Normal 10 3 2 2_Lcc_inputs" xfId="43187"/>
    <cellStyle name="Normal 10 3 2 3_Lcc_inputs" xfId="43188"/>
    <cellStyle name="Normal 10 3 2 4 2 3" xfId="43189"/>
    <cellStyle name="Normal 10 3 2 4 4" xfId="43190"/>
    <cellStyle name="Normal 10 3 2 4_Lcc_inputs" xfId="43191"/>
    <cellStyle name="Normal 10 3 2 9" xfId="43192"/>
    <cellStyle name="Normal 10 3 2_Lcc_inputs" xfId="43193"/>
    <cellStyle name="Normal 10 3 3 2_Lcc_inputs" xfId="43194"/>
    <cellStyle name="Normal 10 3 3 3 2 3" xfId="43195"/>
    <cellStyle name="Normal 10 3 3 3 4" xfId="43196"/>
    <cellStyle name="Normal 10 3 3 3_Lcc_inputs" xfId="43197"/>
    <cellStyle name="Normal 10 3 3 7" xfId="43198"/>
    <cellStyle name="Normal 10 3 3 8" xfId="43199"/>
    <cellStyle name="Normal 10 3 3_Lcc_inputs" xfId="43200"/>
    <cellStyle name="Normal 10 3 4 2 2" xfId="43201"/>
    <cellStyle name="Normal 10 3 4 3" xfId="43202"/>
    <cellStyle name="Normal 10 3 4 3 2" xfId="43203"/>
    <cellStyle name="Normal 10 3 4 3 3" xfId="43204"/>
    <cellStyle name="Normal 10 3 4 4" xfId="43205"/>
    <cellStyle name="Normal 10 3 4 4 2" xfId="43206"/>
    <cellStyle name="Normal 10 3 4 5" xfId="43207"/>
    <cellStyle name="Normal 10 3 4_Lcc_inputs" xfId="43208"/>
    <cellStyle name="Normal 10 3 5 2 2 3" xfId="43209"/>
    <cellStyle name="Normal 10 3 5 2 4" xfId="43210"/>
    <cellStyle name="Normal 10 3 5 2_Lcc_inputs" xfId="43211"/>
    <cellStyle name="Normal 10 3 5 6" xfId="43212"/>
    <cellStyle name="Normal 10 3 5 7" xfId="43213"/>
    <cellStyle name="Normal 10 3 5_Lcc_inputs" xfId="43214"/>
    <cellStyle name="Normal 10 3 7 2 3" xfId="43215"/>
    <cellStyle name="Normal 10 3 7 4" xfId="43216"/>
    <cellStyle name="Normal 10 3 7_Lcc_inputs" xfId="43217"/>
    <cellStyle name="Normal 10 4 2 2_Lcc_inputs" xfId="43218"/>
    <cellStyle name="Normal 10 4 2 3 2 3" xfId="43219"/>
    <cellStyle name="Normal 10 4 2 3 4" xfId="43220"/>
    <cellStyle name="Normal 10 4 2 3_Lcc_inputs" xfId="43221"/>
    <cellStyle name="Normal 10 4 2 8" xfId="43222"/>
    <cellStyle name="Normal 10 4 2_Lcc_inputs" xfId="43223"/>
    <cellStyle name="Normal 10 4 3 2 2 3" xfId="43224"/>
    <cellStyle name="Normal 10 4 3 2 4" xfId="43225"/>
    <cellStyle name="Normal 10 4 3 2_Lcc_inputs" xfId="43226"/>
    <cellStyle name="Normal 10 4 3 6" xfId="43227"/>
    <cellStyle name="Normal 10 4 3 7" xfId="43228"/>
    <cellStyle name="Normal 10 4 3_Lcc_inputs" xfId="43229"/>
    <cellStyle name="Normal 10 4 4 2 3" xfId="43230"/>
    <cellStyle name="Normal 10 4 4 3 2" xfId="43231"/>
    <cellStyle name="Normal 10 4 4 4" xfId="43232"/>
    <cellStyle name="Normal 10 4 4 5" xfId="43233"/>
    <cellStyle name="Normal 10 4 4_Lcc_inputs" xfId="43234"/>
    <cellStyle name="Normal 10 4 5 2 3" xfId="43235"/>
    <cellStyle name="Normal 10 4 5 4" xfId="43236"/>
    <cellStyle name="Normal 10 4 5_Lcc_inputs" xfId="43237"/>
    <cellStyle name="Normal 10 4 6 3" xfId="43238"/>
    <cellStyle name="Normal 10 4 7 2" xfId="43239"/>
    <cellStyle name="Normal 10 4 8" xfId="43240"/>
    <cellStyle name="Normal 10 4 9" xfId="43241"/>
    <cellStyle name="Normal 10 4_Lcc_inputs" xfId="43242"/>
    <cellStyle name="Normal 10 5 2 2_Lcc_inputs" xfId="43243"/>
    <cellStyle name="Normal 10 5 2 3 2 3" xfId="43244"/>
    <cellStyle name="Normal 10 5 2 3 4" xfId="43245"/>
    <cellStyle name="Normal 10 5 2 3_Lcc_inputs" xfId="43246"/>
    <cellStyle name="Normal 10 5 2 7" xfId="43247"/>
    <cellStyle name="Normal 10 5 2 8" xfId="43248"/>
    <cellStyle name="Normal 10 5 2_Lcc_inputs" xfId="43249"/>
    <cellStyle name="Normal 10 5 3_Lcc_inputs" xfId="43250"/>
    <cellStyle name="Normal 10 5 4 2 3" xfId="43251"/>
    <cellStyle name="Normal 10 5 4 4" xfId="43252"/>
    <cellStyle name="Normal 10 5 4_Lcc_inputs" xfId="43253"/>
    <cellStyle name="Normal 10 5 9" xfId="43254"/>
    <cellStyle name="Normal 10 5_Lcc_inputs" xfId="43255"/>
    <cellStyle name="Normal 10 6 2 2_Lcc_inputs" xfId="43256"/>
    <cellStyle name="Normal 10 6 2 3 2 3" xfId="43257"/>
    <cellStyle name="Normal 10 6 2 3 4" xfId="43258"/>
    <cellStyle name="Normal 10 6 2 3_Lcc_inputs" xfId="43259"/>
    <cellStyle name="Normal 10 6 2 7" xfId="43260"/>
    <cellStyle name="Normal 10 6 2 8" xfId="43261"/>
    <cellStyle name="Normal 10 6 2_Lcc_inputs" xfId="43262"/>
    <cellStyle name="Normal 10 6 3_Lcc_inputs" xfId="43263"/>
    <cellStyle name="Normal 10 6 4 2 3" xfId="43264"/>
    <cellStyle name="Normal 10 6 4 4" xfId="43265"/>
    <cellStyle name="Normal 10 6 4_Lcc_inputs" xfId="43266"/>
    <cellStyle name="Normal 10 6 8" xfId="43267"/>
    <cellStyle name="Normal 10 6 9" xfId="43268"/>
    <cellStyle name="Normal 10 6_Lcc_inputs" xfId="43269"/>
    <cellStyle name="Normal 10 7 2 2_Lcc_inputs" xfId="43270"/>
    <cellStyle name="Normal 10 7 2 3 2 3" xfId="43271"/>
    <cellStyle name="Normal 10 7 2 3 4" xfId="43272"/>
    <cellStyle name="Normal 10 7 2 3_Lcc_inputs" xfId="43273"/>
    <cellStyle name="Normal 10 7 2 7" xfId="43274"/>
    <cellStyle name="Normal 10 7 2 8" xfId="43275"/>
    <cellStyle name="Normal 10 7 2_Lcc_inputs" xfId="43276"/>
    <cellStyle name="Normal 10 7 3_Lcc_inputs" xfId="43277"/>
    <cellStyle name="Normal 10 7 4 2 3" xfId="43278"/>
    <cellStyle name="Normal 10 7 4 4" xfId="43279"/>
    <cellStyle name="Normal 10 7 4_Lcc_inputs" xfId="43280"/>
    <cellStyle name="Normal 10 7 8" xfId="43281"/>
    <cellStyle name="Normal 10 7 9" xfId="43282"/>
    <cellStyle name="Normal 10 7_Lcc_inputs" xfId="43283"/>
    <cellStyle name="Normal 10 8 2_Lcc_inputs" xfId="43284"/>
    <cellStyle name="Normal 10 8 3 2 3" xfId="43285"/>
    <cellStyle name="Normal 10 8 3 4" xfId="43286"/>
    <cellStyle name="Normal 10 8 3_Lcc_inputs" xfId="43287"/>
    <cellStyle name="Normal 10 8 7" xfId="43288"/>
    <cellStyle name="Normal 10 8 8" xfId="43289"/>
    <cellStyle name="Normal 10 8_Lcc_inputs" xfId="43290"/>
    <cellStyle name="Normal 10 9 2_Lcc_inputs" xfId="43291"/>
    <cellStyle name="Normal 10 9 3 2 3" xfId="43292"/>
    <cellStyle name="Normal 10 9 3 4" xfId="43293"/>
    <cellStyle name="Normal 10 9 3_Lcc_inputs" xfId="43294"/>
    <cellStyle name="Normal 10 9 7" xfId="43295"/>
    <cellStyle name="Normal 10 9 8" xfId="43296"/>
    <cellStyle name="Normal 10 9_Lcc_inputs" xfId="43297"/>
    <cellStyle name="Normal 10_Lcc_inputs" xfId="43298"/>
    <cellStyle name="Normal 11 10 2 2 3" xfId="43299"/>
    <cellStyle name="Normal 11 10 2 4" xfId="43300"/>
    <cellStyle name="Normal 11 10 2_Lcc_inputs" xfId="43301"/>
    <cellStyle name="Normal 11 10 6" xfId="43302"/>
    <cellStyle name="Normal 11 10 7" xfId="43303"/>
    <cellStyle name="Normal 11 10_Lcc_inputs" xfId="43304"/>
    <cellStyle name="Normal 11 11 2 3" xfId="43305"/>
    <cellStyle name="Normal 11 11 3 2" xfId="43306"/>
    <cellStyle name="Normal 11 11 4" xfId="43307"/>
    <cellStyle name="Normal 11 11 5" xfId="43308"/>
    <cellStyle name="Normal 11 11_Lcc_inputs" xfId="43309"/>
    <cellStyle name="Normal 11 12 2 3" xfId="43310"/>
    <cellStyle name="Normal 11 12 4" xfId="43311"/>
    <cellStyle name="Normal 11 12_Lcc_inputs" xfId="43312"/>
    <cellStyle name="Normal 11 13 3" xfId="43313"/>
    <cellStyle name="Normal 11 14 2" xfId="43314"/>
    <cellStyle name="Normal 11 15" xfId="43315"/>
    <cellStyle name="Normal 11 16" xfId="43316"/>
    <cellStyle name="Normal 11 2 10" xfId="43317"/>
    <cellStyle name="Normal 11 2 2 3 2 2 3" xfId="43318"/>
    <cellStyle name="Normal 11 2 2 3 2 4" xfId="43319"/>
    <cellStyle name="Normal 11 2 2 3 2_Lcc_inputs" xfId="43320"/>
    <cellStyle name="Normal 11 2 2 3 6" xfId="43321"/>
    <cellStyle name="Normal 11 2 2 3 7" xfId="43322"/>
    <cellStyle name="Normal 11 2 2 3_Lcc_inputs" xfId="43323"/>
    <cellStyle name="Normal 11 2 2 4 2 3" xfId="43324"/>
    <cellStyle name="Normal 11 2 2 4 3 2" xfId="43325"/>
    <cellStyle name="Normal 11 2 2 4 4" xfId="43326"/>
    <cellStyle name="Normal 11 2 2 4 5" xfId="43327"/>
    <cellStyle name="Normal 11 2 2 4_Lcc_inputs" xfId="43328"/>
    <cellStyle name="Normal 11 2 2 5 2 3" xfId="43329"/>
    <cellStyle name="Normal 11 2 2 5 4" xfId="43330"/>
    <cellStyle name="Normal 11 2 2 5_Lcc_inputs" xfId="43331"/>
    <cellStyle name="Normal 11 2 2 6 3" xfId="43332"/>
    <cellStyle name="Normal 11 2 2 7 2" xfId="43333"/>
    <cellStyle name="Normal 11 2 2 8" xfId="43334"/>
    <cellStyle name="Normal 11 2 2 9" xfId="43335"/>
    <cellStyle name="Normal 11 2 2_Lcc_inputs" xfId="43336"/>
    <cellStyle name="Normal 11 2 4 2_Lcc_inputs" xfId="43337"/>
    <cellStyle name="Normal 11 2 4 3 2 3" xfId="43338"/>
    <cellStyle name="Normal 11 2 4 3 4" xfId="43339"/>
    <cellStyle name="Normal 11 2 4 3_Lcc_inputs" xfId="43340"/>
    <cellStyle name="Normal 11 2 4 7" xfId="43341"/>
    <cellStyle name="Normal 11 2 4 8" xfId="43342"/>
    <cellStyle name="Normal 11 2 4_Lcc_inputs" xfId="43343"/>
    <cellStyle name="Normal 11 2 5 2_Lcc_inputs" xfId="43344"/>
    <cellStyle name="Normal 11 2 5 3 2 3" xfId="43345"/>
    <cellStyle name="Normal 11 2 5 3 4" xfId="43346"/>
    <cellStyle name="Normal 11 2 5 3_Lcc_inputs" xfId="43347"/>
    <cellStyle name="Normal 11 2 5 7" xfId="43348"/>
    <cellStyle name="Normal 11 2 5 8" xfId="43349"/>
    <cellStyle name="Normal 11 2 5_Lcc_inputs" xfId="43350"/>
    <cellStyle name="Normal 11 2 6 2 2 3" xfId="43351"/>
    <cellStyle name="Normal 11 2 6 2 4" xfId="43352"/>
    <cellStyle name="Normal 11 2 6 2_Lcc_inputs" xfId="43353"/>
    <cellStyle name="Normal 11 2 6 6" xfId="43354"/>
    <cellStyle name="Normal 11 2 6 7" xfId="43355"/>
    <cellStyle name="Normal 11 2 6_Lcc_inputs" xfId="43356"/>
    <cellStyle name="Normal 11 2 7 3" xfId="43357"/>
    <cellStyle name="Normal 11 2 8 2" xfId="43358"/>
    <cellStyle name="Normal 11 2 9" xfId="43359"/>
    <cellStyle name="Normal 11 2 9 2" xfId="43360"/>
    <cellStyle name="Normal 11 2_Lcc_inputs" xfId="43361"/>
    <cellStyle name="Normal 11 3 2 2 2_Lcc_inputs" xfId="43362"/>
    <cellStyle name="Normal 11 3 2 2 3 2 3" xfId="43363"/>
    <cellStyle name="Normal 11 3 2 2 3 4" xfId="43364"/>
    <cellStyle name="Normal 11 3 2 2 3_Lcc_inputs" xfId="43365"/>
    <cellStyle name="Normal 11 3 2 2 7" xfId="43366"/>
    <cellStyle name="Normal 11 3 2 2 8" xfId="43367"/>
    <cellStyle name="Normal 11 3 2 2_Lcc_inputs" xfId="43368"/>
    <cellStyle name="Normal 11 3 2 3_Lcc_inputs" xfId="43369"/>
    <cellStyle name="Normal 11 3 2 4 2 3" xfId="43370"/>
    <cellStyle name="Normal 11 3 2 4 4" xfId="43371"/>
    <cellStyle name="Normal 11 3 2 4_Lcc_inputs" xfId="43372"/>
    <cellStyle name="Normal 11 3 2 8" xfId="43373"/>
    <cellStyle name="Normal 11 3 2 9" xfId="43374"/>
    <cellStyle name="Normal 11 3 2_Lcc_inputs" xfId="43375"/>
    <cellStyle name="Normal 11 3 3 2_Lcc_inputs" xfId="43376"/>
    <cellStyle name="Normal 11 3 3 3 2 3" xfId="43377"/>
    <cellStyle name="Normal 11 3 3 3 4" xfId="43378"/>
    <cellStyle name="Normal 11 3 3 3_Lcc_inputs" xfId="43379"/>
    <cellStyle name="Normal 11 3 3 7" xfId="43380"/>
    <cellStyle name="Normal 11 3 3 8" xfId="43381"/>
    <cellStyle name="Normal 11 3 3_Lcc_inputs" xfId="43382"/>
    <cellStyle name="Normal 11 3 4 2 2" xfId="43383"/>
    <cellStyle name="Normal 11 3 4 3" xfId="43384"/>
    <cellStyle name="Normal 11 3 4 3 2" xfId="43385"/>
    <cellStyle name="Normal 11 3 4 3 3" xfId="43386"/>
    <cellStyle name="Normal 11 3 4 4" xfId="43387"/>
    <cellStyle name="Normal 11 3 4 4 2" xfId="43388"/>
    <cellStyle name="Normal 11 3 4 5" xfId="43389"/>
    <cellStyle name="Normal 11 3 4_Lcc_inputs" xfId="43390"/>
    <cellStyle name="Normal 11 3 5 2 2 3" xfId="43391"/>
    <cellStyle name="Normal 11 3 5 2 4" xfId="43392"/>
    <cellStyle name="Normal 11 3 5 2_Lcc_inputs" xfId="43393"/>
    <cellStyle name="Normal 11 3 5 6" xfId="43394"/>
    <cellStyle name="Normal 11 3 5 7" xfId="43395"/>
    <cellStyle name="Normal 11 3 5_Lcc_inputs" xfId="43396"/>
    <cellStyle name="Normal 11 3 7 2 3" xfId="43397"/>
    <cellStyle name="Normal 11 3 7 4" xfId="43398"/>
    <cellStyle name="Normal 11 3 7_Lcc_inputs" xfId="43399"/>
    <cellStyle name="Normal 11 4 2 2_Lcc_inputs" xfId="43400"/>
    <cellStyle name="Normal 11 4 2 3 2 3" xfId="43401"/>
    <cellStyle name="Normal 11 4 2 3 4" xfId="43402"/>
    <cellStyle name="Normal 11 4 2 3_Lcc_inputs" xfId="43403"/>
    <cellStyle name="Normal 11 4 2 7" xfId="43404"/>
    <cellStyle name="Normal 11 4 2 8" xfId="43405"/>
    <cellStyle name="Normal 11 4 2_Lcc_inputs" xfId="43406"/>
    <cellStyle name="Normal 11 4 3 2 2 3" xfId="43407"/>
    <cellStyle name="Normal 11 4 3 2 4" xfId="43408"/>
    <cellStyle name="Normal 11 4 3 2_Lcc_inputs" xfId="43409"/>
    <cellStyle name="Normal 11 4 3 6" xfId="43410"/>
    <cellStyle name="Normal 11 4 3 7" xfId="43411"/>
    <cellStyle name="Normal 11 4 3_Lcc_inputs" xfId="43412"/>
    <cellStyle name="Normal 11 4 4 2 3" xfId="43413"/>
    <cellStyle name="Normal 11 4 4 3 2" xfId="43414"/>
    <cellStyle name="Normal 11 4 4 4" xfId="43415"/>
    <cellStyle name="Normal 11 4 4 5" xfId="43416"/>
    <cellStyle name="Normal 11 4 4_Lcc_inputs" xfId="43417"/>
    <cellStyle name="Normal 11 4 5 2 3" xfId="43418"/>
    <cellStyle name="Normal 11 4 5 4" xfId="43419"/>
    <cellStyle name="Normal 11 4 5_Lcc_inputs" xfId="43420"/>
    <cellStyle name="Normal 11 4 6 3" xfId="43421"/>
    <cellStyle name="Normal 11 4 7 2" xfId="43422"/>
    <cellStyle name="Normal 11 4 8" xfId="43423"/>
    <cellStyle name="Normal 11 4 9" xfId="43424"/>
    <cellStyle name="Normal 11 4_Lcc_inputs" xfId="43425"/>
    <cellStyle name="Normal 11 5 2 2_Lcc_inputs" xfId="43426"/>
    <cellStyle name="Normal 11 5 2 3 2 3" xfId="43427"/>
    <cellStyle name="Normal 11 5 2 3 4" xfId="43428"/>
    <cellStyle name="Normal 11 5 2 3_Lcc_inputs" xfId="43429"/>
    <cellStyle name="Normal 11 5 2 7" xfId="43430"/>
    <cellStyle name="Normal 11 5 2 8" xfId="43431"/>
    <cellStyle name="Normal 11 5 2_Lcc_inputs" xfId="43432"/>
    <cellStyle name="Normal 11 5 3_Lcc_inputs" xfId="43433"/>
    <cellStyle name="Normal 11 5 4 2 3" xfId="43434"/>
    <cellStyle name="Normal 11 5 4 4" xfId="43435"/>
    <cellStyle name="Normal 11 5 4_Lcc_inputs" xfId="43436"/>
    <cellStyle name="Normal 11 5 8" xfId="43437"/>
    <cellStyle name="Normal 11 5 9" xfId="43438"/>
    <cellStyle name="Normal 11 5_Lcc_inputs" xfId="43439"/>
    <cellStyle name="Normal 11 6 2 2_Lcc_inputs" xfId="43440"/>
    <cellStyle name="Normal 11 6 2 3 2 3" xfId="43441"/>
    <cellStyle name="Normal 11 6 2 3 4" xfId="43442"/>
    <cellStyle name="Normal 11 6 2 3_Lcc_inputs" xfId="43443"/>
    <cellStyle name="Normal 11 6 2 7" xfId="43444"/>
    <cellStyle name="Normal 11 6 2 8" xfId="43445"/>
    <cellStyle name="Normal 11 6 2_Lcc_inputs" xfId="43446"/>
    <cellStyle name="Normal 11 6 3_Lcc_inputs" xfId="43447"/>
    <cellStyle name="Normal 11 6 4 2 3" xfId="43448"/>
    <cellStyle name="Normal 11 6 4 4" xfId="43449"/>
    <cellStyle name="Normal 11 6 4_Lcc_inputs" xfId="43450"/>
    <cellStyle name="Normal 11 6 8" xfId="43451"/>
    <cellStyle name="Normal 11 6 9" xfId="43452"/>
    <cellStyle name="Normal 11 6_Lcc_inputs" xfId="43453"/>
    <cellStyle name="Normal 11 7 2 2_Lcc_inputs" xfId="43454"/>
    <cellStyle name="Normal 11 7 2 3 2 3" xfId="43455"/>
    <cellStyle name="Normal 11 7 2 3 4" xfId="43456"/>
    <cellStyle name="Normal 11 7 2 3_Lcc_inputs" xfId="43457"/>
    <cellStyle name="Normal 11 7 2 7" xfId="43458"/>
    <cellStyle name="Normal 11 7 2 8" xfId="43459"/>
    <cellStyle name="Normal 11 7 2_Lcc_inputs" xfId="43460"/>
    <cellStyle name="Normal 11 7 3_Lcc_inputs" xfId="43461"/>
    <cellStyle name="Normal 11 7 4 2 3" xfId="43462"/>
    <cellStyle name="Normal 11 7 4 4" xfId="43463"/>
    <cellStyle name="Normal 11 7 4_Lcc_inputs" xfId="43464"/>
    <cellStyle name="Normal 11 7 8" xfId="43465"/>
    <cellStyle name="Normal 11 7 9" xfId="43466"/>
    <cellStyle name="Normal 11 7_Lcc_inputs" xfId="43467"/>
    <cellStyle name="Normal 11 8 2_Lcc_inputs" xfId="43468"/>
    <cellStyle name="Normal 11 8 3 2 3" xfId="43469"/>
    <cellStyle name="Normal 11 8 3 4" xfId="43470"/>
    <cellStyle name="Normal 11 8 3_Lcc_inputs" xfId="43471"/>
    <cellStyle name="Normal 11 8 7" xfId="43472"/>
    <cellStyle name="Normal 11 8 8" xfId="43473"/>
    <cellStyle name="Normal 11 8_Lcc_inputs" xfId="43474"/>
    <cellStyle name="Normal 11 9 2_Lcc_inputs" xfId="43475"/>
    <cellStyle name="Normal 11 9 3 2 3" xfId="43476"/>
    <cellStyle name="Normal 11 9 3 4" xfId="43477"/>
    <cellStyle name="Normal 11 9 3_Lcc_inputs" xfId="43478"/>
    <cellStyle name="Normal 11 9 7" xfId="43479"/>
    <cellStyle name="Normal 11 9 8" xfId="43480"/>
    <cellStyle name="Normal 11 9_Lcc_inputs" xfId="43481"/>
    <cellStyle name="Normal 11_Lcc_inputs" xfId="43482"/>
    <cellStyle name="Normal 12 10 2 2 3" xfId="43483"/>
    <cellStyle name="Normal 12 10 2 4" xfId="43484"/>
    <cellStyle name="Normal 12 10 2_Lcc_inputs" xfId="43485"/>
    <cellStyle name="Normal 12 10 6" xfId="43486"/>
    <cellStyle name="Normal 12 10 7" xfId="43487"/>
    <cellStyle name="Normal 12 10_Lcc_inputs" xfId="43488"/>
    <cellStyle name="Normal 12 11 2 3" xfId="43489"/>
    <cellStyle name="Normal 12 11 3 2" xfId="43490"/>
    <cellStyle name="Normal 12 11 4" xfId="43491"/>
    <cellStyle name="Normal 12 11 5" xfId="43492"/>
    <cellStyle name="Normal 12 11_Lcc_inputs" xfId="43493"/>
    <cellStyle name="Normal 12 12 2 3" xfId="43494"/>
    <cellStyle name="Normal 12 12 4" xfId="43495"/>
    <cellStyle name="Normal 12 12_Lcc_inputs" xfId="43496"/>
    <cellStyle name="Normal 12 13 3" xfId="43497"/>
    <cellStyle name="Normal 12 14 2" xfId="43498"/>
    <cellStyle name="Normal 12 15" xfId="43499"/>
    <cellStyle name="Normal 12 16" xfId="43500"/>
    <cellStyle name="Normal 12 2 10" xfId="43501"/>
    <cellStyle name="Normal 12 2 2 3 2 2 3" xfId="43502"/>
    <cellStyle name="Normal 12 2 2 3 2 4" xfId="43503"/>
    <cellStyle name="Normal 12 2 2 3 2_Lcc_inputs" xfId="43504"/>
    <cellStyle name="Normal 12 2 2 3 6" xfId="43505"/>
    <cellStyle name="Normal 12 2 2 3 7" xfId="43506"/>
    <cellStyle name="Normal 12 2 2 3_Lcc_inputs" xfId="43507"/>
    <cellStyle name="Normal 12 2 2 4 2 3" xfId="43508"/>
    <cellStyle name="Normal 12 2 2 4 3 2" xfId="43509"/>
    <cellStyle name="Normal 12 2 2 4 4" xfId="43510"/>
    <cellStyle name="Normal 12 2 2 4 5" xfId="43511"/>
    <cellStyle name="Normal 12 2 2 4_Lcc_inputs" xfId="43512"/>
    <cellStyle name="Normal 12 2 2 5 2 3" xfId="43513"/>
    <cellStyle name="Normal 12 2 2 5 4" xfId="43514"/>
    <cellStyle name="Normal 12 2 2 5_Lcc_inputs" xfId="43515"/>
    <cellStyle name="Normal 12 2 2 6 3" xfId="43516"/>
    <cellStyle name="Normal 12 2 2 7 2" xfId="43517"/>
    <cellStyle name="Normal 12 2 2 9" xfId="43518"/>
    <cellStyle name="Normal 12 2 2_Lcc_inputs" xfId="43519"/>
    <cellStyle name="Normal 12 2 4 2_Lcc_inputs" xfId="43520"/>
    <cellStyle name="Normal 12 2 4 3 2 3" xfId="43521"/>
    <cellStyle name="Normal 12 2 4 3 4" xfId="43522"/>
    <cellStyle name="Normal 12 2 4 3_Lcc_inputs" xfId="43523"/>
    <cellStyle name="Normal 12 2 4 7" xfId="43524"/>
    <cellStyle name="Normal 12 2 4 8" xfId="43525"/>
    <cellStyle name="Normal 12 2 4_Lcc_inputs" xfId="43526"/>
    <cellStyle name="Normal 12 2 5 2_Lcc_inputs" xfId="43527"/>
    <cellStyle name="Normal 12 2 5 3 2 3" xfId="43528"/>
    <cellStyle name="Normal 12 2 5 3 4" xfId="43529"/>
    <cellStyle name="Normal 12 2 5 3_Lcc_inputs" xfId="43530"/>
    <cellStyle name="Normal 12 2 5 7" xfId="43531"/>
    <cellStyle name="Normal 12 2 5 8" xfId="43532"/>
    <cellStyle name="Normal 12 2 5_Lcc_inputs" xfId="43533"/>
    <cellStyle name="Normal 12 2 6 2 2 3" xfId="43534"/>
    <cellStyle name="Normal 12 2 6 2 4" xfId="43535"/>
    <cellStyle name="Normal 12 2 6 2_Lcc_inputs" xfId="43536"/>
    <cellStyle name="Normal 12 2 6 6" xfId="43537"/>
    <cellStyle name="Normal 12 2 6 7" xfId="43538"/>
    <cellStyle name="Normal 12 2 6_Lcc_inputs" xfId="43539"/>
    <cellStyle name="Normal 12 2 7 3" xfId="43540"/>
    <cellStyle name="Normal 12 2 8 2" xfId="43541"/>
    <cellStyle name="Normal 12 2 9" xfId="43542"/>
    <cellStyle name="Normal 12 2 9 2" xfId="43543"/>
    <cellStyle name="Normal 12 2_Lcc_inputs" xfId="43544"/>
    <cellStyle name="Normal 12 3 2 2 2_Lcc_inputs" xfId="43545"/>
    <cellStyle name="Normal 12 3 2 2 3 2 3" xfId="43546"/>
    <cellStyle name="Normal 12 3 2 2 3 4" xfId="43547"/>
    <cellStyle name="Normal 12 3 2 2 3_Lcc_inputs" xfId="43548"/>
    <cellStyle name="Normal 12 3 2 2 7" xfId="43549"/>
    <cellStyle name="Normal 12 3 2 2 8" xfId="43550"/>
    <cellStyle name="Normal 12 3 2 2_Lcc_inputs" xfId="43551"/>
    <cellStyle name="Normal 12 3 2 3_Lcc_inputs" xfId="43552"/>
    <cellStyle name="Normal 12 3 2 4 2 3" xfId="43553"/>
    <cellStyle name="Normal 12 3 2 4 4" xfId="43554"/>
    <cellStyle name="Normal 12 3 2 4_Lcc_inputs" xfId="43555"/>
    <cellStyle name="Normal 12 3 2 8" xfId="43556"/>
    <cellStyle name="Normal 12 3 2 9" xfId="43557"/>
    <cellStyle name="Normal 12 3 2_Lcc_inputs" xfId="43558"/>
    <cellStyle name="Normal 12 3 3 2_Lcc_inputs" xfId="43559"/>
    <cellStyle name="Normal 12 3 3 3 2 3" xfId="43560"/>
    <cellStyle name="Normal 12 3 3 3 4" xfId="43561"/>
    <cellStyle name="Normal 12 3 3 3_Lcc_inputs" xfId="43562"/>
    <cellStyle name="Normal 12 3 3 7" xfId="43563"/>
    <cellStyle name="Normal 12 3 3 8" xfId="43564"/>
    <cellStyle name="Normal 12 3 3_Lcc_inputs" xfId="43565"/>
    <cellStyle name="Normal 12 3 4 2 2" xfId="43566"/>
    <cellStyle name="Normal 12 3 4 3" xfId="43567"/>
    <cellStyle name="Normal 12 3 4 3 2" xfId="43568"/>
    <cellStyle name="Normal 12 3 4 3 3" xfId="43569"/>
    <cellStyle name="Normal 12 3 4 4" xfId="43570"/>
    <cellStyle name="Normal 12 3 4 4 2" xfId="43571"/>
    <cellStyle name="Normal 12 3 4 5" xfId="43572"/>
    <cellStyle name="Normal 12 3 4_Lcc_inputs" xfId="43573"/>
    <cellStyle name="Normal 12 3 5 2 2 3" xfId="43574"/>
    <cellStyle name="Normal 12 3 5 2 4" xfId="43575"/>
    <cellStyle name="Normal 12 3 5 2_Lcc_inputs" xfId="43576"/>
    <cellStyle name="Normal 12 3 5 6" xfId="43577"/>
    <cellStyle name="Normal 12 3 5 7" xfId="43578"/>
    <cellStyle name="Normal 12 3 5_Lcc_inputs" xfId="43579"/>
    <cellStyle name="Normal 12 3 7 2 3" xfId="43580"/>
    <cellStyle name="Normal 12 3 7 4" xfId="43581"/>
    <cellStyle name="Normal 12 3 7_Lcc_inputs" xfId="43582"/>
    <cellStyle name="Normal 12 4 2 2_Lcc_inputs" xfId="43583"/>
    <cellStyle name="Normal 12 4 2 3 2 3" xfId="43584"/>
    <cellStyle name="Normal 12 4 2 3 4" xfId="43585"/>
    <cellStyle name="Normal 12 4 2 3_Lcc_inputs" xfId="43586"/>
    <cellStyle name="Normal 12 4 2 7" xfId="43587"/>
    <cellStyle name="Normal 12 4 2 8" xfId="43588"/>
    <cellStyle name="Normal 12 4 2_Lcc_inputs" xfId="43589"/>
    <cellStyle name="Normal 12 4 3 2 2 3" xfId="43590"/>
    <cellStyle name="Normal 12 4 3 2 4" xfId="43591"/>
    <cellStyle name="Normal 12 4 3 2_Lcc_inputs" xfId="43592"/>
    <cellStyle name="Normal 12 4 3 6" xfId="43593"/>
    <cellStyle name="Normal 12 4 3 7" xfId="43594"/>
    <cellStyle name="Normal 12 4 3_Lcc_inputs" xfId="43595"/>
    <cellStyle name="Normal 12 4 4 2 3" xfId="43596"/>
    <cellStyle name="Normal 12 4 4 3 2" xfId="43597"/>
    <cellStyle name="Normal 12 4 4 4" xfId="43598"/>
    <cellStyle name="Normal 12 4 4 5" xfId="43599"/>
    <cellStyle name="Normal 12 4 4_Lcc_inputs" xfId="43600"/>
    <cellStyle name="Normal 12 4 5 2 3" xfId="43601"/>
    <cellStyle name="Normal 12 4 5 4" xfId="43602"/>
    <cellStyle name="Normal 12 4 5_Lcc_inputs" xfId="43603"/>
    <cellStyle name="Normal 12 4 6 3" xfId="43604"/>
    <cellStyle name="Normal 12 4 7 2" xfId="43605"/>
    <cellStyle name="Normal 12 4 8" xfId="43606"/>
    <cellStyle name="Normal 12 4 9" xfId="43607"/>
    <cellStyle name="Normal 12 4_Lcc_inputs" xfId="43608"/>
    <cellStyle name="Normal 12 5 2 2_Lcc_inputs" xfId="43609"/>
    <cellStyle name="Normal 12 5 2 3 2 3" xfId="43610"/>
    <cellStyle name="Normal 12 5 2 3 4" xfId="43611"/>
    <cellStyle name="Normal 12 5 2 3_Lcc_inputs" xfId="43612"/>
    <cellStyle name="Normal 12 5 2 7" xfId="43613"/>
    <cellStyle name="Normal 12 5 2 8" xfId="43614"/>
    <cellStyle name="Normal 12 5 2_Lcc_inputs" xfId="43615"/>
    <cellStyle name="Normal 12 5 3_Lcc_inputs" xfId="43616"/>
    <cellStyle name="Normal 12 5 4 2 3" xfId="43617"/>
    <cellStyle name="Normal 12 5 4 4" xfId="43618"/>
    <cellStyle name="Normal 12 5 4_Lcc_inputs" xfId="43619"/>
    <cellStyle name="Normal 12 5 8" xfId="43620"/>
    <cellStyle name="Normal 12 5 9" xfId="43621"/>
    <cellStyle name="Normal 12 5_Lcc_inputs" xfId="43622"/>
    <cellStyle name="Normal 12 6 2 2_Lcc_inputs" xfId="43623"/>
    <cellStyle name="Normal 12 6 2 3 2 3" xfId="43624"/>
    <cellStyle name="Normal 12 6 2 3 4" xfId="43625"/>
    <cellStyle name="Normal 12 6 2 3_Lcc_inputs" xfId="43626"/>
    <cellStyle name="Normal 12 6 2 7" xfId="43627"/>
    <cellStyle name="Normal 12 6 2 8" xfId="43628"/>
    <cellStyle name="Normal 12 6 2_Lcc_inputs" xfId="43629"/>
    <cellStyle name="Normal 12 6 3_Lcc_inputs" xfId="43630"/>
    <cellStyle name="Normal 12 6 4 2 3" xfId="43631"/>
    <cellStyle name="Normal 12 6 4 4" xfId="43632"/>
    <cellStyle name="Normal 12 6 4_Lcc_inputs" xfId="43633"/>
    <cellStyle name="Normal 12 6 8" xfId="43634"/>
    <cellStyle name="Normal 12 6 9" xfId="43635"/>
    <cellStyle name="Normal 12 6_Lcc_inputs" xfId="43636"/>
    <cellStyle name="Normal 12 7 2 2_Lcc_inputs" xfId="43637"/>
    <cellStyle name="Normal 12 7 2 3 2 3" xfId="43638"/>
    <cellStyle name="Normal 12 7 2 3 4" xfId="43639"/>
    <cellStyle name="Normal 12 7 2 3_Lcc_inputs" xfId="43640"/>
    <cellStyle name="Normal 12 7 2 7" xfId="43641"/>
    <cellStyle name="Normal 12 7 2 8" xfId="43642"/>
    <cellStyle name="Normal 12 7 2_Lcc_inputs" xfId="43643"/>
    <cellStyle name="Normal 12 7 3_Lcc_inputs" xfId="43644"/>
    <cellStyle name="Normal 12 7 4 2 3" xfId="43645"/>
    <cellStyle name="Normal 12 7 4 4" xfId="43646"/>
    <cellStyle name="Normal 12 7 4_Lcc_inputs" xfId="43647"/>
    <cellStyle name="Normal 12 7 8" xfId="43648"/>
    <cellStyle name="Normal 12 7 9" xfId="43649"/>
    <cellStyle name="Normal 12 7_Lcc_inputs" xfId="43650"/>
    <cellStyle name="Normal 12 8 2_Lcc_inputs" xfId="43651"/>
    <cellStyle name="Normal 12 8 3 2 3" xfId="43652"/>
    <cellStyle name="Normal 12 8 3 4" xfId="43653"/>
    <cellStyle name="Normal 12 8 3_Lcc_inputs" xfId="43654"/>
    <cellStyle name="Normal 12 8 7" xfId="43655"/>
    <cellStyle name="Normal 12 8 8" xfId="43656"/>
    <cellStyle name="Normal 12 8_Lcc_inputs" xfId="43657"/>
    <cellStyle name="Normal 12 9 2_Lcc_inputs" xfId="43658"/>
    <cellStyle name="Normal 12 9 3 2 3" xfId="43659"/>
    <cellStyle name="Normal 12 9 3 4" xfId="43660"/>
    <cellStyle name="Normal 12 9 3_Lcc_inputs" xfId="43661"/>
    <cellStyle name="Normal 12 9 7" xfId="43662"/>
    <cellStyle name="Normal 12 9 8" xfId="43663"/>
    <cellStyle name="Normal 12 9_Lcc_inputs" xfId="43664"/>
    <cellStyle name="Normal 12_Lcc_inputs" xfId="43665"/>
    <cellStyle name="Normal 13 10 2 2 3" xfId="43666"/>
    <cellStyle name="Normal 13 10 2 4" xfId="43667"/>
    <cellStyle name="Normal 13 10 2_Lcc_inputs" xfId="43668"/>
    <cellStyle name="Normal 13 10 6" xfId="43669"/>
    <cellStyle name="Normal 13 10 7" xfId="43670"/>
    <cellStyle name="Normal 13 10_Lcc_inputs" xfId="43671"/>
    <cellStyle name="Normal 13 11 2 3" xfId="43672"/>
    <cellStyle name="Normal 13 11 3 2" xfId="43673"/>
    <cellStyle name="Normal 13 11 4" xfId="43674"/>
    <cellStyle name="Normal 13 11 5" xfId="43675"/>
    <cellStyle name="Normal 13 11_Lcc_inputs" xfId="43676"/>
    <cellStyle name="Normal 13 12 2 3" xfId="43677"/>
    <cellStyle name="Normal 13 12 4" xfId="43678"/>
    <cellStyle name="Normal 13 12_Lcc_inputs" xfId="43679"/>
    <cellStyle name="Normal 13 13 3" xfId="43680"/>
    <cellStyle name="Normal 13 14 2" xfId="43681"/>
    <cellStyle name="Normal 13 15" xfId="43682"/>
    <cellStyle name="Normal 13 16" xfId="43683"/>
    <cellStyle name="Normal 13 2 10" xfId="43684"/>
    <cellStyle name="Normal 13 2 10 2" xfId="43685"/>
    <cellStyle name="Normal 13 2 11" xfId="43686"/>
    <cellStyle name="Normal 13 2 2 2 2_Lcc_inputs" xfId="43687"/>
    <cellStyle name="Normal 13 2 2 2 3 2 3" xfId="43688"/>
    <cellStyle name="Normal 13 2 2 2 3 4" xfId="43689"/>
    <cellStyle name="Normal 13 2 2 2 3_Lcc_inputs" xfId="43690"/>
    <cellStyle name="Normal 13 2 2 2 7" xfId="43691"/>
    <cellStyle name="Normal 13 2 2 2 8" xfId="43692"/>
    <cellStyle name="Normal 13 2 2 2_Lcc_inputs" xfId="43693"/>
    <cellStyle name="Normal 13 2 2 3_Lcc_inputs" xfId="43694"/>
    <cellStyle name="Normal 13 2 2 4 2 3" xfId="43695"/>
    <cellStyle name="Normal 13 2 2 4 4" xfId="43696"/>
    <cellStyle name="Normal 13 2 2 4_Lcc_inputs" xfId="43697"/>
    <cellStyle name="Normal 13 2 2 8" xfId="43698"/>
    <cellStyle name="Normal 13 2 2 9" xfId="43699"/>
    <cellStyle name="Normal 13 2 2_Lcc_inputs" xfId="43700"/>
    <cellStyle name="Normal 13 2 3 2_Lcc_inputs" xfId="43701"/>
    <cellStyle name="Normal 13 2 3 3 2 3" xfId="43702"/>
    <cellStyle name="Normal 13 2 3 3 4" xfId="43703"/>
    <cellStyle name="Normal 13 2 3 3_Lcc_inputs" xfId="43704"/>
    <cellStyle name="Normal 13 2 3 7" xfId="43705"/>
    <cellStyle name="Normal 13 2 3 8" xfId="43706"/>
    <cellStyle name="Normal 13 2 3_Lcc_inputs" xfId="43707"/>
    <cellStyle name="Normal 13 2 4 2_Lcc_inputs" xfId="43708"/>
    <cellStyle name="Normal 13 2 4 3 2 3" xfId="43709"/>
    <cellStyle name="Normal 13 2 4 3 4" xfId="43710"/>
    <cellStyle name="Normal 13 2 4 3_Lcc_inputs" xfId="43711"/>
    <cellStyle name="Normal 13 2 4 7" xfId="43712"/>
    <cellStyle name="Normal 13 2 4 8" xfId="43713"/>
    <cellStyle name="Normal 13 2 4_Lcc_inputs" xfId="43714"/>
    <cellStyle name="Normal 13 2 5 2 2 3" xfId="43715"/>
    <cellStyle name="Normal 13 2 5 2 4" xfId="43716"/>
    <cellStyle name="Normal 13 2 5 2_Lcc_inputs" xfId="43717"/>
    <cellStyle name="Normal 13 2 5 6" xfId="43718"/>
    <cellStyle name="Normal 13 2 5 7" xfId="43719"/>
    <cellStyle name="Normal 13 2 5_Lcc_inputs" xfId="43720"/>
    <cellStyle name="Normal 13 2 6 2 3" xfId="43721"/>
    <cellStyle name="Normal 13 2 6 3 2" xfId="43722"/>
    <cellStyle name="Normal 13 2 6 4" xfId="43723"/>
    <cellStyle name="Normal 13 2 6 5" xfId="43724"/>
    <cellStyle name="Normal 13 2 6_Lcc_inputs" xfId="43725"/>
    <cellStyle name="Normal 13 2 7 2 3" xfId="43726"/>
    <cellStyle name="Normal 13 2 7 4" xfId="43727"/>
    <cellStyle name="Normal 13 2 7_Lcc_inputs" xfId="43728"/>
    <cellStyle name="Normal 13 2 8 3" xfId="43729"/>
    <cellStyle name="Normal 13 2 9 2" xfId="43730"/>
    <cellStyle name="Normal 13 2_Lcc_inputs" xfId="43731"/>
    <cellStyle name="Normal 13 3 2 2_Lcc_inputs" xfId="43732"/>
    <cellStyle name="Normal 13 3 2 3 2 3" xfId="43733"/>
    <cellStyle name="Normal 13 3 2 3 4" xfId="43734"/>
    <cellStyle name="Normal 13 3 2 3_Lcc_inputs" xfId="43735"/>
    <cellStyle name="Normal 13 3 2 7" xfId="43736"/>
    <cellStyle name="Normal 13 3 2 8" xfId="43737"/>
    <cellStyle name="Normal 13 3 2_Lcc_inputs" xfId="43738"/>
    <cellStyle name="Normal 13 3 3 2_Lcc_inputs" xfId="43739"/>
    <cellStyle name="Normal 13 3 3 3 2 3" xfId="43740"/>
    <cellStyle name="Normal 13 3 3 3 4" xfId="43741"/>
    <cellStyle name="Normal 13 3 3 3_Lcc_inputs" xfId="43742"/>
    <cellStyle name="Normal 13 3 3 7" xfId="43743"/>
    <cellStyle name="Normal 13 3 3 8" xfId="43744"/>
    <cellStyle name="Normal 13 3 3_Lcc_inputs" xfId="43745"/>
    <cellStyle name="Normal 13 3 4 2 2" xfId="43746"/>
    <cellStyle name="Normal 13 3 4 3" xfId="43747"/>
    <cellStyle name="Normal 13 3 4 3 2" xfId="43748"/>
    <cellStyle name="Normal 13 3 4 3 3" xfId="43749"/>
    <cellStyle name="Normal 13 3 4 4" xfId="43750"/>
    <cellStyle name="Normal 13 3 4 4 2" xfId="43751"/>
    <cellStyle name="Normal 13 3 4 5" xfId="43752"/>
    <cellStyle name="Normal 13 3 4_Lcc_inputs" xfId="43753"/>
    <cellStyle name="Normal 13 3 5 2 2 3" xfId="43754"/>
    <cellStyle name="Normal 13 3 5 2 4" xfId="43755"/>
    <cellStyle name="Normal 13 3 5 2_Lcc_inputs" xfId="43756"/>
    <cellStyle name="Normal 13 3 5 6" xfId="43757"/>
    <cellStyle name="Normal 13 3 5 7" xfId="43758"/>
    <cellStyle name="Normal 13 3 5_Lcc_inputs" xfId="43759"/>
    <cellStyle name="Normal 13 3 7 2 3" xfId="43760"/>
    <cellStyle name="Normal 13 3 7 4" xfId="43761"/>
    <cellStyle name="Normal 13 3 7_Lcc_inputs" xfId="43762"/>
    <cellStyle name="Normal 13 4 2 2_Lcc_inputs" xfId="43763"/>
    <cellStyle name="Normal 13 4 2 3 2 3" xfId="43764"/>
    <cellStyle name="Normal 13 4 2 3 4" xfId="43765"/>
    <cellStyle name="Normal 13 4 2 3_Lcc_inputs" xfId="43766"/>
    <cellStyle name="Normal 13 4 2 7" xfId="43767"/>
    <cellStyle name="Normal 13 4 2 8" xfId="43768"/>
    <cellStyle name="Normal 13 4 2_Lcc_inputs" xfId="43769"/>
    <cellStyle name="Normal 13 4 3_Lcc_inputs" xfId="43770"/>
    <cellStyle name="Normal 13 4 4 2 3" xfId="43771"/>
    <cellStyle name="Normal 13 4 4 4" xfId="43772"/>
    <cellStyle name="Normal 13 4 4_Lcc_inputs" xfId="43773"/>
    <cellStyle name="Normal 13 4 9" xfId="43774"/>
    <cellStyle name="Normal 13 4_Lcc_inputs" xfId="43775"/>
    <cellStyle name="Normal 13 5 2 2_Lcc_inputs" xfId="43776"/>
    <cellStyle name="Normal 13 5 2 3 2 3" xfId="43777"/>
    <cellStyle name="Normal 13 5 2 3 4" xfId="43778"/>
    <cellStyle name="Normal 13 5 2 3_Lcc_inputs" xfId="43779"/>
    <cellStyle name="Normal 13 5 2 7" xfId="43780"/>
    <cellStyle name="Normal 13 5 2 8" xfId="43781"/>
    <cellStyle name="Normal 13 5 2_Lcc_inputs" xfId="43782"/>
    <cellStyle name="Normal 13 5 3_Lcc_inputs" xfId="43783"/>
    <cellStyle name="Normal 13 5 4 2 3" xfId="43784"/>
    <cellStyle name="Normal 13 5 4 4" xfId="43785"/>
    <cellStyle name="Normal 13 5 4_Lcc_inputs" xfId="43786"/>
    <cellStyle name="Normal 13 5 8" xfId="43787"/>
    <cellStyle name="Normal 13 5 9" xfId="43788"/>
    <cellStyle name="Normal 13 5_Lcc_inputs" xfId="43789"/>
    <cellStyle name="Normal 13 6 2 2_Lcc_inputs" xfId="43790"/>
    <cellStyle name="Normal 13 6 2 3 2 3" xfId="43791"/>
    <cellStyle name="Normal 13 6 2 3 4" xfId="43792"/>
    <cellStyle name="Normal 13 6 2 3_Lcc_inputs" xfId="43793"/>
    <cellStyle name="Normal 13 6 2 7" xfId="43794"/>
    <cellStyle name="Normal 13 6 2 8" xfId="43795"/>
    <cellStyle name="Normal 13 6 2_Lcc_inputs" xfId="43796"/>
    <cellStyle name="Normal 13 6 3_Lcc_inputs" xfId="43797"/>
    <cellStyle name="Normal 13 6 4 2 3" xfId="43798"/>
    <cellStyle name="Normal 13 6 4 4" xfId="43799"/>
    <cellStyle name="Normal 13 6 4_Lcc_inputs" xfId="43800"/>
    <cellStyle name="Normal 13 6 8" xfId="43801"/>
    <cellStyle name="Normal 13 6 9" xfId="43802"/>
    <cellStyle name="Normal 13 6_Lcc_inputs" xfId="43803"/>
    <cellStyle name="Normal 13 7 2 2_Lcc_inputs" xfId="43804"/>
    <cellStyle name="Normal 13 7 2 3 2 3" xfId="43805"/>
    <cellStyle name="Normal 13 7 2 3 4" xfId="43806"/>
    <cellStyle name="Normal 13 7 2 3_Lcc_inputs" xfId="43807"/>
    <cellStyle name="Normal 13 7 2 7" xfId="43808"/>
    <cellStyle name="Normal 13 7 2 8" xfId="43809"/>
    <cellStyle name="Normal 13 7 2_Lcc_inputs" xfId="43810"/>
    <cellStyle name="Normal 13 7 3_Lcc_inputs" xfId="43811"/>
    <cellStyle name="Normal 13 7 4 2 3" xfId="43812"/>
    <cellStyle name="Normal 13 7 4 4" xfId="43813"/>
    <cellStyle name="Normal 13 7 4_Lcc_inputs" xfId="43814"/>
    <cellStyle name="Normal 13 7 8" xfId="43815"/>
    <cellStyle name="Normal 13 7 9" xfId="43816"/>
    <cellStyle name="Normal 13 7_Lcc_inputs" xfId="43817"/>
    <cellStyle name="Normal 13 8 2_Lcc_inputs" xfId="43818"/>
    <cellStyle name="Normal 13 8 3 2 3" xfId="43819"/>
    <cellStyle name="Normal 13 8 3 4" xfId="43820"/>
    <cellStyle name="Normal 13 8 3_Lcc_inputs" xfId="43821"/>
    <cellStyle name="Normal 13 8 7" xfId="43822"/>
    <cellStyle name="Normal 13 8 8" xfId="43823"/>
    <cellStyle name="Normal 13 8_Lcc_inputs" xfId="43824"/>
    <cellStyle name="Normal 13 9 2_Lcc_inputs" xfId="43825"/>
    <cellStyle name="Normal 13 9 3 2 3" xfId="43826"/>
    <cellStyle name="Normal 13 9 3 4" xfId="43827"/>
    <cellStyle name="Normal 13 9 3_Lcc_inputs" xfId="43828"/>
    <cellStyle name="Normal 13 9 7" xfId="43829"/>
    <cellStyle name="Normal 13 9 8" xfId="43830"/>
    <cellStyle name="Normal 13 9_Lcc_inputs" xfId="43831"/>
    <cellStyle name="Normal 13_Lcc_inputs" xfId="43832"/>
    <cellStyle name="Normal 14 10 2 2 3" xfId="43833"/>
    <cellStyle name="Normal 14 10 2 4" xfId="43834"/>
    <cellStyle name="Normal 14 10 2_Lcc_inputs" xfId="43835"/>
    <cellStyle name="Normal 14 10 6" xfId="43836"/>
    <cellStyle name="Normal 14 10 7" xfId="43837"/>
    <cellStyle name="Normal 14 10_Lcc_inputs" xfId="43838"/>
    <cellStyle name="Normal 14 11 2 3" xfId="43839"/>
    <cellStyle name="Normal 14 11 3 2" xfId="43840"/>
    <cellStyle name="Normal 14 11 4" xfId="43841"/>
    <cellStyle name="Normal 14 11 5" xfId="43842"/>
    <cellStyle name="Normal 14 11_Lcc_inputs" xfId="43843"/>
    <cellStyle name="Normal 14 12 2 3" xfId="43844"/>
    <cellStyle name="Normal 14 12 4" xfId="43845"/>
    <cellStyle name="Normal 14 12_Lcc_inputs" xfId="43846"/>
    <cellStyle name="Normal 14 13 3" xfId="43847"/>
    <cellStyle name="Normal 14 14 2" xfId="43848"/>
    <cellStyle name="Normal 14 15" xfId="43849"/>
    <cellStyle name="Normal 14 16" xfId="43850"/>
    <cellStyle name="Normal 14 2 10" xfId="43851"/>
    <cellStyle name="Normal 14 2 10 2" xfId="43852"/>
    <cellStyle name="Normal 14 2 11" xfId="43853"/>
    <cellStyle name="Normal 14 2 2 2 2_Lcc_inputs" xfId="43854"/>
    <cellStyle name="Normal 14 2 2 2 3 2 3" xfId="43855"/>
    <cellStyle name="Normal 14 2 2 2 3 4" xfId="43856"/>
    <cellStyle name="Normal 14 2 2 2 3_Lcc_inputs" xfId="43857"/>
    <cellStyle name="Normal 14 2 2 2 7" xfId="43858"/>
    <cellStyle name="Normal 14 2 2 2 8" xfId="43859"/>
    <cellStyle name="Normal 14 2 2 2_Lcc_inputs" xfId="43860"/>
    <cellStyle name="Normal 14 2 2 3_Lcc_inputs" xfId="43861"/>
    <cellStyle name="Normal 14 2 2 4 2 3" xfId="43862"/>
    <cellStyle name="Normal 14 2 2 4 4" xfId="43863"/>
    <cellStyle name="Normal 14 2 2 4_Lcc_inputs" xfId="43864"/>
    <cellStyle name="Normal 14 2 2 8" xfId="43865"/>
    <cellStyle name="Normal 14 2 2 9" xfId="43866"/>
    <cellStyle name="Normal 14 2 2_Lcc_inputs" xfId="43867"/>
    <cellStyle name="Normal 14 2 3 2_Lcc_inputs" xfId="43868"/>
    <cellStyle name="Normal 14 2 3 3 2 3" xfId="43869"/>
    <cellStyle name="Normal 14 2 3 3 4" xfId="43870"/>
    <cellStyle name="Normal 14 2 3 3_Lcc_inputs" xfId="43871"/>
    <cellStyle name="Normal 14 2 3 7" xfId="43872"/>
    <cellStyle name="Normal 14 2 3 8" xfId="43873"/>
    <cellStyle name="Normal 14 2 3_Lcc_inputs" xfId="43874"/>
    <cellStyle name="Normal 14 2 4 2_Lcc_inputs" xfId="43875"/>
    <cellStyle name="Normal 14 2 4 3 2 3" xfId="43876"/>
    <cellStyle name="Normal 14 2 4 3 4" xfId="43877"/>
    <cellStyle name="Normal 14 2 4 3_Lcc_inputs" xfId="43878"/>
    <cellStyle name="Normal 14 2 4 7" xfId="43879"/>
    <cellStyle name="Normal 14 2 4 8" xfId="43880"/>
    <cellStyle name="Normal 14 2 4_Lcc_inputs" xfId="43881"/>
    <cellStyle name="Normal 14 2 5 2 2 3" xfId="43882"/>
    <cellStyle name="Normal 14 2 5 2 4" xfId="43883"/>
    <cellStyle name="Normal 14 2 5 2_Lcc_inputs" xfId="43884"/>
    <cellStyle name="Normal 14 2 5 6" xfId="43885"/>
    <cellStyle name="Normal 14 2 5 7" xfId="43886"/>
    <cellStyle name="Normal 14 2 5_Lcc_inputs" xfId="43887"/>
    <cellStyle name="Normal 14 2 6 2 3" xfId="43888"/>
    <cellStyle name="Normal 14 2 6 3 2" xfId="43889"/>
    <cellStyle name="Normal 14 2 6 4" xfId="43890"/>
    <cellStyle name="Normal 14 2 6 5" xfId="43891"/>
    <cellStyle name="Normal 14 2 6_Lcc_inputs" xfId="43892"/>
    <cellStyle name="Normal 14 2 7 2 3" xfId="43893"/>
    <cellStyle name="Normal 14 2 7 4" xfId="43894"/>
    <cellStyle name="Normal 14 2 7_Lcc_inputs" xfId="43895"/>
    <cellStyle name="Normal 14 2 8 3" xfId="43896"/>
    <cellStyle name="Normal 14 2 9 2" xfId="43897"/>
    <cellStyle name="Normal 14 2_Lcc_inputs" xfId="43898"/>
    <cellStyle name="Normal 14 3 2 2_Lcc_inputs" xfId="43899"/>
    <cellStyle name="Normal 14 3 2 3 2 3" xfId="43900"/>
    <cellStyle name="Normal 14 3 2 3 4" xfId="43901"/>
    <cellStyle name="Normal 14 3 2 3_Lcc_inputs" xfId="43902"/>
    <cellStyle name="Normal 14 3 2 7" xfId="43903"/>
    <cellStyle name="Normal 14 3 2 8" xfId="43904"/>
    <cellStyle name="Normal 14 3 2_Lcc_inputs" xfId="43905"/>
    <cellStyle name="Normal 14 3 3 2_Lcc_inputs" xfId="43906"/>
    <cellStyle name="Normal 14 3 3 3 2 3" xfId="43907"/>
    <cellStyle name="Normal 14 3 3 3 4" xfId="43908"/>
    <cellStyle name="Normal 14 3 3 3_Lcc_inputs" xfId="43909"/>
    <cellStyle name="Normal 14 3 3 7" xfId="43910"/>
    <cellStyle name="Normal 14 3 3 8" xfId="43911"/>
    <cellStyle name="Normal 14 3 3_Lcc_inputs" xfId="43912"/>
    <cellStyle name="Normal 14 3 4 2 2" xfId="43913"/>
    <cellStyle name="Normal 14 3 4 3" xfId="43914"/>
    <cellStyle name="Normal 14 3 4 3 2" xfId="43915"/>
    <cellStyle name="Normal 14 3 4 3 3" xfId="43916"/>
    <cellStyle name="Normal 14 3 4 4" xfId="43917"/>
    <cellStyle name="Normal 14 3 4 4 2" xfId="43918"/>
    <cellStyle name="Normal 14 3 4 5" xfId="43919"/>
    <cellStyle name="Normal 14 3 4_Lcc_inputs" xfId="43920"/>
    <cellStyle name="Normal 14 3 5 2 2 3" xfId="43921"/>
    <cellStyle name="Normal 14 3 5 2 4" xfId="43922"/>
    <cellStyle name="Normal 14 3 5 2_Lcc_inputs" xfId="43923"/>
    <cellStyle name="Normal 14 3 5 6" xfId="43924"/>
    <cellStyle name="Normal 14 3 5 7" xfId="43925"/>
    <cellStyle name="Normal 14 3 5_Lcc_inputs" xfId="43926"/>
    <cellStyle name="Normal 14 3 7 2 3" xfId="43927"/>
    <cellStyle name="Normal 14 3 7 4" xfId="43928"/>
    <cellStyle name="Normal 14 3 7_Lcc_inputs" xfId="43929"/>
    <cellStyle name="Normal 14 4 2 2_Lcc_inputs" xfId="43930"/>
    <cellStyle name="Normal 14 4 2 3 2 3" xfId="43931"/>
    <cellStyle name="Normal 14 4 2 3 4" xfId="43932"/>
    <cellStyle name="Normal 14 4 2 3_Lcc_inputs" xfId="43933"/>
    <cellStyle name="Normal 14 4 2 7" xfId="43934"/>
    <cellStyle name="Normal 14 4 2 8" xfId="43935"/>
    <cellStyle name="Normal 14 4 2_Lcc_inputs" xfId="43936"/>
    <cellStyle name="Normal 14 4 3_Lcc_inputs" xfId="43937"/>
    <cellStyle name="Normal 14 4 4 2 3" xfId="43938"/>
    <cellStyle name="Normal 14 4 4 4" xfId="43939"/>
    <cellStyle name="Normal 14 4 4_Lcc_inputs" xfId="43940"/>
    <cellStyle name="Normal 14 4 9" xfId="43941"/>
    <cellStyle name="Normal 14 4_Lcc_inputs" xfId="43942"/>
    <cellStyle name="Normal 14 5 2 2_Lcc_inputs" xfId="43943"/>
    <cellStyle name="Normal 14 5 2 3 2 3" xfId="43944"/>
    <cellStyle name="Normal 14 5 2 3 4" xfId="43945"/>
    <cellStyle name="Normal 14 5 2 3_Lcc_inputs" xfId="43946"/>
    <cellStyle name="Normal 14 5 2 7" xfId="43947"/>
    <cellStyle name="Normal 14 5 2 8" xfId="43948"/>
    <cellStyle name="Normal 14 5 2_Lcc_inputs" xfId="43949"/>
    <cellStyle name="Normal 14 5 3_Lcc_inputs" xfId="43950"/>
    <cellStyle name="Normal 14 5 4 2 3" xfId="43951"/>
    <cellStyle name="Normal 14 5 4 4" xfId="43952"/>
    <cellStyle name="Normal 14 5 4_Lcc_inputs" xfId="43953"/>
    <cellStyle name="Normal 14 5 8" xfId="43954"/>
    <cellStyle name="Normal 14 5 9" xfId="43955"/>
    <cellStyle name="Normal 14 5_Lcc_inputs" xfId="43956"/>
    <cellStyle name="Normal 14 6 2 2_Lcc_inputs" xfId="43957"/>
    <cellStyle name="Normal 14 6 2 3 2 3" xfId="43958"/>
    <cellStyle name="Normal 14 6 2 3 4" xfId="43959"/>
    <cellStyle name="Normal 14 6 2 3_Lcc_inputs" xfId="43960"/>
    <cellStyle name="Normal 14 6 2 7" xfId="43961"/>
    <cellStyle name="Normal 14 6 2 8" xfId="43962"/>
    <cellStyle name="Normal 14 6 2_Lcc_inputs" xfId="43963"/>
    <cellStyle name="Normal 14 6 3_Lcc_inputs" xfId="43964"/>
    <cellStyle name="Normal 14 6 4 2 3" xfId="43965"/>
    <cellStyle name="Normal 14 6 4 4" xfId="43966"/>
    <cellStyle name="Normal 14 6 4_Lcc_inputs" xfId="43967"/>
    <cellStyle name="Normal 14 6 8" xfId="43968"/>
    <cellStyle name="Normal 14 6 9" xfId="43969"/>
    <cellStyle name="Normal 14 6_Lcc_inputs" xfId="43970"/>
    <cellStyle name="Normal 14 7 2 2_Lcc_inputs" xfId="43971"/>
    <cellStyle name="Normal 14 7 2 3 2 3" xfId="43972"/>
    <cellStyle name="Normal 14 7 2 3 4" xfId="43973"/>
    <cellStyle name="Normal 14 7 2 3_Lcc_inputs" xfId="43974"/>
    <cellStyle name="Normal 14 7 2 7" xfId="43975"/>
    <cellStyle name="Normal 14 7 2 8" xfId="43976"/>
    <cellStyle name="Normal 14 7 2_Lcc_inputs" xfId="43977"/>
    <cellStyle name="Normal 14 7 3_Lcc_inputs" xfId="43978"/>
    <cellStyle name="Normal 14 7 4 2 3" xfId="43979"/>
    <cellStyle name="Normal 14 7 4 4" xfId="43980"/>
    <cellStyle name="Normal 14 7 4_Lcc_inputs" xfId="43981"/>
    <cellStyle name="Normal 14 7 8" xfId="43982"/>
    <cellStyle name="Normal 14 7 9" xfId="43983"/>
    <cellStyle name="Normal 14 7_Lcc_inputs" xfId="43984"/>
    <cellStyle name="Normal 14 8 2_Lcc_inputs" xfId="43985"/>
    <cellStyle name="Normal 14 8 3 2 3" xfId="43986"/>
    <cellStyle name="Normal 14 8 3 4" xfId="43987"/>
    <cellStyle name="Normal 14 8 3_Lcc_inputs" xfId="43988"/>
    <cellStyle name="Normal 14 8 7" xfId="43989"/>
    <cellStyle name="Normal 14 8 8" xfId="43990"/>
    <cellStyle name="Normal 14 8_Lcc_inputs" xfId="43991"/>
    <cellStyle name="Normal 14 9 2_Lcc_inputs" xfId="43992"/>
    <cellStyle name="Normal 14 9 3 2 3" xfId="43993"/>
    <cellStyle name="Normal 14 9 3 4" xfId="43994"/>
    <cellStyle name="Normal 14 9 3_Lcc_inputs" xfId="43995"/>
    <cellStyle name="Normal 14 9 7" xfId="43996"/>
    <cellStyle name="Normal 14 9 8" xfId="43997"/>
    <cellStyle name="Normal 14 9_Lcc_inputs" xfId="43998"/>
    <cellStyle name="Normal 14_Lcc_inputs" xfId="43999"/>
    <cellStyle name="Normal 15 10 2 2 3" xfId="44000"/>
    <cellStyle name="Normal 15 10 2 4" xfId="44001"/>
    <cellStyle name="Normal 15 10 2_Lcc_inputs" xfId="44002"/>
    <cellStyle name="Normal 15 10 6" xfId="44003"/>
    <cellStyle name="Normal 15 10 7" xfId="44004"/>
    <cellStyle name="Normal 15 10_Lcc_inputs" xfId="44005"/>
    <cellStyle name="Normal 15 11 2 3" xfId="44006"/>
    <cellStyle name="Normal 15 11 3 2" xfId="44007"/>
    <cellStyle name="Normal 15 11 4" xfId="44008"/>
    <cellStyle name="Normal 15 11 5" xfId="44009"/>
    <cellStyle name="Normal 15 11_Lcc_inputs" xfId="44010"/>
    <cellStyle name="Normal 15 12 2 3" xfId="44011"/>
    <cellStyle name="Normal 15 12 4" xfId="44012"/>
    <cellStyle name="Normal 15 12_Lcc_inputs" xfId="44013"/>
    <cellStyle name="Normal 15 13 3" xfId="44014"/>
    <cellStyle name="Normal 15 14 2" xfId="44015"/>
    <cellStyle name="Normal 15 15" xfId="44016"/>
    <cellStyle name="Normal 15 16" xfId="44017"/>
    <cellStyle name="Normal 15 2 10" xfId="44018"/>
    <cellStyle name="Normal 15 2 2 2_Lcc_inputs" xfId="44019"/>
    <cellStyle name="Normal 15 2 2 3 2 3" xfId="44020"/>
    <cellStyle name="Normal 15 2 2 3 4" xfId="44021"/>
    <cellStyle name="Normal 15 2 2 3_Lcc_inputs" xfId="44022"/>
    <cellStyle name="Normal 15 2 2 7" xfId="44023"/>
    <cellStyle name="Normal 15 2 2 8" xfId="44024"/>
    <cellStyle name="Normal 15 2 2_Lcc_inputs" xfId="44025"/>
    <cellStyle name="Normal 15 2 3 2 2 3" xfId="44026"/>
    <cellStyle name="Normal 15 2 3 2 4" xfId="44027"/>
    <cellStyle name="Normal 15 2 3 2_Lcc_inputs" xfId="44028"/>
    <cellStyle name="Normal 15 2 3 6" xfId="44029"/>
    <cellStyle name="Normal 15 2 3 7" xfId="44030"/>
    <cellStyle name="Normal 15 2 3_Lcc_inputs" xfId="44031"/>
    <cellStyle name="Normal 15 2 4 2 3" xfId="44032"/>
    <cellStyle name="Normal 15 2 4 3 2" xfId="44033"/>
    <cellStyle name="Normal 15 2 4 4" xfId="44034"/>
    <cellStyle name="Normal 15 2 4 5" xfId="44035"/>
    <cellStyle name="Normal 15 2 4_Lcc_inputs" xfId="44036"/>
    <cellStyle name="Normal 15 2 5 2 3" xfId="44037"/>
    <cellStyle name="Normal 15 2 5 3 2" xfId="44038"/>
    <cellStyle name="Normal 15 2 5 4" xfId="44039"/>
    <cellStyle name="Normal 15 2 5 5" xfId="44040"/>
    <cellStyle name="Normal 15 2 5_Lcc_inputs" xfId="44041"/>
    <cellStyle name="Normal 15 2 6 2 2" xfId="44042"/>
    <cellStyle name="Normal 15 2 6 3" xfId="44043"/>
    <cellStyle name="Normal 15 2 6 4" xfId="44044"/>
    <cellStyle name="Normal 15 2 6_Lcc_inputs" xfId="44045"/>
    <cellStyle name="Normal 15 2 7 2" xfId="44046"/>
    <cellStyle name="Normal 15 2 7 3" xfId="44047"/>
    <cellStyle name="Normal 15 2 8" xfId="44048"/>
    <cellStyle name="Normal 15 2 8 2" xfId="44049"/>
    <cellStyle name="Normal 15 2 9" xfId="44050"/>
    <cellStyle name="Normal 15 2_Lcc_inputs" xfId="44051"/>
    <cellStyle name="Normal 15 3 2 2_Lcc_inputs" xfId="44052"/>
    <cellStyle name="Normal 15 3 2 3 2 3" xfId="44053"/>
    <cellStyle name="Normal 15 3 2 3 4" xfId="44054"/>
    <cellStyle name="Normal 15 3 2 3_Lcc_inputs" xfId="44055"/>
    <cellStyle name="Normal 15 3 2 7" xfId="44056"/>
    <cellStyle name="Normal 15 3 2 8" xfId="44057"/>
    <cellStyle name="Normal 15 3 2_Lcc_inputs" xfId="44058"/>
    <cellStyle name="Normal 15 3 3 2 2 3" xfId="44059"/>
    <cellStyle name="Normal 15 3 3 2 4" xfId="44060"/>
    <cellStyle name="Normal 15 3 3 2_Lcc_inputs" xfId="44061"/>
    <cellStyle name="Normal 15 3 3 6" xfId="44062"/>
    <cellStyle name="Normal 15 3 3 7" xfId="44063"/>
    <cellStyle name="Normal 15 3 3_Lcc_inputs" xfId="44064"/>
    <cellStyle name="Normal 15 3 4 2 3" xfId="44065"/>
    <cellStyle name="Normal 15 3 4 3 2" xfId="44066"/>
    <cellStyle name="Normal 15 3 4 4" xfId="44067"/>
    <cellStyle name="Normal 15 3 4 5" xfId="44068"/>
    <cellStyle name="Normal 15 3 4_Lcc_inputs" xfId="44069"/>
    <cellStyle name="Normal 15 3 5 2 3" xfId="44070"/>
    <cellStyle name="Normal 15 3 5 4" xfId="44071"/>
    <cellStyle name="Normal 15 3 5_Lcc_inputs" xfId="44072"/>
    <cellStyle name="Normal 15 3 6 3" xfId="44073"/>
    <cellStyle name="Normal 15 3 7 2" xfId="44074"/>
    <cellStyle name="Normal 15 3 8" xfId="44075"/>
    <cellStyle name="Normal 15 3 9" xfId="44076"/>
    <cellStyle name="Normal 15 3_Lcc_inputs" xfId="44077"/>
    <cellStyle name="Normal 15 4 2 2_Lcc_inputs" xfId="44078"/>
    <cellStyle name="Normal 15 4 2 3 2 3" xfId="44079"/>
    <cellStyle name="Normal 15 4 2 3 4" xfId="44080"/>
    <cellStyle name="Normal 15 4 2 3_Lcc_inputs" xfId="44081"/>
    <cellStyle name="Normal 15 4 2 7" xfId="44082"/>
    <cellStyle name="Normal 15 4 2 8" xfId="44083"/>
    <cellStyle name="Normal 15 4 2_Lcc_inputs" xfId="44084"/>
    <cellStyle name="Normal 15 4 3_Lcc_inputs" xfId="44085"/>
    <cellStyle name="Normal 15 4 4 2 3" xfId="44086"/>
    <cellStyle name="Normal 15 4 4 4" xfId="44087"/>
    <cellStyle name="Normal 15 4 4_Lcc_inputs" xfId="44088"/>
    <cellStyle name="Normal 15 4 8" xfId="44089"/>
    <cellStyle name="Normal 15 4 9" xfId="44090"/>
    <cellStyle name="Normal 15 4_Lcc_inputs" xfId="44091"/>
    <cellStyle name="Normal 15 5 2 2_Lcc_inputs" xfId="44092"/>
    <cellStyle name="Normal 15 5 2 3 2 3" xfId="44093"/>
    <cellStyle name="Normal 15 5 2 3 4" xfId="44094"/>
    <cellStyle name="Normal 15 5 2 3_Lcc_inputs" xfId="44095"/>
    <cellStyle name="Normal 15 5 2 7" xfId="44096"/>
    <cellStyle name="Normal 15 5 2 8" xfId="44097"/>
    <cellStyle name="Normal 15 5 2_Lcc_inputs" xfId="44098"/>
    <cellStyle name="Normal 15 5 3_Lcc_inputs" xfId="44099"/>
    <cellStyle name="Normal 15 5 4 2 3" xfId="44100"/>
    <cellStyle name="Normal 15 5 4 4" xfId="44101"/>
    <cellStyle name="Normal 15 5 4_Lcc_inputs" xfId="44102"/>
    <cellStyle name="Normal 15 5 8" xfId="44103"/>
    <cellStyle name="Normal 15 5 9" xfId="44104"/>
    <cellStyle name="Normal 15 5_Lcc_inputs" xfId="44105"/>
    <cellStyle name="Normal 15 6 2 2_Lcc_inputs" xfId="44106"/>
    <cellStyle name="Normal 15 6 2 3 2 3" xfId="44107"/>
    <cellStyle name="Normal 15 6 2 3 4" xfId="44108"/>
    <cellStyle name="Normal 15 6 2 3_Lcc_inputs" xfId="44109"/>
    <cellStyle name="Normal 15 6 2 7" xfId="44110"/>
    <cellStyle name="Normal 15 6 2 8" xfId="44111"/>
    <cellStyle name="Normal 15 6 2_Lcc_inputs" xfId="44112"/>
    <cellStyle name="Normal 15 6 3_Lcc_inputs" xfId="44113"/>
    <cellStyle name="Normal 15 6 4 2 3" xfId="44114"/>
    <cellStyle name="Normal 15 6 4 4" xfId="44115"/>
    <cellStyle name="Normal 15 6 4_Lcc_inputs" xfId="44116"/>
    <cellStyle name="Normal 15 6 8" xfId="44117"/>
    <cellStyle name="Normal 15 6 9" xfId="44118"/>
    <cellStyle name="Normal 15 6_Lcc_inputs" xfId="44119"/>
    <cellStyle name="Normal 15 7 2 2_Lcc_inputs" xfId="44120"/>
    <cellStyle name="Normal 15 7 2 3 2 3" xfId="44121"/>
    <cellStyle name="Normal 15 7 2 3 4" xfId="44122"/>
    <cellStyle name="Normal 15 7 2 3_Lcc_inputs" xfId="44123"/>
    <cellStyle name="Normal 15 7 2 7" xfId="44124"/>
    <cellStyle name="Normal 15 7 2 8" xfId="44125"/>
    <cellStyle name="Normal 15 7 2_Lcc_inputs" xfId="44126"/>
    <cellStyle name="Normal 15 7 3_Lcc_inputs" xfId="44127"/>
    <cellStyle name="Normal 15 7 4 2 3" xfId="44128"/>
    <cellStyle name="Normal 15 7 4 4" xfId="44129"/>
    <cellStyle name="Normal 15 7 4_Lcc_inputs" xfId="44130"/>
    <cellStyle name="Normal 15 7 8" xfId="44131"/>
    <cellStyle name="Normal 15 7 9" xfId="44132"/>
    <cellStyle name="Normal 15 7_Lcc_inputs" xfId="44133"/>
    <cellStyle name="Normal 15 8 2_Lcc_inputs" xfId="44134"/>
    <cellStyle name="Normal 15 8 3 2 3" xfId="44135"/>
    <cellStyle name="Normal 15 8 3 4" xfId="44136"/>
    <cellStyle name="Normal 15 8 3_Lcc_inputs" xfId="44137"/>
    <cellStyle name="Normal 15 8 7" xfId="44138"/>
    <cellStyle name="Normal 15 8 8" xfId="44139"/>
    <cellStyle name="Normal 15 8_Lcc_inputs" xfId="44140"/>
    <cellStyle name="Normal 15 9 2_Lcc_inputs" xfId="44141"/>
    <cellStyle name="Normal 15 9 3 2 3" xfId="44142"/>
    <cellStyle name="Normal 15 9 3 4" xfId="44143"/>
    <cellStyle name="Normal 15 9 3_Lcc_inputs" xfId="44144"/>
    <cellStyle name="Normal 15 9 7" xfId="44145"/>
    <cellStyle name="Normal 15 9 8" xfId="44146"/>
    <cellStyle name="Normal 15 9_Lcc_inputs" xfId="44147"/>
    <cellStyle name="Normal 15_Lcc_inputs" xfId="44148"/>
    <cellStyle name="Normal 16 10 2 2 3" xfId="44149"/>
    <cellStyle name="Normal 16 10 2 4" xfId="44150"/>
    <cellStyle name="Normal 16 10 2_Lcc_inputs" xfId="44151"/>
    <cellStyle name="Normal 16 10 6" xfId="44152"/>
    <cellStyle name="Normal 16 10 7" xfId="44153"/>
    <cellStyle name="Normal 16 10_Lcc_inputs" xfId="44154"/>
    <cellStyle name="Normal 16 11 2 3" xfId="44155"/>
    <cellStyle name="Normal 16 11 3 2" xfId="44156"/>
    <cellStyle name="Normal 16 11 4" xfId="44157"/>
    <cellStyle name="Normal 16 11 5" xfId="44158"/>
    <cellStyle name="Normal 16 11_Lcc_inputs" xfId="44159"/>
    <cellStyle name="Normal 16 12 2 3" xfId="44160"/>
    <cellStyle name="Normal 16 12 4" xfId="44161"/>
    <cellStyle name="Normal 16 12_Lcc_inputs" xfId="44162"/>
    <cellStyle name="Normal 16 13 3" xfId="44163"/>
    <cellStyle name="Normal 16 14 2" xfId="44164"/>
    <cellStyle name="Normal 16 15" xfId="44165"/>
    <cellStyle name="Normal 16 16" xfId="44166"/>
    <cellStyle name="Normal 16 2 2 2 2_Lcc_inputs" xfId="44167"/>
    <cellStyle name="Normal 16 2 2 2 3 2 3" xfId="44168"/>
    <cellStyle name="Normal 16 2 2 2 3 4" xfId="44169"/>
    <cellStyle name="Normal 16 2 2 2 3_Lcc_inputs" xfId="44170"/>
    <cellStyle name="Normal 16 2 2 2 7" xfId="44171"/>
    <cellStyle name="Normal 16 2 2 2 8" xfId="44172"/>
    <cellStyle name="Normal 16 2 2 2_Lcc_inputs" xfId="44173"/>
    <cellStyle name="Normal 16 2 2 3_Lcc_inputs" xfId="44174"/>
    <cellStyle name="Normal 16 2 2 4 2 3" xfId="44175"/>
    <cellStyle name="Normal 16 2 2 4 4" xfId="44176"/>
    <cellStyle name="Normal 16 2 2 4_Lcc_inputs" xfId="44177"/>
    <cellStyle name="Normal 16 2 2 8" xfId="44178"/>
    <cellStyle name="Normal 16 2 2 9" xfId="44179"/>
    <cellStyle name="Normal 16 2 2_Lcc_inputs" xfId="44180"/>
    <cellStyle name="Normal 16 2 3 2_Lcc_inputs" xfId="44181"/>
    <cellStyle name="Normal 16 2 3 3 2 3" xfId="44182"/>
    <cellStyle name="Normal 16 2 3 3 4" xfId="44183"/>
    <cellStyle name="Normal 16 2 3 3_Lcc_inputs" xfId="44184"/>
    <cellStyle name="Normal 16 2 3 7" xfId="44185"/>
    <cellStyle name="Normal 16 2 3 8" xfId="44186"/>
    <cellStyle name="Normal 16 2 3_Lcc_inputs" xfId="44187"/>
    <cellStyle name="Normal 16 2 4 2 2" xfId="44188"/>
    <cellStyle name="Normal 16 2 4 3" xfId="44189"/>
    <cellStyle name="Normal 16 2 4 3 2" xfId="44190"/>
    <cellStyle name="Normal 16 2 4 3 3" xfId="44191"/>
    <cellStyle name="Normal 16 2 4 4" xfId="44192"/>
    <cellStyle name="Normal 16 2 4 4 2" xfId="44193"/>
    <cellStyle name="Normal 16 2 4 5" xfId="44194"/>
    <cellStyle name="Normal 16 2 4_Lcc_inputs" xfId="44195"/>
    <cellStyle name="Normal 16 2 5 2 2 3" xfId="44196"/>
    <cellStyle name="Normal 16 2 5 2 4" xfId="44197"/>
    <cellStyle name="Normal 16 2 5 2_Lcc_inputs" xfId="44198"/>
    <cellStyle name="Normal 16 2 5 6" xfId="44199"/>
    <cellStyle name="Normal 16 2 5 7" xfId="44200"/>
    <cellStyle name="Normal 16 2 5_Lcc_inputs" xfId="44201"/>
    <cellStyle name="Normal 16 2 6 2" xfId="44202"/>
    <cellStyle name="Normal 16 2 6 2 2" xfId="44203"/>
    <cellStyle name="Normal 16 2 6 3" xfId="44204"/>
    <cellStyle name="Normal 16 2 6 3 2" xfId="44205"/>
    <cellStyle name="Normal 16 2 6 3 3" xfId="44206"/>
    <cellStyle name="Normal 16 2 6 4" xfId="44207"/>
    <cellStyle name="Normal 16 2 6 5" xfId="44208"/>
    <cellStyle name="Normal 16 2 6_Lcc_inputs" xfId="44209"/>
    <cellStyle name="Normal 16 2 7 2 3" xfId="44210"/>
    <cellStyle name="Normal 16 2 7 4" xfId="44211"/>
    <cellStyle name="Normal 16 2 7_Lcc_inputs" xfId="44212"/>
    <cellStyle name="Normal 16 2 9" xfId="44213"/>
    <cellStyle name="Normal 16 2_Lcc_inputs" xfId="44214"/>
    <cellStyle name="Normal 16 3 2 2_Lcc_inputs" xfId="44215"/>
    <cellStyle name="Normal 16 3 2 3 2 3" xfId="44216"/>
    <cellStyle name="Normal 16 3 2 3 4" xfId="44217"/>
    <cellStyle name="Normal 16 3 2 3_Lcc_inputs" xfId="44218"/>
    <cellStyle name="Normal 16 3 2 7" xfId="44219"/>
    <cellStyle name="Normal 16 3 2 8" xfId="44220"/>
    <cellStyle name="Normal 16 3 2_Lcc_inputs" xfId="44221"/>
    <cellStyle name="Normal 16 3 3 2 2 3" xfId="44222"/>
    <cellStyle name="Normal 16 3 3 2 4" xfId="44223"/>
    <cellStyle name="Normal 16 3 3 2_Lcc_inputs" xfId="44224"/>
    <cellStyle name="Normal 16 3 3 6" xfId="44225"/>
    <cellStyle name="Normal 16 3 3 7" xfId="44226"/>
    <cellStyle name="Normal 16 3 3_Lcc_inputs" xfId="44227"/>
    <cellStyle name="Normal 16 3 4 2 3" xfId="44228"/>
    <cellStyle name="Normal 16 3 4 3 2" xfId="44229"/>
    <cellStyle name="Normal 16 3 4 4" xfId="44230"/>
    <cellStyle name="Normal 16 3 4 5" xfId="44231"/>
    <cellStyle name="Normal 16 3 4_Lcc_inputs" xfId="44232"/>
    <cellStyle name="Normal 16 3 5 2 3" xfId="44233"/>
    <cellStyle name="Normal 16 3 5 4" xfId="44234"/>
    <cellStyle name="Normal 16 3 5_Lcc_inputs" xfId="44235"/>
    <cellStyle name="Normal 16 3 6 3" xfId="44236"/>
    <cellStyle name="Normal 16 3 7 2" xfId="44237"/>
    <cellStyle name="Normal 16 3 8" xfId="44238"/>
    <cellStyle name="Normal 16 3 9" xfId="44239"/>
    <cellStyle name="Normal 16 3_Lcc_inputs" xfId="44240"/>
    <cellStyle name="Normal 16 4 2 2_Lcc_inputs" xfId="44241"/>
    <cellStyle name="Normal 16 4 2 3 2 3" xfId="44242"/>
    <cellStyle name="Normal 16 4 2 3 4" xfId="44243"/>
    <cellStyle name="Normal 16 4 2 3_Lcc_inputs" xfId="44244"/>
    <cellStyle name="Normal 16 4 2 7" xfId="44245"/>
    <cellStyle name="Normal 16 4 2 8" xfId="44246"/>
    <cellStyle name="Normal 16 4 2_Lcc_inputs" xfId="44247"/>
    <cellStyle name="Normal 16 4 3_Lcc_inputs" xfId="44248"/>
    <cellStyle name="Normal 16 4 4 2 3" xfId="44249"/>
    <cellStyle name="Normal 16 4 4 4" xfId="44250"/>
    <cellStyle name="Normal 16 4 4_Lcc_inputs" xfId="44251"/>
    <cellStyle name="Normal 16 4 8" xfId="44252"/>
    <cellStyle name="Normal 16 4 9" xfId="44253"/>
    <cellStyle name="Normal 16 4_Lcc_inputs" xfId="44254"/>
    <cellStyle name="Normal 16 5 2 2_Lcc_inputs" xfId="44255"/>
    <cellStyle name="Normal 16 5 2 3 2 3" xfId="44256"/>
    <cellStyle name="Normal 16 5 2 3 4" xfId="44257"/>
    <cellStyle name="Normal 16 5 2 3_Lcc_inputs" xfId="44258"/>
    <cellStyle name="Normal 16 5 2 7" xfId="44259"/>
    <cellStyle name="Normal 16 5 2 8" xfId="44260"/>
    <cellStyle name="Normal 16 5 2_Lcc_inputs" xfId="44261"/>
    <cellStyle name="Normal 16 5 3_Lcc_inputs" xfId="44262"/>
    <cellStyle name="Normal 16 5 4 2 3" xfId="44263"/>
    <cellStyle name="Normal 16 5 4 4" xfId="44264"/>
    <cellStyle name="Normal 16 5 4_Lcc_inputs" xfId="44265"/>
    <cellStyle name="Normal 16 5 8" xfId="44266"/>
    <cellStyle name="Normal 16 5 9" xfId="44267"/>
    <cellStyle name="Normal 16 5_Lcc_inputs" xfId="44268"/>
    <cellStyle name="Normal 16 6 2 2_Lcc_inputs" xfId="44269"/>
    <cellStyle name="Normal 16 6 2 3 2 3" xfId="44270"/>
    <cellStyle name="Normal 16 6 2 3 4" xfId="44271"/>
    <cellStyle name="Normal 16 6 2 3_Lcc_inputs" xfId="44272"/>
    <cellStyle name="Normal 16 6 2 7" xfId="44273"/>
    <cellStyle name="Normal 16 6 2 8" xfId="44274"/>
    <cellStyle name="Normal 16 6 2_Lcc_inputs" xfId="44275"/>
    <cellStyle name="Normal 16 6 3_Lcc_inputs" xfId="44276"/>
    <cellStyle name="Normal 16 6 4 2 3" xfId="44277"/>
    <cellStyle name="Normal 16 6 4 4" xfId="44278"/>
    <cellStyle name="Normal 16 6 4_Lcc_inputs" xfId="44279"/>
    <cellStyle name="Normal 16 6 8" xfId="44280"/>
    <cellStyle name="Normal 16 6 9" xfId="44281"/>
    <cellStyle name="Normal 16 6_Lcc_inputs" xfId="44282"/>
    <cellStyle name="Normal 16 7 2 2_Lcc_inputs" xfId="44283"/>
    <cellStyle name="Normal 16 7 2 3 2 3" xfId="44284"/>
    <cellStyle name="Normal 16 7 2 3 4" xfId="44285"/>
    <cellStyle name="Normal 16 7 2 3_Lcc_inputs" xfId="44286"/>
    <cellStyle name="Normal 16 7 2 7" xfId="44287"/>
    <cellStyle name="Normal 16 7 2 8" xfId="44288"/>
    <cellStyle name="Normal 16 7 2_Lcc_inputs" xfId="44289"/>
    <cellStyle name="Normal 16 7 3_Lcc_inputs" xfId="44290"/>
    <cellStyle name="Normal 16 7 4 2 3" xfId="44291"/>
    <cellStyle name="Normal 16 7 4 4" xfId="44292"/>
    <cellStyle name="Normal 16 7 4_Lcc_inputs" xfId="44293"/>
    <cellStyle name="Normal 16 7 8" xfId="44294"/>
    <cellStyle name="Normal 16 7 9" xfId="44295"/>
    <cellStyle name="Normal 16 7_Lcc_inputs" xfId="44296"/>
    <cellStyle name="Normal 16 8 2_Lcc_inputs" xfId="44297"/>
    <cellStyle name="Normal 16 8 3 2 3" xfId="44298"/>
    <cellStyle name="Normal 16 8 3 4" xfId="44299"/>
    <cellStyle name="Normal 16 8 3_Lcc_inputs" xfId="44300"/>
    <cellStyle name="Normal 16 8 7" xfId="44301"/>
    <cellStyle name="Normal 16 8 8" xfId="44302"/>
    <cellStyle name="Normal 16 8_Lcc_inputs" xfId="44303"/>
    <cellStyle name="Normal 16 9 2_Lcc_inputs" xfId="44304"/>
    <cellStyle name="Normal 16 9 3 2 3" xfId="44305"/>
    <cellStyle name="Normal 16 9 3 4" xfId="44306"/>
    <cellStyle name="Normal 16 9 3_Lcc_inputs" xfId="44307"/>
    <cellStyle name="Normal 16 9 7" xfId="44308"/>
    <cellStyle name="Normal 16 9 8" xfId="44309"/>
    <cellStyle name="Normal 16 9_Lcc_inputs" xfId="44310"/>
    <cellStyle name="Normal 16_Lcc_inputs" xfId="44311"/>
    <cellStyle name="Normal 17 10 2 2 3" xfId="44312"/>
    <cellStyle name="Normal 17 10 2 4" xfId="44313"/>
    <cellStyle name="Normal 17 10 2_Lcc_inputs" xfId="44314"/>
    <cellStyle name="Normal 17 10 6" xfId="44315"/>
    <cellStyle name="Normal 17 10 7" xfId="44316"/>
    <cellStyle name="Normal 17 10_Lcc_inputs" xfId="44317"/>
    <cellStyle name="Normal 17 11 2 3" xfId="44318"/>
    <cellStyle name="Normal 17 11 3 2" xfId="44319"/>
    <cellStyle name="Normal 17 11 4" xfId="44320"/>
    <cellStyle name="Normal 17 11 5" xfId="44321"/>
    <cellStyle name="Normal 17 11_Lcc_inputs" xfId="44322"/>
    <cellStyle name="Normal 17 12 2 3" xfId="44323"/>
    <cellStyle name="Normal 17 12 4" xfId="44324"/>
    <cellStyle name="Normal 17 12_Lcc_inputs" xfId="44325"/>
    <cellStyle name="Normal 17 13 3" xfId="44326"/>
    <cellStyle name="Normal 17 14 2" xfId="44327"/>
    <cellStyle name="Normal 17 15" xfId="44328"/>
    <cellStyle name="Normal 17 16" xfId="44329"/>
    <cellStyle name="Normal 17 2 2 2 2_Lcc_inputs" xfId="44330"/>
    <cellStyle name="Normal 17 2 2 2 3 2 3" xfId="44331"/>
    <cellStyle name="Normal 17 2 2 2 3 4" xfId="44332"/>
    <cellStyle name="Normal 17 2 2 2 3_Lcc_inputs" xfId="44333"/>
    <cellStyle name="Normal 17 2 2 2 7" xfId="44334"/>
    <cellStyle name="Normal 17 2 2 2 8" xfId="44335"/>
    <cellStyle name="Normal 17 2 2 2_Lcc_inputs" xfId="44336"/>
    <cellStyle name="Normal 17 2 2 3_Lcc_inputs" xfId="44337"/>
    <cellStyle name="Normal 17 2 2 4 2 3" xfId="44338"/>
    <cellStyle name="Normal 17 2 2 4 4" xfId="44339"/>
    <cellStyle name="Normal 17 2 2 4_Lcc_inputs" xfId="44340"/>
    <cellStyle name="Normal 17 2 2 8" xfId="44341"/>
    <cellStyle name="Normal 17 2 2 9" xfId="44342"/>
    <cellStyle name="Normal 17 2 2_Lcc_inputs" xfId="44343"/>
    <cellStyle name="Normal 17 2 3 2_Lcc_inputs" xfId="44344"/>
    <cellStyle name="Normal 17 2 3 3 2 3" xfId="44345"/>
    <cellStyle name="Normal 17 2 3 3 4" xfId="44346"/>
    <cellStyle name="Normal 17 2 3 3_Lcc_inputs" xfId="44347"/>
    <cellStyle name="Normal 17 2 3 7" xfId="44348"/>
    <cellStyle name="Normal 17 2 3 8" xfId="44349"/>
    <cellStyle name="Normal 17 2 3_Lcc_inputs" xfId="44350"/>
    <cellStyle name="Normal 17 2 4 2 2" xfId="44351"/>
    <cellStyle name="Normal 17 2 4 3" xfId="44352"/>
    <cellStyle name="Normal 17 2 4 3 2" xfId="44353"/>
    <cellStyle name="Normal 17 2 4 3 3" xfId="44354"/>
    <cellStyle name="Normal 17 2 4 4" xfId="44355"/>
    <cellStyle name="Normal 17 2 4 4 2" xfId="44356"/>
    <cellStyle name="Normal 17 2 4 5" xfId="44357"/>
    <cellStyle name="Normal 17 2 4_Lcc_inputs" xfId="44358"/>
    <cellStyle name="Normal 17 2 5 2 2 3" xfId="44359"/>
    <cellStyle name="Normal 17 2 5 2 4" xfId="44360"/>
    <cellStyle name="Normal 17 2 5 2_Lcc_inputs" xfId="44361"/>
    <cellStyle name="Normal 17 2 5 6" xfId="44362"/>
    <cellStyle name="Normal 17 2 5 7" xfId="44363"/>
    <cellStyle name="Normal 17 2 5_Lcc_inputs" xfId="44364"/>
    <cellStyle name="Normal 17 2 6 2" xfId="44365"/>
    <cellStyle name="Normal 17 2 6 2 2" xfId="44366"/>
    <cellStyle name="Normal 17 2 6 3" xfId="44367"/>
    <cellStyle name="Normal 17 2 6 3 2" xfId="44368"/>
    <cellStyle name="Normal 17 2 6 3 3" xfId="44369"/>
    <cellStyle name="Normal 17 2 6 4" xfId="44370"/>
    <cellStyle name="Normal 17 2 6 5" xfId="44371"/>
    <cellStyle name="Normal 17 2 6_Lcc_inputs" xfId="44372"/>
    <cellStyle name="Normal 17 2 7 2 3" xfId="44373"/>
    <cellStyle name="Normal 17 2 7 4" xfId="44374"/>
    <cellStyle name="Normal 17 2 7_Lcc_inputs" xfId="44375"/>
    <cellStyle name="Normal 17 2 9" xfId="44376"/>
    <cellStyle name="Normal 17 2_Lcc_inputs" xfId="44377"/>
    <cellStyle name="Normal 17 3 2 2_Lcc_inputs" xfId="44378"/>
    <cellStyle name="Normal 17 3 2 3 2 3" xfId="44379"/>
    <cellStyle name="Normal 17 3 2 3 4" xfId="44380"/>
    <cellStyle name="Normal 17 3 2 3_Lcc_inputs" xfId="44381"/>
    <cellStyle name="Normal 17 3 2 7" xfId="44382"/>
    <cellStyle name="Normal 17 3 2 8" xfId="44383"/>
    <cellStyle name="Normal 17 3 2_Lcc_inputs" xfId="44384"/>
    <cellStyle name="Normal 17 3 3 2 2 3" xfId="44385"/>
    <cellStyle name="Normal 17 3 3 2 4" xfId="44386"/>
    <cellStyle name="Normal 17 3 3 2_Lcc_inputs" xfId="44387"/>
    <cellStyle name="Normal 17 3 3 6" xfId="44388"/>
    <cellStyle name="Normal 17 3 3 7" xfId="44389"/>
    <cellStyle name="Normal 17 3 3_Lcc_inputs" xfId="44390"/>
    <cellStyle name="Normal 17 3 4 2 3" xfId="44391"/>
    <cellStyle name="Normal 17 3 4 3 2" xfId="44392"/>
    <cellStyle name="Normal 17 3 4 4" xfId="44393"/>
    <cellStyle name="Normal 17 3 4 5" xfId="44394"/>
    <cellStyle name="Normal 17 3 4_Lcc_inputs" xfId="44395"/>
    <cellStyle name="Normal 17 3 5 2 3" xfId="44396"/>
    <cellStyle name="Normal 17 3 5 4" xfId="44397"/>
    <cellStyle name="Normal 17 3 5_Lcc_inputs" xfId="44398"/>
    <cellStyle name="Normal 17 3 6 3" xfId="44399"/>
    <cellStyle name="Normal 17 3 7 2" xfId="44400"/>
    <cellStyle name="Normal 17 3 8" xfId="44401"/>
    <cellStyle name="Normal 17 3 9" xfId="44402"/>
    <cellStyle name="Normal 17 3_Lcc_inputs" xfId="44403"/>
    <cellStyle name="Normal 17 4 2 2_Lcc_inputs" xfId="44404"/>
    <cellStyle name="Normal 17 4 2 3 2 3" xfId="44405"/>
    <cellStyle name="Normal 17 4 2 3 4" xfId="44406"/>
    <cellStyle name="Normal 17 4 2 3_Lcc_inputs" xfId="44407"/>
    <cellStyle name="Normal 17 4 2 7" xfId="44408"/>
    <cellStyle name="Normal 17 4 2 8" xfId="44409"/>
    <cellStyle name="Normal 17 4 2_Lcc_inputs" xfId="44410"/>
    <cellStyle name="Normal 17 4 3_Lcc_inputs" xfId="44411"/>
    <cellStyle name="Normal 17 4 4 2 3" xfId="44412"/>
    <cellStyle name="Normal 17 4 4 4" xfId="44413"/>
    <cellStyle name="Normal 17 4 4_Lcc_inputs" xfId="44414"/>
    <cellStyle name="Normal 17 4 8" xfId="44415"/>
    <cellStyle name="Normal 17 4 9" xfId="44416"/>
    <cellStyle name="Normal 17 4_Lcc_inputs" xfId="44417"/>
    <cellStyle name="Normal 17 5 2 2_Lcc_inputs" xfId="44418"/>
    <cellStyle name="Normal 17 5 2 3 2 3" xfId="44419"/>
    <cellStyle name="Normal 17 5 2 3 4" xfId="44420"/>
    <cellStyle name="Normal 17 5 2 3_Lcc_inputs" xfId="44421"/>
    <cellStyle name="Normal 17 5 2 7" xfId="44422"/>
    <cellStyle name="Normal 17 5 2 8" xfId="44423"/>
    <cellStyle name="Normal 17 5 2_Lcc_inputs" xfId="44424"/>
    <cellStyle name="Normal 17 5 3_Lcc_inputs" xfId="44425"/>
    <cellStyle name="Normal 17 5 4 2 3" xfId="44426"/>
    <cellStyle name="Normal 17 5 4 4" xfId="44427"/>
    <cellStyle name="Normal 17 5 4_Lcc_inputs" xfId="44428"/>
    <cellStyle name="Normal 17 5 8" xfId="44429"/>
    <cellStyle name="Normal 17 5 9" xfId="44430"/>
    <cellStyle name="Normal 17 5_Lcc_inputs" xfId="44431"/>
    <cellStyle name="Normal 17 6 2 2_Lcc_inputs" xfId="44432"/>
    <cellStyle name="Normal 17 6 2 3 2 3" xfId="44433"/>
    <cellStyle name="Normal 17 6 2 3 4" xfId="44434"/>
    <cellStyle name="Normal 17 6 2 3_Lcc_inputs" xfId="44435"/>
    <cellStyle name="Normal 17 6 2 7" xfId="44436"/>
    <cellStyle name="Normal 17 6 2 8" xfId="44437"/>
    <cellStyle name="Normal 17 6 2_Lcc_inputs" xfId="44438"/>
    <cellStyle name="Normal 17 6 3_Lcc_inputs" xfId="44439"/>
    <cellStyle name="Normal 17 6 4 2 3" xfId="44440"/>
    <cellStyle name="Normal 17 6 4 4" xfId="44441"/>
    <cellStyle name="Normal 17 6 4_Lcc_inputs" xfId="44442"/>
    <cellStyle name="Normal 17 6 8" xfId="44443"/>
    <cellStyle name="Normal 17 6 9" xfId="44444"/>
    <cellStyle name="Normal 17 6_Lcc_inputs" xfId="44445"/>
    <cellStyle name="Normal 17 7 2 2_Lcc_inputs" xfId="44446"/>
    <cellStyle name="Normal 17 7 2 3 2 3" xfId="44447"/>
    <cellStyle name="Normal 17 7 2 3 4" xfId="44448"/>
    <cellStyle name="Normal 17 7 2 3_Lcc_inputs" xfId="44449"/>
    <cellStyle name="Normal 17 7 2 7" xfId="44450"/>
    <cellStyle name="Normal 17 7 2 8" xfId="44451"/>
    <cellStyle name="Normal 17 7 2_Lcc_inputs" xfId="44452"/>
    <cellStyle name="Normal 17 7 3_Lcc_inputs" xfId="44453"/>
    <cellStyle name="Normal 17 7 4 2 3" xfId="44454"/>
    <cellStyle name="Normal 17 7 4 4" xfId="44455"/>
    <cellStyle name="Normal 17 7 4_Lcc_inputs" xfId="44456"/>
    <cellStyle name="Normal 17 7 8" xfId="44457"/>
    <cellStyle name="Normal 17 7 9" xfId="44458"/>
    <cellStyle name="Normal 17 7_Lcc_inputs" xfId="44459"/>
    <cellStyle name="Normal 17 8 2_Lcc_inputs" xfId="44460"/>
    <cellStyle name="Normal 17 8 3 2 3" xfId="44461"/>
    <cellStyle name="Normal 17 8 3 4" xfId="44462"/>
    <cellStyle name="Normal 17 8 3_Lcc_inputs" xfId="44463"/>
    <cellStyle name="Normal 17 8 7" xfId="44464"/>
    <cellStyle name="Normal 17 8 8" xfId="44465"/>
    <cellStyle name="Normal 17 8_Lcc_inputs" xfId="44466"/>
    <cellStyle name="Normal 17 9 2_Lcc_inputs" xfId="44467"/>
    <cellStyle name="Normal 17 9 3 2 3" xfId="44468"/>
    <cellStyle name="Normal 17 9 3 4" xfId="44469"/>
    <cellStyle name="Normal 17 9 3_Lcc_inputs" xfId="44470"/>
    <cellStyle name="Normal 17 9 7" xfId="44471"/>
    <cellStyle name="Normal 17 9 8" xfId="44472"/>
    <cellStyle name="Normal 17 9_Lcc_inputs" xfId="44473"/>
    <cellStyle name="Normal 17_Lcc_inputs" xfId="44474"/>
    <cellStyle name="Normal 18 10 2 2 3" xfId="44475"/>
    <cellStyle name="Normal 18 10 2 4" xfId="44476"/>
    <cellStyle name="Normal 18 10 2_Lcc_inputs" xfId="44477"/>
    <cellStyle name="Normal 18 10 6" xfId="44478"/>
    <cellStyle name="Normal 18 10 7" xfId="44479"/>
    <cellStyle name="Normal 18 10_Lcc_inputs" xfId="44480"/>
    <cellStyle name="Normal 18 11 2 3" xfId="44481"/>
    <cellStyle name="Normal 18 11 3 2" xfId="44482"/>
    <cellStyle name="Normal 18 11 4" xfId="44483"/>
    <cellStyle name="Normal 18 11 5" xfId="44484"/>
    <cellStyle name="Normal 18 11_Lcc_inputs" xfId="44485"/>
    <cellStyle name="Normal 18 12 2 3" xfId="44486"/>
    <cellStyle name="Normal 18 12 4" xfId="44487"/>
    <cellStyle name="Normal 18 12_Lcc_inputs" xfId="44488"/>
    <cellStyle name="Normal 18 13 3" xfId="44489"/>
    <cellStyle name="Normal 18 14 2" xfId="44490"/>
    <cellStyle name="Normal 18 15" xfId="44491"/>
    <cellStyle name="Normal 18 16" xfId="44492"/>
    <cellStyle name="Normal 18 2 2 2 2_Lcc_inputs" xfId="44493"/>
    <cellStyle name="Normal 18 2 2 2 3 2 3" xfId="44494"/>
    <cellStyle name="Normal 18 2 2 2 3 4" xfId="44495"/>
    <cellStyle name="Normal 18 2 2 2 3_Lcc_inputs" xfId="44496"/>
    <cellStyle name="Normal 18 2 2 2 7" xfId="44497"/>
    <cellStyle name="Normal 18 2 2 2 8" xfId="44498"/>
    <cellStyle name="Normal 18 2 2 2_Lcc_inputs" xfId="44499"/>
    <cellStyle name="Normal 18 2 2 3_Lcc_inputs" xfId="44500"/>
    <cellStyle name="Normal 18 2 2 4 2 3" xfId="44501"/>
    <cellStyle name="Normal 18 2 2 4 4" xfId="44502"/>
    <cellStyle name="Normal 18 2 2 4_Lcc_inputs" xfId="44503"/>
    <cellStyle name="Normal 18 2 2 8" xfId="44504"/>
    <cellStyle name="Normal 18 2 2 9" xfId="44505"/>
    <cellStyle name="Normal 18 2 2_Lcc_inputs" xfId="44506"/>
    <cellStyle name="Normal 18 2 3 2_Lcc_inputs" xfId="44507"/>
    <cellStyle name="Normal 18 2 3 3 2 3" xfId="44508"/>
    <cellStyle name="Normal 18 2 3 3 4" xfId="44509"/>
    <cellStyle name="Normal 18 2 3 3_Lcc_inputs" xfId="44510"/>
    <cellStyle name="Normal 18 2 3 7" xfId="44511"/>
    <cellStyle name="Normal 18 2 3 8" xfId="44512"/>
    <cellStyle name="Normal 18 2 3_Lcc_inputs" xfId="44513"/>
    <cellStyle name="Normal 18 2 4 2 2" xfId="44514"/>
    <cellStyle name="Normal 18 2 4 3" xfId="44515"/>
    <cellStyle name="Normal 18 2 4 3 2" xfId="44516"/>
    <cellStyle name="Normal 18 2 4 3 3" xfId="44517"/>
    <cellStyle name="Normal 18 2 4 4" xfId="44518"/>
    <cellStyle name="Normal 18 2 4 4 2" xfId="44519"/>
    <cellStyle name="Normal 18 2 4 5" xfId="44520"/>
    <cellStyle name="Normal 18 2 4_Lcc_inputs" xfId="44521"/>
    <cellStyle name="Normal 18 2 5 2 2 3" xfId="44522"/>
    <cellStyle name="Normal 18 2 5 2 4" xfId="44523"/>
    <cellStyle name="Normal 18 2 5 2_Lcc_inputs" xfId="44524"/>
    <cellStyle name="Normal 18 2 5 6" xfId="44525"/>
    <cellStyle name="Normal 18 2 5 7" xfId="44526"/>
    <cellStyle name="Normal 18 2 5_Lcc_inputs" xfId="44527"/>
    <cellStyle name="Normal 18 2 6 2" xfId="44528"/>
    <cellStyle name="Normal 18 2 6 2 2" xfId="44529"/>
    <cellStyle name="Normal 18 2 6 3" xfId="44530"/>
    <cellStyle name="Normal 18 2 6 3 2" xfId="44531"/>
    <cellStyle name="Normal 18 2 6 3 3" xfId="44532"/>
    <cellStyle name="Normal 18 2 6 4" xfId="44533"/>
    <cellStyle name="Normal 18 2 6 5" xfId="44534"/>
    <cellStyle name="Normal 18 2 6_Lcc_inputs" xfId="44535"/>
    <cellStyle name="Normal 18 2 7 2 3" xfId="44536"/>
    <cellStyle name="Normal 18 2 7 4" xfId="44537"/>
    <cellStyle name="Normal 18 2 7_Lcc_inputs" xfId="44538"/>
    <cellStyle name="Normal 18 2 9" xfId="44539"/>
    <cellStyle name="Normal 18 2_Lcc_inputs" xfId="44540"/>
    <cellStyle name="Normal 18 3 2 2_Lcc_inputs" xfId="44541"/>
    <cellStyle name="Normal 18 3 2 3 2 3" xfId="44542"/>
    <cellStyle name="Normal 18 3 2 3 4" xfId="44543"/>
    <cellStyle name="Normal 18 3 2 3_Lcc_inputs" xfId="44544"/>
    <cellStyle name="Normal 18 3 2 7" xfId="44545"/>
    <cellStyle name="Normal 18 3 2 8" xfId="44546"/>
    <cellStyle name="Normal 18 3 2_Lcc_inputs" xfId="44547"/>
    <cellStyle name="Normal 18 3 3 2 2 3" xfId="44548"/>
    <cellStyle name="Normal 18 3 3 2 4" xfId="44549"/>
    <cellStyle name="Normal 18 3 3 2_Lcc_inputs" xfId="44550"/>
    <cellStyle name="Normal 18 3 3 6" xfId="44551"/>
    <cellStyle name="Normal 18 3 3 7" xfId="44552"/>
    <cellStyle name="Normal 18 3 3_Lcc_inputs" xfId="44553"/>
    <cellStyle name="Normal 18 3 4 2 3" xfId="44554"/>
    <cellStyle name="Normal 18 3 4 3 2" xfId="44555"/>
    <cellStyle name="Normal 18 3 4 4" xfId="44556"/>
    <cellStyle name="Normal 18 3 4 5" xfId="44557"/>
    <cellStyle name="Normal 18 3 4_Lcc_inputs" xfId="44558"/>
    <cellStyle name="Normal 18 3 5 2 3" xfId="44559"/>
    <cellStyle name="Normal 18 3 5 4" xfId="44560"/>
    <cellStyle name="Normal 18 3 5_Lcc_inputs" xfId="44561"/>
    <cellStyle name="Normal 18 3 6 3" xfId="44562"/>
    <cellStyle name="Normal 18 3 7 2" xfId="44563"/>
    <cellStyle name="Normal 18 3 9" xfId="44564"/>
    <cellStyle name="Normal 18 3_Lcc_inputs" xfId="44565"/>
    <cellStyle name="Normal 18 4 2 2_Lcc_inputs" xfId="44566"/>
    <cellStyle name="Normal 18 4 2 3 2 3" xfId="44567"/>
    <cellStyle name="Normal 18 4 2 3 4" xfId="44568"/>
    <cellStyle name="Normal 18 4 2 3_Lcc_inputs" xfId="44569"/>
    <cellStyle name="Normal 18 4 2 7" xfId="44570"/>
    <cellStyle name="Normal 18 4 2 8" xfId="44571"/>
    <cellStyle name="Normal 18 4 2_Lcc_inputs" xfId="44572"/>
    <cellStyle name="Normal 18 4 3_Lcc_inputs" xfId="44573"/>
    <cellStyle name="Normal 18 4 4 2 3" xfId="44574"/>
    <cellStyle name="Normal 18 4 4 4" xfId="44575"/>
    <cellStyle name="Normal 18 4 4_Lcc_inputs" xfId="44576"/>
    <cellStyle name="Normal 18 4 8" xfId="44577"/>
    <cellStyle name="Normal 18 4 9" xfId="44578"/>
    <cellStyle name="Normal 18 4_Lcc_inputs" xfId="44579"/>
    <cellStyle name="Normal 18 5 2 2_Lcc_inputs" xfId="44580"/>
    <cellStyle name="Normal 18 5 2 3 2 3" xfId="44581"/>
    <cellStyle name="Normal 18 5 2 3 4" xfId="44582"/>
    <cellStyle name="Normal 18 5 2 3_Lcc_inputs" xfId="44583"/>
    <cellStyle name="Normal 18 5 2 7" xfId="44584"/>
    <cellStyle name="Normal 18 5 2 8" xfId="44585"/>
    <cellStyle name="Normal 18 5 2_Lcc_inputs" xfId="44586"/>
    <cellStyle name="Normal 18 5 3_Lcc_inputs" xfId="44587"/>
    <cellStyle name="Normal 18 5 4 2 3" xfId="44588"/>
    <cellStyle name="Normal 18 5 4 4" xfId="44589"/>
    <cellStyle name="Normal 18 5 4_Lcc_inputs" xfId="44590"/>
    <cellStyle name="Normal 18 5 8" xfId="44591"/>
    <cellStyle name="Normal 18 5 9" xfId="44592"/>
    <cellStyle name="Normal 18 5_Lcc_inputs" xfId="44593"/>
    <cellStyle name="Normal 18 6 2 2_Lcc_inputs" xfId="44594"/>
    <cellStyle name="Normal 18 6 2 3 2 3" xfId="44595"/>
    <cellStyle name="Normal 18 6 2 3 4" xfId="44596"/>
    <cellStyle name="Normal 18 6 2 3_Lcc_inputs" xfId="44597"/>
    <cellStyle name="Normal 18 6 2 7" xfId="44598"/>
    <cellStyle name="Normal 18 6 2 8" xfId="44599"/>
    <cellStyle name="Normal 18 6 2_Lcc_inputs" xfId="44600"/>
    <cellStyle name="Normal 18 6 3_Lcc_inputs" xfId="44601"/>
    <cellStyle name="Normal 18 6 4 2 3" xfId="44602"/>
    <cellStyle name="Normal 18 6 4 4" xfId="44603"/>
    <cellStyle name="Normal 18 6 4_Lcc_inputs" xfId="44604"/>
    <cellStyle name="Normal 18 6 8" xfId="44605"/>
    <cellStyle name="Normal 18 6 9" xfId="44606"/>
    <cellStyle name="Normal 18 6_Lcc_inputs" xfId="44607"/>
    <cellStyle name="Normal 18 7 2 2_Lcc_inputs" xfId="44608"/>
    <cellStyle name="Normal 18 7 2 3 2 3" xfId="44609"/>
    <cellStyle name="Normal 18 7 2 3 4" xfId="44610"/>
    <cellStyle name="Normal 18 7 2 3_Lcc_inputs" xfId="44611"/>
    <cellStyle name="Normal 18 7 2 7" xfId="44612"/>
    <cellStyle name="Normal 18 7 2 8" xfId="44613"/>
    <cellStyle name="Normal 18 7 2_Lcc_inputs" xfId="44614"/>
    <cellStyle name="Normal 18 7 3_Lcc_inputs" xfId="44615"/>
    <cellStyle name="Normal 18 7 4 2 3" xfId="44616"/>
    <cellStyle name="Normal 18 7 4 4" xfId="44617"/>
    <cellStyle name="Normal 18 7 4_Lcc_inputs" xfId="44618"/>
    <cellStyle name="Normal 18 7 8" xfId="44619"/>
    <cellStyle name="Normal 18 7 9" xfId="44620"/>
    <cellStyle name="Normal 18 7_Lcc_inputs" xfId="44621"/>
    <cellStyle name="Normal 18 8 2_Lcc_inputs" xfId="44622"/>
    <cellStyle name="Normal 18 8 3 2 3" xfId="44623"/>
    <cellStyle name="Normal 18 8 3 4" xfId="44624"/>
    <cellStyle name="Normal 18 8 3_Lcc_inputs" xfId="44625"/>
    <cellStyle name="Normal 18 8 7" xfId="44626"/>
    <cellStyle name="Normal 18 8 8" xfId="44627"/>
    <cellStyle name="Normal 18 8_Lcc_inputs" xfId="44628"/>
    <cellStyle name="Normal 18 9 2_Lcc_inputs" xfId="44629"/>
    <cellStyle name="Normal 18 9 3 2 3" xfId="44630"/>
    <cellStyle name="Normal 18 9 3 4" xfId="44631"/>
    <cellStyle name="Normal 18 9 3_Lcc_inputs" xfId="44632"/>
    <cellStyle name="Normal 18 9 7" xfId="44633"/>
    <cellStyle name="Normal 18 9 8" xfId="44634"/>
    <cellStyle name="Normal 18 9_Lcc_inputs" xfId="44635"/>
    <cellStyle name="Normal 18_Lcc_inputs" xfId="44636"/>
    <cellStyle name="Normal 19 10 2 2 3" xfId="44637"/>
    <cellStyle name="Normal 19 10 2 4" xfId="44638"/>
    <cellStyle name="Normal 19 10 2_Lcc_inputs" xfId="44639"/>
    <cellStyle name="Normal 19 10 6" xfId="44640"/>
    <cellStyle name="Normal 19 10 7" xfId="44641"/>
    <cellStyle name="Normal 19 10_Lcc_inputs" xfId="44642"/>
    <cellStyle name="Normal 19 11 2 3" xfId="44643"/>
    <cellStyle name="Normal 19 11 3 2" xfId="44644"/>
    <cellStyle name="Normal 19 11 4" xfId="44645"/>
    <cellStyle name="Normal 19 11 5" xfId="44646"/>
    <cellStyle name="Normal 19 11_Lcc_inputs" xfId="44647"/>
    <cellStyle name="Normal 19 12 2 3" xfId="44648"/>
    <cellStyle name="Normal 19 12 4" xfId="44649"/>
    <cellStyle name="Normal 19 12_Lcc_inputs" xfId="44650"/>
    <cellStyle name="Normal 19 13 3" xfId="44651"/>
    <cellStyle name="Normal 19 14 2" xfId="44652"/>
    <cellStyle name="Normal 19 15" xfId="44653"/>
    <cellStyle name="Normal 19 16" xfId="44654"/>
    <cellStyle name="Normal 19 2 10" xfId="44655"/>
    <cellStyle name="Normal 19 2 2 2_Lcc_inputs" xfId="44656"/>
    <cellStyle name="Normal 19 2 2 3 2 3" xfId="44657"/>
    <cellStyle name="Normal 19 2 2 3 4" xfId="44658"/>
    <cellStyle name="Normal 19 2 2 3_Lcc_inputs" xfId="44659"/>
    <cellStyle name="Normal 19 2 2 7" xfId="44660"/>
    <cellStyle name="Normal 19 2 2 8" xfId="44661"/>
    <cellStyle name="Normal 19 2 2_Lcc_inputs" xfId="44662"/>
    <cellStyle name="Normal 19 2 3 2 2 3" xfId="44663"/>
    <cellStyle name="Normal 19 2 3 2 4" xfId="44664"/>
    <cellStyle name="Normal 19 2 3 2_Lcc_inputs" xfId="44665"/>
    <cellStyle name="Normal 19 2 3 6" xfId="44666"/>
    <cellStyle name="Normal 19 2 3 7" xfId="44667"/>
    <cellStyle name="Normal 19 2 3_Lcc_inputs" xfId="44668"/>
    <cellStyle name="Normal 19 2 4 2 3" xfId="44669"/>
    <cellStyle name="Normal 19 2 4 3 2" xfId="44670"/>
    <cellStyle name="Normal 19 2 4 4" xfId="44671"/>
    <cellStyle name="Normal 19 2 4 5" xfId="44672"/>
    <cellStyle name="Normal 19 2 4_Lcc_inputs" xfId="44673"/>
    <cellStyle name="Normal 19 2 5 2 3" xfId="44674"/>
    <cellStyle name="Normal 19 2 5 3 2" xfId="44675"/>
    <cellStyle name="Normal 19 2 5 4" xfId="44676"/>
    <cellStyle name="Normal 19 2 5 5" xfId="44677"/>
    <cellStyle name="Normal 19 2 5_Lcc_inputs" xfId="44678"/>
    <cellStyle name="Normal 19 2 6 2 2" xfId="44679"/>
    <cellStyle name="Normal 19 2 6 3" xfId="44680"/>
    <cellStyle name="Normal 19 2 6 4" xfId="44681"/>
    <cellStyle name="Normal 19 2 6_Lcc_inputs" xfId="44682"/>
    <cellStyle name="Normal 19 2 7 2" xfId="44683"/>
    <cellStyle name="Normal 19 2 7 3" xfId="44684"/>
    <cellStyle name="Normal 19 2 8" xfId="44685"/>
    <cellStyle name="Normal 19 2 8 2" xfId="44686"/>
    <cellStyle name="Normal 19 2 9" xfId="44687"/>
    <cellStyle name="Normal 19 2_Lcc_inputs" xfId="44688"/>
    <cellStyle name="Normal 19 3 2 2_Lcc_inputs" xfId="44689"/>
    <cellStyle name="Normal 19 3 2 3 2 3" xfId="44690"/>
    <cellStyle name="Normal 19 3 2 3 4" xfId="44691"/>
    <cellStyle name="Normal 19 3 2 3_Lcc_inputs" xfId="44692"/>
    <cellStyle name="Normal 19 3 2 7" xfId="44693"/>
    <cellStyle name="Normal 19 3 2 8" xfId="44694"/>
    <cellStyle name="Normal 19 3 2_Lcc_inputs" xfId="44695"/>
    <cellStyle name="Normal 19 3 3 2 2 3" xfId="44696"/>
    <cellStyle name="Normal 19 3 3 2 4" xfId="44697"/>
    <cellStyle name="Normal 19 3 3 2_Lcc_inputs" xfId="44698"/>
    <cellStyle name="Normal 19 3 3 6" xfId="44699"/>
    <cellStyle name="Normal 19 3 3 7" xfId="44700"/>
    <cellStyle name="Normal 19 3 3_Lcc_inputs" xfId="44701"/>
    <cellStyle name="Normal 19 3 4 2 3" xfId="44702"/>
    <cellStyle name="Normal 19 3 4 3 2" xfId="44703"/>
    <cellStyle name="Normal 19 3 4 4" xfId="44704"/>
    <cellStyle name="Normal 19 3 4 5" xfId="44705"/>
    <cellStyle name="Normal 19 3 4_Lcc_inputs" xfId="44706"/>
    <cellStyle name="Normal 19 3 5 2 3" xfId="44707"/>
    <cellStyle name="Normal 19 3 5 4" xfId="44708"/>
    <cellStyle name="Normal 19 3 5_Lcc_inputs" xfId="44709"/>
    <cellStyle name="Normal 19 3 6 3" xfId="44710"/>
    <cellStyle name="Normal 19 3 7 2" xfId="44711"/>
    <cellStyle name="Normal 19 3 8" xfId="44712"/>
    <cellStyle name="Normal 19 3 9" xfId="44713"/>
    <cellStyle name="Normal 19 3_Lcc_inputs" xfId="44714"/>
    <cellStyle name="Normal 19 4 2 2_Lcc_inputs" xfId="44715"/>
    <cellStyle name="Normal 19 4 2 3 2 3" xfId="44716"/>
    <cellStyle name="Normal 19 4 2 3 4" xfId="44717"/>
    <cellStyle name="Normal 19 4 2 3_Lcc_inputs" xfId="44718"/>
    <cellStyle name="Normal 19 4 2 7" xfId="44719"/>
    <cellStyle name="Normal 19 4 2 8" xfId="44720"/>
    <cellStyle name="Normal 19 4 2_Lcc_inputs" xfId="44721"/>
    <cellStyle name="Normal 19 4 3_Lcc_inputs" xfId="44722"/>
    <cellStyle name="Normal 19 4 4 2 3" xfId="44723"/>
    <cellStyle name="Normal 19 4 4 4" xfId="44724"/>
    <cellStyle name="Normal 19 4 4_Lcc_inputs" xfId="44725"/>
    <cellStyle name="Normal 19 4 8" xfId="44726"/>
    <cellStyle name="Normal 19 4 9" xfId="44727"/>
    <cellStyle name="Normal 19 4_Lcc_inputs" xfId="44728"/>
    <cellStyle name="Normal 19 5 2 2_Lcc_inputs" xfId="44729"/>
    <cellStyle name="Normal 19 5 2 3 2 3" xfId="44730"/>
    <cellStyle name="Normal 19 5 2 3 4" xfId="44731"/>
    <cellStyle name="Normal 19 5 2 3_Lcc_inputs" xfId="44732"/>
    <cellStyle name="Normal 19 5 2 7" xfId="44733"/>
    <cellStyle name="Normal 19 5 2 8" xfId="44734"/>
    <cellStyle name="Normal 19 5 2_Lcc_inputs" xfId="44735"/>
    <cellStyle name="Normal 19 5 3_Lcc_inputs" xfId="44736"/>
    <cellStyle name="Normal 19 5 4 2 3" xfId="44737"/>
    <cellStyle name="Normal 19 5 4 4" xfId="44738"/>
    <cellStyle name="Normal 19 5 4_Lcc_inputs" xfId="44739"/>
    <cellStyle name="Normal 19 5 8" xfId="44740"/>
    <cellStyle name="Normal 19 5 9" xfId="44741"/>
    <cellStyle name="Normal 19 5_Lcc_inputs" xfId="44742"/>
    <cellStyle name="Normal 19 6 2 2_Lcc_inputs" xfId="44743"/>
    <cellStyle name="Normal 19 6 2 3 2 3" xfId="44744"/>
    <cellStyle name="Normal 19 6 2 3 4" xfId="44745"/>
    <cellStyle name="Normal 19 6 2 3_Lcc_inputs" xfId="44746"/>
    <cellStyle name="Normal 19 6 2 7" xfId="44747"/>
    <cellStyle name="Normal 19 6 2 8" xfId="44748"/>
    <cellStyle name="Normal 19 6 2_Lcc_inputs" xfId="44749"/>
    <cellStyle name="Normal 19 6 3_Lcc_inputs" xfId="44750"/>
    <cellStyle name="Normal 19 6 4 2 3" xfId="44751"/>
    <cellStyle name="Normal 19 6 4 4" xfId="44752"/>
    <cellStyle name="Normal 19 6 4_Lcc_inputs" xfId="44753"/>
    <cellStyle name="Normal 19 6 8" xfId="44754"/>
    <cellStyle name="Normal 19 6 9" xfId="44755"/>
    <cellStyle name="Normal 19 6_Lcc_inputs" xfId="44756"/>
    <cellStyle name="Normal 19 7 2 2_Lcc_inputs" xfId="44757"/>
    <cellStyle name="Normal 19 7 2 3 2 3" xfId="44758"/>
    <cellStyle name="Normal 19 7 2 3 4" xfId="44759"/>
    <cellStyle name="Normal 19 7 2 3_Lcc_inputs" xfId="44760"/>
    <cellStyle name="Normal 19 7 2 7" xfId="44761"/>
    <cellStyle name="Normal 19 7 2 8" xfId="44762"/>
    <cellStyle name="Normal 19 7 2_Lcc_inputs" xfId="44763"/>
    <cellStyle name="Normal 19 7 3_Lcc_inputs" xfId="44764"/>
    <cellStyle name="Normal 19 7 4 2 3" xfId="44765"/>
    <cellStyle name="Normal 19 7 4 4" xfId="44766"/>
    <cellStyle name="Normal 19 7 4_Lcc_inputs" xfId="44767"/>
    <cellStyle name="Normal 19 7 8" xfId="44768"/>
    <cellStyle name="Normal 19 7 9" xfId="44769"/>
    <cellStyle name="Normal 19 7_Lcc_inputs" xfId="44770"/>
    <cellStyle name="Normal 19 8 2_Lcc_inputs" xfId="44771"/>
    <cellStyle name="Normal 19 8 3 2 3" xfId="44772"/>
    <cellStyle name="Normal 19 8 3 4" xfId="44773"/>
    <cellStyle name="Normal 19 8 3_Lcc_inputs" xfId="44774"/>
    <cellStyle name="Normal 19 8 7" xfId="44775"/>
    <cellStyle name="Normal 19 8 8" xfId="44776"/>
    <cellStyle name="Normal 19 8_Lcc_inputs" xfId="44777"/>
    <cellStyle name="Normal 19 9 2_Lcc_inputs" xfId="44778"/>
    <cellStyle name="Normal 19 9 3 2 3" xfId="44779"/>
    <cellStyle name="Normal 19 9 3 4" xfId="44780"/>
    <cellStyle name="Normal 19 9 3_Lcc_inputs" xfId="44781"/>
    <cellStyle name="Normal 19 9 7" xfId="44782"/>
    <cellStyle name="Normal 19 9 8" xfId="44783"/>
    <cellStyle name="Normal 19 9_Lcc_inputs" xfId="44784"/>
    <cellStyle name="Normal 19_Lcc_inputs" xfId="44785"/>
    <cellStyle name="Normal 2 13 10_Lcc_inputs" xfId="44786"/>
    <cellStyle name="Normal 2 13 2 2 2_Lcc_inputs" xfId="44787"/>
    <cellStyle name="Normal 2 13 2 2 3 2 3" xfId="44788"/>
    <cellStyle name="Normal 2 13 2 2 3 4" xfId="44789"/>
    <cellStyle name="Normal 2 13 2 2 3_Lcc_inputs" xfId="44790"/>
    <cellStyle name="Normal 2 13 2 2 8" xfId="44791"/>
    <cellStyle name="Normal 2 13 2 2_Lcc_inputs" xfId="44792"/>
    <cellStyle name="Normal 2 13 2 3_Lcc_inputs" xfId="44793"/>
    <cellStyle name="Normal 2 13 2 4 2 3" xfId="44794"/>
    <cellStyle name="Normal 2 13 2 4 4" xfId="44795"/>
    <cellStyle name="Normal 2 13 2 4_Lcc_inputs" xfId="44796"/>
    <cellStyle name="Normal 2 13 2 9" xfId="44797"/>
    <cellStyle name="Normal 2 13 2_Lcc_inputs" xfId="44798"/>
    <cellStyle name="Normal 2 13 3 2 2_Lcc_inputs" xfId="44799"/>
    <cellStyle name="Normal 2 13 3 2 3 2 3" xfId="44800"/>
    <cellStyle name="Normal 2 13 3 2 3 4" xfId="44801"/>
    <cellStyle name="Normal 2 13 3 2 3_Lcc_inputs" xfId="44802"/>
    <cellStyle name="Normal 2 13 3 2 8" xfId="44803"/>
    <cellStyle name="Normal 2 13 3 2_Lcc_inputs" xfId="44804"/>
    <cellStyle name="Normal 2 13 3 3_Lcc_inputs" xfId="44805"/>
    <cellStyle name="Normal 2 13 3 4 2 3" xfId="44806"/>
    <cellStyle name="Normal 2 13 3 4 4" xfId="44807"/>
    <cellStyle name="Normal 2 13 3 4_Lcc_inputs" xfId="44808"/>
    <cellStyle name="Normal 2 13 3 9" xfId="44809"/>
    <cellStyle name="Normal 2 13 3_Lcc_inputs" xfId="44810"/>
    <cellStyle name="Normal 2 13 4 2 2_Lcc_inputs" xfId="44811"/>
    <cellStyle name="Normal 2 13 4 2 3 2 3" xfId="44812"/>
    <cellStyle name="Normal 2 13 4 2 3 4" xfId="44813"/>
    <cellStyle name="Normal 2 13 4 2 3_Lcc_inputs" xfId="44814"/>
    <cellStyle name="Normal 2 13 4 2 8" xfId="44815"/>
    <cellStyle name="Normal 2 13 4 2_Lcc_inputs" xfId="44816"/>
    <cellStyle name="Normal 2 13 4 3_Lcc_inputs" xfId="44817"/>
    <cellStyle name="Normal 2 13 4 4 2 3" xfId="44818"/>
    <cellStyle name="Normal 2 13 4 4 4" xfId="44819"/>
    <cellStyle name="Normal 2 13 4 4_Lcc_inputs" xfId="44820"/>
    <cellStyle name="Normal 2 13 4 9" xfId="44821"/>
    <cellStyle name="Normal 2 13 4_Lcc_inputs" xfId="44822"/>
    <cellStyle name="Normal 2 13 5 2 2_Lcc_inputs" xfId="44823"/>
    <cellStyle name="Normal 2 13 5 2 3 2 3" xfId="44824"/>
    <cellStyle name="Normal 2 13 5 2 3 4" xfId="44825"/>
    <cellStyle name="Normal 2 13 5 2 3_Lcc_inputs" xfId="44826"/>
    <cellStyle name="Normal 2 13 5 2 8" xfId="44827"/>
    <cellStyle name="Normal 2 13 5 2_Lcc_inputs" xfId="44828"/>
    <cellStyle name="Normal 2 13 5 3_Lcc_inputs" xfId="44829"/>
    <cellStyle name="Normal 2 13 5 4 2 3" xfId="44830"/>
    <cellStyle name="Normal 2 13 5 4 4" xfId="44831"/>
    <cellStyle name="Normal 2 13 5 4_Lcc_inputs" xfId="44832"/>
    <cellStyle name="Normal 2 13 5 9" xfId="44833"/>
    <cellStyle name="Normal 2 13 5_Lcc_inputs" xfId="44834"/>
    <cellStyle name="Normal 2 13 6 2_Lcc_inputs" xfId="44835"/>
    <cellStyle name="Normal 2 13 6 3 2 3" xfId="44836"/>
    <cellStyle name="Normal 2 13 6 3_Lcc_inputs" xfId="44837"/>
    <cellStyle name="Normal 2 13 6 8" xfId="44838"/>
    <cellStyle name="Normal 2 13 6_Lcc_inputs" xfId="44839"/>
    <cellStyle name="Normal 2 13 7 3 2" xfId="44840"/>
    <cellStyle name="Normal 2 13 7 3 3" xfId="44841"/>
    <cellStyle name="Normal 2 13 7 4 2" xfId="44842"/>
    <cellStyle name="Normal 2 13 7 5" xfId="44843"/>
    <cellStyle name="Normal 2 13 7_Lcc_inputs" xfId="44844"/>
    <cellStyle name="Normal 2 13 8 2_Lcc_inputs" xfId="44845"/>
    <cellStyle name="Normal 2 13 8 7" xfId="44846"/>
    <cellStyle name="Normal 2 13 8_Lcc_inputs" xfId="44847"/>
    <cellStyle name="Normal 2 14 2 2_Lcc_inputs" xfId="44848"/>
    <cellStyle name="Normal 2 14 2 7" xfId="44849"/>
    <cellStyle name="Normal 2 14 2_Lcc_inputs" xfId="44850"/>
    <cellStyle name="Normal 2 14 3 5" xfId="44851"/>
    <cellStyle name="Normal 2 14 3_Lcc_inputs" xfId="44852"/>
    <cellStyle name="Normal 2 14 4_Lcc_inputs" xfId="44853"/>
    <cellStyle name="Normal 2 14_Lcc_inputs" xfId="44854"/>
    <cellStyle name="Normal 2 15 2_Lcc_inputs" xfId="44855"/>
    <cellStyle name="Normal 2 15 3_Lcc_inputs" xfId="44856"/>
    <cellStyle name="Normal 2 15_Lcc_inputs" xfId="44857"/>
    <cellStyle name="Normal 2 16_Lcc_inputs" xfId="44858"/>
    <cellStyle name="Normal 2 3 4 2 2 3" xfId="44859"/>
    <cellStyle name="Normal 2 3 4 2 4" xfId="44860"/>
    <cellStyle name="Normal 2 3 4 2 5" xfId="44861"/>
    <cellStyle name="Normal 2 3 4 2_Lcc_inputs" xfId="44862"/>
    <cellStyle name="Normal 2 3 4 3 2 2" xfId="44863"/>
    <cellStyle name="Normal 2 3 4 3 3" xfId="44864"/>
    <cellStyle name="Normal 2 3 4 3 4" xfId="44865"/>
    <cellStyle name="Normal 2 3 4 3_Lcc_inputs" xfId="44866"/>
    <cellStyle name="Normal 2 3 4 4 3" xfId="44867"/>
    <cellStyle name="Normal 2 3 4_Lcc_inputs" xfId="44868"/>
    <cellStyle name="Normal 2 3 5 2 3" xfId="44869"/>
    <cellStyle name="Normal 2 3 5_Lcc_inputs" xfId="44870"/>
    <cellStyle name="Normal 2 3 6 2 3" xfId="44871"/>
    <cellStyle name="Normal 2 3 6_Lcc_inputs" xfId="44872"/>
    <cellStyle name="Normal 2 3_Lcc_inputs" xfId="44873"/>
    <cellStyle name="Normal 20 10 2 2 3" xfId="44874"/>
    <cellStyle name="Normal 20 10 2 4" xfId="44875"/>
    <cellStyle name="Normal 20 10 2_Lcc_inputs" xfId="44876"/>
    <cellStyle name="Normal 20 10 6" xfId="44877"/>
    <cellStyle name="Normal 20 10 7" xfId="44878"/>
    <cellStyle name="Normal 20 10_Lcc_inputs" xfId="44879"/>
    <cellStyle name="Normal 20 11 2 3" xfId="44880"/>
    <cellStyle name="Normal 20 11 3 2" xfId="44881"/>
    <cellStyle name="Normal 20 11 4" xfId="44882"/>
    <cellStyle name="Normal 20 11 5" xfId="44883"/>
    <cellStyle name="Normal 20 11_Lcc_inputs" xfId="44884"/>
    <cellStyle name="Normal 20 12 2 3" xfId="44885"/>
    <cellStyle name="Normal 20 12 4" xfId="44886"/>
    <cellStyle name="Normal 20 12_Lcc_inputs" xfId="44887"/>
    <cellStyle name="Normal 20 13 3" xfId="44888"/>
    <cellStyle name="Normal 20 14 2" xfId="44889"/>
    <cellStyle name="Normal 20 15" xfId="44890"/>
    <cellStyle name="Normal 20 16" xfId="44891"/>
    <cellStyle name="Normal 20 2 10" xfId="44892"/>
    <cellStyle name="Normal 20 2 2 2_Lcc_inputs" xfId="44893"/>
    <cellStyle name="Normal 20 2 2 3 2 3" xfId="44894"/>
    <cellStyle name="Normal 20 2 2 3 4" xfId="44895"/>
    <cellStyle name="Normal 20 2 2 3_Lcc_inputs" xfId="44896"/>
    <cellStyle name="Normal 20 2 2 7" xfId="44897"/>
    <cellStyle name="Normal 20 2 2 8" xfId="44898"/>
    <cellStyle name="Normal 20 2 2_Lcc_inputs" xfId="44899"/>
    <cellStyle name="Normal 20 2 3 2 2 3" xfId="44900"/>
    <cellStyle name="Normal 20 2 3 2 4" xfId="44901"/>
    <cellStyle name="Normal 20 2 3 2_Lcc_inputs" xfId="44902"/>
    <cellStyle name="Normal 20 2 3 6" xfId="44903"/>
    <cellStyle name="Normal 20 2 3 7" xfId="44904"/>
    <cellStyle name="Normal 20 2 3_Lcc_inputs" xfId="44905"/>
    <cellStyle name="Normal 20 2 4 2 3" xfId="44906"/>
    <cellStyle name="Normal 20 2 4 3 2" xfId="44907"/>
    <cellStyle name="Normal 20 2 4 4" xfId="44908"/>
    <cellStyle name="Normal 20 2 4 5" xfId="44909"/>
    <cellStyle name="Normal 20 2 4_Lcc_inputs" xfId="44910"/>
    <cellStyle name="Normal 20 2 5 2 3" xfId="44911"/>
    <cellStyle name="Normal 20 2 5 3 2" xfId="44912"/>
    <cellStyle name="Normal 20 2 5 4" xfId="44913"/>
    <cellStyle name="Normal 20 2 5 5" xfId="44914"/>
    <cellStyle name="Normal 20 2 5_Lcc_inputs" xfId="44915"/>
    <cellStyle name="Normal 20 2 6 2 2" xfId="44916"/>
    <cellStyle name="Normal 20 2 6 3" xfId="44917"/>
    <cellStyle name="Normal 20 2 6 4" xfId="44918"/>
    <cellStyle name="Normal 20 2 6_Lcc_inputs" xfId="44919"/>
    <cellStyle name="Normal 20 2 7 2" xfId="44920"/>
    <cellStyle name="Normal 20 2 7 3" xfId="44921"/>
    <cellStyle name="Normal 20 2 8" xfId="44922"/>
    <cellStyle name="Normal 20 2 8 2" xfId="44923"/>
    <cellStyle name="Normal 20 2 9" xfId="44924"/>
    <cellStyle name="Normal 20 2_Lcc_inputs" xfId="44925"/>
    <cellStyle name="Normal 20 3 2 2_Lcc_inputs" xfId="44926"/>
    <cellStyle name="Normal 20 3 2 3 2 3" xfId="44927"/>
    <cellStyle name="Normal 20 3 2 3 4" xfId="44928"/>
    <cellStyle name="Normal 20 3 2 3_Lcc_inputs" xfId="44929"/>
    <cellStyle name="Normal 20 3 2 7" xfId="44930"/>
    <cellStyle name="Normal 20 3 2 8" xfId="44931"/>
    <cellStyle name="Normal 20 3 2_Lcc_inputs" xfId="44932"/>
    <cellStyle name="Normal 20 3 3 2 2 3" xfId="44933"/>
    <cellStyle name="Normal 20 3 3 2 4" xfId="44934"/>
    <cellStyle name="Normal 20 3 3 2_Lcc_inputs" xfId="44935"/>
    <cellStyle name="Normal 20 3 3 6" xfId="44936"/>
    <cellStyle name="Normal 20 3 3 7" xfId="44937"/>
    <cellStyle name="Normal 20 3 3_Lcc_inputs" xfId="44938"/>
    <cellStyle name="Normal 20 3 4 2 3" xfId="44939"/>
    <cellStyle name="Normal 20 3 4 3 2" xfId="44940"/>
    <cellStyle name="Normal 20 3 4 4" xfId="44941"/>
    <cellStyle name="Normal 20 3 4 5" xfId="44942"/>
    <cellStyle name="Normal 20 3 4_Lcc_inputs" xfId="44943"/>
    <cellStyle name="Normal 20 3 5 2 3" xfId="44944"/>
    <cellStyle name="Normal 20 3 5 4" xfId="44945"/>
    <cellStyle name="Normal 20 3 5_Lcc_inputs" xfId="44946"/>
    <cellStyle name="Normal 20 3 6 3" xfId="44947"/>
    <cellStyle name="Normal 20 3 7 2" xfId="44948"/>
    <cellStyle name="Normal 20 3 9" xfId="44949"/>
    <cellStyle name="Normal 20 3_Lcc_inputs" xfId="44950"/>
    <cellStyle name="Normal 20 4 2 2_Lcc_inputs" xfId="44951"/>
    <cellStyle name="Normal 20 4 2 3 2 3" xfId="44952"/>
    <cellStyle name="Normal 20 4 2 3 4" xfId="44953"/>
    <cellStyle name="Normal 20 4 2 3_Lcc_inputs" xfId="44954"/>
    <cellStyle name="Normal 20 4 2 7" xfId="44955"/>
    <cellStyle name="Normal 20 4 2 8" xfId="44956"/>
    <cellStyle name="Normal 20 4 2_Lcc_inputs" xfId="44957"/>
    <cellStyle name="Normal 20 4 3_Lcc_inputs" xfId="44958"/>
    <cellStyle name="Normal 20 4 4 2 3" xfId="44959"/>
    <cellStyle name="Normal 20 4 4 4" xfId="44960"/>
    <cellStyle name="Normal 20 4 4_Lcc_inputs" xfId="44961"/>
    <cellStyle name="Normal 20 4 8" xfId="44962"/>
    <cellStyle name="Normal 20 4 9" xfId="44963"/>
    <cellStyle name="Normal 20 4_Lcc_inputs" xfId="44964"/>
    <cellStyle name="Normal 20 5 2 2_Lcc_inputs" xfId="44965"/>
    <cellStyle name="Normal 20 5 2 3 2 3" xfId="44966"/>
    <cellStyle name="Normal 20 5 2 3 4" xfId="44967"/>
    <cellStyle name="Normal 20 5 2 3_Lcc_inputs" xfId="44968"/>
    <cellStyle name="Normal 20 5 2 7" xfId="44969"/>
    <cellStyle name="Normal 20 5 2 8" xfId="44970"/>
    <cellStyle name="Normal 20 5 2_Lcc_inputs" xfId="44971"/>
    <cellStyle name="Normal 20 5 3_Lcc_inputs" xfId="44972"/>
    <cellStyle name="Normal 20 5 4 2 3" xfId="44973"/>
    <cellStyle name="Normal 20 5 4 4" xfId="44974"/>
    <cellStyle name="Normal 20 5 4_Lcc_inputs" xfId="44975"/>
    <cellStyle name="Normal 20 5 8" xfId="44976"/>
    <cellStyle name="Normal 20 5 9" xfId="44977"/>
    <cellStyle name="Normal 20 5_Lcc_inputs" xfId="44978"/>
    <cellStyle name="Normal 20 6 2 2_Lcc_inputs" xfId="44979"/>
    <cellStyle name="Normal 20 6 2 3 2 3" xfId="44980"/>
    <cellStyle name="Normal 20 6 2 3 4" xfId="44981"/>
    <cellStyle name="Normal 20 6 2 3_Lcc_inputs" xfId="44982"/>
    <cellStyle name="Normal 20 6 2 7" xfId="44983"/>
    <cellStyle name="Normal 20 6 2 8" xfId="44984"/>
    <cellStyle name="Normal 20 6 2_Lcc_inputs" xfId="44985"/>
    <cellStyle name="Normal 20 6 3_Lcc_inputs" xfId="44986"/>
    <cellStyle name="Normal 20 6 4 2 3" xfId="44987"/>
    <cellStyle name="Normal 20 6 4 4" xfId="44988"/>
    <cellStyle name="Normal 20 6 4_Lcc_inputs" xfId="44989"/>
    <cellStyle name="Normal 20 6 8" xfId="44990"/>
    <cellStyle name="Normal 20 6 9" xfId="44991"/>
    <cellStyle name="Normal 20 6_Lcc_inputs" xfId="44992"/>
    <cellStyle name="Normal 20 7 2 2_Lcc_inputs" xfId="44993"/>
    <cellStyle name="Normal 20 7 2 3 2 3" xfId="44994"/>
    <cellStyle name="Normal 20 7 2 3 4" xfId="44995"/>
    <cellStyle name="Normal 20 7 2 3_Lcc_inputs" xfId="44996"/>
    <cellStyle name="Normal 20 7 2 7" xfId="44997"/>
    <cellStyle name="Normal 20 7 2 8" xfId="44998"/>
    <cellStyle name="Normal 20 7 2_Lcc_inputs" xfId="44999"/>
    <cellStyle name="Normal 20 7 3_Lcc_inputs" xfId="45000"/>
    <cellStyle name="Normal 20 7 4 2 3" xfId="45001"/>
    <cellStyle name="Normal 20 7 4 4" xfId="45002"/>
    <cellStyle name="Normal 20 7 4_Lcc_inputs" xfId="45003"/>
    <cellStyle name="Normal 20 7 8" xfId="45004"/>
    <cellStyle name="Normal 20 7 9" xfId="45005"/>
    <cellStyle name="Normal 20 7_Lcc_inputs" xfId="45006"/>
    <cellStyle name="Normal 20 8 2_Lcc_inputs" xfId="45007"/>
    <cellStyle name="Normal 20 8 3 2 3" xfId="45008"/>
    <cellStyle name="Normal 20 8 3 4" xfId="45009"/>
    <cellStyle name="Normal 20 8 3_Lcc_inputs" xfId="45010"/>
    <cellStyle name="Normal 20 8 7" xfId="45011"/>
    <cellStyle name="Normal 20 8 8" xfId="45012"/>
    <cellStyle name="Normal 20 8_Lcc_inputs" xfId="45013"/>
    <cellStyle name="Normal 20 9 2_Lcc_inputs" xfId="45014"/>
    <cellStyle name="Normal 20 9 3 2 3" xfId="45015"/>
    <cellStyle name="Normal 20 9 3 4" xfId="45016"/>
    <cellStyle name="Normal 20 9 3_Lcc_inputs" xfId="45017"/>
    <cellStyle name="Normal 20 9 7" xfId="45018"/>
    <cellStyle name="Normal 20 9 8" xfId="45019"/>
    <cellStyle name="Normal 20 9_Lcc_inputs" xfId="45020"/>
    <cellStyle name="Normal 20_Lcc_inputs" xfId="45021"/>
    <cellStyle name="Normal 21 10 2 2 3" xfId="45022"/>
    <cellStyle name="Normal 21 10 2 4" xfId="45023"/>
    <cellStyle name="Normal 21 10 2_Lcc_inputs" xfId="45024"/>
    <cellStyle name="Normal 21 10 6" xfId="45025"/>
    <cellStyle name="Normal 21 10 7" xfId="45026"/>
    <cellStyle name="Normal 21 10_Lcc_inputs" xfId="45027"/>
    <cellStyle name="Normal 21 11 2 3" xfId="45028"/>
    <cellStyle name="Normal 21 11 3 2" xfId="45029"/>
    <cellStyle name="Normal 21 11 4" xfId="45030"/>
    <cellStyle name="Normal 21 11 5" xfId="45031"/>
    <cellStyle name="Normal 21 11_Lcc_inputs" xfId="45032"/>
    <cellStyle name="Normal 21 12 2 3" xfId="45033"/>
    <cellStyle name="Normal 21 12 4" xfId="45034"/>
    <cellStyle name="Normal 21 12_Lcc_inputs" xfId="45035"/>
    <cellStyle name="Normal 21 13 3" xfId="45036"/>
    <cellStyle name="Normal 21 14 2" xfId="45037"/>
    <cellStyle name="Normal 21 15" xfId="45038"/>
    <cellStyle name="Normal 21 16" xfId="45039"/>
    <cellStyle name="Normal 21 2 10" xfId="45040"/>
    <cellStyle name="Normal 21 2 2 2_Lcc_inputs" xfId="45041"/>
    <cellStyle name="Normal 21 2 2 3 2 3" xfId="45042"/>
    <cellStyle name="Normal 21 2 2 3 4" xfId="45043"/>
    <cellStyle name="Normal 21 2 2 3_Lcc_inputs" xfId="45044"/>
    <cellStyle name="Normal 21 2 2 7" xfId="45045"/>
    <cellStyle name="Normal 21 2 2 8" xfId="45046"/>
    <cellStyle name="Normal 21 2 2_Lcc_inputs" xfId="45047"/>
    <cellStyle name="Normal 21 2 3 2 2 3" xfId="45048"/>
    <cellStyle name="Normal 21 2 3 2 4" xfId="45049"/>
    <cellStyle name="Normal 21 2 3 2_Lcc_inputs" xfId="45050"/>
    <cellStyle name="Normal 21 2 3 6" xfId="45051"/>
    <cellStyle name="Normal 21 2 3 7" xfId="45052"/>
    <cellStyle name="Normal 21 2 3_Lcc_inputs" xfId="45053"/>
    <cellStyle name="Normal 21 2 4 2 3" xfId="45054"/>
    <cellStyle name="Normal 21 2 4 3 2" xfId="45055"/>
    <cellStyle name="Normal 21 2 4 4" xfId="45056"/>
    <cellStyle name="Normal 21 2 4 5" xfId="45057"/>
    <cellStyle name="Normal 21 2 4_Lcc_inputs" xfId="45058"/>
    <cellStyle name="Normal 21 2 5 2 3" xfId="45059"/>
    <cellStyle name="Normal 21 2 5 3 2" xfId="45060"/>
    <cellStyle name="Normal 21 2 5 4" xfId="45061"/>
    <cellStyle name="Normal 21 2 5 5" xfId="45062"/>
    <cellStyle name="Normal 21 2 5_Lcc_inputs" xfId="45063"/>
    <cellStyle name="Normal 21 2 6 2 2" xfId="45064"/>
    <cellStyle name="Normal 21 2 6 3" xfId="45065"/>
    <cellStyle name="Normal 21 2 6 4" xfId="45066"/>
    <cellStyle name="Normal 21 2 6_Lcc_inputs" xfId="45067"/>
    <cellStyle name="Normal 21 2 7 2" xfId="45068"/>
    <cellStyle name="Normal 21 2 7 3" xfId="45069"/>
    <cellStyle name="Normal 21 2 8" xfId="45070"/>
    <cellStyle name="Normal 21 2 8 2" xfId="45071"/>
    <cellStyle name="Normal 21 2 9" xfId="45072"/>
    <cellStyle name="Normal 21 2_Lcc_inputs" xfId="45073"/>
    <cellStyle name="Normal 21 3 2 2_Lcc_inputs" xfId="45074"/>
    <cellStyle name="Normal 21 3 2 3 2 3" xfId="45075"/>
    <cellStyle name="Normal 21 3 2 3 4" xfId="45076"/>
    <cellStyle name="Normal 21 3 2 3_Lcc_inputs" xfId="45077"/>
    <cellStyle name="Normal 21 3 2 7" xfId="45078"/>
    <cellStyle name="Normal 21 3 2 8" xfId="45079"/>
    <cellStyle name="Normal 21 3 2_Lcc_inputs" xfId="45080"/>
    <cellStyle name="Normal 21 3 3 2 2 3" xfId="45081"/>
    <cellStyle name="Normal 21 3 3 2 4" xfId="45082"/>
    <cellStyle name="Normal 21 3 3 2_Lcc_inputs" xfId="45083"/>
    <cellStyle name="Normal 21 3 3 6" xfId="45084"/>
    <cellStyle name="Normal 21 3 3 7" xfId="45085"/>
    <cellStyle name="Normal 21 3 3_Lcc_inputs" xfId="45086"/>
    <cellStyle name="Normal 21 3 4 2 3" xfId="45087"/>
    <cellStyle name="Normal 21 3 4 3 2" xfId="45088"/>
    <cellStyle name="Normal 21 3 4 4" xfId="45089"/>
    <cellStyle name="Normal 21 3 4 5" xfId="45090"/>
    <cellStyle name="Normal 21 3 4_Lcc_inputs" xfId="45091"/>
    <cellStyle name="Normal 21 3 5 2 3" xfId="45092"/>
    <cellStyle name="Normal 21 3 5 4" xfId="45093"/>
    <cellStyle name="Normal 21 3 5_Lcc_inputs" xfId="45094"/>
    <cellStyle name="Normal 21 3 6 3" xfId="45095"/>
    <cellStyle name="Normal 21 3 7 2" xfId="45096"/>
    <cellStyle name="Normal 21 3 8" xfId="45097"/>
    <cellStyle name="Normal 21 3 9" xfId="45098"/>
    <cellStyle name="Normal 21 3_Lcc_inputs" xfId="45099"/>
    <cellStyle name="Normal 21 4 2 2_Lcc_inputs" xfId="45100"/>
    <cellStyle name="Normal 21 4 2 3 2 3" xfId="45101"/>
    <cellStyle name="Normal 21 4 2 3 4" xfId="45102"/>
    <cellStyle name="Normal 21 4 2 3_Lcc_inputs" xfId="45103"/>
    <cellStyle name="Normal 21 4 2 7" xfId="45104"/>
    <cellStyle name="Normal 21 4 2 8" xfId="45105"/>
    <cellStyle name="Normal 21 4 2_Lcc_inputs" xfId="45106"/>
    <cellStyle name="Normal 21 4 3_Lcc_inputs" xfId="45107"/>
    <cellStyle name="Normal 21 4 4 2 3" xfId="45108"/>
    <cellStyle name="Normal 21 4 4 4" xfId="45109"/>
    <cellStyle name="Normal 21 4 4_Lcc_inputs" xfId="45110"/>
    <cellStyle name="Normal 21 4 8" xfId="45111"/>
    <cellStyle name="Normal 21 4 9" xfId="45112"/>
    <cellStyle name="Normal 21 4_Lcc_inputs" xfId="45113"/>
    <cellStyle name="Normal 21 5 2 2_Lcc_inputs" xfId="45114"/>
    <cellStyle name="Normal 21 5 2 3 2 3" xfId="45115"/>
    <cellStyle name="Normal 21 5 2 3 4" xfId="45116"/>
    <cellStyle name="Normal 21 5 2 3_Lcc_inputs" xfId="45117"/>
    <cellStyle name="Normal 21 5 2 7" xfId="45118"/>
    <cellStyle name="Normal 21 5 2 8" xfId="45119"/>
    <cellStyle name="Normal 21 5 2_Lcc_inputs" xfId="45120"/>
    <cellStyle name="Normal 21 5 3_Lcc_inputs" xfId="45121"/>
    <cellStyle name="Normal 21 5 4 2 3" xfId="45122"/>
    <cellStyle name="Normal 21 5 4 4" xfId="45123"/>
    <cellStyle name="Normal 21 5 4_Lcc_inputs" xfId="45124"/>
    <cellStyle name="Normal 21 5 8" xfId="45125"/>
    <cellStyle name="Normal 21 5 9" xfId="45126"/>
    <cellStyle name="Normal 21 5_Lcc_inputs" xfId="45127"/>
    <cellStyle name="Normal 21 6 2 2_Lcc_inputs" xfId="45128"/>
    <cellStyle name="Normal 21 6 2 3 2 3" xfId="45129"/>
    <cellStyle name="Normal 21 6 2 3 4" xfId="45130"/>
    <cellStyle name="Normal 21 6 2 3_Lcc_inputs" xfId="45131"/>
    <cellStyle name="Normal 21 6 2 7" xfId="45132"/>
    <cellStyle name="Normal 21 6 2 8" xfId="45133"/>
    <cellStyle name="Normal 21 6 2_Lcc_inputs" xfId="45134"/>
    <cellStyle name="Normal 21 6 3_Lcc_inputs" xfId="45135"/>
    <cellStyle name="Normal 21 6 4 2 3" xfId="45136"/>
    <cellStyle name="Normal 21 6 4 4" xfId="45137"/>
    <cellStyle name="Normal 21 6 4_Lcc_inputs" xfId="45138"/>
    <cellStyle name="Normal 21 6 8" xfId="45139"/>
    <cellStyle name="Normal 21 6 9" xfId="45140"/>
    <cellStyle name="Normal 21 6_Lcc_inputs" xfId="45141"/>
    <cellStyle name="Normal 21 7 2 2_Lcc_inputs" xfId="45142"/>
    <cellStyle name="Normal 21 7 2 3 2 3" xfId="45143"/>
    <cellStyle name="Normal 21 7 2 3 4" xfId="45144"/>
    <cellStyle name="Normal 21 7 2 3_Lcc_inputs" xfId="45145"/>
    <cellStyle name="Normal 21 7 2 7" xfId="45146"/>
    <cellStyle name="Normal 21 7 2 8" xfId="45147"/>
    <cellStyle name="Normal 21 7 2_Lcc_inputs" xfId="45148"/>
    <cellStyle name="Normal 21 7 3_Lcc_inputs" xfId="45149"/>
    <cellStyle name="Normal 21 7 4 2 3" xfId="45150"/>
    <cellStyle name="Normal 21 7 4 4" xfId="45151"/>
    <cellStyle name="Normal 21 7 4_Lcc_inputs" xfId="45152"/>
    <cellStyle name="Normal 21 7 8" xfId="45153"/>
    <cellStyle name="Normal 21 7 9" xfId="45154"/>
    <cellStyle name="Normal 21 7_Lcc_inputs" xfId="45155"/>
    <cellStyle name="Normal 21 8 2_Lcc_inputs" xfId="45156"/>
    <cellStyle name="Normal 21 8 3 2 3" xfId="45157"/>
    <cellStyle name="Normal 21 8 3 4" xfId="45158"/>
    <cellStyle name="Normal 21 8 3_Lcc_inputs" xfId="45159"/>
    <cellStyle name="Normal 21 8 7" xfId="45160"/>
    <cellStyle name="Normal 21 8 8" xfId="45161"/>
    <cellStyle name="Normal 21 8_Lcc_inputs" xfId="45162"/>
    <cellStyle name="Normal 21 9 2_Lcc_inputs" xfId="45163"/>
    <cellStyle name="Normal 21 9 3 2 3" xfId="45164"/>
    <cellStyle name="Normal 21 9 3 4" xfId="45165"/>
    <cellStyle name="Normal 21 9 3_Lcc_inputs" xfId="45166"/>
    <cellStyle name="Normal 21 9 7" xfId="45167"/>
    <cellStyle name="Normal 21 9 8" xfId="45168"/>
    <cellStyle name="Normal 21 9_Lcc_inputs" xfId="45169"/>
    <cellStyle name="Normal 21_Lcc_inputs" xfId="45170"/>
    <cellStyle name="Normal 22 10 2 2 3" xfId="45171"/>
    <cellStyle name="Normal 22 10 2 4" xfId="45172"/>
    <cellStyle name="Normal 22 10 2_Lcc_inputs" xfId="45173"/>
    <cellStyle name="Normal 22 10 6" xfId="45174"/>
    <cellStyle name="Normal 22 10 7" xfId="45175"/>
    <cellStyle name="Normal 22 10_Lcc_inputs" xfId="45176"/>
    <cellStyle name="Normal 22 11 2 3" xfId="45177"/>
    <cellStyle name="Normal 22 11 3 2" xfId="45178"/>
    <cellStyle name="Normal 22 11 4" xfId="45179"/>
    <cellStyle name="Normal 22 11 5" xfId="45180"/>
    <cellStyle name="Normal 22 11_Lcc_inputs" xfId="45181"/>
    <cellStyle name="Normal 22 12 2 3" xfId="45182"/>
    <cellStyle name="Normal 22 12 4" xfId="45183"/>
    <cellStyle name="Normal 22 12_Lcc_inputs" xfId="45184"/>
    <cellStyle name="Normal 22 13 3" xfId="45185"/>
    <cellStyle name="Normal 22 14 2" xfId="45186"/>
    <cellStyle name="Normal 22 15" xfId="45187"/>
    <cellStyle name="Normal 22 16" xfId="45188"/>
    <cellStyle name="Normal 22 2 10" xfId="45189"/>
    <cellStyle name="Normal 22 2 2 2_Lcc_inputs" xfId="45190"/>
    <cellStyle name="Normal 22 2 2 3 2 3" xfId="45191"/>
    <cellStyle name="Normal 22 2 2 3 4" xfId="45192"/>
    <cellStyle name="Normal 22 2 2 3_Lcc_inputs" xfId="45193"/>
    <cellStyle name="Normal 22 2 2 7" xfId="45194"/>
    <cellStyle name="Normal 22 2 2 8" xfId="45195"/>
    <cellStyle name="Normal 22 2 2_Lcc_inputs" xfId="45196"/>
    <cellStyle name="Normal 22 2 3 2 2 3" xfId="45197"/>
    <cellStyle name="Normal 22 2 3 2 4" xfId="45198"/>
    <cellStyle name="Normal 22 2 3 2_Lcc_inputs" xfId="45199"/>
    <cellStyle name="Normal 22 2 3 6" xfId="45200"/>
    <cellStyle name="Normal 22 2 3 7" xfId="45201"/>
    <cellStyle name="Normal 22 2 3_Lcc_inputs" xfId="45202"/>
    <cellStyle name="Normal 22 2 4 2 3" xfId="45203"/>
    <cellStyle name="Normal 22 2 4 3 2" xfId="45204"/>
    <cellStyle name="Normal 22 2 4 4" xfId="45205"/>
    <cellStyle name="Normal 22 2 4 5" xfId="45206"/>
    <cellStyle name="Normal 22 2 4_Lcc_inputs" xfId="45207"/>
    <cellStyle name="Normal 22 2 5 2 3" xfId="45208"/>
    <cellStyle name="Normal 22 2 5 3 2" xfId="45209"/>
    <cellStyle name="Normal 22 2 5 4" xfId="45210"/>
    <cellStyle name="Normal 22 2 5 5" xfId="45211"/>
    <cellStyle name="Normal 22 2 5_Lcc_inputs" xfId="45212"/>
    <cellStyle name="Normal 22 2 6 2 2" xfId="45213"/>
    <cellStyle name="Normal 22 2 6 3" xfId="45214"/>
    <cellStyle name="Normal 22 2 6 4" xfId="45215"/>
    <cellStyle name="Normal 22 2 6_Lcc_inputs" xfId="45216"/>
    <cellStyle name="Normal 22 2 7 2" xfId="45217"/>
    <cellStyle name="Normal 22 2 7 3" xfId="45218"/>
    <cellStyle name="Normal 22 2 8" xfId="45219"/>
    <cellStyle name="Normal 22 2 8 2" xfId="45220"/>
    <cellStyle name="Normal 22 2 9" xfId="45221"/>
    <cellStyle name="Normal 22 2_Lcc_inputs" xfId="45222"/>
    <cellStyle name="Normal 22 3 2 2_Lcc_inputs" xfId="45223"/>
    <cellStyle name="Normal 22 3 2 3 2 3" xfId="45224"/>
    <cellStyle name="Normal 22 3 2 3 4" xfId="45225"/>
    <cellStyle name="Normal 22 3 2 3_Lcc_inputs" xfId="45226"/>
    <cellStyle name="Normal 22 3 2 7" xfId="45227"/>
    <cellStyle name="Normal 22 3 2 8" xfId="45228"/>
    <cellStyle name="Normal 22 3 2_Lcc_inputs" xfId="45229"/>
    <cellStyle name="Normal 22 3 3 2 2 3" xfId="45230"/>
    <cellStyle name="Normal 22 3 3 2 4" xfId="45231"/>
    <cellStyle name="Normal 22 3 3 2_Lcc_inputs" xfId="45232"/>
    <cellStyle name="Normal 22 3 3 6" xfId="45233"/>
    <cellStyle name="Normal 22 3 3 7" xfId="45234"/>
    <cellStyle name="Normal 22 3 3_Lcc_inputs" xfId="45235"/>
    <cellStyle name="Normal 22 3 4 2 3" xfId="45236"/>
    <cellStyle name="Normal 22 3 4 3 2" xfId="45237"/>
    <cellStyle name="Normal 22 3 4 4" xfId="45238"/>
    <cellStyle name="Normal 22 3 4 5" xfId="45239"/>
    <cellStyle name="Normal 22 3 4_Lcc_inputs" xfId="45240"/>
    <cellStyle name="Normal 22 3 5 2 3" xfId="45241"/>
    <cellStyle name="Normal 22 3 5 4" xfId="45242"/>
    <cellStyle name="Normal 22 3 5_Lcc_inputs" xfId="45243"/>
    <cellStyle name="Normal 22 3 6 3" xfId="45244"/>
    <cellStyle name="Normal 22 3 7 2" xfId="45245"/>
    <cellStyle name="Normal 22 3 8" xfId="45246"/>
    <cellStyle name="Normal 22 3 9" xfId="45247"/>
    <cellStyle name="Normal 22 3_Lcc_inputs" xfId="45248"/>
    <cellStyle name="Normal 22 4 2 2_Lcc_inputs" xfId="45249"/>
    <cellStyle name="Normal 22 4 2 3 2 3" xfId="45250"/>
    <cellStyle name="Normal 22 4 2 3 4" xfId="45251"/>
    <cellStyle name="Normal 22 4 2 3_Lcc_inputs" xfId="45252"/>
    <cellStyle name="Normal 22 4 2 7" xfId="45253"/>
    <cellStyle name="Normal 22 4 2 8" xfId="45254"/>
    <cellStyle name="Normal 22 4 2_Lcc_inputs" xfId="45255"/>
    <cellStyle name="Normal 22 4 3_Lcc_inputs" xfId="45256"/>
    <cellStyle name="Normal 22 4 4 2 3" xfId="45257"/>
    <cellStyle name="Normal 22 4 4 4" xfId="45258"/>
    <cellStyle name="Normal 22 4 4_Lcc_inputs" xfId="45259"/>
    <cellStyle name="Normal 22 4 8" xfId="45260"/>
    <cellStyle name="Normal 22 4 9" xfId="45261"/>
    <cellStyle name="Normal 22 4_Lcc_inputs" xfId="45262"/>
    <cellStyle name="Normal 22 5 2 2_Lcc_inputs" xfId="45263"/>
    <cellStyle name="Normal 22 5 2 3 2 3" xfId="45264"/>
    <cellStyle name="Normal 22 5 2 3 4" xfId="45265"/>
    <cellStyle name="Normal 22 5 2 3_Lcc_inputs" xfId="45266"/>
    <cellStyle name="Normal 22 5 2 7" xfId="45267"/>
    <cellStyle name="Normal 22 5 2 8" xfId="45268"/>
    <cellStyle name="Normal 22 5 2_Lcc_inputs" xfId="45269"/>
    <cellStyle name="Normal 22 5 3_Lcc_inputs" xfId="45270"/>
    <cellStyle name="Normal 22 5 4 2 3" xfId="45271"/>
    <cellStyle name="Normal 22 5 4 4" xfId="45272"/>
    <cellStyle name="Normal 22 5 4_Lcc_inputs" xfId="45273"/>
    <cellStyle name="Normal 22 5 8" xfId="45274"/>
    <cellStyle name="Normal 22 5 9" xfId="45275"/>
    <cellStyle name="Normal 22 5_Lcc_inputs" xfId="45276"/>
    <cellStyle name="Normal 22 6 2 2_Lcc_inputs" xfId="45277"/>
    <cellStyle name="Normal 22 6 2 3 2 3" xfId="45278"/>
    <cellStyle name="Normal 22 6 2 3 4" xfId="45279"/>
    <cellStyle name="Normal 22 6 2 3_Lcc_inputs" xfId="45280"/>
    <cellStyle name="Normal 22 6 2 7" xfId="45281"/>
    <cellStyle name="Normal 22 6 2 8" xfId="45282"/>
    <cellStyle name="Normal 22 6 2_Lcc_inputs" xfId="45283"/>
    <cellStyle name="Normal 22 6 3_Lcc_inputs" xfId="45284"/>
    <cellStyle name="Normal 22 6 4 2 3" xfId="45285"/>
    <cellStyle name="Normal 22 6 4 4" xfId="45286"/>
    <cellStyle name="Normal 22 6 4_Lcc_inputs" xfId="45287"/>
    <cellStyle name="Normal 22 6 8" xfId="45288"/>
    <cellStyle name="Normal 22 6 9" xfId="45289"/>
    <cellStyle name="Normal 22 6_Lcc_inputs" xfId="45290"/>
    <cellStyle name="Normal 22 7 2 2_Lcc_inputs" xfId="45291"/>
    <cellStyle name="Normal 22 7 2 3 2 3" xfId="45292"/>
    <cellStyle name="Normal 22 7 2 3 4" xfId="45293"/>
    <cellStyle name="Normal 22 7 2 3_Lcc_inputs" xfId="45294"/>
    <cellStyle name="Normal 22 7 2 7" xfId="45295"/>
    <cellStyle name="Normal 22 7 2 8" xfId="45296"/>
    <cellStyle name="Normal 22 7 2_Lcc_inputs" xfId="45297"/>
    <cellStyle name="Normal 22 7 3_Lcc_inputs" xfId="45298"/>
    <cellStyle name="Normal 22 7 4 2 3" xfId="45299"/>
    <cellStyle name="Normal 22 7 4 4" xfId="45300"/>
    <cellStyle name="Normal 22 7 4_Lcc_inputs" xfId="45301"/>
    <cellStyle name="Normal 22 7 8" xfId="45302"/>
    <cellStyle name="Normal 22 7 9" xfId="45303"/>
    <cellStyle name="Normal 22 7_Lcc_inputs" xfId="45304"/>
    <cellStyle name="Normal 22 8 2_Lcc_inputs" xfId="45305"/>
    <cellStyle name="Normal 22 8 3 2 3" xfId="45306"/>
    <cellStyle name="Normal 22 8 3 4" xfId="45307"/>
    <cellStyle name="Normal 22 8 3_Lcc_inputs" xfId="45308"/>
    <cellStyle name="Normal 22 8 7" xfId="45309"/>
    <cellStyle name="Normal 22 8 8" xfId="45310"/>
    <cellStyle name="Normal 22 8_Lcc_inputs" xfId="45311"/>
    <cellStyle name="Normal 22 9 2_Lcc_inputs" xfId="45312"/>
    <cellStyle name="Normal 22 9 3 2 3" xfId="45313"/>
    <cellStyle name="Normal 22 9 3 4" xfId="45314"/>
    <cellStyle name="Normal 22 9 3_Lcc_inputs" xfId="45315"/>
    <cellStyle name="Normal 22 9 7" xfId="45316"/>
    <cellStyle name="Normal 22 9 8" xfId="45317"/>
    <cellStyle name="Normal 22 9_Lcc_inputs" xfId="45318"/>
    <cellStyle name="Normal 22_Lcc_inputs" xfId="45319"/>
    <cellStyle name="Normal 23 10 2 2 3" xfId="45320"/>
    <cellStyle name="Normal 23 10 2 4" xfId="45321"/>
    <cellStyle name="Normal 23 10 2_Lcc_inputs" xfId="45322"/>
    <cellStyle name="Normal 23 10 6" xfId="45323"/>
    <cellStyle name="Normal 23 10 7" xfId="45324"/>
    <cellStyle name="Normal 23 10_Lcc_inputs" xfId="45325"/>
    <cellStyle name="Normal 23 11 2 3" xfId="45326"/>
    <cellStyle name="Normal 23 11 3 2" xfId="45327"/>
    <cellStyle name="Normal 23 11 4" xfId="45328"/>
    <cellStyle name="Normal 23 11 5" xfId="45329"/>
    <cellStyle name="Normal 23 11_Lcc_inputs" xfId="45330"/>
    <cellStyle name="Normal 23 12 2 3" xfId="45331"/>
    <cellStyle name="Normal 23 12 4" xfId="45332"/>
    <cellStyle name="Normal 23 12_Lcc_inputs" xfId="45333"/>
    <cellStyle name="Normal 23 13 3" xfId="45334"/>
    <cellStyle name="Normal 23 14 2" xfId="45335"/>
    <cellStyle name="Normal 23 15" xfId="45336"/>
    <cellStyle name="Normal 23 16" xfId="45337"/>
    <cellStyle name="Normal 23 2 10" xfId="45338"/>
    <cellStyle name="Normal 23 2 2 2_Lcc_inputs" xfId="45339"/>
    <cellStyle name="Normal 23 2 2 3 2 3" xfId="45340"/>
    <cellStyle name="Normal 23 2 2 3 4" xfId="45341"/>
    <cellStyle name="Normal 23 2 2 3_Lcc_inputs" xfId="45342"/>
    <cellStyle name="Normal 23 2 2 7" xfId="45343"/>
    <cellStyle name="Normal 23 2 2 8" xfId="45344"/>
    <cellStyle name="Normal 23 2 2_Lcc_inputs" xfId="45345"/>
    <cellStyle name="Normal 23 2 3 2 2 3" xfId="45346"/>
    <cellStyle name="Normal 23 2 3 2 4" xfId="45347"/>
    <cellStyle name="Normal 23 2 3 2_Lcc_inputs" xfId="45348"/>
    <cellStyle name="Normal 23 2 3 6" xfId="45349"/>
    <cellStyle name="Normal 23 2 3 7" xfId="45350"/>
    <cellStyle name="Normal 23 2 3_Lcc_inputs" xfId="45351"/>
    <cellStyle name="Normal 23 2 4 2 3" xfId="45352"/>
    <cellStyle name="Normal 23 2 4 3 2" xfId="45353"/>
    <cellStyle name="Normal 23 2 4 4" xfId="45354"/>
    <cellStyle name="Normal 23 2 4 5" xfId="45355"/>
    <cellStyle name="Normal 23 2 4_Lcc_inputs" xfId="45356"/>
    <cellStyle name="Normal 23 2 5 2 3" xfId="45357"/>
    <cellStyle name="Normal 23 2 5 3 2" xfId="45358"/>
    <cellStyle name="Normal 23 2 5 4" xfId="45359"/>
    <cellStyle name="Normal 23 2 5 5" xfId="45360"/>
    <cellStyle name="Normal 23 2 5_Lcc_inputs" xfId="45361"/>
    <cellStyle name="Normal 23 2 6 2 2" xfId="45362"/>
    <cellStyle name="Normal 23 2 6 3" xfId="45363"/>
    <cellStyle name="Normal 23 2 6 4" xfId="45364"/>
    <cellStyle name="Normal 23 2 6_Lcc_inputs" xfId="45365"/>
    <cellStyle name="Normal 23 2 7 2" xfId="45366"/>
    <cellStyle name="Normal 23 2 7 3" xfId="45367"/>
    <cellStyle name="Normal 23 2 8" xfId="45368"/>
    <cellStyle name="Normal 23 2 8 2" xfId="45369"/>
    <cellStyle name="Normal 23 2 9" xfId="45370"/>
    <cellStyle name="Normal 23 2_Lcc_inputs" xfId="45371"/>
    <cellStyle name="Normal 23 3 2 2_Lcc_inputs" xfId="45372"/>
    <cellStyle name="Normal 23 3 2 3 2 3" xfId="45373"/>
    <cellStyle name="Normal 23 3 2 3 4" xfId="45374"/>
    <cellStyle name="Normal 23 3 2 3_Lcc_inputs" xfId="45375"/>
    <cellStyle name="Normal 23 3 2 7" xfId="45376"/>
    <cellStyle name="Normal 23 3 2 8" xfId="45377"/>
    <cellStyle name="Normal 23 3 2_Lcc_inputs" xfId="45378"/>
    <cellStyle name="Normal 23 3 3 2 2 3" xfId="45379"/>
    <cellStyle name="Normal 23 3 3 2 4" xfId="45380"/>
    <cellStyle name="Normal 23 3 3 2_Lcc_inputs" xfId="45381"/>
    <cellStyle name="Normal 23 3 3 6" xfId="45382"/>
    <cellStyle name="Normal 23 3 3 7" xfId="45383"/>
    <cellStyle name="Normal 23 3 3_Lcc_inputs" xfId="45384"/>
    <cellStyle name="Normal 23 3 4 2 3" xfId="45385"/>
    <cellStyle name="Normal 23 3 4 3 2" xfId="45386"/>
    <cellStyle name="Normal 23 3 4 4" xfId="45387"/>
    <cellStyle name="Normal 23 3 4 5" xfId="45388"/>
    <cellStyle name="Normal 23 3 4_Lcc_inputs" xfId="45389"/>
    <cellStyle name="Normal 23 3 5 2 3" xfId="45390"/>
    <cellStyle name="Normal 23 3 5 4" xfId="45391"/>
    <cellStyle name="Normal 23 3 5_Lcc_inputs" xfId="45392"/>
    <cellStyle name="Normal 23 3 6 3" xfId="45393"/>
    <cellStyle name="Normal 23 3 7 2" xfId="45394"/>
    <cellStyle name="Normal 23 3 8" xfId="45395"/>
    <cellStyle name="Normal 23 3 9" xfId="45396"/>
    <cellStyle name="Normal 23 3_Lcc_inputs" xfId="45397"/>
    <cellStyle name="Normal 23 4 2 2_Lcc_inputs" xfId="45398"/>
    <cellStyle name="Normal 23 4 2 3 2 3" xfId="45399"/>
    <cellStyle name="Normal 23 4 2 3 4" xfId="45400"/>
    <cellStyle name="Normal 23 4 2 3_Lcc_inputs" xfId="45401"/>
    <cellStyle name="Normal 23 4 2 7" xfId="45402"/>
    <cellStyle name="Normal 23 4 2 8" xfId="45403"/>
    <cellStyle name="Normal 23 4 2_Lcc_inputs" xfId="45404"/>
    <cellStyle name="Normal 23 4 3_Lcc_inputs" xfId="45405"/>
    <cellStyle name="Normal 23 4 4 2 3" xfId="45406"/>
    <cellStyle name="Normal 23 4 4 4" xfId="45407"/>
    <cellStyle name="Normal 23 4 4_Lcc_inputs" xfId="45408"/>
    <cellStyle name="Normal 23 4 8" xfId="45409"/>
    <cellStyle name="Normal 23 4 9" xfId="45410"/>
    <cellStyle name="Normal 23 4_Lcc_inputs" xfId="45411"/>
    <cellStyle name="Normal 23 5 2 2_Lcc_inputs" xfId="45412"/>
    <cellStyle name="Normal 23 5 2 3 2 3" xfId="45413"/>
    <cellStyle name="Normal 23 5 2 3 4" xfId="45414"/>
    <cellStyle name="Normal 23 5 2 3_Lcc_inputs" xfId="45415"/>
    <cellStyle name="Normal 23 5 2 7" xfId="45416"/>
    <cellStyle name="Normal 23 5 2 8" xfId="45417"/>
    <cellStyle name="Normal 23 5 2_Lcc_inputs" xfId="45418"/>
    <cellStyle name="Normal 23 5 3_Lcc_inputs" xfId="45419"/>
    <cellStyle name="Normal 23 5 4 2 3" xfId="45420"/>
    <cellStyle name="Normal 23 5 4 4" xfId="45421"/>
    <cellStyle name="Normal 23 5 4_Lcc_inputs" xfId="45422"/>
    <cellStyle name="Normal 23 5 8" xfId="45423"/>
    <cellStyle name="Normal 23 5 9" xfId="45424"/>
    <cellStyle name="Normal 23 5_Lcc_inputs" xfId="45425"/>
    <cellStyle name="Normal 23 6 2 2_Lcc_inputs" xfId="45426"/>
    <cellStyle name="Normal 23 6 2 3 2 3" xfId="45427"/>
    <cellStyle name="Normal 23 6 2 3 4" xfId="45428"/>
    <cellStyle name="Normal 23 6 2 3_Lcc_inputs" xfId="45429"/>
    <cellStyle name="Normal 23 6 2 7" xfId="45430"/>
    <cellStyle name="Normal 23 6 2 8" xfId="45431"/>
    <cellStyle name="Normal 23 6 2_Lcc_inputs" xfId="45432"/>
    <cellStyle name="Normal 23 6 3_Lcc_inputs" xfId="45433"/>
    <cellStyle name="Normal 23 6 4 2 3" xfId="45434"/>
    <cellStyle name="Normal 23 6 4 4" xfId="45435"/>
    <cellStyle name="Normal 23 6 4_Lcc_inputs" xfId="45436"/>
    <cellStyle name="Normal 23 6 8" xfId="45437"/>
    <cellStyle name="Normal 23 6 9" xfId="45438"/>
    <cellStyle name="Normal 23 6_Lcc_inputs" xfId="45439"/>
    <cellStyle name="Normal 23 7 2 2_Lcc_inputs" xfId="45440"/>
    <cellStyle name="Normal 23 7 2 3 2 3" xfId="45441"/>
    <cellStyle name="Normal 23 7 2 3 4" xfId="45442"/>
    <cellStyle name="Normal 23 7 2 3_Lcc_inputs" xfId="45443"/>
    <cellStyle name="Normal 23 7 2 7" xfId="45444"/>
    <cellStyle name="Normal 23 7 2 8" xfId="45445"/>
    <cellStyle name="Normal 23 7 2_Lcc_inputs" xfId="45446"/>
    <cellStyle name="Normal 23 7 3_Lcc_inputs" xfId="45447"/>
    <cellStyle name="Normal 23 7 4 2 3" xfId="45448"/>
    <cellStyle name="Normal 23 7 4 4" xfId="45449"/>
    <cellStyle name="Normal 23 7 4_Lcc_inputs" xfId="45450"/>
    <cellStyle name="Normal 23 7 8" xfId="45451"/>
    <cellStyle name="Normal 23 7 9" xfId="45452"/>
    <cellStyle name="Normal 23 7_Lcc_inputs" xfId="45453"/>
    <cellStyle name="Normal 23 8 2_Lcc_inputs" xfId="45454"/>
    <cellStyle name="Normal 23 8 3 2 3" xfId="45455"/>
    <cellStyle name="Normal 23 8 3 4" xfId="45456"/>
    <cellStyle name="Normal 23 8 3_Lcc_inputs" xfId="45457"/>
    <cellStyle name="Normal 23 8 7" xfId="45458"/>
    <cellStyle name="Normal 23 8 8" xfId="45459"/>
    <cellStyle name="Normal 23 8_Lcc_inputs" xfId="45460"/>
    <cellStyle name="Normal 23 9 2_Lcc_inputs" xfId="45461"/>
    <cellStyle name="Normal 23 9 3 2 3" xfId="45462"/>
    <cellStyle name="Normal 23 9 3 4" xfId="45463"/>
    <cellStyle name="Normal 23 9 3_Lcc_inputs" xfId="45464"/>
    <cellStyle name="Normal 23 9 7" xfId="45465"/>
    <cellStyle name="Normal 23 9 8" xfId="45466"/>
    <cellStyle name="Normal 23 9_Lcc_inputs" xfId="45467"/>
    <cellStyle name="Normal 23_Lcc_inputs" xfId="45468"/>
    <cellStyle name="Normal 24 10 2 2 3" xfId="45469"/>
    <cellStyle name="Normal 24 10 2 4" xfId="45470"/>
    <cellStyle name="Normal 24 10 2_Lcc_inputs" xfId="45471"/>
    <cellStyle name="Normal 24 10 6" xfId="45472"/>
    <cellStyle name="Normal 24 10 7" xfId="45473"/>
    <cellStyle name="Normal 24 10_Lcc_inputs" xfId="45474"/>
    <cellStyle name="Normal 24 11 2 3" xfId="45475"/>
    <cellStyle name="Normal 24 11 3 2" xfId="45476"/>
    <cellStyle name="Normal 24 11 4" xfId="45477"/>
    <cellStyle name="Normal 24 11 5" xfId="45478"/>
    <cellStyle name="Normal 24 11_Lcc_inputs" xfId="45479"/>
    <cellStyle name="Normal 24 12 2 3" xfId="45480"/>
    <cellStyle name="Normal 24 12 4" xfId="45481"/>
    <cellStyle name="Normal 24 12_Lcc_inputs" xfId="45482"/>
    <cellStyle name="Normal 24 13 3" xfId="45483"/>
    <cellStyle name="Normal 24 14 2" xfId="45484"/>
    <cellStyle name="Normal 24 15" xfId="45485"/>
    <cellStyle name="Normal 24 16" xfId="45486"/>
    <cellStyle name="Normal 24 2 10" xfId="45487"/>
    <cellStyle name="Normal 24 2 2 2_Lcc_inputs" xfId="45488"/>
    <cellStyle name="Normal 24 2 2 3 2 3" xfId="45489"/>
    <cellStyle name="Normal 24 2 2 3 4" xfId="45490"/>
    <cellStyle name="Normal 24 2 2 3_Lcc_inputs" xfId="45491"/>
    <cellStyle name="Normal 24 2 2 7" xfId="45492"/>
    <cellStyle name="Normal 24 2 2 8" xfId="45493"/>
    <cellStyle name="Normal 24 2 2_Lcc_inputs" xfId="45494"/>
    <cellStyle name="Normal 24 2 3 2 2 3" xfId="45495"/>
    <cellStyle name="Normal 24 2 3 2 4" xfId="45496"/>
    <cellStyle name="Normal 24 2 3 2_Lcc_inputs" xfId="45497"/>
    <cellStyle name="Normal 24 2 3 6" xfId="45498"/>
    <cellStyle name="Normal 24 2 3 7" xfId="45499"/>
    <cellStyle name="Normal 24 2 3_Lcc_inputs" xfId="45500"/>
    <cellStyle name="Normal 24 2 4 2 3" xfId="45501"/>
    <cellStyle name="Normal 24 2 4 3 2" xfId="45502"/>
    <cellStyle name="Normal 24 2 4 4" xfId="45503"/>
    <cellStyle name="Normal 24 2 4 5" xfId="45504"/>
    <cellStyle name="Normal 24 2 4_Lcc_inputs" xfId="45505"/>
    <cellStyle name="Normal 24 2 5 2 3" xfId="45506"/>
    <cellStyle name="Normal 24 2 5 3 2" xfId="45507"/>
    <cellStyle name="Normal 24 2 5 4" xfId="45508"/>
    <cellStyle name="Normal 24 2 5 5" xfId="45509"/>
    <cellStyle name="Normal 24 2 5_Lcc_inputs" xfId="45510"/>
    <cellStyle name="Normal 24 2 6 2 2" xfId="45511"/>
    <cellStyle name="Normal 24 2 6 3" xfId="45512"/>
    <cellStyle name="Normal 24 2 6 4" xfId="45513"/>
    <cellStyle name="Normal 24 2 6_Lcc_inputs" xfId="45514"/>
    <cellStyle name="Normal 24 2 7 2" xfId="45515"/>
    <cellStyle name="Normal 24 2 7 3" xfId="45516"/>
    <cellStyle name="Normal 24 2 8" xfId="45517"/>
    <cellStyle name="Normal 24 2 8 2" xfId="45518"/>
    <cellStyle name="Normal 24 2 9" xfId="45519"/>
    <cellStyle name="Normal 24 2_Lcc_inputs" xfId="45520"/>
    <cellStyle name="Normal 24 3 2 2_Lcc_inputs" xfId="45521"/>
    <cellStyle name="Normal 24 3 2 3 2 3" xfId="45522"/>
    <cellStyle name="Normal 24 3 2 3 4" xfId="45523"/>
    <cellStyle name="Normal 24 3 2 3_Lcc_inputs" xfId="45524"/>
    <cellStyle name="Normal 24 3 2 7" xfId="45525"/>
    <cellStyle name="Normal 24 3 2 8" xfId="45526"/>
    <cellStyle name="Normal 24 3 2_Lcc_inputs" xfId="45527"/>
    <cellStyle name="Normal 24 3 3 2 2 3" xfId="45528"/>
    <cellStyle name="Normal 24 3 3 2 4" xfId="45529"/>
    <cellStyle name="Normal 24 3 3 2_Lcc_inputs" xfId="45530"/>
    <cellStyle name="Normal 24 3 3 6" xfId="45531"/>
    <cellStyle name="Normal 24 3 3 7" xfId="45532"/>
    <cellStyle name="Normal 24 3 3_Lcc_inputs" xfId="45533"/>
    <cellStyle name="Normal 24 3 4 2 3" xfId="45534"/>
    <cellStyle name="Normal 24 3 4 3 2" xfId="45535"/>
    <cellStyle name="Normal 24 3 4 4" xfId="45536"/>
    <cellStyle name="Normal 24 3 4 5" xfId="45537"/>
    <cellStyle name="Normal 24 3 4_Lcc_inputs" xfId="45538"/>
    <cellStyle name="Normal 24 3 5 2 3" xfId="45539"/>
    <cellStyle name="Normal 24 3 5 4" xfId="45540"/>
    <cellStyle name="Normal 24 3 5_Lcc_inputs" xfId="45541"/>
    <cellStyle name="Normal 24 3 6 3" xfId="45542"/>
    <cellStyle name="Normal 24 3 7 2" xfId="45543"/>
    <cellStyle name="Normal 24 3 8" xfId="45544"/>
    <cellStyle name="Normal 24 3 9" xfId="45545"/>
    <cellStyle name="Normal 24 3_Lcc_inputs" xfId="45546"/>
    <cellStyle name="Normal 24 4 2 2_Lcc_inputs" xfId="45547"/>
    <cellStyle name="Normal 24 4 2 3 2 3" xfId="45548"/>
    <cellStyle name="Normal 24 4 2 3 4" xfId="45549"/>
    <cellStyle name="Normal 24 4 2 3_Lcc_inputs" xfId="45550"/>
    <cellStyle name="Normal 24 4 2 7" xfId="45551"/>
    <cellStyle name="Normal 24 4 2 8" xfId="45552"/>
    <cellStyle name="Normal 24 4 2_Lcc_inputs" xfId="45553"/>
    <cellStyle name="Normal 24 4 3_Lcc_inputs" xfId="45554"/>
    <cellStyle name="Normal 24 4 4 2 3" xfId="45555"/>
    <cellStyle name="Normal 24 4 4 4" xfId="45556"/>
    <cellStyle name="Normal 24 4 4_Lcc_inputs" xfId="45557"/>
    <cellStyle name="Normal 24 4 8" xfId="45558"/>
    <cellStyle name="Normal 24 4 9" xfId="45559"/>
    <cellStyle name="Normal 24 4_Lcc_inputs" xfId="45560"/>
    <cellStyle name="Normal 24 5 2 2_Lcc_inputs" xfId="45561"/>
    <cellStyle name="Normal 24 5 2 3 2 3" xfId="45562"/>
    <cellStyle name="Normal 24 5 2 3 4" xfId="45563"/>
    <cellStyle name="Normal 24 5 2 3_Lcc_inputs" xfId="45564"/>
    <cellStyle name="Normal 24 5 2 7" xfId="45565"/>
    <cellStyle name="Normal 24 5 2 8" xfId="45566"/>
    <cellStyle name="Normal 24 5 2_Lcc_inputs" xfId="45567"/>
    <cellStyle name="Normal 24 5 3_Lcc_inputs" xfId="45568"/>
    <cellStyle name="Normal 24 5 4 2 3" xfId="45569"/>
    <cellStyle name="Normal 24 5 4 4" xfId="45570"/>
    <cellStyle name="Normal 24 5 4_Lcc_inputs" xfId="45571"/>
    <cellStyle name="Normal 24 5 8" xfId="45572"/>
    <cellStyle name="Normal 24 5 9" xfId="45573"/>
    <cellStyle name="Normal 24 5_Lcc_inputs" xfId="45574"/>
    <cellStyle name="Normal 24 6 2 2_Lcc_inputs" xfId="45575"/>
    <cellStyle name="Normal 24 6 2 3 2 3" xfId="45576"/>
    <cellStyle name="Normal 24 6 2 3 4" xfId="45577"/>
    <cellStyle name="Normal 24 6 2 3_Lcc_inputs" xfId="45578"/>
    <cellStyle name="Normal 24 6 2 7" xfId="45579"/>
    <cellStyle name="Normal 24 6 2 8" xfId="45580"/>
    <cellStyle name="Normal 24 6 2_Lcc_inputs" xfId="45581"/>
    <cellStyle name="Normal 24 6 3_Lcc_inputs" xfId="45582"/>
    <cellStyle name="Normal 24 6 4 2 3" xfId="45583"/>
    <cellStyle name="Normal 24 6 4 4" xfId="45584"/>
    <cellStyle name="Normal 24 6 4_Lcc_inputs" xfId="45585"/>
    <cellStyle name="Normal 24 6 8" xfId="45586"/>
    <cellStyle name="Normal 24 6 9" xfId="45587"/>
    <cellStyle name="Normal 24 6_Lcc_inputs" xfId="45588"/>
    <cellStyle name="Normal 24 7 2 2_Lcc_inputs" xfId="45589"/>
    <cellStyle name="Normal 24 7 2 3 2 3" xfId="45590"/>
    <cellStyle name="Normal 24 7 2 3 4" xfId="45591"/>
    <cellStyle name="Normal 24 7 2 3_Lcc_inputs" xfId="45592"/>
    <cellStyle name="Normal 24 7 2 7" xfId="45593"/>
    <cellStyle name="Normal 24 7 2 8" xfId="45594"/>
    <cellStyle name="Normal 24 7 2_Lcc_inputs" xfId="45595"/>
    <cellStyle name="Normal 24 7 3_Lcc_inputs" xfId="45596"/>
    <cellStyle name="Normal 24 7 4 2 3" xfId="45597"/>
    <cellStyle name="Normal 24 7 4 4" xfId="45598"/>
    <cellStyle name="Normal 24 7 4_Lcc_inputs" xfId="45599"/>
    <cellStyle name="Normal 24 7 8" xfId="45600"/>
    <cellStyle name="Normal 24 7 9" xfId="45601"/>
    <cellStyle name="Normal 24 7_Lcc_inputs" xfId="45602"/>
    <cellStyle name="Normal 24 8 2_Lcc_inputs" xfId="45603"/>
    <cellStyle name="Normal 24 8 3 2 3" xfId="45604"/>
    <cellStyle name="Normal 24 8 3 4" xfId="45605"/>
    <cellStyle name="Normal 24 8 3_Lcc_inputs" xfId="45606"/>
    <cellStyle name="Normal 24 8 7" xfId="45607"/>
    <cellStyle name="Normal 24 8 8" xfId="45608"/>
    <cellStyle name="Normal 24 8_Lcc_inputs" xfId="45609"/>
    <cellStyle name="Normal 24 9 2_Lcc_inputs" xfId="45610"/>
    <cellStyle name="Normal 24 9 3 2 3" xfId="45611"/>
    <cellStyle name="Normal 24 9 3 4" xfId="45612"/>
    <cellStyle name="Normal 24 9 3_Lcc_inputs" xfId="45613"/>
    <cellStyle name="Normal 24 9 7" xfId="45614"/>
    <cellStyle name="Normal 24 9 8" xfId="45615"/>
    <cellStyle name="Normal 24 9_Lcc_inputs" xfId="45616"/>
    <cellStyle name="Normal 24_Lcc_inputs" xfId="45617"/>
    <cellStyle name="Normal 25 10 2 2 3" xfId="45618"/>
    <cellStyle name="Normal 25 10 2 4" xfId="45619"/>
    <cellStyle name="Normal 25 10 2_Lcc_inputs" xfId="45620"/>
    <cellStyle name="Normal 25 10 6" xfId="45621"/>
    <cellStyle name="Normal 25 10 7" xfId="45622"/>
    <cellStyle name="Normal 25 10_Lcc_inputs" xfId="45623"/>
    <cellStyle name="Normal 25 11 2 3" xfId="45624"/>
    <cellStyle name="Normal 25 11 3 2" xfId="45625"/>
    <cellStyle name="Normal 25 11 4" xfId="45626"/>
    <cellStyle name="Normal 25 11 5" xfId="45627"/>
    <cellStyle name="Normal 25 11_Lcc_inputs" xfId="45628"/>
    <cellStyle name="Normal 25 12 2 3" xfId="45629"/>
    <cellStyle name="Normal 25 12 4" xfId="45630"/>
    <cellStyle name="Normal 25 12_Lcc_inputs" xfId="45631"/>
    <cellStyle name="Normal 25 13 3" xfId="45632"/>
    <cellStyle name="Normal 25 14 2" xfId="45633"/>
    <cellStyle name="Normal 25 15" xfId="45634"/>
    <cellStyle name="Normal 25 16" xfId="45635"/>
    <cellStyle name="Normal 25 2 10" xfId="45636"/>
    <cellStyle name="Normal 25 2 2 2_Lcc_inputs" xfId="45637"/>
    <cellStyle name="Normal 25 2 2 3 2 3" xfId="45638"/>
    <cellStyle name="Normal 25 2 2 3 4" xfId="45639"/>
    <cellStyle name="Normal 25 2 2 3_Lcc_inputs" xfId="45640"/>
    <cellStyle name="Normal 25 2 2 7" xfId="45641"/>
    <cellStyle name="Normal 25 2 2 8" xfId="45642"/>
    <cellStyle name="Normal 25 2 2_Lcc_inputs" xfId="45643"/>
    <cellStyle name="Normal 25 2 3 2 2 3" xfId="45644"/>
    <cellStyle name="Normal 25 2 3 2 4" xfId="45645"/>
    <cellStyle name="Normal 25 2 3 2_Lcc_inputs" xfId="45646"/>
    <cellStyle name="Normal 25 2 3 6" xfId="45647"/>
    <cellStyle name="Normal 25 2 3 7" xfId="45648"/>
    <cellStyle name="Normal 25 2 3_Lcc_inputs" xfId="45649"/>
    <cellStyle name="Normal 25 2 4 2 3" xfId="45650"/>
    <cellStyle name="Normal 25 2 4 3 2" xfId="45651"/>
    <cellStyle name="Normal 25 2 4 4" xfId="45652"/>
    <cellStyle name="Normal 25 2 4 5" xfId="45653"/>
    <cellStyle name="Normal 25 2 4_Lcc_inputs" xfId="45654"/>
    <cellStyle name="Normal 25 2 5 2 3" xfId="45655"/>
    <cellStyle name="Normal 25 2 5 3 2" xfId="45656"/>
    <cellStyle name="Normal 25 2 5 4" xfId="45657"/>
    <cellStyle name="Normal 25 2 5 5" xfId="45658"/>
    <cellStyle name="Normal 25 2 5_Lcc_inputs" xfId="45659"/>
    <cellStyle name="Normal 25 2 6 2 2" xfId="45660"/>
    <cellStyle name="Normal 25 2 6 3" xfId="45661"/>
    <cellStyle name="Normal 25 2 6 4" xfId="45662"/>
    <cellStyle name="Normal 25 2 6_Lcc_inputs" xfId="45663"/>
    <cellStyle name="Normal 25 2 7 2" xfId="45664"/>
    <cellStyle name="Normal 25 2 7 3" xfId="45665"/>
    <cellStyle name="Normal 25 2 8" xfId="45666"/>
    <cellStyle name="Normal 25 2 8 2" xfId="45667"/>
    <cellStyle name="Normal 25 2 9" xfId="45668"/>
    <cellStyle name="Normal 25 2_Lcc_inputs" xfId="45669"/>
    <cellStyle name="Normal 25 3 2 2_Lcc_inputs" xfId="45670"/>
    <cellStyle name="Normal 25 3 2 3 2 3" xfId="45671"/>
    <cellStyle name="Normal 25 3 2 3 4" xfId="45672"/>
    <cellStyle name="Normal 25 3 2 3_Lcc_inputs" xfId="45673"/>
    <cellStyle name="Normal 25 3 2 7" xfId="45674"/>
    <cellStyle name="Normal 25 3 2 8" xfId="45675"/>
    <cellStyle name="Normal 25 3 2_Lcc_inputs" xfId="45676"/>
    <cellStyle name="Normal 25 3 3 2 2 3" xfId="45677"/>
    <cellStyle name="Normal 25 3 3 2 4" xfId="45678"/>
    <cellStyle name="Normal 25 3 3 2_Lcc_inputs" xfId="45679"/>
    <cellStyle name="Normal 25 3 3 6" xfId="45680"/>
    <cellStyle name="Normal 25 3 3 7" xfId="45681"/>
    <cellStyle name="Normal 25 3 3_Lcc_inputs" xfId="45682"/>
    <cellStyle name="Normal 25 3 4 2 3" xfId="45683"/>
    <cellStyle name="Normal 25 3 4 3 2" xfId="45684"/>
    <cellStyle name="Normal 25 3 4 4" xfId="45685"/>
    <cellStyle name="Normal 25 3 4 5" xfId="45686"/>
    <cellStyle name="Normal 25 3 4_Lcc_inputs" xfId="45687"/>
    <cellStyle name="Normal 25 3 5 2 3" xfId="45688"/>
    <cellStyle name="Normal 25 3 5 4" xfId="45689"/>
    <cellStyle name="Normal 25 3 5_Lcc_inputs" xfId="45690"/>
    <cellStyle name="Normal 25 3 6 3" xfId="45691"/>
    <cellStyle name="Normal 25 3 7 2" xfId="45692"/>
    <cellStyle name="Normal 25 3 8" xfId="45693"/>
    <cellStyle name="Normal 25 3 9" xfId="45694"/>
    <cellStyle name="Normal 25 3_Lcc_inputs" xfId="45695"/>
    <cellStyle name="Normal 25 4 2 2_Lcc_inputs" xfId="45696"/>
    <cellStyle name="Normal 25 4 2 3 2 3" xfId="45697"/>
    <cellStyle name="Normal 25 4 2 3 4" xfId="45698"/>
    <cellStyle name="Normal 25 4 2 3_Lcc_inputs" xfId="45699"/>
    <cellStyle name="Normal 25 4 2 7" xfId="45700"/>
    <cellStyle name="Normal 25 4 2 8" xfId="45701"/>
    <cellStyle name="Normal 25 4 2_Lcc_inputs" xfId="45702"/>
    <cellStyle name="Normal 25 4 3_Lcc_inputs" xfId="45703"/>
    <cellStyle name="Normal 25 4 4 2 3" xfId="45704"/>
    <cellStyle name="Normal 25 4 4 4" xfId="45705"/>
    <cellStyle name="Normal 25 4 4_Lcc_inputs" xfId="45706"/>
    <cellStyle name="Normal 25 4 8" xfId="45707"/>
    <cellStyle name="Normal 25 4 9" xfId="45708"/>
    <cellStyle name="Normal 25 4_Lcc_inputs" xfId="45709"/>
    <cellStyle name="Normal 25 5 2 2_Lcc_inputs" xfId="45710"/>
    <cellStyle name="Normal 25 5 2 3 2 3" xfId="45711"/>
    <cellStyle name="Normal 25 5 2 3 4" xfId="45712"/>
    <cellStyle name="Normal 25 5 2 3_Lcc_inputs" xfId="45713"/>
    <cellStyle name="Normal 25 5 2 7" xfId="45714"/>
    <cellStyle name="Normal 25 5 2 8" xfId="45715"/>
    <cellStyle name="Normal 25 5 2_Lcc_inputs" xfId="45716"/>
    <cellStyle name="Normal 25 5 3_Lcc_inputs" xfId="45717"/>
    <cellStyle name="Normal 25 5 4 2 3" xfId="45718"/>
    <cellStyle name="Normal 25 5 4 4" xfId="45719"/>
    <cellStyle name="Normal 25 5 4_Lcc_inputs" xfId="45720"/>
    <cellStyle name="Normal 25 5 8" xfId="45721"/>
    <cellStyle name="Normal 25 5 9" xfId="45722"/>
    <cellStyle name="Normal 25 5_Lcc_inputs" xfId="45723"/>
    <cellStyle name="Normal 25 6 2 2_Lcc_inputs" xfId="45724"/>
    <cellStyle name="Normal 25 6 2 3 2 3" xfId="45725"/>
    <cellStyle name="Normal 25 6 2 3 4" xfId="45726"/>
    <cellStyle name="Normal 25 6 2 3_Lcc_inputs" xfId="45727"/>
    <cellStyle name="Normal 25 6 2 7" xfId="45728"/>
    <cellStyle name="Normal 25 6 2 8" xfId="45729"/>
    <cellStyle name="Normal 25 6 2_Lcc_inputs" xfId="45730"/>
    <cellStyle name="Normal 25 6 3_Lcc_inputs" xfId="45731"/>
    <cellStyle name="Normal 25 6 4 2 3" xfId="45732"/>
    <cellStyle name="Normal 25 6 4 4" xfId="45733"/>
    <cellStyle name="Normal 25 6 4_Lcc_inputs" xfId="45734"/>
    <cellStyle name="Normal 25 6 8" xfId="45735"/>
    <cellStyle name="Normal 25 6 9" xfId="45736"/>
    <cellStyle name="Normal 25 6_Lcc_inputs" xfId="45737"/>
    <cellStyle name="Normal 25 7 2 2_Lcc_inputs" xfId="45738"/>
    <cellStyle name="Normal 25 7 2 3 2 3" xfId="45739"/>
    <cellStyle name="Normal 25 7 2 3 4" xfId="45740"/>
    <cellStyle name="Normal 25 7 2 3_Lcc_inputs" xfId="45741"/>
    <cellStyle name="Normal 25 7 2 7" xfId="45742"/>
    <cellStyle name="Normal 25 7 2 8" xfId="45743"/>
    <cellStyle name="Normal 25 7 2_Lcc_inputs" xfId="45744"/>
    <cellStyle name="Normal 25 7 3_Lcc_inputs" xfId="45745"/>
    <cellStyle name="Normal 25 7 4 2 3" xfId="45746"/>
    <cellStyle name="Normal 25 7 4 4" xfId="45747"/>
    <cellStyle name="Normal 25 7 4_Lcc_inputs" xfId="45748"/>
    <cellStyle name="Normal 25 7 8" xfId="45749"/>
    <cellStyle name="Normal 25 7 9" xfId="45750"/>
    <cellStyle name="Normal 25 7_Lcc_inputs" xfId="45751"/>
    <cellStyle name="Normal 25 8 2_Lcc_inputs" xfId="45752"/>
    <cellStyle name="Normal 25 8 3 2 3" xfId="45753"/>
    <cellStyle name="Normal 25 8 3 4" xfId="45754"/>
    <cellStyle name="Normal 25 8 3_Lcc_inputs" xfId="45755"/>
    <cellStyle name="Normal 25 8 7" xfId="45756"/>
    <cellStyle name="Normal 25 8 8" xfId="45757"/>
    <cellStyle name="Normal 25 8_Lcc_inputs" xfId="45758"/>
    <cellStyle name="Normal 25 9 2_Lcc_inputs" xfId="45759"/>
    <cellStyle name="Normal 25 9 3 2 3" xfId="45760"/>
    <cellStyle name="Normal 25 9 3 4" xfId="45761"/>
    <cellStyle name="Normal 25 9 3_Lcc_inputs" xfId="45762"/>
    <cellStyle name="Normal 25 9 7" xfId="45763"/>
    <cellStyle name="Normal 25 9 8" xfId="45764"/>
    <cellStyle name="Normal 25 9_Lcc_inputs" xfId="45765"/>
    <cellStyle name="Normal 25_Lcc_inputs" xfId="45766"/>
    <cellStyle name="Normal 26 10 2 2 3" xfId="45767"/>
    <cellStyle name="Normal 26 10 2 4" xfId="45768"/>
    <cellStyle name="Normal 26 10 2_Lcc_inputs" xfId="45769"/>
    <cellStyle name="Normal 26 10 6" xfId="45770"/>
    <cellStyle name="Normal 26 10 7" xfId="45771"/>
    <cellStyle name="Normal 26 10_Lcc_inputs" xfId="45772"/>
    <cellStyle name="Normal 26 11 2 3" xfId="45773"/>
    <cellStyle name="Normal 26 11 3 2" xfId="45774"/>
    <cellStyle name="Normal 26 11 4" xfId="45775"/>
    <cellStyle name="Normal 26 11 5" xfId="45776"/>
    <cellStyle name="Normal 26 11_Lcc_inputs" xfId="45777"/>
    <cellStyle name="Normal 26 12 2 3" xfId="45778"/>
    <cellStyle name="Normal 26 12 4" xfId="45779"/>
    <cellStyle name="Normal 26 12_Lcc_inputs" xfId="45780"/>
    <cellStyle name="Normal 26 13 3" xfId="45781"/>
    <cellStyle name="Normal 26 14 2" xfId="45782"/>
    <cellStyle name="Normal 26 16" xfId="45783"/>
    <cellStyle name="Normal 26 2 10" xfId="45784"/>
    <cellStyle name="Normal 26 2 2 2_Lcc_inputs" xfId="45785"/>
    <cellStyle name="Normal 26 2 2 3 2 3" xfId="45786"/>
    <cellStyle name="Normal 26 2 2 3 4" xfId="45787"/>
    <cellStyle name="Normal 26 2 2 3_Lcc_inputs" xfId="45788"/>
    <cellStyle name="Normal 26 2 2 7" xfId="45789"/>
    <cellStyle name="Normal 26 2 2 8" xfId="45790"/>
    <cellStyle name="Normal 26 2 2_Lcc_inputs" xfId="45791"/>
    <cellStyle name="Normal 26 2 3 2 2 3" xfId="45792"/>
    <cellStyle name="Normal 26 2 3 2 4" xfId="45793"/>
    <cellStyle name="Normal 26 2 3 2_Lcc_inputs" xfId="45794"/>
    <cellStyle name="Normal 26 2 3 6" xfId="45795"/>
    <cellStyle name="Normal 26 2 3 7" xfId="45796"/>
    <cellStyle name="Normal 26 2 3_Lcc_inputs" xfId="45797"/>
    <cellStyle name="Normal 26 2 4 2 3" xfId="45798"/>
    <cellStyle name="Normal 26 2 4 3 2" xfId="45799"/>
    <cellStyle name="Normal 26 2 4 4" xfId="45800"/>
    <cellStyle name="Normal 26 2 4 5" xfId="45801"/>
    <cellStyle name="Normal 26 2 4_Lcc_inputs" xfId="45802"/>
    <cellStyle name="Normal 26 2 5 2 3" xfId="45803"/>
    <cellStyle name="Normal 26 2 5 3 2" xfId="45804"/>
    <cellStyle name="Normal 26 2 5 4" xfId="45805"/>
    <cellStyle name="Normal 26 2 5 5" xfId="45806"/>
    <cellStyle name="Normal 26 2 5_Lcc_inputs" xfId="45807"/>
    <cellStyle name="Normal 26 2 6 2 2" xfId="45808"/>
    <cellStyle name="Normal 26 2 6 3" xfId="45809"/>
    <cellStyle name="Normal 26 2 6 4" xfId="45810"/>
    <cellStyle name="Normal 26 2 6_Lcc_inputs" xfId="45811"/>
    <cellStyle name="Normal 26 2 7 2" xfId="45812"/>
    <cellStyle name="Normal 26 2 7 3" xfId="45813"/>
    <cellStyle name="Normal 26 2 8 2" xfId="45814"/>
    <cellStyle name="Normal 26 2 9" xfId="45815"/>
    <cellStyle name="Normal 26 2_Lcc_inputs" xfId="45816"/>
    <cellStyle name="Normal 26 3 2 2_Lcc_inputs" xfId="45817"/>
    <cellStyle name="Normal 26 3 2 3 2 3" xfId="45818"/>
    <cellStyle name="Normal 26 3 2 3 4" xfId="45819"/>
    <cellStyle name="Normal 26 3 2 3_Lcc_inputs" xfId="45820"/>
    <cellStyle name="Normal 26 3 2 7" xfId="45821"/>
    <cellStyle name="Normal 26 3 2 8" xfId="45822"/>
    <cellStyle name="Normal 26 3 2_Lcc_inputs" xfId="45823"/>
    <cellStyle name="Normal 26 3 3 2 2 3" xfId="45824"/>
    <cellStyle name="Normal 26 3 3 2 4" xfId="45825"/>
    <cellStyle name="Normal 26 3 3 2_Lcc_inputs" xfId="45826"/>
    <cellStyle name="Normal 26 3 3 6" xfId="45827"/>
    <cellStyle name="Normal 26 3 3 7" xfId="45828"/>
    <cellStyle name="Normal 26 3 3_Lcc_inputs" xfId="45829"/>
    <cellStyle name="Normal 26 3 4 2 3" xfId="45830"/>
    <cellStyle name="Normal 26 3 4 3 2" xfId="45831"/>
    <cellStyle name="Normal 26 3 4 4" xfId="45832"/>
    <cellStyle name="Normal 26 3 4 5" xfId="45833"/>
    <cellStyle name="Normal 26 3 4_Lcc_inputs" xfId="45834"/>
    <cellStyle name="Normal 26 3 5 2 3" xfId="45835"/>
    <cellStyle name="Normal 26 3 5 4" xfId="45836"/>
    <cellStyle name="Normal 26 3 5_Lcc_inputs" xfId="45837"/>
    <cellStyle name="Normal 26 3 6 3" xfId="45838"/>
    <cellStyle name="Normal 26 3 7 2" xfId="45839"/>
    <cellStyle name="Normal 26 3 9" xfId="45840"/>
    <cellStyle name="Normal 26 3_Lcc_inputs" xfId="45841"/>
    <cellStyle name="Normal 26 4 2 2_Lcc_inputs" xfId="45842"/>
    <cellStyle name="Normal 26 4 2 3 2 3" xfId="45843"/>
    <cellStyle name="Normal 26 4 2 3 4" xfId="45844"/>
    <cellStyle name="Normal 26 4 2 3_Lcc_inputs" xfId="45845"/>
    <cellStyle name="Normal 26 4 2 7" xfId="45846"/>
    <cellStyle name="Normal 26 4 2 8" xfId="45847"/>
    <cellStyle name="Normal 26 4 2_Lcc_inputs" xfId="45848"/>
    <cellStyle name="Normal 26 4 3_Lcc_inputs" xfId="45849"/>
    <cellStyle name="Normal 26 4 4 2 3" xfId="45850"/>
    <cellStyle name="Normal 26 4 4 4" xfId="45851"/>
    <cellStyle name="Normal 26 4 4_Lcc_inputs" xfId="45852"/>
    <cellStyle name="Normal 26 4 9" xfId="45853"/>
    <cellStyle name="Normal 26 4_Lcc_inputs" xfId="45854"/>
    <cellStyle name="Normal 26 5 2 2_Lcc_inputs" xfId="45855"/>
    <cellStyle name="Normal 26 5 2 3 2 3" xfId="45856"/>
    <cellStyle name="Normal 26 5 2 3 4" xfId="45857"/>
    <cellStyle name="Normal 26 5 2 3_Lcc_inputs" xfId="45858"/>
    <cellStyle name="Normal 26 5 2 7" xfId="45859"/>
    <cellStyle name="Normal 26 5 2 8" xfId="45860"/>
    <cellStyle name="Normal 26 5 2_Lcc_inputs" xfId="45861"/>
    <cellStyle name="Normal 26 5 3_Lcc_inputs" xfId="45862"/>
    <cellStyle name="Normal 26 5 4 2 3" xfId="45863"/>
    <cellStyle name="Normal 26 5 4 4" xfId="45864"/>
    <cellStyle name="Normal 26 5 4_Lcc_inputs" xfId="45865"/>
    <cellStyle name="Normal 26 5 8" xfId="45866"/>
    <cellStyle name="Normal 26 5 9" xfId="45867"/>
    <cellStyle name="Normal 26 5_Lcc_inputs" xfId="45868"/>
    <cellStyle name="Normal 26 6 2 2_Lcc_inputs" xfId="45869"/>
    <cellStyle name="Normal 26 6 2 3 2 3" xfId="45870"/>
    <cellStyle name="Normal 26 6 2 3 4" xfId="45871"/>
    <cellStyle name="Normal 26 6 2 3_Lcc_inputs" xfId="45872"/>
    <cellStyle name="Normal 26 6 2 7" xfId="45873"/>
    <cellStyle name="Normal 26 6 2 8" xfId="45874"/>
    <cellStyle name="Normal 26 6 2_Lcc_inputs" xfId="45875"/>
    <cellStyle name="Normal 26 6 3_Lcc_inputs" xfId="45876"/>
    <cellStyle name="Normal 26 6 4 2 3" xfId="45877"/>
    <cellStyle name="Normal 26 6 4 4" xfId="45878"/>
    <cellStyle name="Normal 26 6 4_Lcc_inputs" xfId="45879"/>
    <cellStyle name="Normal 26 6 8" xfId="45880"/>
    <cellStyle name="Normal 26 6 9" xfId="45881"/>
    <cellStyle name="Normal 26 6_Lcc_inputs" xfId="45882"/>
    <cellStyle name="Normal 26 7 2 2_Lcc_inputs" xfId="45883"/>
    <cellStyle name="Normal 26 7 2 3 2 3" xfId="45884"/>
    <cellStyle name="Normal 26 7 2 3 4" xfId="45885"/>
    <cellStyle name="Normal 26 7 2 3_Lcc_inputs" xfId="45886"/>
    <cellStyle name="Normal 26 7 2 7" xfId="45887"/>
    <cellStyle name="Normal 26 7 2 8" xfId="45888"/>
    <cellStyle name="Normal 26 7 2_Lcc_inputs" xfId="45889"/>
    <cellStyle name="Normal 26 7 3_Lcc_inputs" xfId="45890"/>
    <cellStyle name="Normal 26 7 4 2 3" xfId="45891"/>
    <cellStyle name="Normal 26 7 4 4" xfId="45892"/>
    <cellStyle name="Normal 26 7 4_Lcc_inputs" xfId="45893"/>
    <cellStyle name="Normal 26 7 8" xfId="45894"/>
    <cellStyle name="Normal 26 7 9" xfId="45895"/>
    <cellStyle name="Normal 26 7_Lcc_inputs" xfId="45896"/>
    <cellStyle name="Normal 26 8 2_Lcc_inputs" xfId="45897"/>
    <cellStyle name="Normal 26 8 3 2 3" xfId="45898"/>
    <cellStyle name="Normal 26 8 3 4" xfId="45899"/>
    <cellStyle name="Normal 26 8 3_Lcc_inputs" xfId="45900"/>
    <cellStyle name="Normal 26 8 7" xfId="45901"/>
    <cellStyle name="Normal 26 8 8" xfId="45902"/>
    <cellStyle name="Normal 26 8_Lcc_inputs" xfId="45903"/>
    <cellStyle name="Normal 26 9 2_Lcc_inputs" xfId="45904"/>
    <cellStyle name="Normal 26 9 3 2 3" xfId="45905"/>
    <cellStyle name="Normal 26 9 3 4" xfId="45906"/>
    <cellStyle name="Normal 26 9 3_Lcc_inputs" xfId="45907"/>
    <cellStyle name="Normal 26 9 7" xfId="45908"/>
    <cellStyle name="Normal 26 9 8" xfId="45909"/>
    <cellStyle name="Normal 26 9_Lcc_inputs" xfId="45910"/>
    <cellStyle name="Normal 26_Lcc_inputs" xfId="45911"/>
    <cellStyle name="Normal 27 10 2 2 3" xfId="45912"/>
    <cellStyle name="Normal 27 10 2 4" xfId="45913"/>
    <cellStyle name="Normal 27 10 2_Lcc_inputs" xfId="45914"/>
    <cellStyle name="Normal 27 10 6" xfId="45915"/>
    <cellStyle name="Normal 27 10 7" xfId="45916"/>
    <cellStyle name="Normal 27 10_Lcc_inputs" xfId="45917"/>
    <cellStyle name="Normal 27 11 2 3" xfId="45918"/>
    <cellStyle name="Normal 27 11 3 2" xfId="45919"/>
    <cellStyle name="Normal 27 11 4" xfId="45920"/>
    <cellStyle name="Normal 27 11 5" xfId="45921"/>
    <cellStyle name="Normal 27 11_Lcc_inputs" xfId="45922"/>
    <cellStyle name="Normal 27 12 2 3" xfId="45923"/>
    <cellStyle name="Normal 27 12 4" xfId="45924"/>
    <cellStyle name="Normal 27 12_Lcc_inputs" xfId="45925"/>
    <cellStyle name="Normal 27 13 3" xfId="45926"/>
    <cellStyle name="Normal 27 14 2" xfId="45927"/>
    <cellStyle name="Normal 27 15" xfId="45928"/>
    <cellStyle name="Normal 27 16" xfId="45929"/>
    <cellStyle name="Normal 27 2 10" xfId="45930"/>
    <cellStyle name="Normal 27 2 2 2_Lcc_inputs" xfId="45931"/>
    <cellStyle name="Normal 27 2 2 3 2 3" xfId="45932"/>
    <cellStyle name="Normal 27 2 2 3 4" xfId="45933"/>
    <cellStyle name="Normal 27 2 2 3_Lcc_inputs" xfId="45934"/>
    <cellStyle name="Normal 27 2 2 7" xfId="45935"/>
    <cellStyle name="Normal 27 2 2 8" xfId="45936"/>
    <cellStyle name="Normal 27 2 2_Lcc_inputs" xfId="45937"/>
    <cellStyle name="Normal 27 2 3 2 2 3" xfId="45938"/>
    <cellStyle name="Normal 27 2 3 2 4" xfId="45939"/>
    <cellStyle name="Normal 27 2 3 2_Lcc_inputs" xfId="45940"/>
    <cellStyle name="Normal 27 2 3 6" xfId="45941"/>
    <cellStyle name="Normal 27 2 3 7" xfId="45942"/>
    <cellStyle name="Normal 27 2 3_Lcc_inputs" xfId="45943"/>
    <cellStyle name="Normal 27 2 4 2 3" xfId="45944"/>
    <cellStyle name="Normal 27 2 4 3 2" xfId="45945"/>
    <cellStyle name="Normal 27 2 4 4" xfId="45946"/>
    <cellStyle name="Normal 27 2 4 5" xfId="45947"/>
    <cellStyle name="Normal 27 2 4_Lcc_inputs" xfId="45948"/>
    <cellStyle name="Normal 27 2 5 2 3" xfId="45949"/>
    <cellStyle name="Normal 27 2 5 3 2" xfId="45950"/>
    <cellStyle name="Normal 27 2 5 4" xfId="45951"/>
    <cellStyle name="Normal 27 2 5 5" xfId="45952"/>
    <cellStyle name="Normal 27 2 5_Lcc_inputs" xfId="45953"/>
    <cellStyle name="Normal 27 2 6 2 2" xfId="45954"/>
    <cellStyle name="Normal 27 2 6 3" xfId="45955"/>
    <cellStyle name="Normal 27 2 6 4" xfId="45956"/>
    <cellStyle name="Normal 27 2 6_Lcc_inputs" xfId="45957"/>
    <cellStyle name="Normal 27 2 7 2" xfId="45958"/>
    <cellStyle name="Normal 27 2 7 3" xfId="45959"/>
    <cellStyle name="Normal 27 2 8" xfId="45960"/>
    <cellStyle name="Normal 27 2 8 2" xfId="45961"/>
    <cellStyle name="Normal 27 2 9" xfId="45962"/>
    <cellStyle name="Normal 27 2_Lcc_inputs" xfId="45963"/>
    <cellStyle name="Normal 27 3 2 2_Lcc_inputs" xfId="45964"/>
    <cellStyle name="Normal 27 3 2 3 2 3" xfId="45965"/>
    <cellStyle name="Normal 27 3 2 3 4" xfId="45966"/>
    <cellStyle name="Normal 27 3 2 3_Lcc_inputs" xfId="45967"/>
    <cellStyle name="Normal 27 3 2 7" xfId="45968"/>
    <cellStyle name="Normal 27 3 2 8" xfId="45969"/>
    <cellStyle name="Normal 27 3 2_Lcc_inputs" xfId="45970"/>
    <cellStyle name="Normal 27 3 3 2 2 3" xfId="45971"/>
    <cellStyle name="Normal 27 3 3 2 4" xfId="45972"/>
    <cellStyle name="Normal 27 3 3 2_Lcc_inputs" xfId="45973"/>
    <cellStyle name="Normal 27 3 3 6" xfId="45974"/>
    <cellStyle name="Normal 27 3 3 7" xfId="45975"/>
    <cellStyle name="Normal 27 3 3_Lcc_inputs" xfId="45976"/>
    <cellStyle name="Normal 27 3 4 2 3" xfId="45977"/>
    <cellStyle name="Normal 27 3 4 3 2" xfId="45978"/>
    <cellStyle name="Normal 27 3 4 4" xfId="45979"/>
    <cellStyle name="Normal 27 3 4 5" xfId="45980"/>
    <cellStyle name="Normal 27 3 4_Lcc_inputs" xfId="45981"/>
    <cellStyle name="Normal 27 3 5 2 3" xfId="45982"/>
    <cellStyle name="Normal 27 3 5 4" xfId="45983"/>
    <cellStyle name="Normal 27 3 5_Lcc_inputs" xfId="45984"/>
    <cellStyle name="Normal 27 3 6 3" xfId="45985"/>
    <cellStyle name="Normal 27 3 7 2" xfId="45986"/>
    <cellStyle name="Normal 27 3 8" xfId="45987"/>
    <cellStyle name="Normal 27 3 9" xfId="45988"/>
    <cellStyle name="Normal 27 3_Lcc_inputs" xfId="45989"/>
    <cellStyle name="Normal 27 4 2 2_Lcc_inputs" xfId="45990"/>
    <cellStyle name="Normal 27 4 2 3 2 3" xfId="45991"/>
    <cellStyle name="Normal 27 4 2 3 4" xfId="45992"/>
    <cellStyle name="Normal 27 4 2 3_Lcc_inputs" xfId="45993"/>
    <cellStyle name="Normal 27 4 2 7" xfId="45994"/>
    <cellStyle name="Normal 27 4 2 8" xfId="45995"/>
    <cellStyle name="Normal 27 4 2_Lcc_inputs" xfId="45996"/>
    <cellStyle name="Normal 27 4 3_Lcc_inputs" xfId="45997"/>
    <cellStyle name="Normal 27 4 4 2 3" xfId="45998"/>
    <cellStyle name="Normal 27 4 4 4" xfId="45999"/>
    <cellStyle name="Normal 27 4 4_Lcc_inputs" xfId="46000"/>
    <cellStyle name="Normal 27 4 8" xfId="46001"/>
    <cellStyle name="Normal 27 4 9" xfId="46002"/>
    <cellStyle name="Normal 27 4_Lcc_inputs" xfId="46003"/>
    <cellStyle name="Normal 27 5 2 2_Lcc_inputs" xfId="46004"/>
    <cellStyle name="Normal 27 5 2 3 2 3" xfId="46005"/>
    <cellStyle name="Normal 27 5 2 3 4" xfId="46006"/>
    <cellStyle name="Normal 27 5 2 3_Lcc_inputs" xfId="46007"/>
    <cellStyle name="Normal 27 5 2 7" xfId="46008"/>
    <cellStyle name="Normal 27 5 2 8" xfId="46009"/>
    <cellStyle name="Normal 27 5 2_Lcc_inputs" xfId="46010"/>
    <cellStyle name="Normal 27 5 3_Lcc_inputs" xfId="46011"/>
    <cellStyle name="Normal 27 5 4 2 3" xfId="46012"/>
    <cellStyle name="Normal 27 5 4 4" xfId="46013"/>
    <cellStyle name="Normal 27 5 4_Lcc_inputs" xfId="46014"/>
    <cellStyle name="Normal 27 5 8" xfId="46015"/>
    <cellStyle name="Normal 27 5 9" xfId="46016"/>
    <cellStyle name="Normal 27 5_Lcc_inputs" xfId="46017"/>
    <cellStyle name="Normal 27 6 2 2_Lcc_inputs" xfId="46018"/>
    <cellStyle name="Normal 27 6 2 3 2 3" xfId="46019"/>
    <cellStyle name="Normal 27 6 2 3 4" xfId="46020"/>
    <cellStyle name="Normal 27 6 2 3_Lcc_inputs" xfId="46021"/>
    <cellStyle name="Normal 27 6 2 7" xfId="46022"/>
    <cellStyle name="Normal 27 6 2 8" xfId="46023"/>
    <cellStyle name="Normal 27 6 2_Lcc_inputs" xfId="46024"/>
    <cellStyle name="Normal 27 6 3_Lcc_inputs" xfId="46025"/>
    <cellStyle name="Normal 27 6 4 2 3" xfId="46026"/>
    <cellStyle name="Normal 27 6 4 4" xfId="46027"/>
    <cellStyle name="Normal 27 6 4_Lcc_inputs" xfId="46028"/>
    <cellStyle name="Normal 27 6 8" xfId="46029"/>
    <cellStyle name="Normal 27 6 9" xfId="46030"/>
    <cellStyle name="Normal 27 6_Lcc_inputs" xfId="46031"/>
    <cellStyle name="Normal 27 7 2 2_Lcc_inputs" xfId="46032"/>
    <cellStyle name="Normal 27 7 2 3 2 3" xfId="46033"/>
    <cellStyle name="Normal 27 7 2 3 4" xfId="46034"/>
    <cellStyle name="Normal 27 7 2 3_Lcc_inputs" xfId="46035"/>
    <cellStyle name="Normal 27 7 2 7" xfId="46036"/>
    <cellStyle name="Normal 27 7 2 8" xfId="46037"/>
    <cellStyle name="Normal 27 7 2_Lcc_inputs" xfId="46038"/>
    <cellStyle name="Normal 27 7 3_Lcc_inputs" xfId="46039"/>
    <cellStyle name="Normal 27 7 4 2 3" xfId="46040"/>
    <cellStyle name="Normal 27 7 4 4" xfId="46041"/>
    <cellStyle name="Normal 27 7 4_Lcc_inputs" xfId="46042"/>
    <cellStyle name="Normal 27 7 8" xfId="46043"/>
    <cellStyle name="Normal 27 7 9" xfId="46044"/>
    <cellStyle name="Normal 27 7_Lcc_inputs" xfId="46045"/>
    <cellStyle name="Normal 27 8 2_Lcc_inputs" xfId="46046"/>
    <cellStyle name="Normal 27 8 3 2 3" xfId="46047"/>
    <cellStyle name="Normal 27 8 3 4" xfId="46048"/>
    <cellStyle name="Normal 27 8 3_Lcc_inputs" xfId="46049"/>
    <cellStyle name="Normal 27 8 7" xfId="46050"/>
    <cellStyle name="Normal 27 8 8" xfId="46051"/>
    <cellStyle name="Normal 27 8_Lcc_inputs" xfId="46052"/>
    <cellStyle name="Normal 27 9 2_Lcc_inputs" xfId="46053"/>
    <cellStyle name="Normal 27 9 3 2 3" xfId="46054"/>
    <cellStyle name="Normal 27 9 3 4" xfId="46055"/>
    <cellStyle name="Normal 27 9 3_Lcc_inputs" xfId="46056"/>
    <cellStyle name="Normal 27 9 7" xfId="46057"/>
    <cellStyle name="Normal 27 9 8" xfId="46058"/>
    <cellStyle name="Normal 27 9_Lcc_inputs" xfId="46059"/>
    <cellStyle name="Normal 27_Lcc_inputs" xfId="46060"/>
    <cellStyle name="Normal 28 10 2 2 3" xfId="46061"/>
    <cellStyle name="Normal 28 10 2 4" xfId="46062"/>
    <cellStyle name="Normal 28 10 2_Lcc_inputs" xfId="46063"/>
    <cellStyle name="Normal 28 10 6" xfId="46064"/>
    <cellStyle name="Normal 28 10 7" xfId="46065"/>
    <cellStyle name="Normal 28 10_Lcc_inputs" xfId="46066"/>
    <cellStyle name="Normal 28 11 2 3" xfId="46067"/>
    <cellStyle name="Normal 28 11 3 2" xfId="46068"/>
    <cellStyle name="Normal 28 11 4" xfId="46069"/>
    <cellStyle name="Normal 28 11 5" xfId="46070"/>
    <cellStyle name="Normal 28 11_Lcc_inputs" xfId="46071"/>
    <cellStyle name="Normal 28 12 2 3" xfId="46072"/>
    <cellStyle name="Normal 28 12 4" xfId="46073"/>
    <cellStyle name="Normal 28 12_Lcc_inputs" xfId="46074"/>
    <cellStyle name="Normal 28 13 3" xfId="46075"/>
    <cellStyle name="Normal 28 14 2" xfId="46076"/>
    <cellStyle name="Normal 28 15" xfId="46077"/>
    <cellStyle name="Normal 28 16" xfId="46078"/>
    <cellStyle name="Normal 28 2 10" xfId="46079"/>
    <cellStyle name="Normal 28 2 2 2_Lcc_inputs" xfId="46080"/>
    <cellStyle name="Normal 28 2 2 3 2 3" xfId="46081"/>
    <cellStyle name="Normal 28 2 2 3 4" xfId="46082"/>
    <cellStyle name="Normal 28 2 2 3_Lcc_inputs" xfId="46083"/>
    <cellStyle name="Normal 28 2 2 7" xfId="46084"/>
    <cellStyle name="Normal 28 2 2 8" xfId="46085"/>
    <cellStyle name="Normal 28 2 2_Lcc_inputs" xfId="46086"/>
    <cellStyle name="Normal 28 2 3 2 2 3" xfId="46087"/>
    <cellStyle name="Normal 28 2 3 2 4" xfId="46088"/>
    <cellStyle name="Normal 28 2 3 2_Lcc_inputs" xfId="46089"/>
    <cellStyle name="Normal 28 2 3 6" xfId="46090"/>
    <cellStyle name="Normal 28 2 3 7" xfId="46091"/>
    <cellStyle name="Normal 28 2 3_Lcc_inputs" xfId="46092"/>
    <cellStyle name="Normal 28 2 4 2 3" xfId="46093"/>
    <cellStyle name="Normal 28 2 4 3 2" xfId="46094"/>
    <cellStyle name="Normal 28 2 4 4" xfId="46095"/>
    <cellStyle name="Normal 28 2 4 5" xfId="46096"/>
    <cellStyle name="Normal 28 2 4_Lcc_inputs" xfId="46097"/>
    <cellStyle name="Normal 28 2 5 2 3" xfId="46098"/>
    <cellStyle name="Normal 28 2 5 3 2" xfId="46099"/>
    <cellStyle name="Normal 28 2 5 4" xfId="46100"/>
    <cellStyle name="Normal 28 2 5 5" xfId="46101"/>
    <cellStyle name="Normal 28 2 5_Lcc_inputs" xfId="46102"/>
    <cellStyle name="Normal 28 2 6 2 2" xfId="46103"/>
    <cellStyle name="Normal 28 2 6 3" xfId="46104"/>
    <cellStyle name="Normal 28 2 6 4" xfId="46105"/>
    <cellStyle name="Normal 28 2 6_Lcc_inputs" xfId="46106"/>
    <cellStyle name="Normal 28 2 7 2" xfId="46107"/>
    <cellStyle name="Normal 28 2 7 3" xfId="46108"/>
    <cellStyle name="Normal 28 2 8" xfId="46109"/>
    <cellStyle name="Normal 28 2 8 2" xfId="46110"/>
    <cellStyle name="Normal 28 2 9" xfId="46111"/>
    <cellStyle name="Normal 28 2_Lcc_inputs" xfId="46112"/>
    <cellStyle name="Normal 28 3 2 2_Lcc_inputs" xfId="46113"/>
    <cellStyle name="Normal 28 3 2 3 2 3" xfId="46114"/>
    <cellStyle name="Normal 28 3 2 3 4" xfId="46115"/>
    <cellStyle name="Normal 28 3 2 3_Lcc_inputs" xfId="46116"/>
    <cellStyle name="Normal 28 3 2 7" xfId="46117"/>
    <cellStyle name="Normal 28 3 2 8" xfId="46118"/>
    <cellStyle name="Normal 28 3 2_Lcc_inputs" xfId="46119"/>
    <cellStyle name="Normal 28 3 3 2 2 3" xfId="46120"/>
    <cellStyle name="Normal 28 3 3 2 4" xfId="46121"/>
    <cellStyle name="Normal 28 3 3 2_Lcc_inputs" xfId="46122"/>
    <cellStyle name="Normal 28 3 3 6" xfId="46123"/>
    <cellStyle name="Normal 28 3 3 7" xfId="46124"/>
    <cellStyle name="Normal 28 3 3_Lcc_inputs" xfId="46125"/>
    <cellStyle name="Normal 28 3 4 2 3" xfId="46126"/>
    <cellStyle name="Normal 28 3 4 3 2" xfId="46127"/>
    <cellStyle name="Normal 28 3 4 4" xfId="46128"/>
    <cellStyle name="Normal 28 3 4 5" xfId="46129"/>
    <cellStyle name="Normal 28 3 4_Lcc_inputs" xfId="46130"/>
    <cellStyle name="Normal 28 3 5 2 3" xfId="46131"/>
    <cellStyle name="Normal 28 3 5 4" xfId="46132"/>
    <cellStyle name="Normal 28 3 5_Lcc_inputs" xfId="46133"/>
    <cellStyle name="Normal 28 3 6 3" xfId="46134"/>
    <cellStyle name="Normal 28 3 7 2" xfId="46135"/>
    <cellStyle name="Normal 28 3 8" xfId="46136"/>
    <cellStyle name="Normal 28 3 9" xfId="46137"/>
    <cellStyle name="Normal 28 3_Lcc_inputs" xfId="46138"/>
    <cellStyle name="Normal 28 4 2 2_Lcc_inputs" xfId="46139"/>
    <cellStyle name="Normal 28 4 2 3 2 3" xfId="46140"/>
    <cellStyle name="Normal 28 4 2 3 4" xfId="46141"/>
    <cellStyle name="Normal 28 4 2 3_Lcc_inputs" xfId="46142"/>
    <cellStyle name="Normal 28 4 2 7" xfId="46143"/>
    <cellStyle name="Normal 28 4 2 8" xfId="46144"/>
    <cellStyle name="Normal 28 4 2_Lcc_inputs" xfId="46145"/>
    <cellStyle name="Normal 28 4 3_Lcc_inputs" xfId="46146"/>
    <cellStyle name="Normal 28 4 4 2 3" xfId="46147"/>
    <cellStyle name="Normal 28 4 4 4" xfId="46148"/>
    <cellStyle name="Normal 28 4 4_Lcc_inputs" xfId="46149"/>
    <cellStyle name="Normal 28 4 8" xfId="46150"/>
    <cellStyle name="Normal 28 4 9" xfId="46151"/>
    <cellStyle name="Normal 28 4_Lcc_inputs" xfId="46152"/>
    <cellStyle name="Normal 28 5 2 2_Lcc_inputs" xfId="46153"/>
    <cellStyle name="Normal 28 5 2 3 2 3" xfId="46154"/>
    <cellStyle name="Normal 28 5 2 3 4" xfId="46155"/>
    <cellStyle name="Normal 28 5 2 3_Lcc_inputs" xfId="46156"/>
    <cellStyle name="Normal 28 5 2 7" xfId="46157"/>
    <cellStyle name="Normal 28 5 2 8" xfId="46158"/>
    <cellStyle name="Normal 28 5 2_Lcc_inputs" xfId="46159"/>
    <cellStyle name="Normal 28 5 3_Lcc_inputs" xfId="46160"/>
    <cellStyle name="Normal 28 5 4 2 3" xfId="46161"/>
    <cellStyle name="Normal 28 5 4 4" xfId="46162"/>
    <cellStyle name="Normal 28 5 4_Lcc_inputs" xfId="46163"/>
    <cellStyle name="Normal 28 5 8" xfId="46164"/>
    <cellStyle name="Normal 28 5 9" xfId="46165"/>
    <cellStyle name="Normal 28 5_Lcc_inputs" xfId="46166"/>
    <cellStyle name="Normal 28 6 2 2_Lcc_inputs" xfId="46167"/>
    <cellStyle name="Normal 28 6 2 3 2 3" xfId="46168"/>
    <cellStyle name="Normal 28 6 2 3 4" xfId="46169"/>
    <cellStyle name="Normal 28 6 2 3_Lcc_inputs" xfId="46170"/>
    <cellStyle name="Normal 28 6 2 7" xfId="46171"/>
    <cellStyle name="Normal 28 6 2 8" xfId="46172"/>
    <cellStyle name="Normal 28 6 2_Lcc_inputs" xfId="46173"/>
    <cellStyle name="Normal 28 6 3_Lcc_inputs" xfId="46174"/>
    <cellStyle name="Normal 28 6 4 2 3" xfId="46175"/>
    <cellStyle name="Normal 28 6 4 4" xfId="46176"/>
    <cellStyle name="Normal 28 6 4_Lcc_inputs" xfId="46177"/>
    <cellStyle name="Normal 28 6 8" xfId="46178"/>
    <cellStyle name="Normal 28 6 9" xfId="46179"/>
    <cellStyle name="Normal 28 6_Lcc_inputs" xfId="46180"/>
    <cellStyle name="Normal 28 7 2 2_Lcc_inputs" xfId="46181"/>
    <cellStyle name="Normal 28 7 2 3 2 3" xfId="46182"/>
    <cellStyle name="Normal 28 7 2 3 4" xfId="46183"/>
    <cellStyle name="Normal 28 7 2 3_Lcc_inputs" xfId="46184"/>
    <cellStyle name="Normal 28 7 2 7" xfId="46185"/>
    <cellStyle name="Normal 28 7 2 8" xfId="46186"/>
    <cellStyle name="Normal 28 7 2_Lcc_inputs" xfId="46187"/>
    <cellStyle name="Normal 28 7 3_Lcc_inputs" xfId="46188"/>
    <cellStyle name="Normal 28 7 4 2 3" xfId="46189"/>
    <cellStyle name="Normal 28 7 4 4" xfId="46190"/>
    <cellStyle name="Normal 28 7 4_Lcc_inputs" xfId="46191"/>
    <cellStyle name="Normal 28 7 8" xfId="46192"/>
    <cellStyle name="Normal 28 7 9" xfId="46193"/>
    <cellStyle name="Normal 28 7_Lcc_inputs" xfId="46194"/>
    <cellStyle name="Normal 28 8 2_Lcc_inputs" xfId="46195"/>
    <cellStyle name="Normal 28 8 3 2 3" xfId="46196"/>
    <cellStyle name="Normal 28 8 3 4" xfId="46197"/>
    <cellStyle name="Normal 28 8 3_Lcc_inputs" xfId="46198"/>
    <cellStyle name="Normal 28 8 7" xfId="46199"/>
    <cellStyle name="Normal 28 8 8" xfId="46200"/>
    <cellStyle name="Normal 28 8_Lcc_inputs" xfId="46201"/>
    <cellStyle name="Normal 28 9 2_Lcc_inputs" xfId="46202"/>
    <cellStyle name="Normal 28 9 3 2 3" xfId="46203"/>
    <cellStyle name="Normal 28 9 3 4" xfId="46204"/>
    <cellStyle name="Normal 28 9 3_Lcc_inputs" xfId="46205"/>
    <cellStyle name="Normal 28 9 7" xfId="46206"/>
    <cellStyle name="Normal 28 9 8" xfId="46207"/>
    <cellStyle name="Normal 28 9_Lcc_inputs" xfId="46208"/>
    <cellStyle name="Normal 28_Lcc_inputs" xfId="46209"/>
    <cellStyle name="Normal 29 10 2 2 3" xfId="46210"/>
    <cellStyle name="Normal 29 10 2 4" xfId="46211"/>
    <cellStyle name="Normal 29 10 2_Lcc_inputs" xfId="46212"/>
    <cellStyle name="Normal 29 10 6" xfId="46213"/>
    <cellStyle name="Normal 29 10 7" xfId="46214"/>
    <cellStyle name="Normal 29 10_Lcc_inputs" xfId="46215"/>
    <cellStyle name="Normal 29 11 2 3" xfId="46216"/>
    <cellStyle name="Normal 29 11 3 2" xfId="46217"/>
    <cellStyle name="Normal 29 11 4" xfId="46218"/>
    <cellStyle name="Normal 29 11 5" xfId="46219"/>
    <cellStyle name="Normal 29 11_Lcc_inputs" xfId="46220"/>
    <cellStyle name="Normal 29 12 2 3" xfId="46221"/>
    <cellStyle name="Normal 29 12 4" xfId="46222"/>
    <cellStyle name="Normal 29 12_Lcc_inputs" xfId="46223"/>
    <cellStyle name="Normal 29 13 3" xfId="46224"/>
    <cellStyle name="Normal 29 14 2" xfId="46225"/>
    <cellStyle name="Normal 29 16" xfId="46226"/>
    <cellStyle name="Normal 29 2 10" xfId="46227"/>
    <cellStyle name="Normal 29 2 2 2_Lcc_inputs" xfId="46228"/>
    <cellStyle name="Normal 29 2 2 3 2 3" xfId="46229"/>
    <cellStyle name="Normal 29 2 2 3 4" xfId="46230"/>
    <cellStyle name="Normal 29 2 2 3_Lcc_inputs" xfId="46231"/>
    <cellStyle name="Normal 29 2 2 7" xfId="46232"/>
    <cellStyle name="Normal 29 2 2 8" xfId="46233"/>
    <cellStyle name="Normal 29 2 2_Lcc_inputs" xfId="46234"/>
    <cellStyle name="Normal 29 2 3 2 2 3" xfId="46235"/>
    <cellStyle name="Normal 29 2 3 2 4" xfId="46236"/>
    <cellStyle name="Normal 29 2 3 2_Lcc_inputs" xfId="46237"/>
    <cellStyle name="Normal 29 2 3 6" xfId="46238"/>
    <cellStyle name="Normal 29 2 3 7" xfId="46239"/>
    <cellStyle name="Normal 29 2 3_Lcc_inputs" xfId="46240"/>
    <cellStyle name="Normal 29 2 4 2 3" xfId="46241"/>
    <cellStyle name="Normal 29 2 4 3 2" xfId="46242"/>
    <cellStyle name="Normal 29 2 4 4" xfId="46243"/>
    <cellStyle name="Normal 29 2 4 5" xfId="46244"/>
    <cellStyle name="Normal 29 2 4_Lcc_inputs" xfId="46245"/>
    <cellStyle name="Normal 29 2 5 2 3" xfId="46246"/>
    <cellStyle name="Normal 29 2 5 3 2" xfId="46247"/>
    <cellStyle name="Normal 29 2 5 4" xfId="46248"/>
    <cellStyle name="Normal 29 2 5 5" xfId="46249"/>
    <cellStyle name="Normal 29 2 5_Lcc_inputs" xfId="46250"/>
    <cellStyle name="Normal 29 2 6 2 2" xfId="46251"/>
    <cellStyle name="Normal 29 2 6 3" xfId="46252"/>
    <cellStyle name="Normal 29 2 6 4" xfId="46253"/>
    <cellStyle name="Normal 29 2 6_Lcc_inputs" xfId="46254"/>
    <cellStyle name="Normal 29 2 7 2" xfId="46255"/>
    <cellStyle name="Normal 29 2 7 3" xfId="46256"/>
    <cellStyle name="Normal 29 2 8 2" xfId="46257"/>
    <cellStyle name="Normal 29 2 9" xfId="46258"/>
    <cellStyle name="Normal 29 2_Lcc_inputs" xfId="46259"/>
    <cellStyle name="Normal 29 3 2 2_Lcc_inputs" xfId="46260"/>
    <cellStyle name="Normal 29 3 2 3 2 3" xfId="46261"/>
    <cellStyle name="Normal 29 3 2 3 4" xfId="46262"/>
    <cellStyle name="Normal 29 3 2 3_Lcc_inputs" xfId="46263"/>
    <cellStyle name="Normal 29 3 2 7" xfId="46264"/>
    <cellStyle name="Normal 29 3 2 8" xfId="46265"/>
    <cellStyle name="Normal 29 3 2_Lcc_inputs" xfId="46266"/>
    <cellStyle name="Normal 29 3 3 2 2 3" xfId="46267"/>
    <cellStyle name="Normal 29 3 3 2 4" xfId="46268"/>
    <cellStyle name="Normal 29 3 3 2_Lcc_inputs" xfId="46269"/>
    <cellStyle name="Normal 29 3 3 6" xfId="46270"/>
    <cellStyle name="Normal 29 3 3 7" xfId="46271"/>
    <cellStyle name="Normal 29 3 3_Lcc_inputs" xfId="46272"/>
    <cellStyle name="Normal 29 3 4 2 3" xfId="46273"/>
    <cellStyle name="Normal 29 3 4 3 2" xfId="46274"/>
    <cellStyle name="Normal 29 3 4 4" xfId="46275"/>
    <cellStyle name="Normal 29 3 4 5" xfId="46276"/>
    <cellStyle name="Normal 29 3 4_Lcc_inputs" xfId="46277"/>
    <cellStyle name="Normal 29 3 5 2 3" xfId="46278"/>
    <cellStyle name="Normal 29 3 5 4" xfId="46279"/>
    <cellStyle name="Normal 29 3 5_Lcc_inputs" xfId="46280"/>
    <cellStyle name="Normal 29 3 6 3" xfId="46281"/>
    <cellStyle name="Normal 29 3 7 2" xfId="46282"/>
    <cellStyle name="Normal 29 3 9" xfId="46283"/>
    <cellStyle name="Normal 29 3_Lcc_inputs" xfId="46284"/>
    <cellStyle name="Normal 29 4 2 2_Lcc_inputs" xfId="46285"/>
    <cellStyle name="Normal 29 4 2 3 2 3" xfId="46286"/>
    <cellStyle name="Normal 29 4 2 3 4" xfId="46287"/>
    <cellStyle name="Normal 29 4 2 3_Lcc_inputs" xfId="46288"/>
    <cellStyle name="Normal 29 4 2 7" xfId="46289"/>
    <cellStyle name="Normal 29 4 2 8" xfId="46290"/>
    <cellStyle name="Normal 29 4 2_Lcc_inputs" xfId="46291"/>
    <cellStyle name="Normal 29 4 3_Lcc_inputs" xfId="46292"/>
    <cellStyle name="Normal 29 4 4 2 3" xfId="46293"/>
    <cellStyle name="Normal 29 4 4 4" xfId="46294"/>
    <cellStyle name="Normal 29 4 4_Lcc_inputs" xfId="46295"/>
    <cellStyle name="Normal 29 4 9" xfId="46296"/>
    <cellStyle name="Normal 29 4_Lcc_inputs" xfId="46297"/>
    <cellStyle name="Normal 29 5 2 2_Lcc_inputs" xfId="46298"/>
    <cellStyle name="Normal 29 5 2 3 2 3" xfId="46299"/>
    <cellStyle name="Normal 29 5 2 3 4" xfId="46300"/>
    <cellStyle name="Normal 29 5 2 3_Lcc_inputs" xfId="46301"/>
    <cellStyle name="Normal 29 5 2 7" xfId="46302"/>
    <cellStyle name="Normal 29 5 2 8" xfId="46303"/>
    <cellStyle name="Normal 29 5 2_Lcc_inputs" xfId="46304"/>
    <cellStyle name="Normal 29 5 3_Lcc_inputs" xfId="46305"/>
    <cellStyle name="Normal 29 5 4 2 3" xfId="46306"/>
    <cellStyle name="Normal 29 5 4 4" xfId="46307"/>
    <cellStyle name="Normal 29 5 4_Lcc_inputs" xfId="46308"/>
    <cellStyle name="Normal 29 5 8" xfId="46309"/>
    <cellStyle name="Normal 29 5 9" xfId="46310"/>
    <cellStyle name="Normal 29 5_Lcc_inputs" xfId="46311"/>
    <cellStyle name="Normal 29 6 2 2_Lcc_inputs" xfId="46312"/>
    <cellStyle name="Normal 29 6 2 3 2 3" xfId="46313"/>
    <cellStyle name="Normal 29 6 2 3 4" xfId="46314"/>
    <cellStyle name="Normal 29 6 2 3_Lcc_inputs" xfId="46315"/>
    <cellStyle name="Normal 29 6 2 7" xfId="46316"/>
    <cellStyle name="Normal 29 6 2 8" xfId="46317"/>
    <cellStyle name="Normal 29 6 2_Lcc_inputs" xfId="46318"/>
    <cellStyle name="Normal 29 6 3_Lcc_inputs" xfId="46319"/>
    <cellStyle name="Normal 29 6 4 2 3" xfId="46320"/>
    <cellStyle name="Normal 29 6 4 4" xfId="46321"/>
    <cellStyle name="Normal 29 6 4_Lcc_inputs" xfId="46322"/>
    <cellStyle name="Normal 29 6 8" xfId="46323"/>
    <cellStyle name="Normal 29 6 9" xfId="46324"/>
    <cellStyle name="Normal 29 6_Lcc_inputs" xfId="46325"/>
    <cellStyle name="Normal 29 7 2 2_Lcc_inputs" xfId="46326"/>
    <cellStyle name="Normal 29 7 2 3 2 3" xfId="46327"/>
    <cellStyle name="Normal 29 7 2 3 4" xfId="46328"/>
    <cellStyle name="Normal 29 7 2 3_Lcc_inputs" xfId="46329"/>
    <cellStyle name="Normal 29 7 2 7" xfId="46330"/>
    <cellStyle name="Normal 29 7 2 8" xfId="46331"/>
    <cellStyle name="Normal 29 7 2_Lcc_inputs" xfId="46332"/>
    <cellStyle name="Normal 29 7 3_Lcc_inputs" xfId="46333"/>
    <cellStyle name="Normal 29 7 4 2 3" xfId="46334"/>
    <cellStyle name="Normal 29 7 4 4" xfId="46335"/>
    <cellStyle name="Normal 29 7 4_Lcc_inputs" xfId="46336"/>
    <cellStyle name="Normal 29 7 8" xfId="46337"/>
    <cellStyle name="Normal 29 7 9" xfId="46338"/>
    <cellStyle name="Normal 29 7_Lcc_inputs" xfId="46339"/>
    <cellStyle name="Normal 29 8 2_Lcc_inputs" xfId="46340"/>
    <cellStyle name="Normal 29 8 3 2 3" xfId="46341"/>
    <cellStyle name="Normal 29 8 3 4" xfId="46342"/>
    <cellStyle name="Normal 29 8 3_Lcc_inputs" xfId="46343"/>
    <cellStyle name="Normal 29 8 7" xfId="46344"/>
    <cellStyle name="Normal 29 8 8" xfId="46345"/>
    <cellStyle name="Normal 29 8_Lcc_inputs" xfId="46346"/>
    <cellStyle name="Normal 29 9 2_Lcc_inputs" xfId="46347"/>
    <cellStyle name="Normal 29 9 3 2 3" xfId="46348"/>
    <cellStyle name="Normal 29 9 3 4" xfId="46349"/>
    <cellStyle name="Normal 29 9 3_Lcc_inputs" xfId="46350"/>
    <cellStyle name="Normal 29 9 7" xfId="46351"/>
    <cellStyle name="Normal 29 9 8" xfId="46352"/>
    <cellStyle name="Normal 29 9_Lcc_inputs" xfId="46353"/>
    <cellStyle name="Normal 29_Lcc_inputs" xfId="46354"/>
    <cellStyle name="Normal 3 2 2 2 2 2_Lcc_inputs" xfId="46355"/>
    <cellStyle name="Normal 3 2 2 2 2 3 2 3" xfId="46356"/>
    <cellStyle name="Normal 3 2 2 2 2 3 4" xfId="46357"/>
    <cellStyle name="Normal 3 2 2 2 2 3_Lcc_inputs" xfId="46358"/>
    <cellStyle name="Normal 3 2 2 2 2 8" xfId="46359"/>
    <cellStyle name="Normal 3 2 2 2 2_Lcc_inputs" xfId="46360"/>
    <cellStyle name="Normal 3 2 2 2 3 2 2 3" xfId="46361"/>
    <cellStyle name="Normal 3 2 2 2 3 2 4" xfId="46362"/>
    <cellStyle name="Normal 3 2 2 2 3 2_Lcc_inputs" xfId="46363"/>
    <cellStyle name="Normal 3 2 2 2 3 7" xfId="46364"/>
    <cellStyle name="Normal 3 2 2 2 3_Lcc_inputs" xfId="46365"/>
    <cellStyle name="Normal 3 2 2 2 4 2 3" xfId="46366"/>
    <cellStyle name="Normal 3 2 2 2 4 3 2" xfId="46367"/>
    <cellStyle name="Normal 3 2 2 2 4 4" xfId="46368"/>
    <cellStyle name="Normal 3 2 2 2 4 5" xfId="46369"/>
    <cellStyle name="Normal 3 2 2 2 4_Lcc_inputs" xfId="46370"/>
    <cellStyle name="Normal 3 2 2 2 5 2 3" xfId="46371"/>
    <cellStyle name="Normal 3 2 2 2 5 4" xfId="46372"/>
    <cellStyle name="Normal 3 2 2 2 5_Lcc_inputs" xfId="46373"/>
    <cellStyle name="Normal 3 2 2 2 6 3" xfId="46374"/>
    <cellStyle name="Normal 3 2 2 2 7 2" xfId="46375"/>
    <cellStyle name="Normal 3 2 2 2 9" xfId="46376"/>
    <cellStyle name="Normal 3 2 2 2_Lcc_inputs" xfId="46377"/>
    <cellStyle name="Normal 3 2 2 3 2 2_Lcc_inputs" xfId="46378"/>
    <cellStyle name="Normal 3 2 2 3 2 3 2 3" xfId="46379"/>
    <cellStyle name="Normal 3 2 2 3 2 3 4" xfId="46380"/>
    <cellStyle name="Normal 3 2 2 3 2 3_Lcc_inputs" xfId="46381"/>
    <cellStyle name="Normal 3 2 2 3 2 8" xfId="46382"/>
    <cellStyle name="Normal 3 2 2 3 2_Lcc_inputs" xfId="46383"/>
    <cellStyle name="Normal 3 2 2 3 3_Lcc_inputs" xfId="46384"/>
    <cellStyle name="Normal 3 2 2 3 4 2 3" xfId="46385"/>
    <cellStyle name="Normal 3 2 2 3 4 4" xfId="46386"/>
    <cellStyle name="Normal 3 2 2 3 4_Lcc_inputs" xfId="46387"/>
    <cellStyle name="Normal 3 2 2 3 9" xfId="46388"/>
    <cellStyle name="Normal 3 2 2 3_Lcc_inputs" xfId="46389"/>
    <cellStyle name="Normal 3 2 2 5 2_Lcc_inputs" xfId="46390"/>
    <cellStyle name="Normal 3 2 2 5 3 2 3" xfId="46391"/>
    <cellStyle name="Normal 3 2 2 5 3_Lcc_inputs" xfId="46392"/>
    <cellStyle name="Normal 3 2 2 5 8" xfId="46393"/>
    <cellStyle name="Normal 3 2 2 5_Lcc_inputs" xfId="46394"/>
    <cellStyle name="Normal 3 2 2 6 2_Lcc_inputs" xfId="46395"/>
    <cellStyle name="Normal 3 2 2 6 7" xfId="46396"/>
    <cellStyle name="Normal 3 2 2 6_Lcc_inputs" xfId="46397"/>
    <cellStyle name="Normal 3 2 2 7 2_Lcc_inputs" xfId="46398"/>
    <cellStyle name="Normal 3 2 2 7 7" xfId="46399"/>
    <cellStyle name="Normal 3 2 2 7_Lcc_inputs" xfId="46400"/>
    <cellStyle name="Normal 3 2 2_Lcc_inputs" xfId="46401"/>
    <cellStyle name="Normal 3 2 4 2 2_Lcc_inputs" xfId="46402"/>
    <cellStyle name="Normal 3 2 4 2 3 2 3" xfId="46403"/>
    <cellStyle name="Normal 3 2 4 2 3 4" xfId="46404"/>
    <cellStyle name="Normal 3 2 4 2 3_Lcc_inputs" xfId="46405"/>
    <cellStyle name="Normal 3 2 4 2 8" xfId="46406"/>
    <cellStyle name="Normal 3 2 4 2_Lcc_inputs" xfId="46407"/>
    <cellStyle name="Normal 3 2 4 3 2 2 3" xfId="46408"/>
    <cellStyle name="Normal 3 2 4 3 2 4" xfId="46409"/>
    <cellStyle name="Normal 3 2 4 3 2_Lcc_inputs" xfId="46410"/>
    <cellStyle name="Normal 3 2 4 3 7" xfId="46411"/>
    <cellStyle name="Normal 3 2 4 3_Lcc_inputs" xfId="46412"/>
    <cellStyle name="Normal 3 2 4 4 2 3" xfId="46413"/>
    <cellStyle name="Normal 3 2 4 4 3 2" xfId="46414"/>
    <cellStyle name="Normal 3 2 4 4 4" xfId="46415"/>
    <cellStyle name="Normal 3 2 4 4 5" xfId="46416"/>
    <cellStyle name="Normal 3 2 4 4_Lcc_inputs" xfId="46417"/>
    <cellStyle name="Normal 3 2 4 5 2 3" xfId="46418"/>
    <cellStyle name="Normal 3 2 4 5 4" xfId="46419"/>
    <cellStyle name="Normal 3 2 4 5_Lcc_inputs" xfId="46420"/>
    <cellStyle name="Normal 3 2 4 6 3" xfId="46421"/>
    <cellStyle name="Normal 3 2 4 7 2" xfId="46422"/>
    <cellStyle name="Normal 3 2 4 8" xfId="46423"/>
    <cellStyle name="Normal 3 2 4 9" xfId="46424"/>
    <cellStyle name="Normal 3 2 4_Lcc_inputs" xfId="46425"/>
    <cellStyle name="Normal 3 2 6 2 2 2 3" xfId="46426"/>
    <cellStyle name="Normal 3 2 6 2 2_Lcc_inputs" xfId="46427"/>
    <cellStyle name="Normal 3 2 6 2 7" xfId="46428"/>
    <cellStyle name="Normal 3 2 6 2_Lcc_inputs" xfId="46429"/>
    <cellStyle name="Normal 3 2 6 3 2 3" xfId="46430"/>
    <cellStyle name="Normal 3 2 6 3 3 2" xfId="46431"/>
    <cellStyle name="Normal 3 2 6 3 5" xfId="46432"/>
    <cellStyle name="Normal 3 2 6 3_Lcc_inputs" xfId="46433"/>
    <cellStyle name="Normal 3 2 6 4 2 3" xfId="46434"/>
    <cellStyle name="Normal 3 2 6 4 4" xfId="46435"/>
    <cellStyle name="Normal 3 2 6 4_Lcc_inputs" xfId="46436"/>
    <cellStyle name="Normal 3 2 6 5 3" xfId="46437"/>
    <cellStyle name="Normal 3 2 6 6 2" xfId="46438"/>
    <cellStyle name="Normal 3 2 6 7" xfId="46439"/>
    <cellStyle name="Normal 3 2 6 8" xfId="46440"/>
    <cellStyle name="Normal 3 2 6_Lcc_inputs" xfId="46441"/>
    <cellStyle name="Normal 3 2 7 2_Lcc_inputs" xfId="46442"/>
    <cellStyle name="Normal 3 2 7 6" xfId="46443"/>
    <cellStyle name="Normal 3 2 7 7" xfId="46444"/>
    <cellStyle name="Normal 3 2 7_Lcc_inputs" xfId="46445"/>
    <cellStyle name="Normal 3 2 8 5" xfId="46446"/>
    <cellStyle name="Normal 3 2 8_Lcc_inputs" xfId="46447"/>
    <cellStyle name="Normal 3 2_Lcc_inputs" xfId="46448"/>
    <cellStyle name="Normal 3 3 2 2_Lcc_inputs" xfId="46449"/>
    <cellStyle name="Normal 3 3 4 2 3 2" xfId="46450"/>
    <cellStyle name="Normal 3 3 4 2 5" xfId="46451"/>
    <cellStyle name="Normal 3 3 4 2_Lcc_inputs" xfId="46452"/>
    <cellStyle name="Normal 3 3 4 3 2 3" xfId="46453"/>
    <cellStyle name="Normal 3 3 4 3_Lcc_inputs" xfId="46454"/>
    <cellStyle name="Normal 3 3 4 4 3" xfId="46455"/>
    <cellStyle name="Normal 3 3 4 5 2" xfId="46456"/>
    <cellStyle name="Normal 3 3 4 7" xfId="46457"/>
    <cellStyle name="Normal 3 3 4_Lcc_inputs" xfId="46458"/>
    <cellStyle name="Normal 3 3 5 5" xfId="46459"/>
    <cellStyle name="Normal 3 3 5_Lcc_inputs" xfId="46460"/>
    <cellStyle name="Normal 3 3 6 5" xfId="46461"/>
    <cellStyle name="Normal 3 3 6_Lcc_inputs" xfId="46462"/>
    <cellStyle name="Normal 3 3_Lcc_inputs" xfId="46463"/>
    <cellStyle name="Normal 3 4 2 3 2_Lcc_inputs" xfId="46464"/>
    <cellStyle name="Normal 3 4 2 3 3 2 3" xfId="46465"/>
    <cellStyle name="Normal 3 4 2 3 3 4" xfId="46466"/>
    <cellStyle name="Normal 3 4 2 3 3_Lcc_inputs" xfId="46467"/>
    <cellStyle name="Normal 3 4 2 3 8" xfId="46468"/>
    <cellStyle name="Normal 3 4 2 3_Lcc_inputs" xfId="46469"/>
    <cellStyle name="Normal 3 4 2 4_Lcc_inputs" xfId="46470"/>
    <cellStyle name="Normal 3 4 2 5_Lcc_inputs" xfId="46471"/>
    <cellStyle name="Normal 3 4 2 6 3" xfId="46472"/>
    <cellStyle name="Normal 3 4 2 7 2" xfId="46473"/>
    <cellStyle name="Normal 3 4 2 9" xfId="46474"/>
    <cellStyle name="Normal 3 4 2_Lcc_inputs" xfId="46475"/>
    <cellStyle name="Normal 3 4 3 2 2_Lcc_inputs" xfId="46476"/>
    <cellStyle name="Normal 3 4 3 2 3 2 3" xfId="46477"/>
    <cellStyle name="Normal 3 4 3 2 3 4" xfId="46478"/>
    <cellStyle name="Normal 3 4 3 2 3_Lcc_inputs" xfId="46479"/>
    <cellStyle name="Normal 3 4 3 2 8" xfId="46480"/>
    <cellStyle name="Normal 3 4 3 2_Lcc_inputs" xfId="46481"/>
    <cellStyle name="Normal 3 4 3 3_Lcc_inputs" xfId="46482"/>
    <cellStyle name="Normal 3 4 3 4 2 3" xfId="46483"/>
    <cellStyle name="Normal 3 4 3 4 4" xfId="46484"/>
    <cellStyle name="Normal 3 4 3 4_Lcc_inputs" xfId="46485"/>
    <cellStyle name="Normal 3 4 3 9" xfId="46486"/>
    <cellStyle name="Normal 3 4 3_Lcc_inputs" xfId="46487"/>
    <cellStyle name="Normal 3 4 4 2 2_Lcc_inputs" xfId="46488"/>
    <cellStyle name="Normal 3 4 4 2 3 2 3" xfId="46489"/>
    <cellStyle name="Normal 3 4 4 2 3 4" xfId="46490"/>
    <cellStyle name="Normal 3 4 4 2 3_Lcc_inputs" xfId="46491"/>
    <cellStyle name="Normal 3 4 4 2 8" xfId="46492"/>
    <cellStyle name="Normal 3 4 4 2_Lcc_inputs" xfId="46493"/>
    <cellStyle name="Normal 3 4 4 3_Lcc_inputs" xfId="46494"/>
    <cellStyle name="Normal 3 4 4 4 2 3" xfId="46495"/>
    <cellStyle name="Normal 3 4 4 4 4" xfId="46496"/>
    <cellStyle name="Normal 3 4 4 4_Lcc_inputs" xfId="46497"/>
    <cellStyle name="Normal 3 4 4 9" xfId="46498"/>
    <cellStyle name="Normal 3 4 4_Lcc_inputs" xfId="46499"/>
    <cellStyle name="Normal 3 4 5 2_Lcc_inputs" xfId="46500"/>
    <cellStyle name="Normal 3 4 5 3 2 3" xfId="46501"/>
    <cellStyle name="Normal 3 4 5 3_Lcc_inputs" xfId="46502"/>
    <cellStyle name="Normal 3 4 5 8" xfId="46503"/>
    <cellStyle name="Normal 3 4 5_Lcc_inputs" xfId="46504"/>
    <cellStyle name="Normal 3 4 6 2_Lcc_inputs" xfId="46505"/>
    <cellStyle name="Normal 3 4 6 7" xfId="46506"/>
    <cellStyle name="Normal 3 4 6_Lcc_inputs" xfId="46507"/>
    <cellStyle name="Normal 3 4 7 2_Lcc_inputs" xfId="46508"/>
    <cellStyle name="Normal 3 4 7 7" xfId="46509"/>
    <cellStyle name="Normal 3 4 7_Lcc_inputs" xfId="46510"/>
    <cellStyle name="Normal 3 4 8_Lcc_inputs" xfId="46511"/>
    <cellStyle name="Normal 3 5 3 2_Lcc_inputs" xfId="46512"/>
    <cellStyle name="Normal 3 5 3 3 2 3" xfId="46513"/>
    <cellStyle name="Normal 3 5 3 3_Lcc_inputs" xfId="46514"/>
    <cellStyle name="Normal 3 5 3 8" xfId="46515"/>
    <cellStyle name="Normal 3 5 3_Lcc_inputs" xfId="46516"/>
    <cellStyle name="Normal 3 5 4_Lcc_inputs" xfId="46517"/>
    <cellStyle name="Normal 3 5 5_Lcc_inputs" xfId="46518"/>
    <cellStyle name="Normal 3 5_Lcc_inputs" xfId="46519"/>
    <cellStyle name="Normal 3 6 2 2_Lcc_inputs" xfId="46520"/>
    <cellStyle name="Normal 3 6 2 7" xfId="46521"/>
    <cellStyle name="Normal 3 6 2_Lcc_inputs" xfId="46522"/>
    <cellStyle name="Normal 3 6 3 5" xfId="46523"/>
    <cellStyle name="Normal 3 6 3_Lcc_inputs" xfId="46524"/>
    <cellStyle name="Normal 3 6 4_Lcc_inputs" xfId="46525"/>
    <cellStyle name="Normal 3 6_Lcc_inputs" xfId="46526"/>
    <cellStyle name="Normal 3 7 2_Lcc_inputs" xfId="46527"/>
    <cellStyle name="Normal 3 7_Lcc_inputs" xfId="46528"/>
    <cellStyle name="Normal 3 8_Lcc_inputs" xfId="46529"/>
    <cellStyle name="Normal 3_Lcc_inputs" xfId="46530"/>
    <cellStyle name="Normal 30 10 2 2 3" xfId="46531"/>
    <cellStyle name="Normal 30 10 2 4" xfId="46532"/>
    <cellStyle name="Normal 30 10 2_Lcc_inputs" xfId="46533"/>
    <cellStyle name="Normal 30 10 6" xfId="46534"/>
    <cellStyle name="Normal 30 10 7" xfId="46535"/>
    <cellStyle name="Normal 30 10_Lcc_inputs" xfId="46536"/>
    <cellStyle name="Normal 30 11 2 3" xfId="46537"/>
    <cellStyle name="Normal 30 11 3 2" xfId="46538"/>
    <cellStyle name="Normal 30 11 4" xfId="46539"/>
    <cellStyle name="Normal 30 11 5" xfId="46540"/>
    <cellStyle name="Normal 30 11_Lcc_inputs" xfId="46541"/>
    <cellStyle name="Normal 30 12 2 3" xfId="46542"/>
    <cellStyle name="Normal 30 12 4" xfId="46543"/>
    <cellStyle name="Normal 30 12_Lcc_inputs" xfId="46544"/>
    <cellStyle name="Normal 30 13 3" xfId="46545"/>
    <cellStyle name="Normal 30 14 2" xfId="46546"/>
    <cellStyle name="Normal 30 16" xfId="46547"/>
    <cellStyle name="Normal 30 2 10" xfId="46548"/>
    <cellStyle name="Normal 30 2 2 2_Lcc_inputs" xfId="46549"/>
    <cellStyle name="Normal 30 2 2 3 2 3" xfId="46550"/>
    <cellStyle name="Normal 30 2 2 3 4" xfId="46551"/>
    <cellStyle name="Normal 30 2 2 3_Lcc_inputs" xfId="46552"/>
    <cellStyle name="Normal 30 2 2 7" xfId="46553"/>
    <cellStyle name="Normal 30 2 2 8" xfId="46554"/>
    <cellStyle name="Normal 30 2 2_Lcc_inputs" xfId="46555"/>
    <cellStyle name="Normal 30 2 3 2 2 3" xfId="46556"/>
    <cellStyle name="Normal 30 2 3 2 4" xfId="46557"/>
    <cellStyle name="Normal 30 2 3 2_Lcc_inputs" xfId="46558"/>
    <cellStyle name="Normal 30 2 3 6" xfId="46559"/>
    <cellStyle name="Normal 30 2 3 7" xfId="46560"/>
    <cellStyle name="Normal 30 2 3_Lcc_inputs" xfId="46561"/>
    <cellStyle name="Normal 30 2 4 2 3" xfId="46562"/>
    <cellStyle name="Normal 30 2 4 3 2" xfId="46563"/>
    <cellStyle name="Normal 30 2 4 4" xfId="46564"/>
    <cellStyle name="Normal 30 2 4 5" xfId="46565"/>
    <cellStyle name="Normal 30 2 4_Lcc_inputs" xfId="46566"/>
    <cellStyle name="Normal 30 2 5 2 3" xfId="46567"/>
    <cellStyle name="Normal 30 2 5 3 2" xfId="46568"/>
    <cellStyle name="Normal 30 2 5 4" xfId="46569"/>
    <cellStyle name="Normal 30 2 5 5" xfId="46570"/>
    <cellStyle name="Normal 30 2 5_Lcc_inputs" xfId="46571"/>
    <cellStyle name="Normal 30 2 6 2 2" xfId="46572"/>
    <cellStyle name="Normal 30 2 6 3" xfId="46573"/>
    <cellStyle name="Normal 30 2 6 4" xfId="46574"/>
    <cellStyle name="Normal 30 2 6_Lcc_inputs" xfId="46575"/>
    <cellStyle name="Normal 30 2 7 2" xfId="46576"/>
    <cellStyle name="Normal 30 2 7 3" xfId="46577"/>
    <cellStyle name="Normal 30 2 8 2" xfId="46578"/>
    <cellStyle name="Normal 30 2 9" xfId="46579"/>
    <cellStyle name="Normal 30 2_Lcc_inputs" xfId="46580"/>
    <cellStyle name="Normal 30 3 2 2_Lcc_inputs" xfId="46581"/>
    <cellStyle name="Normal 30 3 2 3 2 3" xfId="46582"/>
    <cellStyle name="Normal 30 3 2 3 4" xfId="46583"/>
    <cellStyle name="Normal 30 3 2 3_Lcc_inputs" xfId="46584"/>
    <cellStyle name="Normal 30 3 2 7" xfId="46585"/>
    <cellStyle name="Normal 30 3 2 8" xfId="46586"/>
    <cellStyle name="Normal 30 3 2_Lcc_inputs" xfId="46587"/>
    <cellStyle name="Normal 30 3 3 2 2 3" xfId="46588"/>
    <cellStyle name="Normal 30 3 3 2 4" xfId="46589"/>
    <cellStyle name="Normal 30 3 3 2_Lcc_inputs" xfId="46590"/>
    <cellStyle name="Normal 30 3 3 6" xfId="46591"/>
    <cellStyle name="Normal 30 3 3 7" xfId="46592"/>
    <cellStyle name="Normal 30 3 3_Lcc_inputs" xfId="46593"/>
    <cellStyle name="Normal 30 3 4 2 3" xfId="46594"/>
    <cellStyle name="Normal 30 3 4 3 2" xfId="46595"/>
    <cellStyle name="Normal 30 3 4 4" xfId="46596"/>
    <cellStyle name="Normal 30 3 4 5" xfId="46597"/>
    <cellStyle name="Normal 30 3 4_Lcc_inputs" xfId="46598"/>
    <cellStyle name="Normal 30 3 5 2 3" xfId="46599"/>
    <cellStyle name="Normal 30 3 5 4" xfId="46600"/>
    <cellStyle name="Normal 30 3 5_Lcc_inputs" xfId="46601"/>
    <cellStyle name="Normal 30 3 6 3" xfId="46602"/>
    <cellStyle name="Normal 30 3 7 2" xfId="46603"/>
    <cellStyle name="Normal 30 3 9" xfId="46604"/>
    <cellStyle name="Normal 30 3_Lcc_inputs" xfId="46605"/>
    <cellStyle name="Normal 30 4 2 2_Lcc_inputs" xfId="46606"/>
    <cellStyle name="Normal 30 4 2 3 2 3" xfId="46607"/>
    <cellStyle name="Normal 30 4 2 3 4" xfId="46608"/>
    <cellStyle name="Normal 30 4 2 3_Lcc_inputs" xfId="46609"/>
    <cellStyle name="Normal 30 4 2 7" xfId="46610"/>
    <cellStyle name="Normal 30 4 2 8" xfId="46611"/>
    <cellStyle name="Normal 30 4 2_Lcc_inputs" xfId="46612"/>
    <cellStyle name="Normal 30 4 3_Lcc_inputs" xfId="46613"/>
    <cellStyle name="Normal 30 4 4 2 3" xfId="46614"/>
    <cellStyle name="Normal 30 4 4 4" xfId="46615"/>
    <cellStyle name="Normal 30 4 4_Lcc_inputs" xfId="46616"/>
    <cellStyle name="Normal 30 4 8" xfId="46617"/>
    <cellStyle name="Normal 30 4 9" xfId="46618"/>
    <cellStyle name="Normal 30 4_Lcc_inputs" xfId="46619"/>
    <cellStyle name="Normal 30 5 2 2_Lcc_inputs" xfId="46620"/>
    <cellStyle name="Normal 30 5 2 3 2 3" xfId="46621"/>
    <cellStyle name="Normal 30 5 2 3 4" xfId="46622"/>
    <cellStyle name="Normal 30 5 2 3_Lcc_inputs" xfId="46623"/>
    <cellStyle name="Normal 30 5 2 7" xfId="46624"/>
    <cellStyle name="Normal 30 5 2 8" xfId="46625"/>
    <cellStyle name="Normal 30 5 2_Lcc_inputs" xfId="46626"/>
    <cellStyle name="Normal 30 5 3_Lcc_inputs" xfId="46627"/>
    <cellStyle name="Normal 30 5 4 2 3" xfId="46628"/>
    <cellStyle name="Normal 30 5 4 4" xfId="46629"/>
    <cellStyle name="Normal 30 5 4_Lcc_inputs" xfId="46630"/>
    <cellStyle name="Normal 30 5 8" xfId="46631"/>
    <cellStyle name="Normal 30 5 9" xfId="46632"/>
    <cellStyle name="Normal 30 5_Lcc_inputs" xfId="46633"/>
    <cellStyle name="Normal 30 6 2 2_Lcc_inputs" xfId="46634"/>
    <cellStyle name="Normal 30 6 2 3 2 3" xfId="46635"/>
    <cellStyle name="Normal 30 6 2 3 4" xfId="46636"/>
    <cellStyle name="Normal 30 6 2 3_Lcc_inputs" xfId="46637"/>
    <cellStyle name="Normal 30 6 2 7" xfId="46638"/>
    <cellStyle name="Normal 30 6 2 8" xfId="46639"/>
    <cellStyle name="Normal 30 6 2_Lcc_inputs" xfId="46640"/>
    <cellStyle name="Normal 30 6 3_Lcc_inputs" xfId="46641"/>
    <cellStyle name="Normal 30 6 4 2 3" xfId="46642"/>
    <cellStyle name="Normal 30 6 4 4" xfId="46643"/>
    <cellStyle name="Normal 30 6 4_Lcc_inputs" xfId="46644"/>
    <cellStyle name="Normal 30 6 8" xfId="46645"/>
    <cellStyle name="Normal 30 6 9" xfId="46646"/>
    <cellStyle name="Normal 30 6_Lcc_inputs" xfId="46647"/>
    <cellStyle name="Normal 30 7 2 2_Lcc_inputs" xfId="46648"/>
    <cellStyle name="Normal 30 7 2 3 2 3" xfId="46649"/>
    <cellStyle name="Normal 30 7 2 3 4" xfId="46650"/>
    <cellStyle name="Normal 30 7 2 3_Lcc_inputs" xfId="46651"/>
    <cellStyle name="Normal 30 7 2 7" xfId="46652"/>
    <cellStyle name="Normal 30 7 2 8" xfId="46653"/>
    <cellStyle name="Normal 30 7 2_Lcc_inputs" xfId="46654"/>
    <cellStyle name="Normal 30 7 3_Lcc_inputs" xfId="46655"/>
    <cellStyle name="Normal 30 7 4 2 3" xfId="46656"/>
    <cellStyle name="Normal 30 7 4 4" xfId="46657"/>
    <cellStyle name="Normal 30 7 4_Lcc_inputs" xfId="46658"/>
    <cellStyle name="Normal 30 7 8" xfId="46659"/>
    <cellStyle name="Normal 30 7 9" xfId="46660"/>
    <cellStyle name="Normal 30 7_Lcc_inputs" xfId="46661"/>
    <cellStyle name="Normal 30 8 2_Lcc_inputs" xfId="46662"/>
    <cellStyle name="Normal 30 8 3 2 3" xfId="46663"/>
    <cellStyle name="Normal 30 8 3 4" xfId="46664"/>
    <cellStyle name="Normal 30 8 3_Lcc_inputs" xfId="46665"/>
    <cellStyle name="Normal 30 8 7" xfId="46666"/>
    <cellStyle name="Normal 30 8 8" xfId="46667"/>
    <cellStyle name="Normal 30 8_Lcc_inputs" xfId="46668"/>
    <cellStyle name="Normal 30 9 2_Lcc_inputs" xfId="46669"/>
    <cellStyle name="Normal 30 9 3 2 3" xfId="46670"/>
    <cellStyle name="Normal 30 9 3 4" xfId="46671"/>
    <cellStyle name="Normal 30 9 3_Lcc_inputs" xfId="46672"/>
    <cellStyle name="Normal 30 9 7" xfId="46673"/>
    <cellStyle name="Normal 30 9 8" xfId="46674"/>
    <cellStyle name="Normal 30 9_Lcc_inputs" xfId="46675"/>
    <cellStyle name="Normal 30_Lcc_inputs" xfId="46676"/>
    <cellStyle name="Normal 31 10 2 2 3" xfId="46677"/>
    <cellStyle name="Normal 31 10 2 4" xfId="46678"/>
    <cellStyle name="Normal 31 10 2_Lcc_inputs" xfId="46679"/>
    <cellStyle name="Normal 31 10 6" xfId="46680"/>
    <cellStyle name="Normal 31 10 7" xfId="46681"/>
    <cellStyle name="Normal 31 10_Lcc_inputs" xfId="46682"/>
    <cellStyle name="Normal 31 11 2 3" xfId="46683"/>
    <cellStyle name="Normal 31 11 3 2" xfId="46684"/>
    <cellStyle name="Normal 31 11 4" xfId="46685"/>
    <cellStyle name="Normal 31 11 5" xfId="46686"/>
    <cellStyle name="Normal 31 11_Lcc_inputs" xfId="46687"/>
    <cellStyle name="Normal 31 12 2 3" xfId="46688"/>
    <cellStyle name="Normal 31 12 4" xfId="46689"/>
    <cellStyle name="Normal 31 12_Lcc_inputs" xfId="46690"/>
    <cellStyle name="Normal 31 13 3" xfId="46691"/>
    <cellStyle name="Normal 31 14 2" xfId="46692"/>
    <cellStyle name="Normal 31 16" xfId="46693"/>
    <cellStyle name="Normal 31 2 10" xfId="46694"/>
    <cellStyle name="Normal 31 2 2 2_Lcc_inputs" xfId="46695"/>
    <cellStyle name="Normal 31 2 2 3 2 3" xfId="46696"/>
    <cellStyle name="Normal 31 2 2 3 4" xfId="46697"/>
    <cellStyle name="Normal 31 2 2 3_Lcc_inputs" xfId="46698"/>
    <cellStyle name="Normal 31 2 2 7" xfId="46699"/>
    <cellStyle name="Normal 31 2 2 8" xfId="46700"/>
    <cellStyle name="Normal 31 2 2_Lcc_inputs" xfId="46701"/>
    <cellStyle name="Normal 31 2 3 2 2 3" xfId="46702"/>
    <cellStyle name="Normal 31 2 3 2 4" xfId="46703"/>
    <cellStyle name="Normal 31 2 3 2_Lcc_inputs" xfId="46704"/>
    <cellStyle name="Normal 31 2 3 6" xfId="46705"/>
    <cellStyle name="Normal 31 2 3 7" xfId="46706"/>
    <cellStyle name="Normal 31 2 3_Lcc_inputs" xfId="46707"/>
    <cellStyle name="Normal 31 2 4 2 3" xfId="46708"/>
    <cellStyle name="Normal 31 2 4 3 2" xfId="46709"/>
    <cellStyle name="Normal 31 2 4 4" xfId="46710"/>
    <cellStyle name="Normal 31 2 4 5" xfId="46711"/>
    <cellStyle name="Normal 31 2 4_Lcc_inputs" xfId="46712"/>
    <cellStyle name="Normal 31 2 5 2 3" xfId="46713"/>
    <cellStyle name="Normal 31 2 5 3 2" xfId="46714"/>
    <cellStyle name="Normal 31 2 5 4" xfId="46715"/>
    <cellStyle name="Normal 31 2 5 5" xfId="46716"/>
    <cellStyle name="Normal 31 2 5_Lcc_inputs" xfId="46717"/>
    <cellStyle name="Normal 31 2 6 2 2" xfId="46718"/>
    <cellStyle name="Normal 31 2 6 3" xfId="46719"/>
    <cellStyle name="Normal 31 2 6 4" xfId="46720"/>
    <cellStyle name="Normal 31 2 6_Lcc_inputs" xfId="46721"/>
    <cellStyle name="Normal 31 2 7 2" xfId="46722"/>
    <cellStyle name="Normal 31 2 7 3" xfId="46723"/>
    <cellStyle name="Normal 31 2 8 2" xfId="46724"/>
    <cellStyle name="Normal 31 2 9" xfId="46725"/>
    <cellStyle name="Normal 31 2_Lcc_inputs" xfId="46726"/>
    <cellStyle name="Normal 31 3 2 2_Lcc_inputs" xfId="46727"/>
    <cellStyle name="Normal 31 3 2 3 2 3" xfId="46728"/>
    <cellStyle name="Normal 31 3 2 3 4" xfId="46729"/>
    <cellStyle name="Normal 31 3 2 3_Lcc_inputs" xfId="46730"/>
    <cellStyle name="Normal 31 3 2 7" xfId="46731"/>
    <cellStyle name="Normal 31 3 2 8" xfId="46732"/>
    <cellStyle name="Normal 31 3 2_Lcc_inputs" xfId="46733"/>
    <cellStyle name="Normal 31 3 3 2 2 3" xfId="46734"/>
    <cellStyle name="Normal 31 3 3 2 4" xfId="46735"/>
    <cellStyle name="Normal 31 3 3 2_Lcc_inputs" xfId="46736"/>
    <cellStyle name="Normal 31 3 3 6" xfId="46737"/>
    <cellStyle name="Normal 31 3 3 7" xfId="46738"/>
    <cellStyle name="Normal 31 3 3_Lcc_inputs" xfId="46739"/>
    <cellStyle name="Normal 31 3 4 2 3" xfId="46740"/>
    <cellStyle name="Normal 31 3 4 3 2" xfId="46741"/>
    <cellStyle name="Normal 31 3 4 4" xfId="46742"/>
    <cellStyle name="Normal 31 3 4 5" xfId="46743"/>
    <cellStyle name="Normal 31 3 4_Lcc_inputs" xfId="46744"/>
    <cellStyle name="Normal 31 3 5 2 3" xfId="46745"/>
    <cellStyle name="Normal 31 3 5 4" xfId="46746"/>
    <cellStyle name="Normal 31 3 5_Lcc_inputs" xfId="46747"/>
    <cellStyle name="Normal 31 3 6 3" xfId="46748"/>
    <cellStyle name="Normal 31 3 7 2" xfId="46749"/>
    <cellStyle name="Normal 31 3 8" xfId="46750"/>
    <cellStyle name="Normal 31 3 9" xfId="46751"/>
    <cellStyle name="Normal 31 3_Lcc_inputs" xfId="46752"/>
    <cellStyle name="Normal 31 4 2 2_Lcc_inputs" xfId="46753"/>
    <cellStyle name="Normal 31 4 2 3 2 3" xfId="46754"/>
    <cellStyle name="Normal 31 4 2 3 4" xfId="46755"/>
    <cellStyle name="Normal 31 4 2 3_Lcc_inputs" xfId="46756"/>
    <cellStyle name="Normal 31 4 2 7" xfId="46757"/>
    <cellStyle name="Normal 31 4 2 8" xfId="46758"/>
    <cellStyle name="Normal 31 4 2_Lcc_inputs" xfId="46759"/>
    <cellStyle name="Normal 31 4 3_Lcc_inputs" xfId="46760"/>
    <cellStyle name="Normal 31 4 4 2 3" xfId="46761"/>
    <cellStyle name="Normal 31 4 4 4" xfId="46762"/>
    <cellStyle name="Normal 31 4 4_Lcc_inputs" xfId="46763"/>
    <cellStyle name="Normal 31 4 8" xfId="46764"/>
    <cellStyle name="Normal 31 4 9" xfId="46765"/>
    <cellStyle name="Normal 31 4_Lcc_inputs" xfId="46766"/>
    <cellStyle name="Normal 31 5 2 2_Lcc_inputs" xfId="46767"/>
    <cellStyle name="Normal 31 5 2 3 2 3" xfId="46768"/>
    <cellStyle name="Normal 31 5 2 3 4" xfId="46769"/>
    <cellStyle name="Normal 31 5 2 3_Lcc_inputs" xfId="46770"/>
    <cellStyle name="Normal 31 5 2 7" xfId="46771"/>
    <cellStyle name="Normal 31 5 2 8" xfId="46772"/>
    <cellStyle name="Normal 31 5 2_Lcc_inputs" xfId="46773"/>
    <cellStyle name="Normal 31 5 3_Lcc_inputs" xfId="46774"/>
    <cellStyle name="Normal 31 5 4 2 3" xfId="46775"/>
    <cellStyle name="Normal 31 5 4 4" xfId="46776"/>
    <cellStyle name="Normal 31 5 4_Lcc_inputs" xfId="46777"/>
    <cellStyle name="Normal 31 5 8" xfId="46778"/>
    <cellStyle name="Normal 31 5 9" xfId="46779"/>
    <cellStyle name="Normal 31 5_Lcc_inputs" xfId="46780"/>
    <cellStyle name="Normal 31 6 2 2_Lcc_inputs" xfId="46781"/>
    <cellStyle name="Normal 31 6 2 3 2 3" xfId="46782"/>
    <cellStyle name="Normal 31 6 2 3 4" xfId="46783"/>
    <cellStyle name="Normal 31 6 2 3_Lcc_inputs" xfId="46784"/>
    <cellStyle name="Normal 31 6 2 7" xfId="46785"/>
    <cellStyle name="Normal 31 6 2 8" xfId="46786"/>
    <cellStyle name="Normal 31 6 2_Lcc_inputs" xfId="46787"/>
    <cellStyle name="Normal 31 6 3_Lcc_inputs" xfId="46788"/>
    <cellStyle name="Normal 31 6 4 2 3" xfId="46789"/>
    <cellStyle name="Normal 31 6 4 4" xfId="46790"/>
    <cellStyle name="Normal 31 6 4_Lcc_inputs" xfId="46791"/>
    <cellStyle name="Normal 31 6 8" xfId="46792"/>
    <cellStyle name="Normal 31 6 9" xfId="46793"/>
    <cellStyle name="Normal 31 6_Lcc_inputs" xfId="46794"/>
    <cellStyle name="Normal 31 7 2 2_Lcc_inputs" xfId="46795"/>
    <cellStyle name="Normal 31 7 2 3 2 3" xfId="46796"/>
    <cellStyle name="Normal 31 7 2 3 4" xfId="46797"/>
    <cellStyle name="Normal 31 7 2 3_Lcc_inputs" xfId="46798"/>
    <cellStyle name="Normal 31 7 2 7" xfId="46799"/>
    <cellStyle name="Normal 31 7 2 8" xfId="46800"/>
    <cellStyle name="Normal 31 7 2_Lcc_inputs" xfId="46801"/>
    <cellStyle name="Normal 31 7 3_Lcc_inputs" xfId="46802"/>
    <cellStyle name="Normal 31 7 4 2 3" xfId="46803"/>
    <cellStyle name="Normal 31 7 4 4" xfId="46804"/>
    <cellStyle name="Normal 31 7 4_Lcc_inputs" xfId="46805"/>
    <cellStyle name="Normal 31 7 8" xfId="46806"/>
    <cellStyle name="Normal 31 7 9" xfId="46807"/>
    <cellStyle name="Normal 31 7_Lcc_inputs" xfId="46808"/>
    <cellStyle name="Normal 31 8 2_Lcc_inputs" xfId="46809"/>
    <cellStyle name="Normal 31 8 3 2 3" xfId="46810"/>
    <cellStyle name="Normal 31 8 3 4" xfId="46811"/>
    <cellStyle name="Normal 31 8 3_Lcc_inputs" xfId="46812"/>
    <cellStyle name="Normal 31 8 7" xfId="46813"/>
    <cellStyle name="Normal 31 8 8" xfId="46814"/>
    <cellStyle name="Normal 31 8_Lcc_inputs" xfId="46815"/>
    <cellStyle name="Normal 31 9 2_Lcc_inputs" xfId="46816"/>
    <cellStyle name="Normal 31 9 3 2 3" xfId="46817"/>
    <cellStyle name="Normal 31 9 3 4" xfId="46818"/>
    <cellStyle name="Normal 31 9 3_Lcc_inputs" xfId="46819"/>
    <cellStyle name="Normal 31 9 7" xfId="46820"/>
    <cellStyle name="Normal 31 9 8" xfId="46821"/>
    <cellStyle name="Normal 31 9_Lcc_inputs" xfId="46822"/>
    <cellStyle name="Normal 31_Lcc_inputs" xfId="46823"/>
    <cellStyle name="Normal 32 10 2 2 3" xfId="46824"/>
    <cellStyle name="Normal 32 10 2 4" xfId="46825"/>
    <cellStyle name="Normal 32 10 2_Lcc_inputs" xfId="46826"/>
    <cellStyle name="Normal 32 10 6" xfId="46827"/>
    <cellStyle name="Normal 32 10 7" xfId="46828"/>
    <cellStyle name="Normal 32 10_Lcc_inputs" xfId="46829"/>
    <cellStyle name="Normal 32 11 2 3" xfId="46830"/>
    <cellStyle name="Normal 32 11 3 2" xfId="46831"/>
    <cellStyle name="Normal 32 11 4" xfId="46832"/>
    <cellStyle name="Normal 32 11 5" xfId="46833"/>
    <cellStyle name="Normal 32 11_Lcc_inputs" xfId="46834"/>
    <cellStyle name="Normal 32 12 2 3" xfId="46835"/>
    <cellStyle name="Normal 32 12 4" xfId="46836"/>
    <cellStyle name="Normal 32 12_Lcc_inputs" xfId="46837"/>
    <cellStyle name="Normal 32 13 3" xfId="46838"/>
    <cellStyle name="Normal 32 14 2" xfId="46839"/>
    <cellStyle name="Normal 32 15" xfId="46840"/>
    <cellStyle name="Normal 32 16" xfId="46841"/>
    <cellStyle name="Normal 32 2 10" xfId="46842"/>
    <cellStyle name="Normal 32 2 2 2_Lcc_inputs" xfId="46843"/>
    <cellStyle name="Normal 32 2 2 3 2 3" xfId="46844"/>
    <cellStyle name="Normal 32 2 2 3 4" xfId="46845"/>
    <cellStyle name="Normal 32 2 2 3_Lcc_inputs" xfId="46846"/>
    <cellStyle name="Normal 32 2 2 7" xfId="46847"/>
    <cellStyle name="Normal 32 2 2 8" xfId="46848"/>
    <cellStyle name="Normal 32 2 2_Lcc_inputs" xfId="46849"/>
    <cellStyle name="Normal 32 2 3 2 2 3" xfId="46850"/>
    <cellStyle name="Normal 32 2 3 2 4" xfId="46851"/>
    <cellStyle name="Normal 32 2 3 2_Lcc_inputs" xfId="46852"/>
    <cellStyle name="Normal 32 2 3 6" xfId="46853"/>
    <cellStyle name="Normal 32 2 3 7" xfId="46854"/>
    <cellStyle name="Normal 32 2 3_Lcc_inputs" xfId="46855"/>
    <cellStyle name="Normal 32 2 4 2 3" xfId="46856"/>
    <cellStyle name="Normal 32 2 4 3 2" xfId="46857"/>
    <cellStyle name="Normal 32 2 4 4" xfId="46858"/>
    <cellStyle name="Normal 32 2 4 5" xfId="46859"/>
    <cellStyle name="Normal 32 2 4_Lcc_inputs" xfId="46860"/>
    <cellStyle name="Normal 32 2 5 2 3" xfId="46861"/>
    <cellStyle name="Normal 32 2 5 3 2" xfId="46862"/>
    <cellStyle name="Normal 32 2 5 4" xfId="46863"/>
    <cellStyle name="Normal 32 2 5 5" xfId="46864"/>
    <cellStyle name="Normal 32 2 5_Lcc_inputs" xfId="46865"/>
    <cellStyle name="Normal 32 2 6 2 2" xfId="46866"/>
    <cellStyle name="Normal 32 2 6 3" xfId="46867"/>
    <cellStyle name="Normal 32 2 6 4" xfId="46868"/>
    <cellStyle name="Normal 32 2 6_Lcc_inputs" xfId="46869"/>
    <cellStyle name="Normal 32 2 7 2" xfId="46870"/>
    <cellStyle name="Normal 32 2 7 3" xfId="46871"/>
    <cellStyle name="Normal 32 2 8" xfId="46872"/>
    <cellStyle name="Normal 32 2 8 2" xfId="46873"/>
    <cellStyle name="Normal 32 2 9" xfId="46874"/>
    <cellStyle name="Normal 32 2_Lcc_inputs" xfId="46875"/>
    <cellStyle name="Normal 32 3 2 2_Lcc_inputs" xfId="46876"/>
    <cellStyle name="Normal 32 3 2 3 2 3" xfId="46877"/>
    <cellStyle name="Normal 32 3 2 3 4" xfId="46878"/>
    <cellStyle name="Normal 32 3 2 3_Lcc_inputs" xfId="46879"/>
    <cellStyle name="Normal 32 3 2 7" xfId="46880"/>
    <cellStyle name="Normal 32 3 2 8" xfId="46881"/>
    <cellStyle name="Normal 32 3 2_Lcc_inputs" xfId="46882"/>
    <cellStyle name="Normal 32 3 3 2 2 3" xfId="46883"/>
    <cellStyle name="Normal 32 3 3 2 4" xfId="46884"/>
    <cellStyle name="Normal 32 3 3 2_Lcc_inputs" xfId="46885"/>
    <cellStyle name="Normal 32 3 3 6" xfId="46886"/>
    <cellStyle name="Normal 32 3 3 7" xfId="46887"/>
    <cellStyle name="Normal 32 3 3_Lcc_inputs" xfId="46888"/>
    <cellStyle name="Normal 32 3 4 2 3" xfId="46889"/>
    <cellStyle name="Normal 32 3 4 3 2" xfId="46890"/>
    <cellStyle name="Normal 32 3 4 4" xfId="46891"/>
    <cellStyle name="Normal 32 3 4 5" xfId="46892"/>
    <cellStyle name="Normal 32 3 4_Lcc_inputs" xfId="46893"/>
    <cellStyle name="Normal 32 3 5 2 3" xfId="46894"/>
    <cellStyle name="Normal 32 3 5 4" xfId="46895"/>
    <cellStyle name="Normal 32 3 5_Lcc_inputs" xfId="46896"/>
    <cellStyle name="Normal 32 3 6 3" xfId="46897"/>
    <cellStyle name="Normal 32 3 7 2" xfId="46898"/>
    <cellStyle name="Normal 32 3 8" xfId="46899"/>
    <cellStyle name="Normal 32 3 9" xfId="46900"/>
    <cellStyle name="Normal 32 3_Lcc_inputs" xfId="46901"/>
    <cellStyle name="Normal 32 4 2 2_Lcc_inputs" xfId="46902"/>
    <cellStyle name="Normal 32 4 2 3 2 3" xfId="46903"/>
    <cellStyle name="Normal 32 4 2 3 4" xfId="46904"/>
    <cellStyle name="Normal 32 4 2 3_Lcc_inputs" xfId="46905"/>
    <cellStyle name="Normal 32 4 2 7" xfId="46906"/>
    <cellStyle name="Normal 32 4 2 8" xfId="46907"/>
    <cellStyle name="Normal 32 4 2_Lcc_inputs" xfId="46908"/>
    <cellStyle name="Normal 32 4 3_Lcc_inputs" xfId="46909"/>
    <cellStyle name="Normal 32 4 4 2 3" xfId="46910"/>
    <cellStyle name="Normal 32 4 4 4" xfId="46911"/>
    <cellStyle name="Normal 32 4 4_Lcc_inputs" xfId="46912"/>
    <cellStyle name="Normal 32 4 8" xfId="46913"/>
    <cellStyle name="Normal 32 4 9" xfId="46914"/>
    <cellStyle name="Normal 32 4_Lcc_inputs" xfId="46915"/>
    <cellStyle name="Normal 32 5 2 2_Lcc_inputs" xfId="46916"/>
    <cellStyle name="Normal 32 5 2 3 2 3" xfId="46917"/>
    <cellStyle name="Normal 32 5 2 3 4" xfId="46918"/>
    <cellStyle name="Normal 32 5 2 3_Lcc_inputs" xfId="46919"/>
    <cellStyle name="Normal 32 5 2 7" xfId="46920"/>
    <cellStyle name="Normal 32 5 2 8" xfId="46921"/>
    <cellStyle name="Normal 32 5 2_Lcc_inputs" xfId="46922"/>
    <cellStyle name="Normal 32 5 3_Lcc_inputs" xfId="46923"/>
    <cellStyle name="Normal 32 5 4 2 3" xfId="46924"/>
    <cellStyle name="Normal 32 5 4 4" xfId="46925"/>
    <cellStyle name="Normal 32 5 4_Lcc_inputs" xfId="46926"/>
    <cellStyle name="Normal 32 5 8" xfId="46927"/>
    <cellStyle name="Normal 32 5 9" xfId="46928"/>
    <cellStyle name="Normal 32 5_Lcc_inputs" xfId="46929"/>
    <cellStyle name="Normal 32 6 2 2_Lcc_inputs" xfId="46930"/>
    <cellStyle name="Normal 32 6 2 3 2 3" xfId="46931"/>
    <cellStyle name="Normal 32 6 2 3 4" xfId="46932"/>
    <cellStyle name="Normal 32 6 2 3_Lcc_inputs" xfId="46933"/>
    <cellStyle name="Normal 32 6 2 7" xfId="46934"/>
    <cellStyle name="Normal 32 6 2 8" xfId="46935"/>
    <cellStyle name="Normal 32 6 2_Lcc_inputs" xfId="46936"/>
    <cellStyle name="Normal 32 6 3_Lcc_inputs" xfId="46937"/>
    <cellStyle name="Normal 32 6 4 2 3" xfId="46938"/>
    <cellStyle name="Normal 32 6 4 4" xfId="46939"/>
    <cellStyle name="Normal 32 6 4_Lcc_inputs" xfId="46940"/>
    <cellStyle name="Normal 32 6 8" xfId="46941"/>
    <cellStyle name="Normal 32 6 9" xfId="46942"/>
    <cellStyle name="Normal 32 6_Lcc_inputs" xfId="46943"/>
    <cellStyle name="Normal 32 7 2 2_Lcc_inputs" xfId="46944"/>
    <cellStyle name="Normal 32 7 2 3 2 3" xfId="46945"/>
    <cellStyle name="Normal 32 7 2 3 4" xfId="46946"/>
    <cellStyle name="Normal 32 7 2 3_Lcc_inputs" xfId="46947"/>
    <cellStyle name="Normal 32 7 2 7" xfId="46948"/>
    <cellStyle name="Normal 32 7 2 8" xfId="46949"/>
    <cellStyle name="Normal 32 7 2_Lcc_inputs" xfId="46950"/>
    <cellStyle name="Normal 32 7 3_Lcc_inputs" xfId="46951"/>
    <cellStyle name="Normal 32 7 4 2 3" xfId="46952"/>
    <cellStyle name="Normal 32 7 4 4" xfId="46953"/>
    <cellStyle name="Normal 32 7 4_Lcc_inputs" xfId="46954"/>
    <cellStyle name="Normal 32 7 8" xfId="46955"/>
    <cellStyle name="Normal 32 7 9" xfId="46956"/>
    <cellStyle name="Normal 32 7_Lcc_inputs" xfId="46957"/>
    <cellStyle name="Normal 32 8 2_Lcc_inputs" xfId="46958"/>
    <cellStyle name="Normal 32 8 3 2 3" xfId="46959"/>
    <cellStyle name="Normal 32 8 3 4" xfId="46960"/>
    <cellStyle name="Normal 32 8 3_Lcc_inputs" xfId="46961"/>
    <cellStyle name="Normal 32 8 7" xfId="46962"/>
    <cellStyle name="Normal 32 8 8" xfId="46963"/>
    <cellStyle name="Normal 32 8_Lcc_inputs" xfId="46964"/>
    <cellStyle name="Normal 32 9 2_Lcc_inputs" xfId="46965"/>
    <cellStyle name="Normal 32 9 3 2 3" xfId="46966"/>
    <cellStyle name="Normal 32 9 3 4" xfId="46967"/>
    <cellStyle name="Normal 32 9 3_Lcc_inputs" xfId="46968"/>
    <cellStyle name="Normal 32 9 7" xfId="46969"/>
    <cellStyle name="Normal 32 9 8" xfId="46970"/>
    <cellStyle name="Normal 32 9_Lcc_inputs" xfId="46971"/>
    <cellStyle name="Normal 32_Lcc_inputs" xfId="46972"/>
    <cellStyle name="Normal 33 10 2 2 3" xfId="46973"/>
    <cellStyle name="Normal 33 10 2 4" xfId="46974"/>
    <cellStyle name="Normal 33 10 2_Lcc_inputs" xfId="46975"/>
    <cellStyle name="Normal 33 10 6" xfId="46976"/>
    <cellStyle name="Normal 33 10 7" xfId="46977"/>
    <cellStyle name="Normal 33 10_Lcc_inputs" xfId="46978"/>
    <cellStyle name="Normal 33 11 2 3" xfId="46979"/>
    <cellStyle name="Normal 33 11 3 2" xfId="46980"/>
    <cellStyle name="Normal 33 11 4" xfId="46981"/>
    <cellStyle name="Normal 33 11 5" xfId="46982"/>
    <cellStyle name="Normal 33 11_Lcc_inputs" xfId="46983"/>
    <cellStyle name="Normal 33 12 2 3" xfId="46984"/>
    <cellStyle name="Normal 33 12 4" xfId="46985"/>
    <cellStyle name="Normal 33 12_Lcc_inputs" xfId="46986"/>
    <cellStyle name="Normal 33 13 3" xfId="46987"/>
    <cellStyle name="Normal 33 14 2" xfId="46988"/>
    <cellStyle name="Normal 33 16" xfId="46989"/>
    <cellStyle name="Normal 33 2 10" xfId="46990"/>
    <cellStyle name="Normal 33 2 2 2_Lcc_inputs" xfId="46991"/>
    <cellStyle name="Normal 33 2 2 3 2 3" xfId="46992"/>
    <cellStyle name="Normal 33 2 2 3 4" xfId="46993"/>
    <cellStyle name="Normal 33 2 2 3_Lcc_inputs" xfId="46994"/>
    <cellStyle name="Normal 33 2 2 7" xfId="46995"/>
    <cellStyle name="Normal 33 2 2 8" xfId="46996"/>
    <cellStyle name="Normal 33 2 2_Lcc_inputs" xfId="46997"/>
    <cellStyle name="Normal 33 2 3 2 2 3" xfId="46998"/>
    <cellStyle name="Normal 33 2 3 2 4" xfId="46999"/>
    <cellStyle name="Normal 33 2 3 2_Lcc_inputs" xfId="47000"/>
    <cellStyle name="Normal 33 2 3 6" xfId="47001"/>
    <cellStyle name="Normal 33 2 3 7" xfId="47002"/>
    <cellStyle name="Normal 33 2 3_Lcc_inputs" xfId="47003"/>
    <cellStyle name="Normal 33 2 4 2 3" xfId="47004"/>
    <cellStyle name="Normal 33 2 4 3 2" xfId="47005"/>
    <cellStyle name="Normal 33 2 4 4" xfId="47006"/>
    <cellStyle name="Normal 33 2 4 5" xfId="47007"/>
    <cellStyle name="Normal 33 2 4_Lcc_inputs" xfId="47008"/>
    <cellStyle name="Normal 33 2 5 2 3" xfId="47009"/>
    <cellStyle name="Normal 33 2 5 3 2" xfId="47010"/>
    <cellStyle name="Normal 33 2 5 4" xfId="47011"/>
    <cellStyle name="Normal 33 2 5 5" xfId="47012"/>
    <cellStyle name="Normal 33 2 5_Lcc_inputs" xfId="47013"/>
    <cellStyle name="Normal 33 2 6 2 2" xfId="47014"/>
    <cellStyle name="Normal 33 2 6 3" xfId="47015"/>
    <cellStyle name="Normal 33 2 6 4" xfId="47016"/>
    <cellStyle name="Normal 33 2 6_Lcc_inputs" xfId="47017"/>
    <cellStyle name="Normal 33 2 7 2" xfId="47018"/>
    <cellStyle name="Normal 33 2 7 3" xfId="47019"/>
    <cellStyle name="Normal 33 2 8" xfId="47020"/>
    <cellStyle name="Normal 33 2 8 2" xfId="47021"/>
    <cellStyle name="Normal 33 2 9" xfId="47022"/>
    <cellStyle name="Normal 33 2_Lcc_inputs" xfId="47023"/>
    <cellStyle name="Normal 33 3 2 2_Lcc_inputs" xfId="47024"/>
    <cellStyle name="Normal 33 3 2 3 2 3" xfId="47025"/>
    <cellStyle name="Normal 33 3 2 3 4" xfId="47026"/>
    <cellStyle name="Normal 33 3 2 3_Lcc_inputs" xfId="47027"/>
    <cellStyle name="Normal 33 3 2 7" xfId="47028"/>
    <cellStyle name="Normal 33 3 2 8" xfId="47029"/>
    <cellStyle name="Normal 33 3 2_Lcc_inputs" xfId="47030"/>
    <cellStyle name="Normal 33 3 3 2 2 3" xfId="47031"/>
    <cellStyle name="Normal 33 3 3 2 4" xfId="47032"/>
    <cellStyle name="Normal 33 3 3 2_Lcc_inputs" xfId="47033"/>
    <cellStyle name="Normal 33 3 3 6" xfId="47034"/>
    <cellStyle name="Normal 33 3 3 7" xfId="47035"/>
    <cellStyle name="Normal 33 3 3_Lcc_inputs" xfId="47036"/>
    <cellStyle name="Normal 33 3 4 2 3" xfId="47037"/>
    <cellStyle name="Normal 33 3 4 3 2" xfId="47038"/>
    <cellStyle name="Normal 33 3 4 4" xfId="47039"/>
    <cellStyle name="Normal 33 3 4 5" xfId="47040"/>
    <cellStyle name="Normal 33 3 4_Lcc_inputs" xfId="47041"/>
    <cellStyle name="Normal 33 3 5 2 3" xfId="47042"/>
    <cellStyle name="Normal 33 3 5 4" xfId="47043"/>
    <cellStyle name="Normal 33 3 5_Lcc_inputs" xfId="47044"/>
    <cellStyle name="Normal 33 3 6 3" xfId="47045"/>
    <cellStyle name="Normal 33 3 7 2" xfId="47046"/>
    <cellStyle name="Normal 33 3 8" xfId="47047"/>
    <cellStyle name="Normal 33 3 9" xfId="47048"/>
    <cellStyle name="Normal 33 3_Lcc_inputs" xfId="47049"/>
    <cellStyle name="Normal 33 4 2 2_Lcc_inputs" xfId="47050"/>
    <cellStyle name="Normal 33 4 2 3 2 3" xfId="47051"/>
    <cellStyle name="Normal 33 4 2 3 4" xfId="47052"/>
    <cellStyle name="Normal 33 4 2 3_Lcc_inputs" xfId="47053"/>
    <cellStyle name="Normal 33 4 2 7" xfId="47054"/>
    <cellStyle name="Normal 33 4 2 8" xfId="47055"/>
    <cellStyle name="Normal 33 4 2_Lcc_inputs" xfId="47056"/>
    <cellStyle name="Normal 33 4 3_Lcc_inputs" xfId="47057"/>
    <cellStyle name="Normal 33 4 4 2 3" xfId="47058"/>
    <cellStyle name="Normal 33 4 4 4" xfId="47059"/>
    <cellStyle name="Normal 33 4 4_Lcc_inputs" xfId="47060"/>
    <cellStyle name="Normal 33 4 8" xfId="47061"/>
    <cellStyle name="Normal 33 4 9" xfId="47062"/>
    <cellStyle name="Normal 33 4_Lcc_inputs" xfId="47063"/>
    <cellStyle name="Normal 33 5 2 2_Lcc_inputs" xfId="47064"/>
    <cellStyle name="Normal 33 5 2 3 2 3" xfId="47065"/>
    <cellStyle name="Normal 33 5 2 3 4" xfId="47066"/>
    <cellStyle name="Normal 33 5 2 3_Lcc_inputs" xfId="47067"/>
    <cellStyle name="Normal 33 5 2 7" xfId="47068"/>
    <cellStyle name="Normal 33 5 2 8" xfId="47069"/>
    <cellStyle name="Normal 33 5 2_Lcc_inputs" xfId="47070"/>
    <cellStyle name="Normal 33 5 3_Lcc_inputs" xfId="47071"/>
    <cellStyle name="Normal 33 5 4 2 3" xfId="47072"/>
    <cellStyle name="Normal 33 5 4 4" xfId="47073"/>
    <cellStyle name="Normal 33 5 4_Lcc_inputs" xfId="47074"/>
    <cellStyle name="Normal 33 5 8" xfId="47075"/>
    <cellStyle name="Normal 33 5 9" xfId="47076"/>
    <cellStyle name="Normal 33 5_Lcc_inputs" xfId="47077"/>
    <cellStyle name="Normal 33 6 2 2_Lcc_inputs" xfId="47078"/>
    <cellStyle name="Normal 33 6 2 3 2 3" xfId="47079"/>
    <cellStyle name="Normal 33 6 2 3 4" xfId="47080"/>
    <cellStyle name="Normal 33 6 2 3_Lcc_inputs" xfId="47081"/>
    <cellStyle name="Normal 33 6 2 7" xfId="47082"/>
    <cellStyle name="Normal 33 6 2 8" xfId="47083"/>
    <cellStyle name="Normal 33 6 2_Lcc_inputs" xfId="47084"/>
    <cellStyle name="Normal 33 6 3_Lcc_inputs" xfId="47085"/>
    <cellStyle name="Normal 33 6 4 2 3" xfId="47086"/>
    <cellStyle name="Normal 33 6 4 4" xfId="47087"/>
    <cellStyle name="Normal 33 6 4_Lcc_inputs" xfId="47088"/>
    <cellStyle name="Normal 33 6 8" xfId="47089"/>
    <cellStyle name="Normal 33 6 9" xfId="47090"/>
    <cellStyle name="Normal 33 6_Lcc_inputs" xfId="47091"/>
    <cellStyle name="Normal 33 7 2 2_Lcc_inputs" xfId="47092"/>
    <cellStyle name="Normal 33 7 2 3 2 3" xfId="47093"/>
    <cellStyle name="Normal 33 7 2 3 4" xfId="47094"/>
    <cellStyle name="Normal 33 7 2 3_Lcc_inputs" xfId="47095"/>
    <cellStyle name="Normal 33 7 2 7" xfId="47096"/>
    <cellStyle name="Normal 33 7 2 8" xfId="47097"/>
    <cellStyle name="Normal 33 7 2_Lcc_inputs" xfId="47098"/>
    <cellStyle name="Normal 33 7 3_Lcc_inputs" xfId="47099"/>
    <cellStyle name="Normal 33 7 4 2 3" xfId="47100"/>
    <cellStyle name="Normal 33 7 4 4" xfId="47101"/>
    <cellStyle name="Normal 33 7 4_Lcc_inputs" xfId="47102"/>
    <cellStyle name="Normal 33 7 8" xfId="47103"/>
    <cellStyle name="Normal 33 7 9" xfId="47104"/>
    <cellStyle name="Normal 33 7_Lcc_inputs" xfId="47105"/>
    <cellStyle name="Normal 33 8 2_Lcc_inputs" xfId="47106"/>
    <cellStyle name="Normal 33 8 3 2 3" xfId="47107"/>
    <cellStyle name="Normal 33 8 3 4" xfId="47108"/>
    <cellStyle name="Normal 33 8 3_Lcc_inputs" xfId="47109"/>
    <cellStyle name="Normal 33 8 7" xfId="47110"/>
    <cellStyle name="Normal 33 8 8" xfId="47111"/>
    <cellStyle name="Normal 33 8_Lcc_inputs" xfId="47112"/>
    <cellStyle name="Normal 33 9 2_Lcc_inputs" xfId="47113"/>
    <cellStyle name="Normal 33 9 3 2 3" xfId="47114"/>
    <cellStyle name="Normal 33 9 3 4" xfId="47115"/>
    <cellStyle name="Normal 33 9 3_Lcc_inputs" xfId="47116"/>
    <cellStyle name="Normal 33 9 7" xfId="47117"/>
    <cellStyle name="Normal 33 9 8" xfId="47118"/>
    <cellStyle name="Normal 33 9_Lcc_inputs" xfId="47119"/>
    <cellStyle name="Normal 33_Lcc_inputs" xfId="47120"/>
    <cellStyle name="Normal 34 10 2 2 3" xfId="47121"/>
    <cellStyle name="Normal 34 10 2 4" xfId="47122"/>
    <cellStyle name="Normal 34 10 2_Lcc_inputs" xfId="47123"/>
    <cellStyle name="Normal 34 10 6" xfId="47124"/>
    <cellStyle name="Normal 34 10 7" xfId="47125"/>
    <cellStyle name="Normal 34 10_Lcc_inputs" xfId="47126"/>
    <cellStyle name="Normal 34 11 2 3" xfId="47127"/>
    <cellStyle name="Normal 34 11 3 2" xfId="47128"/>
    <cellStyle name="Normal 34 11 4" xfId="47129"/>
    <cellStyle name="Normal 34 11 5" xfId="47130"/>
    <cellStyle name="Normal 34 11_Lcc_inputs" xfId="47131"/>
    <cellStyle name="Normal 34 12 2 3" xfId="47132"/>
    <cellStyle name="Normal 34 12 4" xfId="47133"/>
    <cellStyle name="Normal 34 12_Lcc_inputs" xfId="47134"/>
    <cellStyle name="Normal 34 13 3" xfId="47135"/>
    <cellStyle name="Normal 34 14 2" xfId="47136"/>
    <cellStyle name="Normal 34 16" xfId="47137"/>
    <cellStyle name="Normal 34 2 10" xfId="47138"/>
    <cellStyle name="Normal 34 2 2 2_Lcc_inputs" xfId="47139"/>
    <cellStyle name="Normal 34 2 2 3 2 3" xfId="47140"/>
    <cellStyle name="Normal 34 2 2 3 4" xfId="47141"/>
    <cellStyle name="Normal 34 2 2 3_Lcc_inputs" xfId="47142"/>
    <cellStyle name="Normal 34 2 2 7" xfId="47143"/>
    <cellStyle name="Normal 34 2 2 8" xfId="47144"/>
    <cellStyle name="Normal 34 2 2_Lcc_inputs" xfId="47145"/>
    <cellStyle name="Normal 34 2 3 2 2 3" xfId="47146"/>
    <cellStyle name="Normal 34 2 3 2 4" xfId="47147"/>
    <cellStyle name="Normal 34 2 3 2_Lcc_inputs" xfId="47148"/>
    <cellStyle name="Normal 34 2 3 6" xfId="47149"/>
    <cellStyle name="Normal 34 2 3 7" xfId="47150"/>
    <cellStyle name="Normal 34 2 3_Lcc_inputs" xfId="47151"/>
    <cellStyle name="Normal 34 2 4 2 3" xfId="47152"/>
    <cellStyle name="Normal 34 2 4 3 2" xfId="47153"/>
    <cellStyle name="Normal 34 2 4 4" xfId="47154"/>
    <cellStyle name="Normal 34 2 4 5" xfId="47155"/>
    <cellStyle name="Normal 34 2 4_Lcc_inputs" xfId="47156"/>
    <cellStyle name="Normal 34 2 5 2 3" xfId="47157"/>
    <cellStyle name="Normal 34 2 5 3 2" xfId="47158"/>
    <cellStyle name="Normal 34 2 5 4" xfId="47159"/>
    <cellStyle name="Normal 34 2 5 5" xfId="47160"/>
    <cellStyle name="Normal 34 2 5_Lcc_inputs" xfId="47161"/>
    <cellStyle name="Normal 34 2 6 2 2" xfId="47162"/>
    <cellStyle name="Normal 34 2 6 3" xfId="47163"/>
    <cellStyle name="Normal 34 2 6 4" xfId="47164"/>
    <cellStyle name="Normal 34 2 6_Lcc_inputs" xfId="47165"/>
    <cellStyle name="Normal 34 2 7 2" xfId="47166"/>
    <cellStyle name="Normal 34 2 7 3" xfId="47167"/>
    <cellStyle name="Normal 34 2 8" xfId="47168"/>
    <cellStyle name="Normal 34 2 8 2" xfId="47169"/>
    <cellStyle name="Normal 34 2 9" xfId="47170"/>
    <cellStyle name="Normal 34 2_Lcc_inputs" xfId="47171"/>
    <cellStyle name="Normal 34 3 2 2_Lcc_inputs" xfId="47172"/>
    <cellStyle name="Normal 34 3 2 3 2 3" xfId="47173"/>
    <cellStyle name="Normal 34 3 2 3 4" xfId="47174"/>
    <cellStyle name="Normal 34 3 2 3_Lcc_inputs" xfId="47175"/>
    <cellStyle name="Normal 34 3 2 7" xfId="47176"/>
    <cellStyle name="Normal 34 3 2 8" xfId="47177"/>
    <cellStyle name="Normal 34 3 2_Lcc_inputs" xfId="47178"/>
    <cellStyle name="Normal 34 3 3 2 2 3" xfId="47179"/>
    <cellStyle name="Normal 34 3 3 2 4" xfId="47180"/>
    <cellStyle name="Normal 34 3 3 2_Lcc_inputs" xfId="47181"/>
    <cellStyle name="Normal 34 3 3 6" xfId="47182"/>
    <cellStyle name="Normal 34 3 3 7" xfId="47183"/>
    <cellStyle name="Normal 34 3 3_Lcc_inputs" xfId="47184"/>
    <cellStyle name="Normal 34 3 4 2 3" xfId="47185"/>
    <cellStyle name="Normal 34 3 4 3 2" xfId="47186"/>
    <cellStyle name="Normal 34 3 4 4" xfId="47187"/>
    <cellStyle name="Normal 34 3 4 5" xfId="47188"/>
    <cellStyle name="Normal 34 3 4_Lcc_inputs" xfId="47189"/>
    <cellStyle name="Normal 34 3 5 2 3" xfId="47190"/>
    <cellStyle name="Normal 34 3 5 4" xfId="47191"/>
    <cellStyle name="Normal 34 3 5_Lcc_inputs" xfId="47192"/>
    <cellStyle name="Normal 34 3 6 3" xfId="47193"/>
    <cellStyle name="Normal 34 3 7 2" xfId="47194"/>
    <cellStyle name="Normal 34 3 8" xfId="47195"/>
    <cellStyle name="Normal 34 3 9" xfId="47196"/>
    <cellStyle name="Normal 34 3_Lcc_inputs" xfId="47197"/>
    <cellStyle name="Normal 34 4 2 2_Lcc_inputs" xfId="47198"/>
    <cellStyle name="Normal 34 4 2 3 2 3" xfId="47199"/>
    <cellStyle name="Normal 34 4 2 3 4" xfId="47200"/>
    <cellStyle name="Normal 34 4 2 3_Lcc_inputs" xfId="47201"/>
    <cellStyle name="Normal 34 4 2 7" xfId="47202"/>
    <cellStyle name="Normal 34 4 2 8" xfId="47203"/>
    <cellStyle name="Normal 34 4 2_Lcc_inputs" xfId="47204"/>
    <cellStyle name="Normal 34 4 3_Lcc_inputs" xfId="47205"/>
    <cellStyle name="Normal 34 4 4 2 3" xfId="47206"/>
    <cellStyle name="Normal 34 4 4 4" xfId="47207"/>
    <cellStyle name="Normal 34 4 4_Lcc_inputs" xfId="47208"/>
    <cellStyle name="Normal 34 4 8" xfId="47209"/>
    <cellStyle name="Normal 34 4 9" xfId="47210"/>
    <cellStyle name="Normal 34 4_Lcc_inputs" xfId="47211"/>
    <cellStyle name="Normal 34 5 2 2_Lcc_inputs" xfId="47212"/>
    <cellStyle name="Normal 34 5 2 3 2 3" xfId="47213"/>
    <cellStyle name="Normal 34 5 2 3 4" xfId="47214"/>
    <cellStyle name="Normal 34 5 2 3_Lcc_inputs" xfId="47215"/>
    <cellStyle name="Normal 34 5 2 7" xfId="47216"/>
    <cellStyle name="Normal 34 5 2 8" xfId="47217"/>
    <cellStyle name="Normal 34 5 2_Lcc_inputs" xfId="47218"/>
    <cellStyle name="Normal 34 5 3_Lcc_inputs" xfId="47219"/>
    <cellStyle name="Normal 34 5 4 2 3" xfId="47220"/>
    <cellStyle name="Normal 34 5 4 4" xfId="47221"/>
    <cellStyle name="Normal 34 5 4_Lcc_inputs" xfId="47222"/>
    <cellStyle name="Normal 34 5 8" xfId="47223"/>
    <cellStyle name="Normal 34 5 9" xfId="47224"/>
    <cellStyle name="Normal 34 5_Lcc_inputs" xfId="47225"/>
    <cellStyle name="Normal 34 6 2 2_Lcc_inputs" xfId="47226"/>
    <cellStyle name="Normal 34 6 2 3 2 3" xfId="47227"/>
    <cellStyle name="Normal 34 6 2 3 4" xfId="47228"/>
    <cellStyle name="Normal 34 6 2 3_Lcc_inputs" xfId="47229"/>
    <cellStyle name="Normal 34 6 2 7" xfId="47230"/>
    <cellStyle name="Normal 34 6 2 8" xfId="47231"/>
    <cellStyle name="Normal 34 6 2_Lcc_inputs" xfId="47232"/>
    <cellStyle name="Normal 34 6 3_Lcc_inputs" xfId="47233"/>
    <cellStyle name="Normal 34 6 4 2 3" xfId="47234"/>
    <cellStyle name="Normal 34 6 4 4" xfId="47235"/>
    <cellStyle name="Normal 34 6 4_Lcc_inputs" xfId="47236"/>
    <cellStyle name="Normal 34 6 8" xfId="47237"/>
    <cellStyle name="Normal 34 6 9" xfId="47238"/>
    <cellStyle name="Normal 34 6_Lcc_inputs" xfId="47239"/>
    <cellStyle name="Normal 34 7 2 2_Lcc_inputs" xfId="47240"/>
    <cellStyle name="Normal 34 7 2 3 2 3" xfId="47241"/>
    <cellStyle name="Normal 34 7 2 3 4" xfId="47242"/>
    <cellStyle name="Normal 34 7 2 3_Lcc_inputs" xfId="47243"/>
    <cellStyle name="Normal 34 7 2 7" xfId="47244"/>
    <cellStyle name="Normal 34 7 2 8" xfId="47245"/>
    <cellStyle name="Normal 34 7 2_Lcc_inputs" xfId="47246"/>
    <cellStyle name="Normal 34 7 3_Lcc_inputs" xfId="47247"/>
    <cellStyle name="Normal 34 7 4 2 3" xfId="47248"/>
    <cellStyle name="Normal 34 7 4 4" xfId="47249"/>
    <cellStyle name="Normal 34 7 4_Lcc_inputs" xfId="47250"/>
    <cellStyle name="Normal 34 7 8" xfId="47251"/>
    <cellStyle name="Normal 34 7 9" xfId="47252"/>
    <cellStyle name="Normal 34 7_Lcc_inputs" xfId="47253"/>
    <cellStyle name="Normal 34 8 2_Lcc_inputs" xfId="47254"/>
    <cellStyle name="Normal 34 8 3 2 3" xfId="47255"/>
    <cellStyle name="Normal 34 8 3 4" xfId="47256"/>
    <cellStyle name="Normal 34 8 3_Lcc_inputs" xfId="47257"/>
    <cellStyle name="Normal 34 8 7" xfId="47258"/>
    <cellStyle name="Normal 34 8 8" xfId="47259"/>
    <cellStyle name="Normal 34 8_Lcc_inputs" xfId="47260"/>
    <cellStyle name="Normal 34 9 2_Lcc_inputs" xfId="47261"/>
    <cellStyle name="Normal 34 9 3 2 3" xfId="47262"/>
    <cellStyle name="Normal 34 9 3 4" xfId="47263"/>
    <cellStyle name="Normal 34 9 3_Lcc_inputs" xfId="47264"/>
    <cellStyle name="Normal 34 9 7" xfId="47265"/>
    <cellStyle name="Normal 34 9 8" xfId="47266"/>
    <cellStyle name="Normal 34 9_Lcc_inputs" xfId="47267"/>
    <cellStyle name="Normal 34_Lcc_inputs" xfId="47268"/>
    <cellStyle name="Normal 35 2 2 2 2_Lcc_inputs" xfId="47269"/>
    <cellStyle name="Normal 35 2 2 2 3 2 3" xfId="47270"/>
    <cellStyle name="Normal 35 2 2 2 3 4" xfId="47271"/>
    <cellStyle name="Normal 35 2 2 2 3_Lcc_inputs" xfId="47272"/>
    <cellStyle name="Normal 35 2 2 2 7" xfId="47273"/>
    <cellStyle name="Normal 35 2 2 2 8" xfId="47274"/>
    <cellStyle name="Normal 35 2 2 2_Lcc_inputs" xfId="47275"/>
    <cellStyle name="Normal 35 2 2 3 2 2 3" xfId="47276"/>
    <cellStyle name="Normal 35 2 2 3 2 4" xfId="47277"/>
    <cellStyle name="Normal 35 2 2 3 2_Lcc_inputs" xfId="47278"/>
    <cellStyle name="Normal 35 2 2 3 6" xfId="47279"/>
    <cellStyle name="Normal 35 2 2 3 7" xfId="47280"/>
    <cellStyle name="Normal 35 2 2 3_Lcc_inputs" xfId="47281"/>
    <cellStyle name="Normal 35 2 2 4 2 3" xfId="47282"/>
    <cellStyle name="Normal 35 2 2 4 3 2" xfId="47283"/>
    <cellStyle name="Normal 35 2 2 4 4" xfId="47284"/>
    <cellStyle name="Normal 35 2 2 4 5" xfId="47285"/>
    <cellStyle name="Normal 35 2 2 4_Lcc_inputs" xfId="47286"/>
    <cellStyle name="Normal 35 2 2 5 2 3" xfId="47287"/>
    <cellStyle name="Normal 35 2 2 5 4" xfId="47288"/>
    <cellStyle name="Normal 35 2 2 5_Lcc_inputs" xfId="47289"/>
    <cellStyle name="Normal 35 2 2 6 3" xfId="47290"/>
    <cellStyle name="Normal 35 2 2 7 2" xfId="47291"/>
    <cellStyle name="Normal 35 2 2 8" xfId="47292"/>
    <cellStyle name="Normal 35 2 2 9" xfId="47293"/>
    <cellStyle name="Normal 35 2 2_Lcc_inputs" xfId="47294"/>
    <cellStyle name="Normal 35 2 3 2 2_Lcc_inputs" xfId="47295"/>
    <cellStyle name="Normal 35 2 3 2 3 2 3" xfId="47296"/>
    <cellStyle name="Normal 35 2 3 2 3 4" xfId="47297"/>
    <cellStyle name="Normal 35 2 3 2 3_Lcc_inputs" xfId="47298"/>
    <cellStyle name="Normal 35 2 3 2 7" xfId="47299"/>
    <cellStyle name="Normal 35 2 3 2 8" xfId="47300"/>
    <cellStyle name="Normal 35 2 3 2_Lcc_inputs" xfId="47301"/>
    <cellStyle name="Normal 35 2 3 3_Lcc_inputs" xfId="47302"/>
    <cellStyle name="Normal 35 2 3 4 2 3" xfId="47303"/>
    <cellStyle name="Normal 35 2 3 4 4" xfId="47304"/>
    <cellStyle name="Normal 35 2 3 4_Lcc_inputs" xfId="47305"/>
    <cellStyle name="Normal 35 2 3 8" xfId="47306"/>
    <cellStyle name="Normal 35 2 3 9" xfId="47307"/>
    <cellStyle name="Normal 35 2 3_Lcc_inputs" xfId="47308"/>
    <cellStyle name="Normal 35 2 4 2 2_Lcc_inputs" xfId="47309"/>
    <cellStyle name="Normal 35 2 4 2 3 2 3" xfId="47310"/>
    <cellStyle name="Normal 35 2 4 2 3 4" xfId="47311"/>
    <cellStyle name="Normal 35 2 4 2 3_Lcc_inputs" xfId="47312"/>
    <cellStyle name="Normal 35 2 4 2 7" xfId="47313"/>
    <cellStyle name="Normal 35 2 4 2 8" xfId="47314"/>
    <cellStyle name="Normal 35 2 4 2_Lcc_inputs" xfId="47315"/>
    <cellStyle name="Normal 35 2 4 3_Lcc_inputs" xfId="47316"/>
    <cellStyle name="Normal 35 2 4 4 2 3" xfId="47317"/>
    <cellStyle name="Normal 35 2 4 4 4" xfId="47318"/>
    <cellStyle name="Normal 35 2 4 4_Lcc_inputs" xfId="47319"/>
    <cellStyle name="Normal 35 2 4 8" xfId="47320"/>
    <cellStyle name="Normal 35 2 4 9" xfId="47321"/>
    <cellStyle name="Normal 35 2 4_Lcc_inputs" xfId="47322"/>
    <cellStyle name="Normal 35 2 5 2 2" xfId="47323"/>
    <cellStyle name="Normal 35 2 5 2 3" xfId="47324"/>
    <cellStyle name="Normal 35 2 5 3" xfId="47325"/>
    <cellStyle name="Normal 35 2 5 3 2" xfId="47326"/>
    <cellStyle name="Normal 35 2 5 4" xfId="47327"/>
    <cellStyle name="Normal 35 2 5 5" xfId="47328"/>
    <cellStyle name="Normal 35 2 5_Lcc_inputs" xfId="47329"/>
    <cellStyle name="Normal 35 2 6" xfId="47330"/>
    <cellStyle name="Normal 35 2 6 2" xfId="47331"/>
    <cellStyle name="Normal 35 2 6 2 2" xfId="47332"/>
    <cellStyle name="Normal 35 2 6 2 3" xfId="47333"/>
    <cellStyle name="Normal 35 2 6 3" xfId="47334"/>
    <cellStyle name="Normal 35 2 6 3 2" xfId="47335"/>
    <cellStyle name="Normal 35 2 6 4" xfId="47336"/>
    <cellStyle name="Normal 35 2 6_Lcc_inputs" xfId="47337"/>
    <cellStyle name="Normal 35 2 7" xfId="47338"/>
    <cellStyle name="Normal 35 2 8" xfId="47339"/>
    <cellStyle name="Normal 35 2_Lcc_inputs" xfId="47340"/>
    <cellStyle name="Normal 35 3 2 2_Lcc_inputs" xfId="47341"/>
    <cellStyle name="Normal 35 3 2 3 2 3" xfId="47342"/>
    <cellStyle name="Normal 35 3 2 3 4" xfId="47343"/>
    <cellStyle name="Normal 35 3 2 3_Lcc_inputs" xfId="47344"/>
    <cellStyle name="Normal 35 3 2 7" xfId="47345"/>
    <cellStyle name="Normal 35 3 2 8" xfId="47346"/>
    <cellStyle name="Normal 35 3 2_Lcc_inputs" xfId="47347"/>
    <cellStyle name="Normal 35 3 3 2 2 3" xfId="47348"/>
    <cellStyle name="Normal 35 3 3 2 4" xfId="47349"/>
    <cellStyle name="Normal 35 3 3 2_Lcc_inputs" xfId="47350"/>
    <cellStyle name="Normal 35 3 3 6" xfId="47351"/>
    <cellStyle name="Normal 35 3 3 7" xfId="47352"/>
    <cellStyle name="Normal 35 3 3_Lcc_inputs" xfId="47353"/>
    <cellStyle name="Normal 35 3 4 2 3" xfId="47354"/>
    <cellStyle name="Normal 35 3 4 3 2" xfId="47355"/>
    <cellStyle name="Normal 35 3 4 4" xfId="47356"/>
    <cellStyle name="Normal 35 3 4 5" xfId="47357"/>
    <cellStyle name="Normal 35 3 4_Lcc_inputs" xfId="47358"/>
    <cellStyle name="Normal 35 3 5 2 3" xfId="47359"/>
    <cellStyle name="Normal 35 3 5 4" xfId="47360"/>
    <cellStyle name="Normal 35 3 5_Lcc_inputs" xfId="47361"/>
    <cellStyle name="Normal 35 3 6 3" xfId="47362"/>
    <cellStyle name="Normal 35 3 7 2" xfId="47363"/>
    <cellStyle name="Normal 35 3 8" xfId="47364"/>
    <cellStyle name="Normal 35 3 9" xfId="47365"/>
    <cellStyle name="Normal 35 3_Lcc_inputs" xfId="47366"/>
    <cellStyle name="Normal 35 5 2 2 2 3" xfId="47367"/>
    <cellStyle name="Normal 35 5 2 2 4" xfId="47368"/>
    <cellStyle name="Normal 35 5 2 2_Lcc_inputs" xfId="47369"/>
    <cellStyle name="Normal 35 5 2 6" xfId="47370"/>
    <cellStyle name="Normal 35 5 2 7" xfId="47371"/>
    <cellStyle name="Normal 35 5 2_Lcc_inputs" xfId="47372"/>
    <cellStyle name="Normal 35 5 3 2 3" xfId="47373"/>
    <cellStyle name="Normal 35 5 3 3 2" xfId="47374"/>
    <cellStyle name="Normal 35 5 3 4" xfId="47375"/>
    <cellStyle name="Normal 35 5 3 5" xfId="47376"/>
    <cellStyle name="Normal 35 5 3_Lcc_inputs" xfId="47377"/>
    <cellStyle name="Normal 35 5 4 2 3" xfId="47378"/>
    <cellStyle name="Normal 35 5 4 4" xfId="47379"/>
    <cellStyle name="Normal 35 5 4_Lcc_inputs" xfId="47380"/>
    <cellStyle name="Normal 35 5 5 3" xfId="47381"/>
    <cellStyle name="Normal 35 5 6 2" xfId="47382"/>
    <cellStyle name="Normal 35 5 7" xfId="47383"/>
    <cellStyle name="Normal 35 5 8" xfId="47384"/>
    <cellStyle name="Normal 35 5_Lcc_inputs" xfId="47385"/>
    <cellStyle name="Normal 35 6 2 2" xfId="47386"/>
    <cellStyle name="Normal 35 6 2 3" xfId="47387"/>
    <cellStyle name="Normal 35 6 3" xfId="47388"/>
    <cellStyle name="Normal 35 6 3 2" xfId="47389"/>
    <cellStyle name="Normal 35 6 4" xfId="47390"/>
    <cellStyle name="Normal 35 6_Lcc_inputs" xfId="47391"/>
    <cellStyle name="Normal 35 7 2" xfId="47392"/>
    <cellStyle name="Normal 35 7 2 2" xfId="47393"/>
    <cellStyle name="Normal 35 7 2 3" xfId="47394"/>
    <cellStyle name="Normal 35 7 3" xfId="47395"/>
    <cellStyle name="Normal 35 7 3 2" xfId="47396"/>
    <cellStyle name="Normal 35 7 4" xfId="47397"/>
    <cellStyle name="Normal 35 7_Lcc_inputs" xfId="47398"/>
    <cellStyle name="Normal 35 8" xfId="47399"/>
    <cellStyle name="Normal 35 9" xfId="47400"/>
    <cellStyle name="Normal 35_Lcc_inputs" xfId="47401"/>
    <cellStyle name="Normal 36 2 2_Lcc_inputs" xfId="47402"/>
    <cellStyle name="Normal 36 3 3_Lcc_inputs" xfId="47403"/>
    <cellStyle name="Normal 36 3 4_Lcc_inputs" xfId="47404"/>
    <cellStyle name="Normal 36 3 5 3" xfId="47405"/>
    <cellStyle name="Normal 36 3 6 2" xfId="47406"/>
    <cellStyle name="Normal 36 3 7" xfId="47407"/>
    <cellStyle name="Normal 36 3 8" xfId="47408"/>
    <cellStyle name="Normal 36 3_Lcc_inputs" xfId="47409"/>
    <cellStyle name="Normal 36 4 2 2_Lcc_inputs" xfId="47410"/>
    <cellStyle name="Normal 36 4 2 3 2 3" xfId="47411"/>
    <cellStyle name="Normal 36 4 2 3 4" xfId="47412"/>
    <cellStyle name="Normal 36 4 2 3_Lcc_inputs" xfId="47413"/>
    <cellStyle name="Normal 36 4 2 7" xfId="47414"/>
    <cellStyle name="Normal 36 4 2 8" xfId="47415"/>
    <cellStyle name="Normal 36 4 2_Lcc_inputs" xfId="47416"/>
    <cellStyle name="Normal 36 4 3 2 2 3" xfId="47417"/>
    <cellStyle name="Normal 36 4 3 2 4" xfId="47418"/>
    <cellStyle name="Normal 36 4 3 2_Lcc_inputs" xfId="47419"/>
    <cellStyle name="Normal 36 4 3 6" xfId="47420"/>
    <cellStyle name="Normal 36 4 3 7" xfId="47421"/>
    <cellStyle name="Normal 36 4 3_Lcc_inputs" xfId="47422"/>
    <cellStyle name="Normal 36 4 4 2 3" xfId="47423"/>
    <cellStyle name="Normal 36 4 4 3 2" xfId="47424"/>
    <cellStyle name="Normal 36 4 4 4" xfId="47425"/>
    <cellStyle name="Normal 36 4 4 5" xfId="47426"/>
    <cellStyle name="Normal 36 4 4_Lcc_inputs" xfId="47427"/>
    <cellStyle name="Normal 36 4 5 2 3" xfId="47428"/>
    <cellStyle name="Normal 36 4 5 4" xfId="47429"/>
    <cellStyle name="Normal 36 4 5_Lcc_inputs" xfId="47430"/>
    <cellStyle name="Normal 36 4 6 3" xfId="47431"/>
    <cellStyle name="Normal 36 4 7 2" xfId="47432"/>
    <cellStyle name="Normal 36 4 8" xfId="47433"/>
    <cellStyle name="Normal 36 4 9" xfId="47434"/>
    <cellStyle name="Normal 36 4_Lcc_inputs" xfId="47435"/>
    <cellStyle name="Normal 36 5 2_Lcc_inputs" xfId="47436"/>
    <cellStyle name="Normal 36 5_Lcc_inputs" xfId="47437"/>
    <cellStyle name="Normal 36 7 2" xfId="47438"/>
    <cellStyle name="Normal 36 7 3" xfId="47439"/>
    <cellStyle name="Normal 36 8 2" xfId="47440"/>
    <cellStyle name="Normal 36 9" xfId="47441"/>
    <cellStyle name="Normal 36_Lcc_inputs" xfId="47442"/>
    <cellStyle name="Normal 37 10 2 2 3" xfId="47443"/>
    <cellStyle name="Normal 37 10 2 4" xfId="47444"/>
    <cellStyle name="Normal 37 10 2_Lcc_inputs" xfId="47445"/>
    <cellStyle name="Normal 37 10 6" xfId="47446"/>
    <cellStyle name="Normal 37 10 7" xfId="47447"/>
    <cellStyle name="Normal 37 10_Lcc_inputs" xfId="47448"/>
    <cellStyle name="Normal 37 11 2 3" xfId="47449"/>
    <cellStyle name="Normal 37 11 3 2" xfId="47450"/>
    <cellStyle name="Normal 37 11 4" xfId="47451"/>
    <cellStyle name="Normal 37 11 5" xfId="47452"/>
    <cellStyle name="Normal 37 11_Lcc_inputs" xfId="47453"/>
    <cellStyle name="Normal 37 12 2 3" xfId="47454"/>
    <cellStyle name="Normal 37 12 4" xfId="47455"/>
    <cellStyle name="Normal 37 12_Lcc_inputs" xfId="47456"/>
    <cellStyle name="Normal 37 13 3" xfId="47457"/>
    <cellStyle name="Normal 37 14 2" xfId="47458"/>
    <cellStyle name="Normal 37 16" xfId="47459"/>
    <cellStyle name="Normal 37 2 10" xfId="47460"/>
    <cellStyle name="Normal 37 2 2 2_Lcc_inputs" xfId="47461"/>
    <cellStyle name="Normal 37 2 2 3 2 3" xfId="47462"/>
    <cellStyle name="Normal 37 2 2 3 4" xfId="47463"/>
    <cellStyle name="Normal 37 2 2 3_Lcc_inputs" xfId="47464"/>
    <cellStyle name="Normal 37 2 2 7" xfId="47465"/>
    <cellStyle name="Normal 37 2 2 8" xfId="47466"/>
    <cellStyle name="Normal 37 2 2_Lcc_inputs" xfId="47467"/>
    <cellStyle name="Normal 37 2 3 2 2 3" xfId="47468"/>
    <cellStyle name="Normal 37 2 3 2 4" xfId="47469"/>
    <cellStyle name="Normal 37 2 3 2_Lcc_inputs" xfId="47470"/>
    <cellStyle name="Normal 37 2 3 6" xfId="47471"/>
    <cellStyle name="Normal 37 2 3 7" xfId="47472"/>
    <cellStyle name="Normal 37 2 3_Lcc_inputs" xfId="47473"/>
    <cellStyle name="Normal 37 2 4 2 3" xfId="47474"/>
    <cellStyle name="Normal 37 2 4 3 2" xfId="47475"/>
    <cellStyle name="Normal 37 2 4 4" xfId="47476"/>
    <cellStyle name="Normal 37 2 4 5" xfId="47477"/>
    <cellStyle name="Normal 37 2 4_Lcc_inputs" xfId="47478"/>
    <cellStyle name="Normal 37 2 5 2 3" xfId="47479"/>
    <cellStyle name="Normal 37 2 5 3 2" xfId="47480"/>
    <cellStyle name="Normal 37 2 5 4" xfId="47481"/>
    <cellStyle name="Normal 37 2 5 5" xfId="47482"/>
    <cellStyle name="Normal 37 2 5_Lcc_inputs" xfId="47483"/>
    <cellStyle name="Normal 37 2 6 2 2" xfId="47484"/>
    <cellStyle name="Normal 37 2 6 3" xfId="47485"/>
    <cellStyle name="Normal 37 2 6 4" xfId="47486"/>
    <cellStyle name="Normal 37 2 6_Lcc_inputs" xfId="47487"/>
    <cellStyle name="Normal 37 2 7 2" xfId="47488"/>
    <cellStyle name="Normal 37 2 7 3" xfId="47489"/>
    <cellStyle name="Normal 37 2 8" xfId="47490"/>
    <cellStyle name="Normal 37 2 8 2" xfId="47491"/>
    <cellStyle name="Normal 37 2 9" xfId="47492"/>
    <cellStyle name="Normal 37 2_Lcc_inputs" xfId="47493"/>
    <cellStyle name="Normal 37 3 2 2_Lcc_inputs" xfId="47494"/>
    <cellStyle name="Normal 37 3 2 3 2 3" xfId="47495"/>
    <cellStyle name="Normal 37 3 2 3 4" xfId="47496"/>
    <cellStyle name="Normal 37 3 2 3_Lcc_inputs" xfId="47497"/>
    <cellStyle name="Normal 37 3 2 7" xfId="47498"/>
    <cellStyle name="Normal 37 3 2 8" xfId="47499"/>
    <cellStyle name="Normal 37 3 2_Lcc_inputs" xfId="47500"/>
    <cellStyle name="Normal 37 3 3 2 2 3" xfId="47501"/>
    <cellStyle name="Normal 37 3 3 2 4" xfId="47502"/>
    <cellStyle name="Normal 37 3 3 2_Lcc_inputs" xfId="47503"/>
    <cellStyle name="Normal 37 3 3 6" xfId="47504"/>
    <cellStyle name="Normal 37 3 3 7" xfId="47505"/>
    <cellStyle name="Normal 37 3 3_Lcc_inputs" xfId="47506"/>
    <cellStyle name="Normal 37 3 4 2 3" xfId="47507"/>
    <cellStyle name="Normal 37 3 4 3 2" xfId="47508"/>
    <cellStyle name="Normal 37 3 4 4" xfId="47509"/>
    <cellStyle name="Normal 37 3 4 5" xfId="47510"/>
    <cellStyle name="Normal 37 3 4_Lcc_inputs" xfId="47511"/>
    <cellStyle name="Normal 37 3 5 2 3" xfId="47512"/>
    <cellStyle name="Normal 37 3 5 4" xfId="47513"/>
    <cellStyle name="Normal 37 3 5_Lcc_inputs" xfId="47514"/>
    <cellStyle name="Normal 37 3 6 3" xfId="47515"/>
    <cellStyle name="Normal 37 3 7 2" xfId="47516"/>
    <cellStyle name="Normal 37 3 8" xfId="47517"/>
    <cellStyle name="Normal 37 3 9" xfId="47518"/>
    <cellStyle name="Normal 37 3_Lcc_inputs" xfId="47519"/>
    <cellStyle name="Normal 37 4 2 2_Lcc_inputs" xfId="47520"/>
    <cellStyle name="Normal 37 4 2 3 2 3" xfId="47521"/>
    <cellStyle name="Normal 37 4 2 3 4" xfId="47522"/>
    <cellStyle name="Normal 37 4 2 3_Lcc_inputs" xfId="47523"/>
    <cellStyle name="Normal 37 4 2 7" xfId="47524"/>
    <cellStyle name="Normal 37 4 2 8" xfId="47525"/>
    <cellStyle name="Normal 37 4 2_Lcc_inputs" xfId="47526"/>
    <cellStyle name="Normal 37 4 3_Lcc_inputs" xfId="47527"/>
    <cellStyle name="Normal 37 4 4 2 3" xfId="47528"/>
    <cellStyle name="Normal 37 4 4 4" xfId="47529"/>
    <cellStyle name="Normal 37 4 4_Lcc_inputs" xfId="47530"/>
    <cellStyle name="Normal 37 4 8" xfId="47531"/>
    <cellStyle name="Normal 37 4 9" xfId="47532"/>
    <cellStyle name="Normal 37 4_Lcc_inputs" xfId="47533"/>
    <cellStyle name="Normal 37 5 2 2_Lcc_inputs" xfId="47534"/>
    <cellStyle name="Normal 37 5 2 3 2 3" xfId="47535"/>
    <cellStyle name="Normal 37 5 2 3 4" xfId="47536"/>
    <cellStyle name="Normal 37 5 2 3_Lcc_inputs" xfId="47537"/>
    <cellStyle name="Normal 37 5 2 7" xfId="47538"/>
    <cellStyle name="Normal 37 5 2 8" xfId="47539"/>
    <cellStyle name="Normal 37 5 2_Lcc_inputs" xfId="47540"/>
    <cellStyle name="Normal 37 5 3_Lcc_inputs" xfId="47541"/>
    <cellStyle name="Normal 37 5 4 2 3" xfId="47542"/>
    <cellStyle name="Normal 37 5 4 4" xfId="47543"/>
    <cellStyle name="Normal 37 5 4_Lcc_inputs" xfId="47544"/>
    <cellStyle name="Normal 37 5 8" xfId="47545"/>
    <cellStyle name="Normal 37 5 9" xfId="47546"/>
    <cellStyle name="Normal 37 5_Lcc_inputs" xfId="47547"/>
    <cellStyle name="Normal 37 6 2 2_Lcc_inputs" xfId="47548"/>
    <cellStyle name="Normal 37 6 2 3 2 3" xfId="47549"/>
    <cellStyle name="Normal 37 6 2 3 4" xfId="47550"/>
    <cellStyle name="Normal 37 6 2 3_Lcc_inputs" xfId="47551"/>
    <cellStyle name="Normal 37 6 2 7" xfId="47552"/>
    <cellStyle name="Normal 37 6 2 8" xfId="47553"/>
    <cellStyle name="Normal 37 6 2_Lcc_inputs" xfId="47554"/>
    <cellStyle name="Normal 37 6 3_Lcc_inputs" xfId="47555"/>
    <cellStyle name="Normal 37 6 4 2 3" xfId="47556"/>
    <cellStyle name="Normal 37 6 4 4" xfId="47557"/>
    <cellStyle name="Normal 37 6 4_Lcc_inputs" xfId="47558"/>
    <cellStyle name="Normal 37 6 8" xfId="47559"/>
    <cellStyle name="Normal 37 6 9" xfId="47560"/>
    <cellStyle name="Normal 37 6_Lcc_inputs" xfId="47561"/>
    <cellStyle name="Normal 37 7 2 2_Lcc_inputs" xfId="47562"/>
    <cellStyle name="Normal 37 7 2 3 2 3" xfId="47563"/>
    <cellStyle name="Normal 37 7 2 3 4" xfId="47564"/>
    <cellStyle name="Normal 37 7 2 3_Lcc_inputs" xfId="47565"/>
    <cellStyle name="Normal 37 7 2 7" xfId="47566"/>
    <cellStyle name="Normal 37 7 2 8" xfId="47567"/>
    <cellStyle name="Normal 37 7 2_Lcc_inputs" xfId="47568"/>
    <cellStyle name="Normal 37 7 3_Lcc_inputs" xfId="47569"/>
    <cellStyle name="Normal 37 7 4 2 3" xfId="47570"/>
    <cellStyle name="Normal 37 7 4 4" xfId="47571"/>
    <cellStyle name="Normal 37 7 4_Lcc_inputs" xfId="47572"/>
    <cellStyle name="Normal 37 7 8" xfId="47573"/>
    <cellStyle name="Normal 37 7 9" xfId="47574"/>
    <cellStyle name="Normal 37 7_Lcc_inputs" xfId="47575"/>
    <cellStyle name="Normal 37 8 2_Lcc_inputs" xfId="47576"/>
    <cellStyle name="Normal 37 8 3 2 3" xfId="47577"/>
    <cellStyle name="Normal 37 8 3 4" xfId="47578"/>
    <cellStyle name="Normal 37 8 3_Lcc_inputs" xfId="47579"/>
    <cellStyle name="Normal 37 8 7" xfId="47580"/>
    <cellStyle name="Normal 37 8 8" xfId="47581"/>
    <cellStyle name="Normal 37 8_Lcc_inputs" xfId="47582"/>
    <cellStyle name="Normal 37 9 2_Lcc_inputs" xfId="47583"/>
    <cellStyle name="Normal 37 9 3 2 3" xfId="47584"/>
    <cellStyle name="Normal 37 9 3 4" xfId="47585"/>
    <cellStyle name="Normal 37 9 3_Lcc_inputs" xfId="47586"/>
    <cellStyle name="Normal 37 9 7" xfId="47587"/>
    <cellStyle name="Normal 37 9 8" xfId="47588"/>
    <cellStyle name="Normal 37 9_Lcc_inputs" xfId="47589"/>
    <cellStyle name="Normal 37_Lcc_inputs" xfId="47590"/>
    <cellStyle name="Normal 38 10 2 2 3" xfId="47591"/>
    <cellStyle name="Normal 38 10 2 4" xfId="47592"/>
    <cellStyle name="Normal 38 10 2_Lcc_inputs" xfId="47593"/>
    <cellStyle name="Normal 38 10 6" xfId="47594"/>
    <cellStyle name="Normal 38 10 7" xfId="47595"/>
    <cellStyle name="Normal 38 10_Lcc_inputs" xfId="47596"/>
    <cellStyle name="Normal 38 11 2 3" xfId="47597"/>
    <cellStyle name="Normal 38 11 3 2" xfId="47598"/>
    <cellStyle name="Normal 38 11 4" xfId="47599"/>
    <cellStyle name="Normal 38 11 5" xfId="47600"/>
    <cellStyle name="Normal 38 11_Lcc_inputs" xfId="47601"/>
    <cellStyle name="Normal 38 12 2 3" xfId="47602"/>
    <cellStyle name="Normal 38 12 4" xfId="47603"/>
    <cellStyle name="Normal 38 12_Lcc_inputs" xfId="47604"/>
    <cellStyle name="Normal 38 13 3" xfId="47605"/>
    <cellStyle name="Normal 38 14 2" xfId="47606"/>
    <cellStyle name="Normal 38 16" xfId="47607"/>
    <cellStyle name="Normal 38 2 10" xfId="47608"/>
    <cellStyle name="Normal 38 2 2 2_Lcc_inputs" xfId="47609"/>
    <cellStyle name="Normal 38 2 2 3 2 3" xfId="47610"/>
    <cellStyle name="Normal 38 2 2 3 4" xfId="47611"/>
    <cellStyle name="Normal 38 2 2 3_Lcc_inputs" xfId="47612"/>
    <cellStyle name="Normal 38 2 2 7" xfId="47613"/>
    <cellStyle name="Normal 38 2 2 8" xfId="47614"/>
    <cellStyle name="Normal 38 2 2_Lcc_inputs" xfId="47615"/>
    <cellStyle name="Normal 38 2 3 2 2 3" xfId="47616"/>
    <cellStyle name="Normal 38 2 3 2 4" xfId="47617"/>
    <cellStyle name="Normal 38 2 3 2_Lcc_inputs" xfId="47618"/>
    <cellStyle name="Normal 38 2 3 6" xfId="47619"/>
    <cellStyle name="Normal 38 2 3 7" xfId="47620"/>
    <cellStyle name="Normal 38 2 3_Lcc_inputs" xfId="47621"/>
    <cellStyle name="Normal 38 2 4 2 3" xfId="47622"/>
    <cellStyle name="Normal 38 2 4 3 2" xfId="47623"/>
    <cellStyle name="Normal 38 2 4 4" xfId="47624"/>
    <cellStyle name="Normal 38 2 4 5" xfId="47625"/>
    <cellStyle name="Normal 38 2 4_Lcc_inputs" xfId="47626"/>
    <cellStyle name="Normal 38 2 5 2 3" xfId="47627"/>
    <cellStyle name="Normal 38 2 5 3 2" xfId="47628"/>
    <cellStyle name="Normal 38 2 5 4" xfId="47629"/>
    <cellStyle name="Normal 38 2 5 5" xfId="47630"/>
    <cellStyle name="Normal 38 2 5_Lcc_inputs" xfId="47631"/>
    <cellStyle name="Normal 38 2 6 2 2" xfId="47632"/>
    <cellStyle name="Normal 38 2 6 3" xfId="47633"/>
    <cellStyle name="Normal 38 2 6 4" xfId="47634"/>
    <cellStyle name="Normal 38 2 6_Lcc_inputs" xfId="47635"/>
    <cellStyle name="Normal 38 2 7 2" xfId="47636"/>
    <cellStyle name="Normal 38 2 7 3" xfId="47637"/>
    <cellStyle name="Normal 38 2 8" xfId="47638"/>
    <cellStyle name="Normal 38 2 8 2" xfId="47639"/>
    <cellStyle name="Normal 38 2 9" xfId="47640"/>
    <cellStyle name="Normal 38 2_Lcc_inputs" xfId="47641"/>
    <cellStyle name="Normal 38 3 2 2_Lcc_inputs" xfId="47642"/>
    <cellStyle name="Normal 38 3 2 3 2 3" xfId="47643"/>
    <cellStyle name="Normal 38 3 2 3 4" xfId="47644"/>
    <cellStyle name="Normal 38 3 2 3_Lcc_inputs" xfId="47645"/>
    <cellStyle name="Normal 38 3 2 7" xfId="47646"/>
    <cellStyle name="Normal 38 3 2 8" xfId="47647"/>
    <cellStyle name="Normal 38 3 2_Lcc_inputs" xfId="47648"/>
    <cellStyle name="Normal 38 3 3 2 2 3" xfId="47649"/>
    <cellStyle name="Normal 38 3 3 2 4" xfId="47650"/>
    <cellStyle name="Normal 38 3 3 2_Lcc_inputs" xfId="47651"/>
    <cellStyle name="Normal 38 3 3 6" xfId="47652"/>
    <cellStyle name="Normal 38 3 3 7" xfId="47653"/>
    <cellStyle name="Normal 38 3 3_Lcc_inputs" xfId="47654"/>
    <cellStyle name="Normal 38 3 4 2 3" xfId="47655"/>
    <cellStyle name="Normal 38 3 4 3 2" xfId="47656"/>
    <cellStyle name="Normal 38 3 4 4" xfId="47657"/>
    <cellStyle name="Normal 38 3 4 5" xfId="47658"/>
    <cellStyle name="Normal 38 3 4_Lcc_inputs" xfId="47659"/>
    <cellStyle name="Normal 38 3 5 2 3" xfId="47660"/>
    <cellStyle name="Normal 38 3 5 4" xfId="47661"/>
    <cellStyle name="Normal 38 3 5_Lcc_inputs" xfId="47662"/>
    <cellStyle name="Normal 38 3 6 3" xfId="47663"/>
    <cellStyle name="Normal 38 3 7 2" xfId="47664"/>
    <cellStyle name="Normal 38 3 8" xfId="47665"/>
    <cellStyle name="Normal 38 3 9" xfId="47666"/>
    <cellStyle name="Normal 38 3_Lcc_inputs" xfId="47667"/>
    <cellStyle name="Normal 38 4 2 2_Lcc_inputs" xfId="47668"/>
    <cellStyle name="Normal 38 4 2 3 2 3" xfId="47669"/>
    <cellStyle name="Normal 38 4 2 3 4" xfId="47670"/>
    <cellStyle name="Normal 38 4 2 3_Lcc_inputs" xfId="47671"/>
    <cellStyle name="Normal 38 4 2 7" xfId="47672"/>
    <cellStyle name="Normal 38 4 2 8" xfId="47673"/>
    <cellStyle name="Normal 38 4 2_Lcc_inputs" xfId="47674"/>
    <cellStyle name="Normal 38 4 3_Lcc_inputs" xfId="47675"/>
    <cellStyle name="Normal 38 4 4 2 3" xfId="47676"/>
    <cellStyle name="Normal 38 4 4 4" xfId="47677"/>
    <cellStyle name="Normal 38 4 4_Lcc_inputs" xfId="47678"/>
    <cellStyle name="Normal 38 4 8" xfId="47679"/>
    <cellStyle name="Normal 38 4 9" xfId="47680"/>
    <cellStyle name="Normal 38 4_Lcc_inputs" xfId="47681"/>
    <cellStyle name="Normal 38 5 2 2_Lcc_inputs" xfId="47682"/>
    <cellStyle name="Normal 38 5 2 3 2 3" xfId="47683"/>
    <cellStyle name="Normal 38 5 2 3 4" xfId="47684"/>
    <cellStyle name="Normal 38 5 2 3_Lcc_inputs" xfId="47685"/>
    <cellStyle name="Normal 38 5 2 7" xfId="47686"/>
    <cellStyle name="Normal 38 5 2 8" xfId="47687"/>
    <cellStyle name="Normal 38 5 2_Lcc_inputs" xfId="47688"/>
    <cellStyle name="Normal 38 5 3_Lcc_inputs" xfId="47689"/>
    <cellStyle name="Normal 38 5 4 2 3" xfId="47690"/>
    <cellStyle name="Normal 38 5 4 4" xfId="47691"/>
    <cellStyle name="Normal 38 5 4_Lcc_inputs" xfId="47692"/>
    <cellStyle name="Normal 38 5 8" xfId="47693"/>
    <cellStyle name="Normal 38 5 9" xfId="47694"/>
    <cellStyle name="Normal 38 5_Lcc_inputs" xfId="47695"/>
    <cellStyle name="Normal 38 6 2 2_Lcc_inputs" xfId="47696"/>
    <cellStyle name="Normal 38 6 2 3 2 3" xfId="47697"/>
    <cellStyle name="Normal 38 6 2 3 4" xfId="47698"/>
    <cellStyle name="Normal 38 6 2 3_Lcc_inputs" xfId="47699"/>
    <cellStyle name="Normal 38 6 2 7" xfId="47700"/>
    <cellStyle name="Normal 38 6 2 8" xfId="47701"/>
    <cellStyle name="Normal 38 6 2_Lcc_inputs" xfId="47702"/>
    <cellStyle name="Normal 38 6 3_Lcc_inputs" xfId="47703"/>
    <cellStyle name="Normal 38 6 4 2 3" xfId="47704"/>
    <cellStyle name="Normal 38 6 4 4" xfId="47705"/>
    <cellStyle name="Normal 38 6 4_Lcc_inputs" xfId="47706"/>
    <cellStyle name="Normal 38 6 8" xfId="47707"/>
    <cellStyle name="Normal 38 6 9" xfId="47708"/>
    <cellStyle name="Normal 38 6_Lcc_inputs" xfId="47709"/>
    <cellStyle name="Normal 38 7 2 2_Lcc_inputs" xfId="47710"/>
    <cellStyle name="Normal 38 7 2 3 2 3" xfId="47711"/>
    <cellStyle name="Normal 38 7 2 3 4" xfId="47712"/>
    <cellStyle name="Normal 38 7 2 3_Lcc_inputs" xfId="47713"/>
    <cellStyle name="Normal 38 7 2 7" xfId="47714"/>
    <cellStyle name="Normal 38 7 2 8" xfId="47715"/>
    <cellStyle name="Normal 38 7 2_Lcc_inputs" xfId="47716"/>
    <cellStyle name="Normal 38 7 3_Lcc_inputs" xfId="47717"/>
    <cellStyle name="Normal 38 7 4 2 3" xfId="47718"/>
    <cellStyle name="Normal 38 7 4 4" xfId="47719"/>
    <cellStyle name="Normal 38 7 4_Lcc_inputs" xfId="47720"/>
    <cellStyle name="Normal 38 7 8" xfId="47721"/>
    <cellStyle name="Normal 38 7 9" xfId="47722"/>
    <cellStyle name="Normal 38 7_Lcc_inputs" xfId="47723"/>
    <cellStyle name="Normal 38 8 2_Lcc_inputs" xfId="47724"/>
    <cellStyle name="Normal 38 8 3 2 3" xfId="47725"/>
    <cellStyle name="Normal 38 8 3 4" xfId="47726"/>
    <cellStyle name="Normal 38 8 3_Lcc_inputs" xfId="47727"/>
    <cellStyle name="Normal 38 8 7" xfId="47728"/>
    <cellStyle name="Normal 38 8 8" xfId="47729"/>
    <cellStyle name="Normal 38 8_Lcc_inputs" xfId="47730"/>
    <cellStyle name="Normal 38 9 2_Lcc_inputs" xfId="47731"/>
    <cellStyle name="Normal 38 9 3 2 3" xfId="47732"/>
    <cellStyle name="Normal 38 9 3 4" xfId="47733"/>
    <cellStyle name="Normal 38 9 3_Lcc_inputs" xfId="47734"/>
    <cellStyle name="Normal 38 9 7" xfId="47735"/>
    <cellStyle name="Normal 38 9 8" xfId="47736"/>
    <cellStyle name="Normal 38 9_Lcc_inputs" xfId="47737"/>
    <cellStyle name="Normal 38_Lcc_inputs" xfId="47738"/>
    <cellStyle name="Normal 39 10 2 2 3" xfId="47739"/>
    <cellStyle name="Normal 39 10 2 4" xfId="47740"/>
    <cellStyle name="Normal 39 10 2_Lcc_inputs" xfId="47741"/>
    <cellStyle name="Normal 39 10 6" xfId="47742"/>
    <cellStyle name="Normal 39 10 7" xfId="47743"/>
    <cellStyle name="Normal 39 10_Lcc_inputs" xfId="47744"/>
    <cellStyle name="Normal 39 11 2 3" xfId="47745"/>
    <cellStyle name="Normal 39 11 3 2" xfId="47746"/>
    <cellStyle name="Normal 39 11 4" xfId="47747"/>
    <cellStyle name="Normal 39 11 5" xfId="47748"/>
    <cellStyle name="Normal 39 11_Lcc_inputs" xfId="47749"/>
    <cellStyle name="Normal 39 12 2 3" xfId="47750"/>
    <cellStyle name="Normal 39 12 4" xfId="47751"/>
    <cellStyle name="Normal 39 12_Lcc_inputs" xfId="47752"/>
    <cellStyle name="Normal 39 13 3" xfId="47753"/>
    <cellStyle name="Normal 39 14 2" xfId="47754"/>
    <cellStyle name="Normal 39 16" xfId="47755"/>
    <cellStyle name="Normal 39 2 10" xfId="47756"/>
    <cellStyle name="Normal 39 2 2 2_Lcc_inputs" xfId="47757"/>
    <cellStyle name="Normal 39 2 2 3 2 3" xfId="47758"/>
    <cellStyle name="Normal 39 2 2 3 4" xfId="47759"/>
    <cellStyle name="Normal 39 2 2 3_Lcc_inputs" xfId="47760"/>
    <cellStyle name="Normal 39 2 2 7" xfId="47761"/>
    <cellStyle name="Normal 39 2 2 8" xfId="47762"/>
    <cellStyle name="Normal 39 2 2_Lcc_inputs" xfId="47763"/>
    <cellStyle name="Normal 39 2 3 2 2 3" xfId="47764"/>
    <cellStyle name="Normal 39 2 3 2 4" xfId="47765"/>
    <cellStyle name="Normal 39 2 3 2_Lcc_inputs" xfId="47766"/>
    <cellStyle name="Normal 39 2 3 6" xfId="47767"/>
    <cellStyle name="Normal 39 2 3 7" xfId="47768"/>
    <cellStyle name="Normal 39 2 3_Lcc_inputs" xfId="47769"/>
    <cellStyle name="Normal 39 2 4 2 3" xfId="47770"/>
    <cellStyle name="Normal 39 2 4 3 2" xfId="47771"/>
    <cellStyle name="Normal 39 2 4 4" xfId="47772"/>
    <cellStyle name="Normal 39 2 4 5" xfId="47773"/>
    <cellStyle name="Normal 39 2 4_Lcc_inputs" xfId="47774"/>
    <cellStyle name="Normal 39 2 5 2 3" xfId="47775"/>
    <cellStyle name="Normal 39 2 5 3 2" xfId="47776"/>
    <cellStyle name="Normal 39 2 5 4" xfId="47777"/>
    <cellStyle name="Normal 39 2 5 5" xfId="47778"/>
    <cellStyle name="Normal 39 2 5_Lcc_inputs" xfId="47779"/>
    <cellStyle name="Normal 39 2 6 2 2" xfId="47780"/>
    <cellStyle name="Normal 39 2 6 3" xfId="47781"/>
    <cellStyle name="Normal 39 2 6 4" xfId="47782"/>
    <cellStyle name="Normal 39 2 6_Lcc_inputs" xfId="47783"/>
    <cellStyle name="Normal 39 2 7 2" xfId="47784"/>
    <cellStyle name="Normal 39 2 7 3" xfId="47785"/>
    <cellStyle name="Normal 39 2 8" xfId="47786"/>
    <cellStyle name="Normal 39 2 8 2" xfId="47787"/>
    <cellStyle name="Normal 39 2 9" xfId="47788"/>
    <cellStyle name="Normal 39 2_Lcc_inputs" xfId="47789"/>
    <cellStyle name="Normal 39 3 2 2_Lcc_inputs" xfId="47790"/>
    <cellStyle name="Normal 39 3 2 3 2 3" xfId="47791"/>
    <cellStyle name="Normal 39 3 2 3 4" xfId="47792"/>
    <cellStyle name="Normal 39 3 2 3_Lcc_inputs" xfId="47793"/>
    <cellStyle name="Normal 39 3 2 7" xfId="47794"/>
    <cellStyle name="Normal 39 3 2 8" xfId="47795"/>
    <cellStyle name="Normal 39 3 2_Lcc_inputs" xfId="47796"/>
    <cellStyle name="Normal 39 3 3 2 2 3" xfId="47797"/>
    <cellStyle name="Normal 39 3 3 2 4" xfId="47798"/>
    <cellStyle name="Normal 39 3 3 2_Lcc_inputs" xfId="47799"/>
    <cellStyle name="Normal 39 3 3 6" xfId="47800"/>
    <cellStyle name="Normal 39 3 3 7" xfId="47801"/>
    <cellStyle name="Normal 39 3 3_Lcc_inputs" xfId="47802"/>
    <cellStyle name="Normal 39 3 4 2 3" xfId="47803"/>
    <cellStyle name="Normal 39 3 4 3 2" xfId="47804"/>
    <cellStyle name="Normal 39 3 4 4" xfId="47805"/>
    <cellStyle name="Normal 39 3 4 5" xfId="47806"/>
    <cellStyle name="Normal 39 3 4_Lcc_inputs" xfId="47807"/>
    <cellStyle name="Normal 39 3 5 2 3" xfId="47808"/>
    <cellStyle name="Normal 39 3 5 4" xfId="47809"/>
    <cellStyle name="Normal 39 3 5_Lcc_inputs" xfId="47810"/>
    <cellStyle name="Normal 39 3 6 3" xfId="47811"/>
    <cellStyle name="Normal 39 3 7 2" xfId="47812"/>
    <cellStyle name="Normal 39 3 8" xfId="47813"/>
    <cellStyle name="Normal 39 3 9" xfId="47814"/>
    <cellStyle name="Normal 39 3_Lcc_inputs" xfId="47815"/>
    <cellStyle name="Normal 39 4 2 2_Lcc_inputs" xfId="47816"/>
    <cellStyle name="Normal 39 4 2 3 2 3" xfId="47817"/>
    <cellStyle name="Normal 39 4 2 3 4" xfId="47818"/>
    <cellStyle name="Normal 39 4 2 3_Lcc_inputs" xfId="47819"/>
    <cellStyle name="Normal 39 4 2 7" xfId="47820"/>
    <cellStyle name="Normal 39 4 2 8" xfId="47821"/>
    <cellStyle name="Normal 39 4 2_Lcc_inputs" xfId="47822"/>
    <cellStyle name="Normal 39 4 3_Lcc_inputs" xfId="47823"/>
    <cellStyle name="Normal 39 4 4 2 3" xfId="47824"/>
    <cellStyle name="Normal 39 4 4 4" xfId="47825"/>
    <cellStyle name="Normal 39 4 4_Lcc_inputs" xfId="47826"/>
    <cellStyle name="Normal 39 4 8" xfId="47827"/>
    <cellStyle name="Normal 39 4 9" xfId="47828"/>
    <cellStyle name="Normal 39 4_Lcc_inputs" xfId="47829"/>
    <cellStyle name="Normal 39 5 2 2_Lcc_inputs" xfId="47830"/>
    <cellStyle name="Normal 39 5 2 3 2 3" xfId="47831"/>
    <cellStyle name="Normal 39 5 2 3 4" xfId="47832"/>
    <cellStyle name="Normal 39 5 2 3_Lcc_inputs" xfId="47833"/>
    <cellStyle name="Normal 39 5 2 7" xfId="47834"/>
    <cellStyle name="Normal 39 5 2 8" xfId="47835"/>
    <cellStyle name="Normal 39 5 2_Lcc_inputs" xfId="47836"/>
    <cellStyle name="Normal 39 5 3_Lcc_inputs" xfId="47837"/>
    <cellStyle name="Normal 39 5 4 2 3" xfId="47838"/>
    <cellStyle name="Normal 39 5 4 4" xfId="47839"/>
    <cellStyle name="Normal 39 5 4_Lcc_inputs" xfId="47840"/>
    <cellStyle name="Normal 39 5 8" xfId="47841"/>
    <cellStyle name="Normal 39 5 9" xfId="47842"/>
    <cellStyle name="Normal 39 5_Lcc_inputs" xfId="47843"/>
    <cellStyle name="Normal 39 6 2 2_Lcc_inputs" xfId="47844"/>
    <cellStyle name="Normal 39 6 2 3 2 3" xfId="47845"/>
    <cellStyle name="Normal 39 6 2 3 4" xfId="47846"/>
    <cellStyle name="Normal 39 6 2 3_Lcc_inputs" xfId="47847"/>
    <cellStyle name="Normal 39 6 2 7" xfId="47848"/>
    <cellStyle name="Normal 39 6 2 8" xfId="47849"/>
    <cellStyle name="Normal 39 6 2_Lcc_inputs" xfId="47850"/>
    <cellStyle name="Normal 39 6 3_Lcc_inputs" xfId="47851"/>
    <cellStyle name="Normal 39 6 4 2 3" xfId="47852"/>
    <cellStyle name="Normal 39 6 4 4" xfId="47853"/>
    <cellStyle name="Normal 39 6 4_Lcc_inputs" xfId="47854"/>
    <cellStyle name="Normal 39 6 8" xfId="47855"/>
    <cellStyle name="Normal 39 6 9" xfId="47856"/>
    <cellStyle name="Normal 39 6_Lcc_inputs" xfId="47857"/>
    <cellStyle name="Normal 39 7 2 2_Lcc_inputs" xfId="47858"/>
    <cellStyle name="Normal 39 7 2 3 2 3" xfId="47859"/>
    <cellStyle name="Normal 39 7 2 3 4" xfId="47860"/>
    <cellStyle name="Normal 39 7 2 3_Lcc_inputs" xfId="47861"/>
    <cellStyle name="Normal 39 7 2 7" xfId="47862"/>
    <cellStyle name="Normal 39 7 2 8" xfId="47863"/>
    <cellStyle name="Normal 39 7 2_Lcc_inputs" xfId="47864"/>
    <cellStyle name="Normal 39 7 3_Lcc_inputs" xfId="47865"/>
    <cellStyle name="Normal 39 7 4 2 3" xfId="47866"/>
    <cellStyle name="Normal 39 7 4 4" xfId="47867"/>
    <cellStyle name="Normal 39 7 4_Lcc_inputs" xfId="47868"/>
    <cellStyle name="Normal 39 7 8" xfId="47869"/>
    <cellStyle name="Normal 39 7 9" xfId="47870"/>
    <cellStyle name="Normal 39 7_Lcc_inputs" xfId="47871"/>
    <cellStyle name="Normal 39 8 2_Lcc_inputs" xfId="47872"/>
    <cellStyle name="Normal 39 8 3 2 3" xfId="47873"/>
    <cellStyle name="Normal 39 8 3 4" xfId="47874"/>
    <cellStyle name="Normal 39 8 3_Lcc_inputs" xfId="47875"/>
    <cellStyle name="Normal 39 8 7" xfId="47876"/>
    <cellStyle name="Normal 39 8 8" xfId="47877"/>
    <cellStyle name="Normal 39 8_Lcc_inputs" xfId="47878"/>
    <cellStyle name="Normal 39 9 2_Lcc_inputs" xfId="47879"/>
    <cellStyle name="Normal 39 9 3 2 3" xfId="47880"/>
    <cellStyle name="Normal 39 9 3 4" xfId="47881"/>
    <cellStyle name="Normal 39 9 3_Lcc_inputs" xfId="47882"/>
    <cellStyle name="Normal 39 9 7" xfId="47883"/>
    <cellStyle name="Normal 39 9 8" xfId="47884"/>
    <cellStyle name="Normal 39 9_Lcc_inputs" xfId="47885"/>
    <cellStyle name="Normal 39_Lcc_inputs" xfId="47886"/>
    <cellStyle name="Normal 4 10 2" xfId="47887"/>
    <cellStyle name="Normal 4 10 2 2" xfId="47888"/>
    <cellStyle name="Normal 4 10 2 3" xfId="47889"/>
    <cellStyle name="Normal 4 10 3" xfId="47890"/>
    <cellStyle name="Normal 4 10 3 2" xfId="47891"/>
    <cellStyle name="Normal 4 10 4" xfId="47892"/>
    <cellStyle name="Normal 4 10_Lcc_inputs" xfId="47893"/>
    <cellStyle name="Normal 4 12" xfId="47894"/>
    <cellStyle name="Normal 4 2 2 2 2 3" xfId="47895"/>
    <cellStyle name="Normal 4 2 2 2 3 2" xfId="47896"/>
    <cellStyle name="Normal 4 2 2 2 4" xfId="47897"/>
    <cellStyle name="Normal 4 2 2 2 5" xfId="47898"/>
    <cellStyle name="Normal 4 2 2 2_Lcc_inputs" xfId="47899"/>
    <cellStyle name="Normal 4 2 2 3 2 2" xfId="47900"/>
    <cellStyle name="Normal 4 2 2 3 3" xfId="47901"/>
    <cellStyle name="Normal 4 2 2 3 4" xfId="47902"/>
    <cellStyle name="Normal 4 2 2 3_Lcc_inputs" xfId="47903"/>
    <cellStyle name="Normal 4 2 2 4 2" xfId="47904"/>
    <cellStyle name="Normal 4 2 2 4 3" xfId="47905"/>
    <cellStyle name="Normal 4 2 2 5" xfId="47906"/>
    <cellStyle name="Normal 4 2 2 5 2" xfId="47907"/>
    <cellStyle name="Normal 4 2 2 6" xfId="47908"/>
    <cellStyle name="Normal 4 2 2_Lcc_inputs" xfId="47909"/>
    <cellStyle name="Normal 4 2 3 2 3" xfId="47910"/>
    <cellStyle name="Normal 4 2 3 3 2" xfId="47911"/>
    <cellStyle name="Normal 4 2 3 4" xfId="47912"/>
    <cellStyle name="Normal 4 2 3_Lcc_inputs" xfId="47913"/>
    <cellStyle name="Normal 4 2 4 2 2" xfId="47914"/>
    <cellStyle name="Normal 4 2 4 2 3" xfId="47915"/>
    <cellStyle name="Normal 4 2 4 3" xfId="47916"/>
    <cellStyle name="Normal 4 2 4 3 2" xfId="47917"/>
    <cellStyle name="Normal 4 2 4 4" xfId="47918"/>
    <cellStyle name="Normal 4 2 4_Lcc_inputs" xfId="47919"/>
    <cellStyle name="Normal 4 2 5" xfId="47920"/>
    <cellStyle name="Normal 4 2 6" xfId="47921"/>
    <cellStyle name="Normal 4 2_Lcc_inputs" xfId="47922"/>
    <cellStyle name="Normal 4 3 2 2 3_Lcc_inputs" xfId="47923"/>
    <cellStyle name="Normal 4 3 2 2 4 2 3" xfId="47924"/>
    <cellStyle name="Normal 4 3 2 2 4 4" xfId="47925"/>
    <cellStyle name="Normal 4 3 2 2 4_Lcc_inputs" xfId="47926"/>
    <cellStyle name="Normal 4 3 2 2 8" xfId="47927"/>
    <cellStyle name="Normal 4 3 2 2 9" xfId="47928"/>
    <cellStyle name="Normal 4 3 2 2_Lcc_inputs" xfId="47929"/>
    <cellStyle name="Normal 4 3 2 3 2_Lcc_inputs" xfId="47930"/>
    <cellStyle name="Normal 4 3 2 3 3 2 3" xfId="47931"/>
    <cellStyle name="Normal 4 3 2 3 3 4" xfId="47932"/>
    <cellStyle name="Normal 4 3 2 3 3_Lcc_inputs" xfId="47933"/>
    <cellStyle name="Normal 4 3 2 3 7" xfId="47934"/>
    <cellStyle name="Normal 4 3 2 3 8" xfId="47935"/>
    <cellStyle name="Normal 4 3 2 3_Lcc_inputs" xfId="47936"/>
    <cellStyle name="Normal 4 3 2_Lcc_inputs" xfId="47937"/>
    <cellStyle name="Normal 4 3 3 2 2_Lcc_inputs" xfId="47938"/>
    <cellStyle name="Normal 4 3 3 2 3 2 3" xfId="47939"/>
    <cellStyle name="Normal 4 3 3 2 3 4" xfId="47940"/>
    <cellStyle name="Normal 4 3 3 2 3_Lcc_inputs" xfId="47941"/>
    <cellStyle name="Normal 4 3 3 2 7" xfId="47942"/>
    <cellStyle name="Normal 4 3 3 2 8" xfId="47943"/>
    <cellStyle name="Normal 4 3 3 2_Lcc_inputs" xfId="47944"/>
    <cellStyle name="Normal 4 3 3 3 2 2 3" xfId="47945"/>
    <cellStyle name="Normal 4 3 3 3 2 4" xfId="47946"/>
    <cellStyle name="Normal 4 3 3 3 2_Lcc_inputs" xfId="47947"/>
    <cellStyle name="Normal 4 3 3 3 6" xfId="47948"/>
    <cellStyle name="Normal 4 3 3 3 7" xfId="47949"/>
    <cellStyle name="Normal 4 3 3 3_Lcc_inputs" xfId="47950"/>
    <cellStyle name="Normal 4 3 3 4 2" xfId="47951"/>
    <cellStyle name="Normal 4 3 3 4 2 2" xfId="47952"/>
    <cellStyle name="Normal 4 3 3 4 3" xfId="47953"/>
    <cellStyle name="Normal 4 3 3 4 3 2" xfId="47954"/>
    <cellStyle name="Normal 4 3 3 4 3 3" xfId="47955"/>
    <cellStyle name="Normal 4 3 3 4 4" xfId="47956"/>
    <cellStyle name="Normal 4 3 3 4 5" xfId="47957"/>
    <cellStyle name="Normal 4 3 3 4_Lcc_inputs" xfId="47958"/>
    <cellStyle name="Normal 4 3 3 5 2 3" xfId="47959"/>
    <cellStyle name="Normal 4 3 3 5 4" xfId="47960"/>
    <cellStyle name="Normal 4 3 3 5_Lcc_inputs" xfId="47961"/>
    <cellStyle name="Normal 4 3 3_Lcc_inputs" xfId="47962"/>
    <cellStyle name="Normal 4 3 4 3 2_Lcc_inputs" xfId="47963"/>
    <cellStyle name="Normal 4 3 4 3 3 2 3" xfId="47964"/>
    <cellStyle name="Normal 4 3 4 3 3 4" xfId="47965"/>
    <cellStyle name="Normal 4 3 4 3 3_Lcc_inputs" xfId="47966"/>
    <cellStyle name="Normal 4 3 4 3 7" xfId="47967"/>
    <cellStyle name="Normal 4 3 4 3 8" xfId="47968"/>
    <cellStyle name="Normal 4 3 4 3_Lcc_inputs" xfId="47969"/>
    <cellStyle name="Normal 4 3 4 4_Lcc_inputs" xfId="47970"/>
    <cellStyle name="Normal 4 3 4 5_Lcc_inputs" xfId="47971"/>
    <cellStyle name="Normal 4 3 4 6 3" xfId="47972"/>
    <cellStyle name="Normal 4 3 4 7 2" xfId="47973"/>
    <cellStyle name="Normal 4 3 4 8" xfId="47974"/>
    <cellStyle name="Normal 4 3 4 9" xfId="47975"/>
    <cellStyle name="Normal 4 3 4_Lcc_inputs" xfId="47976"/>
    <cellStyle name="Normal 4 3_Lcc_inputs" xfId="47977"/>
    <cellStyle name="Normal 4 4 2 3_Lcc_inputs" xfId="47978"/>
    <cellStyle name="Normal 4 4 2 4 2 3" xfId="47979"/>
    <cellStyle name="Normal 4 4 2 4 4" xfId="47980"/>
    <cellStyle name="Normal 4 4 2 4_Lcc_inputs" xfId="47981"/>
    <cellStyle name="Normal 4 4 2 9" xfId="47982"/>
    <cellStyle name="Normal 4 4 2_Lcc_inputs" xfId="47983"/>
    <cellStyle name="Normal 4 4 3 2_Lcc_inputs" xfId="47984"/>
    <cellStyle name="Normal 4 4 3 3 2 3" xfId="47985"/>
    <cellStyle name="Normal 4 4 3 3 4" xfId="47986"/>
    <cellStyle name="Normal 4 4 3 3_Lcc_inputs" xfId="47987"/>
    <cellStyle name="Normal 4 4 3 7" xfId="47988"/>
    <cellStyle name="Normal 4 4 3 8" xfId="47989"/>
    <cellStyle name="Normal 4 4 3_Lcc_inputs" xfId="47990"/>
    <cellStyle name="Normal 4 4_Lcc_inputs" xfId="47991"/>
    <cellStyle name="Normal 4 7 2_Lcc_inputs" xfId="47992"/>
    <cellStyle name="Normal 4 7_Lcc_inputs" xfId="47993"/>
    <cellStyle name="Normal 4 8 2 2 2 3" xfId="47994"/>
    <cellStyle name="Normal 4 8 2 2 4" xfId="47995"/>
    <cellStyle name="Normal 4 8 2 2_Lcc_inputs" xfId="47996"/>
    <cellStyle name="Normal 4 8 2 6" xfId="47997"/>
    <cellStyle name="Normal 4 8 2 7" xfId="47998"/>
    <cellStyle name="Normal 4 8 2_Lcc_inputs" xfId="47999"/>
    <cellStyle name="Normal 4 8 3 2 3" xfId="48000"/>
    <cellStyle name="Normal 4 8 3 3 2" xfId="48001"/>
    <cellStyle name="Normal 4 8 3 4" xfId="48002"/>
    <cellStyle name="Normal 4 8 3 5" xfId="48003"/>
    <cellStyle name="Normal 4 8 3_Lcc_inputs" xfId="48004"/>
    <cellStyle name="Normal 4 8 4 2 3" xfId="48005"/>
    <cellStyle name="Normal 4 8 4 4" xfId="48006"/>
    <cellStyle name="Normal 4 8 4_Lcc_inputs" xfId="48007"/>
    <cellStyle name="Normal 4 8 5 3" xfId="48008"/>
    <cellStyle name="Normal 4 8 6 2" xfId="48009"/>
    <cellStyle name="Normal 4 8 7" xfId="48010"/>
    <cellStyle name="Normal 4 8 8" xfId="48011"/>
    <cellStyle name="Normal 4 8_Lcc_inputs" xfId="48012"/>
    <cellStyle name="Normal 4 9 2 2" xfId="48013"/>
    <cellStyle name="Normal 4 9 2 3" xfId="48014"/>
    <cellStyle name="Normal 4 9 3 2" xfId="48015"/>
    <cellStyle name="Normal 4 9 4" xfId="48016"/>
    <cellStyle name="Normal 4 9_Lcc_inputs" xfId="48017"/>
    <cellStyle name="Normal 4_Lcc_inputs" xfId="48018"/>
    <cellStyle name="Normal 40 10 2 2 3" xfId="48019"/>
    <cellStyle name="Normal 40 10 2 4" xfId="48020"/>
    <cellStyle name="Normal 40 10 2_Lcc_inputs" xfId="48021"/>
    <cellStyle name="Normal 40 10 6" xfId="48022"/>
    <cellStyle name="Normal 40 10 7" xfId="48023"/>
    <cellStyle name="Normal 40 10_Lcc_inputs" xfId="48024"/>
    <cellStyle name="Normal 40 11 2 3" xfId="48025"/>
    <cellStyle name="Normal 40 11 3 2" xfId="48026"/>
    <cellStyle name="Normal 40 11 4" xfId="48027"/>
    <cellStyle name="Normal 40 11 5" xfId="48028"/>
    <cellStyle name="Normal 40 11_Lcc_inputs" xfId="48029"/>
    <cellStyle name="Normal 40 12 2 3" xfId="48030"/>
    <cellStyle name="Normal 40 12 4" xfId="48031"/>
    <cellStyle name="Normal 40 12_Lcc_inputs" xfId="48032"/>
    <cellStyle name="Normal 40 13 3" xfId="48033"/>
    <cellStyle name="Normal 40 14 2" xfId="48034"/>
    <cellStyle name="Normal 40 16" xfId="48035"/>
    <cellStyle name="Normal 40 2 10" xfId="48036"/>
    <cellStyle name="Normal 40 2 2 2_Lcc_inputs" xfId="48037"/>
    <cellStyle name="Normal 40 2 2 3 2 3" xfId="48038"/>
    <cellStyle name="Normal 40 2 2 3 4" xfId="48039"/>
    <cellStyle name="Normal 40 2 2 3_Lcc_inputs" xfId="48040"/>
    <cellStyle name="Normal 40 2 2 7" xfId="48041"/>
    <cellStyle name="Normal 40 2 2 8" xfId="48042"/>
    <cellStyle name="Normal 40 2 2_Lcc_inputs" xfId="48043"/>
    <cellStyle name="Normal 40 2 3 2 2 3" xfId="48044"/>
    <cellStyle name="Normal 40 2 3 2 4" xfId="48045"/>
    <cellStyle name="Normal 40 2 3 2_Lcc_inputs" xfId="48046"/>
    <cellStyle name="Normal 40 2 3 6" xfId="48047"/>
    <cellStyle name="Normal 40 2 3 7" xfId="48048"/>
    <cellStyle name="Normal 40 2 3_Lcc_inputs" xfId="48049"/>
    <cellStyle name="Normal 40 2 4 2 3" xfId="48050"/>
    <cellStyle name="Normal 40 2 4 3 2" xfId="48051"/>
    <cellStyle name="Normal 40 2 4 4" xfId="48052"/>
    <cellStyle name="Normal 40 2 4 5" xfId="48053"/>
    <cellStyle name="Normal 40 2 4_Lcc_inputs" xfId="48054"/>
    <cellStyle name="Normal 40 2 5 2 3" xfId="48055"/>
    <cellStyle name="Normal 40 2 5 3 2" xfId="48056"/>
    <cellStyle name="Normal 40 2 5 4" xfId="48057"/>
    <cellStyle name="Normal 40 2 5 5" xfId="48058"/>
    <cellStyle name="Normal 40 2 5_Lcc_inputs" xfId="48059"/>
    <cellStyle name="Normal 40 2 6 2 2" xfId="48060"/>
    <cellStyle name="Normal 40 2 6 3" xfId="48061"/>
    <cellStyle name="Normal 40 2 6 4" xfId="48062"/>
    <cellStyle name="Normal 40 2 6_Lcc_inputs" xfId="48063"/>
    <cellStyle name="Normal 40 2 7 2" xfId="48064"/>
    <cellStyle name="Normal 40 2 7 3" xfId="48065"/>
    <cellStyle name="Normal 40 2 8" xfId="48066"/>
    <cellStyle name="Normal 40 2 8 2" xfId="48067"/>
    <cellStyle name="Normal 40 2 9" xfId="48068"/>
    <cellStyle name="Normal 40 2_Lcc_inputs" xfId="48069"/>
    <cellStyle name="Normal 40 3 2 2_Lcc_inputs" xfId="48070"/>
    <cellStyle name="Normal 40 3 2 3 2 3" xfId="48071"/>
    <cellStyle name="Normal 40 3 2 3 4" xfId="48072"/>
    <cellStyle name="Normal 40 3 2 3_Lcc_inputs" xfId="48073"/>
    <cellStyle name="Normal 40 3 2 7" xfId="48074"/>
    <cellStyle name="Normal 40 3 2 8" xfId="48075"/>
    <cellStyle name="Normal 40 3 2_Lcc_inputs" xfId="48076"/>
    <cellStyle name="Normal 40 3 3 2 2 3" xfId="48077"/>
    <cellStyle name="Normal 40 3 3 2 4" xfId="48078"/>
    <cellStyle name="Normal 40 3 3 2_Lcc_inputs" xfId="48079"/>
    <cellStyle name="Normal 40 3 3 6" xfId="48080"/>
    <cellStyle name="Normal 40 3 3 7" xfId="48081"/>
    <cellStyle name="Normal 40 3 3_Lcc_inputs" xfId="48082"/>
    <cellStyle name="Normal 40 3 4 2 3" xfId="48083"/>
    <cellStyle name="Normal 40 3 4 3 2" xfId="48084"/>
    <cellStyle name="Normal 40 3 4 4" xfId="48085"/>
    <cellStyle name="Normal 40 3 4 5" xfId="48086"/>
    <cellStyle name="Normal 40 3 4_Lcc_inputs" xfId="48087"/>
    <cellStyle name="Normal 40 3 5 2 3" xfId="48088"/>
    <cellStyle name="Normal 40 3 5 4" xfId="48089"/>
    <cellStyle name="Normal 40 3 5_Lcc_inputs" xfId="48090"/>
    <cellStyle name="Normal 40 3 6 3" xfId="48091"/>
    <cellStyle name="Normal 40 3 7 2" xfId="48092"/>
    <cellStyle name="Normal 40 3 8" xfId="48093"/>
    <cellStyle name="Normal 40 3 9" xfId="48094"/>
    <cellStyle name="Normal 40 3_Lcc_inputs" xfId="48095"/>
    <cellStyle name="Normal 40 4 2 2_Lcc_inputs" xfId="48096"/>
    <cellStyle name="Normal 40 4 2 3 2 3" xfId="48097"/>
    <cellStyle name="Normal 40 4 2 3 4" xfId="48098"/>
    <cellStyle name="Normal 40 4 2 3_Lcc_inputs" xfId="48099"/>
    <cellStyle name="Normal 40 4 2 7" xfId="48100"/>
    <cellStyle name="Normal 40 4 2 8" xfId="48101"/>
    <cellStyle name="Normal 40 4 2_Lcc_inputs" xfId="48102"/>
    <cellStyle name="Normal 40 4 3_Lcc_inputs" xfId="48103"/>
    <cellStyle name="Normal 40 4 4 2 3" xfId="48104"/>
    <cellStyle name="Normal 40 4 4 4" xfId="48105"/>
    <cellStyle name="Normal 40 4 4_Lcc_inputs" xfId="48106"/>
    <cellStyle name="Normal 40 4 8" xfId="48107"/>
    <cellStyle name="Normal 40 4 9" xfId="48108"/>
    <cellStyle name="Normal 40 4_Lcc_inputs" xfId="48109"/>
    <cellStyle name="Normal 40 5 2 2_Lcc_inputs" xfId="48110"/>
    <cellStyle name="Normal 40 5 2 3 2 3" xfId="48111"/>
    <cellStyle name="Normal 40 5 2 3 4" xfId="48112"/>
    <cellStyle name="Normal 40 5 2 3_Lcc_inputs" xfId="48113"/>
    <cellStyle name="Normal 40 5 2 7" xfId="48114"/>
    <cellStyle name="Normal 40 5 2 8" xfId="48115"/>
    <cellStyle name="Normal 40 5 2_Lcc_inputs" xfId="48116"/>
    <cellStyle name="Normal 40 5 3_Lcc_inputs" xfId="48117"/>
    <cellStyle name="Normal 40 5 4 2 3" xfId="48118"/>
    <cellStyle name="Normal 40 5 4 4" xfId="48119"/>
    <cellStyle name="Normal 40 5 4_Lcc_inputs" xfId="48120"/>
    <cellStyle name="Normal 40 5 8" xfId="48121"/>
    <cellStyle name="Normal 40 5 9" xfId="48122"/>
    <cellStyle name="Normal 40 5_Lcc_inputs" xfId="48123"/>
    <cellStyle name="Normal 40 6 2 2_Lcc_inputs" xfId="48124"/>
    <cellStyle name="Normal 40 6 2 3 2 3" xfId="48125"/>
    <cellStyle name="Normal 40 6 2 3 4" xfId="48126"/>
    <cellStyle name="Normal 40 6 2 3_Lcc_inputs" xfId="48127"/>
    <cellStyle name="Normal 40 6 2 7" xfId="48128"/>
    <cellStyle name="Normal 40 6 2 8" xfId="48129"/>
    <cellStyle name="Normal 40 6 2_Lcc_inputs" xfId="48130"/>
    <cellStyle name="Normal 40 6 3_Lcc_inputs" xfId="48131"/>
    <cellStyle name="Normal 40 6 4 2 3" xfId="48132"/>
    <cellStyle name="Normal 40 6 4 4" xfId="48133"/>
    <cellStyle name="Normal 40 6 4_Lcc_inputs" xfId="48134"/>
    <cellStyle name="Normal 40 6 8" xfId="48135"/>
    <cellStyle name="Normal 40 6 9" xfId="48136"/>
    <cellStyle name="Normal 40 6_Lcc_inputs" xfId="48137"/>
    <cellStyle name="Normal 40 7 2 2_Lcc_inputs" xfId="48138"/>
    <cellStyle name="Normal 40 7 2 3 2 3" xfId="48139"/>
    <cellStyle name="Normal 40 7 2 3 4" xfId="48140"/>
    <cellStyle name="Normal 40 7 2 3_Lcc_inputs" xfId="48141"/>
    <cellStyle name="Normal 40 7 2 7" xfId="48142"/>
    <cellStyle name="Normal 40 7 2 8" xfId="48143"/>
    <cellStyle name="Normal 40 7 2_Lcc_inputs" xfId="48144"/>
    <cellStyle name="Normal 40 7 3_Lcc_inputs" xfId="48145"/>
    <cellStyle name="Normal 40 7 4 2 3" xfId="48146"/>
    <cellStyle name="Normal 40 7 4 4" xfId="48147"/>
    <cellStyle name="Normal 40 7 4_Lcc_inputs" xfId="48148"/>
    <cellStyle name="Normal 40 7 8" xfId="48149"/>
    <cellStyle name="Normal 40 7 9" xfId="48150"/>
    <cellStyle name="Normal 40 7_Lcc_inputs" xfId="48151"/>
    <cellStyle name="Normal 40 8 2_Lcc_inputs" xfId="48152"/>
    <cellStyle name="Normal 40 8 3 2 3" xfId="48153"/>
    <cellStyle name="Normal 40 8 3 4" xfId="48154"/>
    <cellStyle name="Normal 40 8 3_Lcc_inputs" xfId="48155"/>
    <cellStyle name="Normal 40 8 7" xfId="48156"/>
    <cellStyle name="Normal 40 8 8" xfId="48157"/>
    <cellStyle name="Normal 40 8_Lcc_inputs" xfId="48158"/>
    <cellStyle name="Normal 40 9 2_Lcc_inputs" xfId="48159"/>
    <cellStyle name="Normal 40 9 3 2 3" xfId="48160"/>
    <cellStyle name="Normal 40 9 3 4" xfId="48161"/>
    <cellStyle name="Normal 40 9 3_Lcc_inputs" xfId="48162"/>
    <cellStyle name="Normal 40 9 7" xfId="48163"/>
    <cellStyle name="Normal 40 9 8" xfId="48164"/>
    <cellStyle name="Normal 40 9_Lcc_inputs" xfId="48165"/>
    <cellStyle name="Normal 40_Lcc_inputs" xfId="48166"/>
    <cellStyle name="Normal 41 2 3_Lcc_inputs" xfId="48167"/>
    <cellStyle name="Normal 41 2 4_Lcc_inputs" xfId="48168"/>
    <cellStyle name="Normal 41 2 5 3" xfId="48169"/>
    <cellStyle name="Normal 41 2 6 2" xfId="48170"/>
    <cellStyle name="Normal 41 2 7" xfId="48171"/>
    <cellStyle name="Normal 41 2 8" xfId="48172"/>
    <cellStyle name="Normal 41 2_Lcc_inputs" xfId="48173"/>
    <cellStyle name="Normal 41 3 2_Lcc_inputs" xfId="48174"/>
    <cellStyle name="Normal 41 3 3 2 3" xfId="48175"/>
    <cellStyle name="Normal 41 3 3 4" xfId="48176"/>
    <cellStyle name="Normal 41 3 3_Lcc_inputs" xfId="48177"/>
    <cellStyle name="Normal 41 3 7" xfId="48178"/>
    <cellStyle name="Normal 41 3 8" xfId="48179"/>
    <cellStyle name="Normal 41 3_Lcc_inputs" xfId="48180"/>
    <cellStyle name="Normal 42 10 2 2 3" xfId="48181"/>
    <cellStyle name="Normal 42 10 2 4" xfId="48182"/>
    <cellStyle name="Normal 42 10 2_Lcc_inputs" xfId="48183"/>
    <cellStyle name="Normal 42 10 6" xfId="48184"/>
    <cellStyle name="Normal 42 10 7" xfId="48185"/>
    <cellStyle name="Normal 42 10_Lcc_inputs" xfId="48186"/>
    <cellStyle name="Normal 42 11 2 3" xfId="48187"/>
    <cellStyle name="Normal 42 11 3 2" xfId="48188"/>
    <cellStyle name="Normal 42 11 4" xfId="48189"/>
    <cellStyle name="Normal 42 11 5" xfId="48190"/>
    <cellStyle name="Normal 42 11_Lcc_inputs" xfId="48191"/>
    <cellStyle name="Normal 42 12 2 3" xfId="48192"/>
    <cellStyle name="Normal 42 12 4" xfId="48193"/>
    <cellStyle name="Normal 42 12_Lcc_inputs" xfId="48194"/>
    <cellStyle name="Normal 42 13 3" xfId="48195"/>
    <cellStyle name="Normal 42 14 2" xfId="48196"/>
    <cellStyle name="Normal 42 16" xfId="48197"/>
    <cellStyle name="Normal 42 2 10" xfId="48198"/>
    <cellStyle name="Normal 42 2 2 2_Lcc_inputs" xfId="48199"/>
    <cellStyle name="Normal 42 2 2 3 2 3" xfId="48200"/>
    <cellStyle name="Normal 42 2 2 3 4" xfId="48201"/>
    <cellStyle name="Normal 42 2 2 3_Lcc_inputs" xfId="48202"/>
    <cellStyle name="Normal 42 2 2 7" xfId="48203"/>
    <cellStyle name="Normal 42 2 2 8" xfId="48204"/>
    <cellStyle name="Normal 42 2 2_Lcc_inputs" xfId="48205"/>
    <cellStyle name="Normal 42 2 3 2 2 3" xfId="48206"/>
    <cellStyle name="Normal 42 2 3 2 4" xfId="48207"/>
    <cellStyle name="Normal 42 2 3 2_Lcc_inputs" xfId="48208"/>
    <cellStyle name="Normal 42 2 3 6" xfId="48209"/>
    <cellStyle name="Normal 42 2 3 7" xfId="48210"/>
    <cellStyle name="Normal 42 2 3_Lcc_inputs" xfId="48211"/>
    <cellStyle name="Normal 42 2 4 2 3" xfId="48212"/>
    <cellStyle name="Normal 42 2 4 3 2" xfId="48213"/>
    <cellStyle name="Normal 42 2 4 4" xfId="48214"/>
    <cellStyle name="Normal 42 2 4 5" xfId="48215"/>
    <cellStyle name="Normal 42 2 4_Lcc_inputs" xfId="48216"/>
    <cellStyle name="Normal 42 2 5 2 3" xfId="48217"/>
    <cellStyle name="Normal 42 2 5 3 2" xfId="48218"/>
    <cellStyle name="Normal 42 2 5 4" xfId="48219"/>
    <cellStyle name="Normal 42 2 5 5" xfId="48220"/>
    <cellStyle name="Normal 42 2 5_Lcc_inputs" xfId="48221"/>
    <cellStyle name="Normal 42 2 6 2 2" xfId="48222"/>
    <cellStyle name="Normal 42 2 6 3" xfId="48223"/>
    <cellStyle name="Normal 42 2 6 4" xfId="48224"/>
    <cellStyle name="Normal 42 2 6_Lcc_inputs" xfId="48225"/>
    <cellStyle name="Normal 42 2 7 2" xfId="48226"/>
    <cellStyle name="Normal 42 2 7 3" xfId="48227"/>
    <cellStyle name="Normal 42 2 8" xfId="48228"/>
    <cellStyle name="Normal 42 2 8 2" xfId="48229"/>
    <cellStyle name="Normal 42 2 9" xfId="48230"/>
    <cellStyle name="Normal 42 2_Lcc_inputs" xfId="48231"/>
    <cellStyle name="Normal 42 3 2 2_Lcc_inputs" xfId="48232"/>
    <cellStyle name="Normal 42 3 2 3 2 3" xfId="48233"/>
    <cellStyle name="Normal 42 3 2 3 4" xfId="48234"/>
    <cellStyle name="Normal 42 3 2 3_Lcc_inputs" xfId="48235"/>
    <cellStyle name="Normal 42 3 2 7" xfId="48236"/>
    <cellStyle name="Normal 42 3 2 8" xfId="48237"/>
    <cellStyle name="Normal 42 3 2_Lcc_inputs" xfId="48238"/>
    <cellStyle name="Normal 42 3 3 2 2 3" xfId="48239"/>
    <cellStyle name="Normal 42 3 3 2 4" xfId="48240"/>
    <cellStyle name="Normal 42 3 3 2_Lcc_inputs" xfId="48241"/>
    <cellStyle name="Normal 42 3 3 6" xfId="48242"/>
    <cellStyle name="Normal 42 3 3 7" xfId="48243"/>
    <cellStyle name="Normal 42 3 3_Lcc_inputs" xfId="48244"/>
    <cellStyle name="Normal 42 3 4 2 3" xfId="48245"/>
    <cellStyle name="Normal 42 3 4 3 2" xfId="48246"/>
    <cellStyle name="Normal 42 3 4 4" xfId="48247"/>
    <cellStyle name="Normal 42 3 4 5" xfId="48248"/>
    <cellStyle name="Normal 42 3 4_Lcc_inputs" xfId="48249"/>
    <cellStyle name="Normal 42 3 5 2 3" xfId="48250"/>
    <cellStyle name="Normal 42 3 5 4" xfId="48251"/>
    <cellStyle name="Normal 42 3 5_Lcc_inputs" xfId="48252"/>
    <cellStyle name="Normal 42 3 6 3" xfId="48253"/>
    <cellStyle name="Normal 42 3 7 2" xfId="48254"/>
    <cellStyle name="Normal 42 3 8" xfId="48255"/>
    <cellStyle name="Normal 42 3 9" xfId="48256"/>
    <cellStyle name="Normal 42 3_Lcc_inputs" xfId="48257"/>
    <cellStyle name="Normal 42 4 2 2_Lcc_inputs" xfId="48258"/>
    <cellStyle name="Normal 42 4 2 3 2 3" xfId="48259"/>
    <cellStyle name="Normal 42 4 2 3 4" xfId="48260"/>
    <cellStyle name="Normal 42 4 2 3_Lcc_inputs" xfId="48261"/>
    <cellStyle name="Normal 42 4 2 7" xfId="48262"/>
    <cellStyle name="Normal 42 4 2 8" xfId="48263"/>
    <cellStyle name="Normal 42 4 2_Lcc_inputs" xfId="48264"/>
    <cellStyle name="Normal 42 4 3_Lcc_inputs" xfId="48265"/>
    <cellStyle name="Normal 42 4 4 2 3" xfId="48266"/>
    <cellStyle name="Normal 42 4 4 4" xfId="48267"/>
    <cellStyle name="Normal 42 4 4_Lcc_inputs" xfId="48268"/>
    <cellStyle name="Normal 42 4 8" xfId="48269"/>
    <cellStyle name="Normal 42 4 9" xfId="48270"/>
    <cellStyle name="Normal 42 4_Lcc_inputs" xfId="48271"/>
    <cellStyle name="Normal 42 5 2 2_Lcc_inputs" xfId="48272"/>
    <cellStyle name="Normal 42 5 2 3 2 3" xfId="48273"/>
    <cellStyle name="Normal 42 5 2 3 4" xfId="48274"/>
    <cellStyle name="Normal 42 5 2 3_Lcc_inputs" xfId="48275"/>
    <cellStyle name="Normal 42 5 2 7" xfId="48276"/>
    <cellStyle name="Normal 42 5 2 8" xfId="48277"/>
    <cellStyle name="Normal 42 5 2_Lcc_inputs" xfId="48278"/>
    <cellStyle name="Normal 42 5 3_Lcc_inputs" xfId="48279"/>
    <cellStyle name="Normal 42 5 4 2 3" xfId="48280"/>
    <cellStyle name="Normal 42 5 4 4" xfId="48281"/>
    <cellStyle name="Normal 42 5 4_Lcc_inputs" xfId="48282"/>
    <cellStyle name="Normal 42 5 8" xfId="48283"/>
    <cellStyle name="Normal 42 5 9" xfId="48284"/>
    <cellStyle name="Normal 42 5_Lcc_inputs" xfId="48285"/>
    <cellStyle name="Normal 42 6 2 2_Lcc_inputs" xfId="48286"/>
    <cellStyle name="Normal 42 6 2 3 2 3" xfId="48287"/>
    <cellStyle name="Normal 42 6 2 3 4" xfId="48288"/>
    <cellStyle name="Normal 42 6 2 3_Lcc_inputs" xfId="48289"/>
    <cellStyle name="Normal 42 6 2 7" xfId="48290"/>
    <cellStyle name="Normal 42 6 2 8" xfId="48291"/>
    <cellStyle name="Normal 42 6 2_Lcc_inputs" xfId="48292"/>
    <cellStyle name="Normal 42 6 3_Lcc_inputs" xfId="48293"/>
    <cellStyle name="Normal 42 6 4 2 3" xfId="48294"/>
    <cellStyle name="Normal 42 6 4 4" xfId="48295"/>
    <cellStyle name="Normal 42 6 4_Lcc_inputs" xfId="48296"/>
    <cellStyle name="Normal 42 6 8" xfId="48297"/>
    <cellStyle name="Normal 42 6 9" xfId="48298"/>
    <cellStyle name="Normal 42 6_Lcc_inputs" xfId="48299"/>
    <cellStyle name="Normal 42 7 2 2_Lcc_inputs" xfId="48300"/>
    <cellStyle name="Normal 42 7 2 3 2 3" xfId="48301"/>
    <cellStyle name="Normal 42 7 2 3 4" xfId="48302"/>
    <cellStyle name="Normal 42 7 2 3_Lcc_inputs" xfId="48303"/>
    <cellStyle name="Normal 42 7 2 7" xfId="48304"/>
    <cellStyle name="Normal 42 7 2 8" xfId="48305"/>
    <cellStyle name="Normal 42 7 2_Lcc_inputs" xfId="48306"/>
    <cellStyle name="Normal 42 7 3_Lcc_inputs" xfId="48307"/>
    <cellStyle name="Normal 42 7 4 2 3" xfId="48308"/>
    <cellStyle name="Normal 42 7 4 4" xfId="48309"/>
    <cellStyle name="Normal 42 7 4_Lcc_inputs" xfId="48310"/>
    <cellStyle name="Normal 42 7 8" xfId="48311"/>
    <cellStyle name="Normal 42 7 9" xfId="48312"/>
    <cellStyle name="Normal 42 7_Lcc_inputs" xfId="48313"/>
    <cellStyle name="Normal 42 8 2_Lcc_inputs" xfId="48314"/>
    <cellStyle name="Normal 42 8 3 2 3" xfId="48315"/>
    <cellStyle name="Normal 42 8 3 4" xfId="48316"/>
    <cellStyle name="Normal 42 8 3_Lcc_inputs" xfId="48317"/>
    <cellStyle name="Normal 42 8 7" xfId="48318"/>
    <cellStyle name="Normal 42 8 8" xfId="48319"/>
    <cellStyle name="Normal 42 8_Lcc_inputs" xfId="48320"/>
    <cellStyle name="Normal 42 9 2_Lcc_inputs" xfId="48321"/>
    <cellStyle name="Normal 42 9 3 2 3" xfId="48322"/>
    <cellStyle name="Normal 42 9 3 4" xfId="48323"/>
    <cellStyle name="Normal 42 9 3_Lcc_inputs" xfId="48324"/>
    <cellStyle name="Normal 42 9 7" xfId="48325"/>
    <cellStyle name="Normal 42 9 8" xfId="48326"/>
    <cellStyle name="Normal 42 9_Lcc_inputs" xfId="48327"/>
    <cellStyle name="Normal 42_Lcc_inputs" xfId="48328"/>
    <cellStyle name="Normal 43 10 2 2 3" xfId="48329"/>
    <cellStyle name="Normal 43 10 2 4" xfId="48330"/>
    <cellStyle name="Normal 43 10 2_Lcc_inputs" xfId="48331"/>
    <cellStyle name="Normal 43 10 6" xfId="48332"/>
    <cellStyle name="Normal 43 10 7" xfId="48333"/>
    <cellStyle name="Normal 43 10_Lcc_inputs" xfId="48334"/>
    <cellStyle name="Normal 43 11 2 3" xfId="48335"/>
    <cellStyle name="Normal 43 11 3 2" xfId="48336"/>
    <cellStyle name="Normal 43 11 4" xfId="48337"/>
    <cellStyle name="Normal 43 11 5" xfId="48338"/>
    <cellStyle name="Normal 43 11_Lcc_inputs" xfId="48339"/>
    <cellStyle name="Normal 43 12 2 3" xfId="48340"/>
    <cellStyle name="Normal 43 12 4" xfId="48341"/>
    <cellStyle name="Normal 43 12_Lcc_inputs" xfId="48342"/>
    <cellStyle name="Normal 43 13 3" xfId="48343"/>
    <cellStyle name="Normal 43 14 2" xfId="48344"/>
    <cellStyle name="Normal 43 16" xfId="48345"/>
    <cellStyle name="Normal 43 2 10" xfId="48346"/>
    <cellStyle name="Normal 43 2 2 2_Lcc_inputs" xfId="48347"/>
    <cellStyle name="Normal 43 2 2 3 2 3" xfId="48348"/>
    <cellStyle name="Normal 43 2 2 3 4" xfId="48349"/>
    <cellStyle name="Normal 43 2 2 3_Lcc_inputs" xfId="48350"/>
    <cellStyle name="Normal 43 2 2 7" xfId="48351"/>
    <cellStyle name="Normal 43 2 2 8" xfId="48352"/>
    <cellStyle name="Normal 43 2 2_Lcc_inputs" xfId="48353"/>
    <cellStyle name="Normal 43 2 3 2 2 3" xfId="48354"/>
    <cellStyle name="Normal 43 2 3 2 4" xfId="48355"/>
    <cellStyle name="Normal 43 2 3 2_Lcc_inputs" xfId="48356"/>
    <cellStyle name="Normal 43 2 3 6" xfId="48357"/>
    <cellStyle name="Normal 43 2 3 7" xfId="48358"/>
    <cellStyle name="Normal 43 2 3_Lcc_inputs" xfId="48359"/>
    <cellStyle name="Normal 43 2 4 2 3" xfId="48360"/>
    <cellStyle name="Normal 43 2 4 3 2" xfId="48361"/>
    <cellStyle name="Normal 43 2 4 4" xfId="48362"/>
    <cellStyle name="Normal 43 2 4 5" xfId="48363"/>
    <cellStyle name="Normal 43 2 4_Lcc_inputs" xfId="48364"/>
    <cellStyle name="Normal 43 2 5 2 3" xfId="48365"/>
    <cellStyle name="Normal 43 2 5 3 2" xfId="48366"/>
    <cellStyle name="Normal 43 2 5 4" xfId="48367"/>
    <cellStyle name="Normal 43 2 5 5" xfId="48368"/>
    <cellStyle name="Normal 43 2 5_Lcc_inputs" xfId="48369"/>
    <cellStyle name="Normal 43 2 6 2 2" xfId="48370"/>
    <cellStyle name="Normal 43 2 6 3" xfId="48371"/>
    <cellStyle name="Normal 43 2 6 4" xfId="48372"/>
    <cellStyle name="Normal 43 2 6_Lcc_inputs" xfId="48373"/>
    <cellStyle name="Normal 43 2 7 2" xfId="48374"/>
    <cellStyle name="Normal 43 2 7 3" xfId="48375"/>
    <cellStyle name="Normal 43 2 8" xfId="48376"/>
    <cellStyle name="Normal 43 2 8 2" xfId="48377"/>
    <cellStyle name="Normal 43 2 9" xfId="48378"/>
    <cellStyle name="Normal 43 2_Lcc_inputs" xfId="48379"/>
    <cellStyle name="Normal 43 3 2 2_Lcc_inputs" xfId="48380"/>
    <cellStyle name="Normal 43 3 2 3 2 3" xfId="48381"/>
    <cellStyle name="Normal 43 3 2 3 4" xfId="48382"/>
    <cellStyle name="Normal 43 3 2 3_Lcc_inputs" xfId="48383"/>
    <cellStyle name="Normal 43 3 2 7" xfId="48384"/>
    <cellStyle name="Normal 43 3 2 8" xfId="48385"/>
    <cellStyle name="Normal 43 3 2_Lcc_inputs" xfId="48386"/>
    <cellStyle name="Normal 43 3 3 2 2 3" xfId="48387"/>
    <cellStyle name="Normal 43 3 3 2 4" xfId="48388"/>
    <cellStyle name="Normal 43 3 3 2_Lcc_inputs" xfId="48389"/>
    <cellStyle name="Normal 43 3 3 6" xfId="48390"/>
    <cellStyle name="Normal 43 3 3 7" xfId="48391"/>
    <cellStyle name="Normal 43 3 3_Lcc_inputs" xfId="48392"/>
    <cellStyle name="Normal 43 3 4 2 3" xfId="48393"/>
    <cellStyle name="Normal 43 3 4 3 2" xfId="48394"/>
    <cellStyle name="Normal 43 3 4 4" xfId="48395"/>
    <cellStyle name="Normal 43 3 4 5" xfId="48396"/>
    <cellStyle name="Normal 43 3 4_Lcc_inputs" xfId="48397"/>
    <cellStyle name="Normal 43 3 5 2 3" xfId="48398"/>
    <cellStyle name="Normal 43 3 5 4" xfId="48399"/>
    <cellStyle name="Normal 43 3 5_Lcc_inputs" xfId="48400"/>
    <cellStyle name="Normal 43 3 6 3" xfId="48401"/>
    <cellStyle name="Normal 43 3 7 2" xfId="48402"/>
    <cellStyle name="Normal 43 3 8" xfId="48403"/>
    <cellStyle name="Normal 43 3 9" xfId="48404"/>
    <cellStyle name="Normal 43 3_Lcc_inputs" xfId="48405"/>
    <cellStyle name="Normal 43 4 2 2_Lcc_inputs" xfId="48406"/>
    <cellStyle name="Normal 43 4 2 3 2 3" xfId="48407"/>
    <cellStyle name="Normal 43 4 2 3 4" xfId="48408"/>
    <cellStyle name="Normal 43 4 2 3_Lcc_inputs" xfId="48409"/>
    <cellStyle name="Normal 43 4 2 7" xfId="48410"/>
    <cellStyle name="Normal 43 4 2 8" xfId="48411"/>
    <cellStyle name="Normal 43 4 2_Lcc_inputs" xfId="48412"/>
    <cellStyle name="Normal 43 4 3_Lcc_inputs" xfId="48413"/>
    <cellStyle name="Normal 43 4 4 2 3" xfId="48414"/>
    <cellStyle name="Normal 43 4 4 4" xfId="48415"/>
    <cellStyle name="Normal 43 4 4_Lcc_inputs" xfId="48416"/>
    <cellStyle name="Normal 43 4 8" xfId="48417"/>
    <cellStyle name="Normal 43 4 9" xfId="48418"/>
    <cellStyle name="Normal 43 4_Lcc_inputs" xfId="48419"/>
    <cellStyle name="Normal 43 5 2 2_Lcc_inputs" xfId="48420"/>
    <cellStyle name="Normal 43 5 2 3 2 3" xfId="48421"/>
    <cellStyle name="Normal 43 5 2 3 4" xfId="48422"/>
    <cellStyle name="Normal 43 5 2 3_Lcc_inputs" xfId="48423"/>
    <cellStyle name="Normal 43 5 2 7" xfId="48424"/>
    <cellStyle name="Normal 43 5 2 8" xfId="48425"/>
    <cellStyle name="Normal 43 5 2_Lcc_inputs" xfId="48426"/>
    <cellStyle name="Normal 43 5 3_Lcc_inputs" xfId="48427"/>
    <cellStyle name="Normal 43 5 4 2 3" xfId="48428"/>
    <cellStyle name="Normal 43 5 4 4" xfId="48429"/>
    <cellStyle name="Normal 43 5 4_Lcc_inputs" xfId="48430"/>
    <cellStyle name="Normal 43 5 8" xfId="48431"/>
    <cellStyle name="Normal 43 5 9" xfId="48432"/>
    <cellStyle name="Normal 43 5_Lcc_inputs" xfId="48433"/>
    <cellStyle name="Normal 43 6 2 2_Lcc_inputs" xfId="48434"/>
    <cellStyle name="Normal 43 6 2 3 2 3" xfId="48435"/>
    <cellStyle name="Normal 43 6 2 3 4" xfId="48436"/>
    <cellStyle name="Normal 43 6 2 3_Lcc_inputs" xfId="48437"/>
    <cellStyle name="Normal 43 6 2 7" xfId="48438"/>
    <cellStyle name="Normal 43 6 2 8" xfId="48439"/>
    <cellStyle name="Normal 43 6 2_Lcc_inputs" xfId="48440"/>
    <cellStyle name="Normal 43 6 3_Lcc_inputs" xfId="48441"/>
    <cellStyle name="Normal 43 6 4 2 3" xfId="48442"/>
    <cellStyle name="Normal 43 6 4 4" xfId="48443"/>
    <cellStyle name="Normal 43 6 4_Lcc_inputs" xfId="48444"/>
    <cellStyle name="Normal 43 6 8" xfId="48445"/>
    <cellStyle name="Normal 43 6 9" xfId="48446"/>
    <cellStyle name="Normal 43 6_Lcc_inputs" xfId="48447"/>
    <cellStyle name="Normal 43 7 2 2_Lcc_inputs" xfId="48448"/>
    <cellStyle name="Normal 43 7 2 3 2 3" xfId="48449"/>
    <cellStyle name="Normal 43 7 2 3 4" xfId="48450"/>
    <cellStyle name="Normal 43 7 2 3_Lcc_inputs" xfId="48451"/>
    <cellStyle name="Normal 43 7 2 7" xfId="48452"/>
    <cellStyle name="Normal 43 7 2 8" xfId="48453"/>
    <cellStyle name="Normal 43 7 2_Lcc_inputs" xfId="48454"/>
    <cellStyle name="Normal 43 7 3_Lcc_inputs" xfId="48455"/>
    <cellStyle name="Normal 43 7 4 2 3" xfId="48456"/>
    <cellStyle name="Normal 43 7 4 4" xfId="48457"/>
    <cellStyle name="Normal 43 7 4_Lcc_inputs" xfId="48458"/>
    <cellStyle name="Normal 43 7 8" xfId="48459"/>
    <cellStyle name="Normal 43 7 9" xfId="48460"/>
    <cellStyle name="Normal 43 7_Lcc_inputs" xfId="48461"/>
    <cellStyle name="Normal 43 8 2_Lcc_inputs" xfId="48462"/>
    <cellStyle name="Normal 43 8 3 2 3" xfId="48463"/>
    <cellStyle name="Normal 43 8 3 4" xfId="48464"/>
    <cellStyle name="Normal 43 8 3_Lcc_inputs" xfId="48465"/>
    <cellStyle name="Normal 43 8 7" xfId="48466"/>
    <cellStyle name="Normal 43 8 8" xfId="48467"/>
    <cellStyle name="Normal 43 8_Lcc_inputs" xfId="48468"/>
    <cellStyle name="Normal 43 9 2_Lcc_inputs" xfId="48469"/>
    <cellStyle name="Normal 43 9 3 2 3" xfId="48470"/>
    <cellStyle name="Normal 43 9 3 4" xfId="48471"/>
    <cellStyle name="Normal 43 9 3_Lcc_inputs" xfId="48472"/>
    <cellStyle name="Normal 43 9 7" xfId="48473"/>
    <cellStyle name="Normal 43 9 8" xfId="48474"/>
    <cellStyle name="Normal 43 9_Lcc_inputs" xfId="48475"/>
    <cellStyle name="Normal 43_Lcc_inputs" xfId="48476"/>
    <cellStyle name="Normal 44 10 2 2 3" xfId="48477"/>
    <cellStyle name="Normal 44 10 2 4" xfId="48478"/>
    <cellStyle name="Normal 44 10 2_Lcc_inputs" xfId="48479"/>
    <cellStyle name="Normal 44 10 6" xfId="48480"/>
    <cellStyle name="Normal 44 10 7" xfId="48481"/>
    <cellStyle name="Normal 44 10_Lcc_inputs" xfId="48482"/>
    <cellStyle name="Normal 44 11 2 3" xfId="48483"/>
    <cellStyle name="Normal 44 11 3 2" xfId="48484"/>
    <cellStyle name="Normal 44 11 4" xfId="48485"/>
    <cellStyle name="Normal 44 11 5" xfId="48486"/>
    <cellStyle name="Normal 44 11_Lcc_inputs" xfId="48487"/>
    <cellStyle name="Normal 44 12 2 3" xfId="48488"/>
    <cellStyle name="Normal 44 12 4" xfId="48489"/>
    <cellStyle name="Normal 44 12_Lcc_inputs" xfId="48490"/>
    <cellStyle name="Normal 44 13 3" xfId="48491"/>
    <cellStyle name="Normal 44 14 2" xfId="48492"/>
    <cellStyle name="Normal 44 16" xfId="48493"/>
    <cellStyle name="Normal 44 2 10" xfId="48494"/>
    <cellStyle name="Normal 44 2 2 2_Lcc_inputs" xfId="48495"/>
    <cellStyle name="Normal 44 2 2 3 2 3" xfId="48496"/>
    <cellStyle name="Normal 44 2 2 3 4" xfId="48497"/>
    <cellStyle name="Normal 44 2 2 3_Lcc_inputs" xfId="48498"/>
    <cellStyle name="Normal 44 2 2 7" xfId="48499"/>
    <cellStyle name="Normal 44 2 2 8" xfId="48500"/>
    <cellStyle name="Normal 44 2 2_Lcc_inputs" xfId="48501"/>
    <cellStyle name="Normal 44 2 3 2 2 3" xfId="48502"/>
    <cellStyle name="Normal 44 2 3 2 4" xfId="48503"/>
    <cellStyle name="Normal 44 2 3 2_Lcc_inputs" xfId="48504"/>
    <cellStyle name="Normal 44 2 3 6" xfId="48505"/>
    <cellStyle name="Normal 44 2 3 7" xfId="48506"/>
    <cellStyle name="Normal 44 2 3_Lcc_inputs" xfId="48507"/>
    <cellStyle name="Normal 44 2 4 2 3" xfId="48508"/>
    <cellStyle name="Normal 44 2 4 3 2" xfId="48509"/>
    <cellStyle name="Normal 44 2 4 4" xfId="48510"/>
    <cellStyle name="Normal 44 2 4 5" xfId="48511"/>
    <cellStyle name="Normal 44 2 4_Lcc_inputs" xfId="48512"/>
    <cellStyle name="Normal 44 2 5 2 3" xfId="48513"/>
    <cellStyle name="Normal 44 2 5 3 2" xfId="48514"/>
    <cellStyle name="Normal 44 2 5 4" xfId="48515"/>
    <cellStyle name="Normal 44 2 5 5" xfId="48516"/>
    <cellStyle name="Normal 44 2 5_Lcc_inputs" xfId="48517"/>
    <cellStyle name="Normal 44 2 6 2 2" xfId="48518"/>
    <cellStyle name="Normal 44 2 6 3" xfId="48519"/>
    <cellStyle name="Normal 44 2 6 4" xfId="48520"/>
    <cellStyle name="Normal 44 2 6_Lcc_inputs" xfId="48521"/>
    <cellStyle name="Normal 44 2 7 2" xfId="48522"/>
    <cellStyle name="Normal 44 2 7 3" xfId="48523"/>
    <cellStyle name="Normal 44 2 8" xfId="48524"/>
    <cellStyle name="Normal 44 2 8 2" xfId="48525"/>
    <cellStyle name="Normal 44 2 9" xfId="48526"/>
    <cellStyle name="Normal 44 2_Lcc_inputs" xfId="48527"/>
    <cellStyle name="Normal 44 3 2 2_Lcc_inputs" xfId="48528"/>
    <cellStyle name="Normal 44 3 2 3 2 3" xfId="48529"/>
    <cellStyle name="Normal 44 3 2 3 4" xfId="48530"/>
    <cellStyle name="Normal 44 3 2 3_Lcc_inputs" xfId="48531"/>
    <cellStyle name="Normal 44 3 2 7" xfId="48532"/>
    <cellStyle name="Normal 44 3 2 8" xfId="48533"/>
    <cellStyle name="Normal 44 3 2_Lcc_inputs" xfId="48534"/>
    <cellStyle name="Normal 44 3 3 2 2 3" xfId="48535"/>
    <cellStyle name="Normal 44 3 3 2 4" xfId="48536"/>
    <cellStyle name="Normal 44 3 3 2_Lcc_inputs" xfId="48537"/>
    <cellStyle name="Normal 44 3 3 6" xfId="48538"/>
    <cellStyle name="Normal 44 3 3 7" xfId="48539"/>
    <cellStyle name="Normal 44 3 3_Lcc_inputs" xfId="48540"/>
    <cellStyle name="Normal 44 3 4 2 3" xfId="48541"/>
    <cellStyle name="Normal 44 3 4 3 2" xfId="48542"/>
    <cellStyle name="Normal 44 3 4 4" xfId="48543"/>
    <cellStyle name="Normal 44 3 4 5" xfId="48544"/>
    <cellStyle name="Normal 44 3 4_Lcc_inputs" xfId="48545"/>
    <cellStyle name="Normal 44 3 5 2 3" xfId="48546"/>
    <cellStyle name="Normal 44 3 5 4" xfId="48547"/>
    <cellStyle name="Normal 44 3 5_Lcc_inputs" xfId="48548"/>
    <cellStyle name="Normal 44 3 6 3" xfId="48549"/>
    <cellStyle name="Normal 44 3 7 2" xfId="48550"/>
    <cellStyle name="Normal 44 3 8" xfId="48551"/>
    <cellStyle name="Normal 44 3 9" xfId="48552"/>
    <cellStyle name="Normal 44 3_Lcc_inputs" xfId="48553"/>
    <cellStyle name="Normal 44 4 2 2_Lcc_inputs" xfId="48554"/>
    <cellStyle name="Normal 44 4 2 3 2 3" xfId="48555"/>
    <cellStyle name="Normal 44 4 2 3 4" xfId="48556"/>
    <cellStyle name="Normal 44 4 2 3_Lcc_inputs" xfId="48557"/>
    <cellStyle name="Normal 44 4 2 7" xfId="48558"/>
    <cellStyle name="Normal 44 4 2 8" xfId="48559"/>
    <cellStyle name="Normal 44 4 2_Lcc_inputs" xfId="48560"/>
    <cellStyle name="Normal 44 4 3_Lcc_inputs" xfId="48561"/>
    <cellStyle name="Normal 44 4 4 2 3" xfId="48562"/>
    <cellStyle name="Normal 44 4 4 4" xfId="48563"/>
    <cellStyle name="Normal 44 4 4_Lcc_inputs" xfId="48564"/>
    <cellStyle name="Normal 44 4 8" xfId="48565"/>
    <cellStyle name="Normal 44 4 9" xfId="48566"/>
    <cellStyle name="Normal 44 4_Lcc_inputs" xfId="48567"/>
    <cellStyle name="Normal 44 5 2 2_Lcc_inputs" xfId="48568"/>
    <cellStyle name="Normal 44 5 2 3 2 3" xfId="48569"/>
    <cellStyle name="Normal 44 5 2 3 4" xfId="48570"/>
    <cellStyle name="Normal 44 5 2 3_Lcc_inputs" xfId="48571"/>
    <cellStyle name="Normal 44 5 2 7" xfId="48572"/>
    <cellStyle name="Normal 44 5 2 8" xfId="48573"/>
    <cellStyle name="Normal 44 5 2_Lcc_inputs" xfId="48574"/>
    <cellStyle name="Normal 44 5 3_Lcc_inputs" xfId="48575"/>
    <cellStyle name="Normal 44 5 4 2 3" xfId="48576"/>
    <cellStyle name="Normal 44 5 4 4" xfId="48577"/>
    <cellStyle name="Normal 44 5 4_Lcc_inputs" xfId="48578"/>
    <cellStyle name="Normal 44 5 8" xfId="48579"/>
    <cellStyle name="Normal 44 5 9" xfId="48580"/>
    <cellStyle name="Normal 44 5_Lcc_inputs" xfId="48581"/>
    <cellStyle name="Normal 44 6 2 2_Lcc_inputs" xfId="48582"/>
    <cellStyle name="Normal 44 6 2 3 2 3" xfId="48583"/>
    <cellStyle name="Normal 44 6 2 3 4" xfId="48584"/>
    <cellStyle name="Normal 44 6 2 3_Lcc_inputs" xfId="48585"/>
    <cellStyle name="Normal 44 6 2 7" xfId="48586"/>
    <cellStyle name="Normal 44 6 2 8" xfId="48587"/>
    <cellStyle name="Normal 44 6 2_Lcc_inputs" xfId="48588"/>
    <cellStyle name="Normal 44 6 3_Lcc_inputs" xfId="48589"/>
    <cellStyle name="Normal 44 6 4 2 3" xfId="48590"/>
    <cellStyle name="Normal 44 6 4 4" xfId="48591"/>
    <cellStyle name="Normal 44 6 4_Lcc_inputs" xfId="48592"/>
    <cellStyle name="Normal 44 6 8" xfId="48593"/>
    <cellStyle name="Normal 44 6 9" xfId="48594"/>
    <cellStyle name="Normal 44 6_Lcc_inputs" xfId="48595"/>
    <cellStyle name="Normal 44 7 2 2_Lcc_inputs" xfId="48596"/>
    <cellStyle name="Normal 44 7 2 3 2 3" xfId="48597"/>
    <cellStyle name="Normal 44 7 2 3 4" xfId="48598"/>
    <cellStyle name="Normal 44 7 2 3_Lcc_inputs" xfId="48599"/>
    <cellStyle name="Normal 44 7 2 7" xfId="48600"/>
    <cellStyle name="Normal 44 7 2 8" xfId="48601"/>
    <cellStyle name="Normal 44 7 2_Lcc_inputs" xfId="48602"/>
    <cellStyle name="Normal 44 7 3_Lcc_inputs" xfId="48603"/>
    <cellStyle name="Normal 44 7 4 2 3" xfId="48604"/>
    <cellStyle name="Normal 44 7 4 4" xfId="48605"/>
    <cellStyle name="Normal 44 7 4_Lcc_inputs" xfId="48606"/>
    <cellStyle name="Normal 44 7 8" xfId="48607"/>
    <cellStyle name="Normal 44 7 9" xfId="48608"/>
    <cellStyle name="Normal 44 7_Lcc_inputs" xfId="48609"/>
    <cellStyle name="Normal 44 8 2_Lcc_inputs" xfId="48610"/>
    <cellStyle name="Normal 44 8 3 2 3" xfId="48611"/>
    <cellStyle name="Normal 44 8 3 4" xfId="48612"/>
    <cellStyle name="Normal 44 8 3_Lcc_inputs" xfId="48613"/>
    <cellStyle name="Normal 44 8 7" xfId="48614"/>
    <cellStyle name="Normal 44 8 8" xfId="48615"/>
    <cellStyle name="Normal 44 8_Lcc_inputs" xfId="48616"/>
    <cellStyle name="Normal 44 9 2_Lcc_inputs" xfId="48617"/>
    <cellStyle name="Normal 44 9 3 2 3" xfId="48618"/>
    <cellStyle name="Normal 44 9 3 4" xfId="48619"/>
    <cellStyle name="Normal 44 9 3_Lcc_inputs" xfId="48620"/>
    <cellStyle name="Normal 44 9 7" xfId="48621"/>
    <cellStyle name="Normal 44 9 8" xfId="48622"/>
    <cellStyle name="Normal 44 9_Lcc_inputs" xfId="48623"/>
    <cellStyle name="Normal 44_Lcc_inputs" xfId="48624"/>
    <cellStyle name="Normal 45 10 2 2 3" xfId="48625"/>
    <cellStyle name="Normal 45 10 2 4" xfId="48626"/>
    <cellStyle name="Normal 45 10 2_Lcc_inputs" xfId="48627"/>
    <cellStyle name="Normal 45 10 6" xfId="48628"/>
    <cellStyle name="Normal 45 10 7" xfId="48629"/>
    <cellStyle name="Normal 45 10_Lcc_inputs" xfId="48630"/>
    <cellStyle name="Normal 45 11 2 3" xfId="48631"/>
    <cellStyle name="Normal 45 11 3 2" xfId="48632"/>
    <cellStyle name="Normal 45 11 4" xfId="48633"/>
    <cellStyle name="Normal 45 11 5" xfId="48634"/>
    <cellStyle name="Normal 45 11_Lcc_inputs" xfId="48635"/>
    <cellStyle name="Normal 45 12 2 3" xfId="48636"/>
    <cellStyle name="Normal 45 12 4" xfId="48637"/>
    <cellStyle name="Normal 45 12_Lcc_inputs" xfId="48638"/>
    <cellStyle name="Normal 45 13 3" xfId="48639"/>
    <cellStyle name="Normal 45 14 2" xfId="48640"/>
    <cellStyle name="Normal 45 16" xfId="48641"/>
    <cellStyle name="Normal 45 2 10" xfId="48642"/>
    <cellStyle name="Normal 45 2 2 2_Lcc_inputs" xfId="48643"/>
    <cellStyle name="Normal 45 2 2 3 2 3" xfId="48644"/>
    <cellStyle name="Normal 45 2 2 3 4" xfId="48645"/>
    <cellStyle name="Normal 45 2 2 3_Lcc_inputs" xfId="48646"/>
    <cellStyle name="Normal 45 2 2 7" xfId="48647"/>
    <cellStyle name="Normal 45 2 2 8" xfId="48648"/>
    <cellStyle name="Normal 45 2 2_Lcc_inputs" xfId="48649"/>
    <cellStyle name="Normal 45 2 3 2 2 3" xfId="48650"/>
    <cellStyle name="Normal 45 2 3 2 4" xfId="48651"/>
    <cellStyle name="Normal 45 2 3 2_Lcc_inputs" xfId="48652"/>
    <cellStyle name="Normal 45 2 3 6" xfId="48653"/>
    <cellStyle name="Normal 45 2 3 7" xfId="48654"/>
    <cellStyle name="Normal 45 2 3_Lcc_inputs" xfId="48655"/>
    <cellStyle name="Normal 45 2 4 2 3" xfId="48656"/>
    <cellStyle name="Normal 45 2 4 3 2" xfId="48657"/>
    <cellStyle name="Normal 45 2 4 4" xfId="48658"/>
    <cellStyle name="Normal 45 2 4 5" xfId="48659"/>
    <cellStyle name="Normal 45 2 4_Lcc_inputs" xfId="48660"/>
    <cellStyle name="Normal 45 2 5 2 3" xfId="48661"/>
    <cellStyle name="Normal 45 2 5 3 2" xfId="48662"/>
    <cellStyle name="Normal 45 2 5 4" xfId="48663"/>
    <cellStyle name="Normal 45 2 5 5" xfId="48664"/>
    <cellStyle name="Normal 45 2 5_Lcc_inputs" xfId="48665"/>
    <cellStyle name="Normal 45 2 6 2 2" xfId="48666"/>
    <cellStyle name="Normal 45 2 6 3" xfId="48667"/>
    <cellStyle name="Normal 45 2 6 4" xfId="48668"/>
    <cellStyle name="Normal 45 2 6_Lcc_inputs" xfId="48669"/>
    <cellStyle name="Normal 45 2 7 2" xfId="48670"/>
    <cellStyle name="Normal 45 2 7 3" xfId="48671"/>
    <cellStyle name="Normal 45 2 8" xfId="48672"/>
    <cellStyle name="Normal 45 2 8 2" xfId="48673"/>
    <cellStyle name="Normal 45 2 9" xfId="48674"/>
    <cellStyle name="Normal 45 2_Lcc_inputs" xfId="48675"/>
    <cellStyle name="Normal 45 3 2 2_Lcc_inputs" xfId="48676"/>
    <cellStyle name="Normal 45 3 2 3 2 3" xfId="48677"/>
    <cellStyle name="Normal 45 3 2 3 4" xfId="48678"/>
    <cellStyle name="Normal 45 3 2 3_Lcc_inputs" xfId="48679"/>
    <cellStyle name="Normal 45 3 2 7" xfId="48680"/>
    <cellStyle name="Normal 45 3 2 8" xfId="48681"/>
    <cellStyle name="Normal 45 3 2_Lcc_inputs" xfId="48682"/>
    <cellStyle name="Normal 45 3 3 2 2 3" xfId="48683"/>
    <cellStyle name="Normal 45 3 3 2 4" xfId="48684"/>
    <cellStyle name="Normal 45 3 3 2_Lcc_inputs" xfId="48685"/>
    <cellStyle name="Normal 45 3 3 6" xfId="48686"/>
    <cellStyle name="Normal 45 3 3 7" xfId="48687"/>
    <cellStyle name="Normal 45 3 3_Lcc_inputs" xfId="48688"/>
    <cellStyle name="Normal 45 3 4 2 3" xfId="48689"/>
    <cellStyle name="Normal 45 3 4 3 2" xfId="48690"/>
    <cellStyle name="Normal 45 3 4 4" xfId="48691"/>
    <cellStyle name="Normal 45 3 4 5" xfId="48692"/>
    <cellStyle name="Normal 45 3 4_Lcc_inputs" xfId="48693"/>
    <cellStyle name="Normal 45 3 5 2 3" xfId="48694"/>
    <cellStyle name="Normal 45 3 5 4" xfId="48695"/>
    <cellStyle name="Normal 45 3 5_Lcc_inputs" xfId="48696"/>
    <cellStyle name="Normal 45 3 6 3" xfId="48697"/>
    <cellStyle name="Normal 45 3 7 2" xfId="48698"/>
    <cellStyle name="Normal 45 3 8" xfId="48699"/>
    <cellStyle name="Normal 45 3 9" xfId="48700"/>
    <cellStyle name="Normal 45 3_Lcc_inputs" xfId="48701"/>
    <cellStyle name="Normal 45 4 2 2_Lcc_inputs" xfId="48702"/>
    <cellStyle name="Normal 45 4 2 3 2 3" xfId="48703"/>
    <cellStyle name="Normal 45 4 2 3 4" xfId="48704"/>
    <cellStyle name="Normal 45 4 2 3_Lcc_inputs" xfId="48705"/>
    <cellStyle name="Normal 45 4 2 7" xfId="48706"/>
    <cellStyle name="Normal 45 4 2 8" xfId="48707"/>
    <cellStyle name="Normal 45 4 2_Lcc_inputs" xfId="48708"/>
    <cellStyle name="Normal 45 4 3_Lcc_inputs" xfId="48709"/>
    <cellStyle name="Normal 45 4 4 2 3" xfId="48710"/>
    <cellStyle name="Normal 45 4 4 4" xfId="48711"/>
    <cellStyle name="Normal 45 4 4_Lcc_inputs" xfId="48712"/>
    <cellStyle name="Normal 45 4 8" xfId="48713"/>
    <cellStyle name="Normal 45 4 9" xfId="48714"/>
    <cellStyle name="Normal 45 4_Lcc_inputs" xfId="48715"/>
    <cellStyle name="Normal 45 5 2 2_Lcc_inputs" xfId="48716"/>
    <cellStyle name="Normal 45 5 2 3 2 3" xfId="48717"/>
    <cellStyle name="Normal 45 5 2 3 4" xfId="48718"/>
    <cellStyle name="Normal 45 5 2 3_Lcc_inputs" xfId="48719"/>
    <cellStyle name="Normal 45 5 2 7" xfId="48720"/>
    <cellStyle name="Normal 45 5 2 8" xfId="48721"/>
    <cellStyle name="Normal 45 5 2_Lcc_inputs" xfId="48722"/>
    <cellStyle name="Normal 45 5 3_Lcc_inputs" xfId="48723"/>
    <cellStyle name="Normal 45 5 4 2 3" xfId="48724"/>
    <cellStyle name="Normal 45 5 4 4" xfId="48725"/>
    <cellStyle name="Normal 45 5 4_Lcc_inputs" xfId="48726"/>
    <cellStyle name="Normal 45 5 8" xfId="48727"/>
    <cellStyle name="Normal 45 5 9" xfId="48728"/>
    <cellStyle name="Normal 45 5_Lcc_inputs" xfId="48729"/>
    <cellStyle name="Normal 45 6 2 2_Lcc_inputs" xfId="48730"/>
    <cellStyle name="Normal 45 6 2 3 2 3" xfId="48731"/>
    <cellStyle name="Normal 45 6 2 3 4" xfId="48732"/>
    <cellStyle name="Normal 45 6 2 3_Lcc_inputs" xfId="48733"/>
    <cellStyle name="Normal 45 6 2 7" xfId="48734"/>
    <cellStyle name="Normal 45 6 2 8" xfId="48735"/>
    <cellStyle name="Normal 45 6 2_Lcc_inputs" xfId="48736"/>
    <cellStyle name="Normal 45 6 3_Lcc_inputs" xfId="48737"/>
    <cellStyle name="Normal 45 6 4 2 3" xfId="48738"/>
    <cellStyle name="Normal 45 6 4 4" xfId="48739"/>
    <cellStyle name="Normal 45 6 4_Lcc_inputs" xfId="48740"/>
    <cellStyle name="Normal 45 6 8" xfId="48741"/>
    <cellStyle name="Normal 45 6 9" xfId="48742"/>
    <cellStyle name="Normal 45 6_Lcc_inputs" xfId="48743"/>
    <cellStyle name="Normal 45 7 2 2_Lcc_inputs" xfId="48744"/>
    <cellStyle name="Normal 45 7 2 3 2 3" xfId="48745"/>
    <cellStyle name="Normal 45 7 2 3 4" xfId="48746"/>
    <cellStyle name="Normal 45 7 2 3_Lcc_inputs" xfId="48747"/>
    <cellStyle name="Normal 45 7 2 7" xfId="48748"/>
    <cellStyle name="Normal 45 7 2 8" xfId="48749"/>
    <cellStyle name="Normal 45 7 2_Lcc_inputs" xfId="48750"/>
    <cellStyle name="Normal 45 7 3_Lcc_inputs" xfId="48751"/>
    <cellStyle name="Normal 45 7 4 2 3" xfId="48752"/>
    <cellStyle name="Normal 45 7 4 4" xfId="48753"/>
    <cellStyle name="Normal 45 7 4_Lcc_inputs" xfId="48754"/>
    <cellStyle name="Normal 45 7 8" xfId="48755"/>
    <cellStyle name="Normal 45 7 9" xfId="48756"/>
    <cellStyle name="Normal 45 7_Lcc_inputs" xfId="48757"/>
    <cellStyle name="Normal 45 8 2_Lcc_inputs" xfId="48758"/>
    <cellStyle name="Normal 45 8 3 2 3" xfId="48759"/>
    <cellStyle name="Normal 45 8 3 4" xfId="48760"/>
    <cellStyle name="Normal 45 8 3_Lcc_inputs" xfId="48761"/>
    <cellStyle name="Normal 45 8 7" xfId="48762"/>
    <cellStyle name="Normal 45 8 8" xfId="48763"/>
    <cellStyle name="Normal 45 8_Lcc_inputs" xfId="48764"/>
    <cellStyle name="Normal 45 9 2_Lcc_inputs" xfId="48765"/>
    <cellStyle name="Normal 45 9 3 2 3" xfId="48766"/>
    <cellStyle name="Normal 45 9 3 4" xfId="48767"/>
    <cellStyle name="Normal 45 9 3_Lcc_inputs" xfId="48768"/>
    <cellStyle name="Normal 45 9 7" xfId="48769"/>
    <cellStyle name="Normal 45 9 8" xfId="48770"/>
    <cellStyle name="Normal 45 9_Lcc_inputs" xfId="48771"/>
    <cellStyle name="Normal 45_Lcc_inputs" xfId="48772"/>
    <cellStyle name="Normal 46 10 2 2 3" xfId="48773"/>
    <cellStyle name="Normal 46 10 2 4" xfId="48774"/>
    <cellStyle name="Normal 46 10 2_Lcc_inputs" xfId="48775"/>
    <cellStyle name="Normal 46 10 6" xfId="48776"/>
    <cellStyle name="Normal 46 10 7" xfId="48777"/>
    <cellStyle name="Normal 46 10_Lcc_inputs" xfId="48778"/>
    <cellStyle name="Normal 46 11 2 3" xfId="48779"/>
    <cellStyle name="Normal 46 11 3 2" xfId="48780"/>
    <cellStyle name="Normal 46 11 4" xfId="48781"/>
    <cellStyle name="Normal 46 11 5" xfId="48782"/>
    <cellStyle name="Normal 46 11_Lcc_inputs" xfId="48783"/>
    <cellStyle name="Normal 46 12 2 3" xfId="48784"/>
    <cellStyle name="Normal 46 12 4" xfId="48785"/>
    <cellStyle name="Normal 46 12_Lcc_inputs" xfId="48786"/>
    <cellStyle name="Normal 46 13 3" xfId="48787"/>
    <cellStyle name="Normal 46 14 2" xfId="48788"/>
    <cellStyle name="Normal 46 16" xfId="48789"/>
    <cellStyle name="Normal 46 2 10" xfId="48790"/>
    <cellStyle name="Normal 46 2 2 2_Lcc_inputs" xfId="48791"/>
    <cellStyle name="Normal 46 2 2 3 2 3" xfId="48792"/>
    <cellStyle name="Normal 46 2 2 3 4" xfId="48793"/>
    <cellStyle name="Normal 46 2 2 3_Lcc_inputs" xfId="48794"/>
    <cellStyle name="Normal 46 2 2 7" xfId="48795"/>
    <cellStyle name="Normal 46 2 2 8" xfId="48796"/>
    <cellStyle name="Normal 46 2 2_Lcc_inputs" xfId="48797"/>
    <cellStyle name="Normal 46 2 3 2 2 3" xfId="48798"/>
    <cellStyle name="Normal 46 2 3 2 4" xfId="48799"/>
    <cellStyle name="Normal 46 2 3 2_Lcc_inputs" xfId="48800"/>
    <cellStyle name="Normal 46 2 3 6" xfId="48801"/>
    <cellStyle name="Normal 46 2 3 7" xfId="48802"/>
    <cellStyle name="Normal 46 2 3_Lcc_inputs" xfId="48803"/>
    <cellStyle name="Normal 46 2 4 2 3" xfId="48804"/>
    <cellStyle name="Normal 46 2 4 3 2" xfId="48805"/>
    <cellStyle name="Normal 46 2 4 4" xfId="48806"/>
    <cellStyle name="Normal 46 2 4 5" xfId="48807"/>
    <cellStyle name="Normal 46 2 4_Lcc_inputs" xfId="48808"/>
    <cellStyle name="Normal 46 2 5 2 3" xfId="48809"/>
    <cellStyle name="Normal 46 2 5 3 2" xfId="48810"/>
    <cellStyle name="Normal 46 2 5 4" xfId="48811"/>
    <cellStyle name="Normal 46 2 5 5" xfId="48812"/>
    <cellStyle name="Normal 46 2 5_Lcc_inputs" xfId="48813"/>
    <cellStyle name="Normal 46 2 6 2 2" xfId="48814"/>
    <cellStyle name="Normal 46 2 6 3" xfId="48815"/>
    <cellStyle name="Normal 46 2 6 4" xfId="48816"/>
    <cellStyle name="Normal 46 2 6_Lcc_inputs" xfId="48817"/>
    <cellStyle name="Normal 46 2 7 2" xfId="48818"/>
    <cellStyle name="Normal 46 2 7 3" xfId="48819"/>
    <cellStyle name="Normal 46 2 8" xfId="48820"/>
    <cellStyle name="Normal 46 2 8 2" xfId="48821"/>
    <cellStyle name="Normal 46 2 9" xfId="48822"/>
    <cellStyle name="Normal 46 2_Lcc_inputs" xfId="48823"/>
    <cellStyle name="Normal 46 3 2 2_Lcc_inputs" xfId="48824"/>
    <cellStyle name="Normal 46 3 2 3 2 3" xfId="48825"/>
    <cellStyle name="Normal 46 3 2 3 4" xfId="48826"/>
    <cellStyle name="Normal 46 3 2 3_Lcc_inputs" xfId="48827"/>
    <cellStyle name="Normal 46 3 2 7" xfId="48828"/>
    <cellStyle name="Normal 46 3 2 8" xfId="48829"/>
    <cellStyle name="Normal 46 3 2_Lcc_inputs" xfId="48830"/>
    <cellStyle name="Normal 46 3 3 2 2 3" xfId="48831"/>
    <cellStyle name="Normal 46 3 3 2 4" xfId="48832"/>
    <cellStyle name="Normal 46 3 3 2_Lcc_inputs" xfId="48833"/>
    <cellStyle name="Normal 46 3 3 6" xfId="48834"/>
    <cellStyle name="Normal 46 3 3 7" xfId="48835"/>
    <cellStyle name="Normal 46 3 3_Lcc_inputs" xfId="48836"/>
    <cellStyle name="Normal 46 3 4 2 3" xfId="48837"/>
    <cellStyle name="Normal 46 3 4 3 2" xfId="48838"/>
    <cellStyle name="Normal 46 3 4 4" xfId="48839"/>
    <cellStyle name="Normal 46 3 4 5" xfId="48840"/>
    <cellStyle name="Normal 46 3 4_Lcc_inputs" xfId="48841"/>
    <cellStyle name="Normal 46 3 5 2 3" xfId="48842"/>
    <cellStyle name="Normal 46 3 5 4" xfId="48843"/>
    <cellStyle name="Normal 46 3 5_Lcc_inputs" xfId="48844"/>
    <cellStyle name="Normal 46 3 6 3" xfId="48845"/>
    <cellStyle name="Normal 46 3 7 2" xfId="48846"/>
    <cellStyle name="Normal 46 3 8" xfId="48847"/>
    <cellStyle name="Normal 46 3 9" xfId="48848"/>
    <cellStyle name="Normal 46 3_Lcc_inputs" xfId="48849"/>
    <cellStyle name="Normal 46 4 2 2_Lcc_inputs" xfId="48850"/>
    <cellStyle name="Normal 46 4 2 3 2 3" xfId="48851"/>
    <cellStyle name="Normal 46 4 2 3 4" xfId="48852"/>
    <cellStyle name="Normal 46 4 2 3_Lcc_inputs" xfId="48853"/>
    <cellStyle name="Normal 46 4 2 7" xfId="48854"/>
    <cellStyle name="Normal 46 4 2 8" xfId="48855"/>
    <cellStyle name="Normal 46 4 2_Lcc_inputs" xfId="48856"/>
    <cellStyle name="Normal 46 4 3_Lcc_inputs" xfId="48857"/>
    <cellStyle name="Normal 46 4 4 2 3" xfId="48858"/>
    <cellStyle name="Normal 46 4 4 4" xfId="48859"/>
    <cellStyle name="Normal 46 4 4_Lcc_inputs" xfId="48860"/>
    <cellStyle name="Normal 46 4 8" xfId="48861"/>
    <cellStyle name="Normal 46 4 9" xfId="48862"/>
    <cellStyle name="Normal 46 4_Lcc_inputs" xfId="48863"/>
    <cellStyle name="Normal 46 5 2 2_Lcc_inputs" xfId="48864"/>
    <cellStyle name="Normal 46 5 2 3 2 3" xfId="48865"/>
    <cellStyle name="Normal 46 5 2 3 4" xfId="48866"/>
    <cellStyle name="Normal 46 5 2 3_Lcc_inputs" xfId="48867"/>
    <cellStyle name="Normal 46 5 2 7" xfId="48868"/>
    <cellStyle name="Normal 46 5 2 8" xfId="48869"/>
    <cellStyle name="Normal 46 5 2_Lcc_inputs" xfId="48870"/>
    <cellStyle name="Normal 46 5 3_Lcc_inputs" xfId="48871"/>
    <cellStyle name="Normal 46 5 4 2 3" xfId="48872"/>
    <cellStyle name="Normal 46 5 4 4" xfId="48873"/>
    <cellStyle name="Normal 46 5 4_Lcc_inputs" xfId="48874"/>
    <cellStyle name="Normal 46 5 8" xfId="48875"/>
    <cellStyle name="Normal 46 5 9" xfId="48876"/>
    <cellStyle name="Normal 46 5_Lcc_inputs" xfId="48877"/>
    <cellStyle name="Normal 46 6 2 2_Lcc_inputs" xfId="48878"/>
    <cellStyle name="Normal 46 6 2 3 2 3" xfId="48879"/>
    <cellStyle name="Normal 46 6 2 3 4" xfId="48880"/>
    <cellStyle name="Normal 46 6 2 3_Lcc_inputs" xfId="48881"/>
    <cellStyle name="Normal 46 6 2 7" xfId="48882"/>
    <cellStyle name="Normal 46 6 2 8" xfId="48883"/>
    <cellStyle name="Normal 46 6 2_Lcc_inputs" xfId="48884"/>
    <cellStyle name="Normal 46 6 3_Lcc_inputs" xfId="48885"/>
    <cellStyle name="Normal 46 6 4 2 3" xfId="48886"/>
    <cellStyle name="Normal 46 6 4 4" xfId="48887"/>
    <cellStyle name="Normal 46 6 4_Lcc_inputs" xfId="48888"/>
    <cellStyle name="Normal 46 6 8" xfId="48889"/>
    <cellStyle name="Normal 46 6 9" xfId="48890"/>
    <cellStyle name="Normal 46 6_Lcc_inputs" xfId="48891"/>
    <cellStyle name="Normal 46 7 2 2_Lcc_inputs" xfId="48892"/>
    <cellStyle name="Normal 46 7 2 3 2 3" xfId="48893"/>
    <cellStyle name="Normal 46 7 2 3 4" xfId="48894"/>
    <cellStyle name="Normal 46 7 2 3_Lcc_inputs" xfId="48895"/>
    <cellStyle name="Normal 46 7 2 7" xfId="48896"/>
    <cellStyle name="Normal 46 7 2 8" xfId="48897"/>
    <cellStyle name="Normal 46 7 2_Lcc_inputs" xfId="48898"/>
    <cellStyle name="Normal 46 7 3_Lcc_inputs" xfId="48899"/>
    <cellStyle name="Normal 46 7 4 2 3" xfId="48900"/>
    <cellStyle name="Normal 46 7 4 4" xfId="48901"/>
    <cellStyle name="Normal 46 7 4_Lcc_inputs" xfId="48902"/>
    <cellStyle name="Normal 46 7 8" xfId="48903"/>
    <cellStyle name="Normal 46 7 9" xfId="48904"/>
    <cellStyle name="Normal 46 7_Lcc_inputs" xfId="48905"/>
    <cellStyle name="Normal 46 8 2_Lcc_inputs" xfId="48906"/>
    <cellStyle name="Normal 46 8 3 2 3" xfId="48907"/>
    <cellStyle name="Normal 46 8 3 4" xfId="48908"/>
    <cellStyle name="Normal 46 8 3_Lcc_inputs" xfId="48909"/>
    <cellStyle name="Normal 46 8 7" xfId="48910"/>
    <cellStyle name="Normal 46 8 8" xfId="48911"/>
    <cellStyle name="Normal 46 8_Lcc_inputs" xfId="48912"/>
    <cellStyle name="Normal 46 9 2_Lcc_inputs" xfId="48913"/>
    <cellStyle name="Normal 46 9 3 2 3" xfId="48914"/>
    <cellStyle name="Normal 46 9 3 4" xfId="48915"/>
    <cellStyle name="Normal 46 9 3_Lcc_inputs" xfId="48916"/>
    <cellStyle name="Normal 46 9 7" xfId="48917"/>
    <cellStyle name="Normal 46 9 8" xfId="48918"/>
    <cellStyle name="Normal 46 9_Lcc_inputs" xfId="48919"/>
    <cellStyle name="Normal 46_Lcc_inputs" xfId="48920"/>
    <cellStyle name="Normal 47 10 2 2 3" xfId="48921"/>
    <cellStyle name="Normal 47 10 2 4" xfId="48922"/>
    <cellStyle name="Normal 47 10 2_Lcc_inputs" xfId="48923"/>
    <cellStyle name="Normal 47 10 6" xfId="48924"/>
    <cellStyle name="Normal 47 10 7" xfId="48925"/>
    <cellStyle name="Normal 47 10_Lcc_inputs" xfId="48926"/>
    <cellStyle name="Normal 47 11 2 3" xfId="48927"/>
    <cellStyle name="Normal 47 11 3 2" xfId="48928"/>
    <cellStyle name="Normal 47 11 4" xfId="48929"/>
    <cellStyle name="Normal 47 11 5" xfId="48930"/>
    <cellStyle name="Normal 47 11_Lcc_inputs" xfId="48931"/>
    <cellStyle name="Normal 47 12 2 3" xfId="48932"/>
    <cellStyle name="Normal 47 12 4" xfId="48933"/>
    <cellStyle name="Normal 47 12_Lcc_inputs" xfId="48934"/>
    <cellStyle name="Normal 47 13 3" xfId="48935"/>
    <cellStyle name="Normal 47 14 2" xfId="48936"/>
    <cellStyle name="Normal 47 16" xfId="48937"/>
    <cellStyle name="Normal 47 2 10" xfId="48938"/>
    <cellStyle name="Normal 47 2 2 2_Lcc_inputs" xfId="48939"/>
    <cellStyle name="Normal 47 2 2 3 2 3" xfId="48940"/>
    <cellStyle name="Normal 47 2 2 3 4" xfId="48941"/>
    <cellStyle name="Normal 47 2 2 3_Lcc_inputs" xfId="48942"/>
    <cellStyle name="Normal 47 2 2 7" xfId="48943"/>
    <cellStyle name="Normal 47 2 2 8" xfId="48944"/>
    <cellStyle name="Normal 47 2 2_Lcc_inputs" xfId="48945"/>
    <cellStyle name="Normal 47 2 3 2 2 3" xfId="48946"/>
    <cellStyle name="Normal 47 2 3 2 4" xfId="48947"/>
    <cellStyle name="Normal 47 2 3 2_Lcc_inputs" xfId="48948"/>
    <cellStyle name="Normal 47 2 3 6" xfId="48949"/>
    <cellStyle name="Normal 47 2 3 7" xfId="48950"/>
    <cellStyle name="Normal 47 2 3_Lcc_inputs" xfId="48951"/>
    <cellStyle name="Normal 47 2 4 2 3" xfId="48952"/>
    <cellStyle name="Normal 47 2 4 3 2" xfId="48953"/>
    <cellStyle name="Normal 47 2 4 4" xfId="48954"/>
    <cellStyle name="Normal 47 2 4 5" xfId="48955"/>
    <cellStyle name="Normal 47 2 4_Lcc_inputs" xfId="48956"/>
    <cellStyle name="Normal 47 2 5 2 3" xfId="48957"/>
    <cellStyle name="Normal 47 2 5 3 2" xfId="48958"/>
    <cellStyle name="Normal 47 2 5 4" xfId="48959"/>
    <cellStyle name="Normal 47 2 5 5" xfId="48960"/>
    <cellStyle name="Normal 47 2 5_Lcc_inputs" xfId="48961"/>
    <cellStyle name="Normal 47 2 6 2 2" xfId="48962"/>
    <cellStyle name="Normal 47 2 6 3" xfId="48963"/>
    <cellStyle name="Normal 47 2 6 4" xfId="48964"/>
    <cellStyle name="Normal 47 2 6_Lcc_inputs" xfId="48965"/>
    <cellStyle name="Normal 47 2 7 2" xfId="48966"/>
    <cellStyle name="Normal 47 2 7 3" xfId="48967"/>
    <cellStyle name="Normal 47 2 8" xfId="48968"/>
    <cellStyle name="Normal 47 2 8 2" xfId="48969"/>
    <cellStyle name="Normal 47 2 9" xfId="48970"/>
    <cellStyle name="Normal 47 2_Lcc_inputs" xfId="48971"/>
    <cellStyle name="Normal 47 3 2 2_Lcc_inputs" xfId="48972"/>
    <cellStyle name="Normal 47 3 2 3 2 3" xfId="48973"/>
    <cellStyle name="Normal 47 3 2 3 4" xfId="48974"/>
    <cellStyle name="Normal 47 3 2 3_Lcc_inputs" xfId="48975"/>
    <cellStyle name="Normal 47 3 2 7" xfId="48976"/>
    <cellStyle name="Normal 47 3 2 8" xfId="48977"/>
    <cellStyle name="Normal 47 3 2_Lcc_inputs" xfId="48978"/>
    <cellStyle name="Normal 47 3 3 2 2 3" xfId="48979"/>
    <cellStyle name="Normal 47 3 3 2 4" xfId="48980"/>
    <cellStyle name="Normal 47 3 3 2_Lcc_inputs" xfId="48981"/>
    <cellStyle name="Normal 47 3 3 6" xfId="48982"/>
    <cellStyle name="Normal 47 3 3 7" xfId="48983"/>
    <cellStyle name="Normal 47 3 3_Lcc_inputs" xfId="48984"/>
    <cellStyle name="Normal 47 3 4 2 3" xfId="48985"/>
    <cellStyle name="Normal 47 3 4 3 2" xfId="48986"/>
    <cellStyle name="Normal 47 3 4 4" xfId="48987"/>
    <cellStyle name="Normal 47 3 4 5" xfId="48988"/>
    <cellStyle name="Normal 47 3 4_Lcc_inputs" xfId="48989"/>
    <cellStyle name="Normal 47 3 5 2 3" xfId="48990"/>
    <cellStyle name="Normal 47 3 5 4" xfId="48991"/>
    <cellStyle name="Normal 47 3 5_Lcc_inputs" xfId="48992"/>
    <cellStyle name="Normal 47 3 6 3" xfId="48993"/>
    <cellStyle name="Normal 47 3 7 2" xfId="48994"/>
    <cellStyle name="Normal 47 3 8" xfId="48995"/>
    <cellStyle name="Normal 47 3 9" xfId="48996"/>
    <cellStyle name="Normal 47 3_Lcc_inputs" xfId="48997"/>
    <cellStyle name="Normal 47 4 2 2_Lcc_inputs" xfId="48998"/>
    <cellStyle name="Normal 47 4 2 3 2 3" xfId="48999"/>
    <cellStyle name="Normal 47 4 2 3 4" xfId="49000"/>
    <cellStyle name="Normal 47 4 2 3_Lcc_inputs" xfId="49001"/>
    <cellStyle name="Normal 47 4 2 7" xfId="49002"/>
    <cellStyle name="Normal 47 4 2 8" xfId="49003"/>
    <cellStyle name="Normal 47 4 2_Lcc_inputs" xfId="49004"/>
    <cellStyle name="Normal 47 4 3_Lcc_inputs" xfId="49005"/>
    <cellStyle name="Normal 47 4 4 2 3" xfId="49006"/>
    <cellStyle name="Normal 47 4 4 4" xfId="49007"/>
    <cellStyle name="Normal 47 4 4_Lcc_inputs" xfId="49008"/>
    <cellStyle name="Normal 47 4 8" xfId="49009"/>
    <cellStyle name="Normal 47 4 9" xfId="49010"/>
    <cellStyle name="Normal 47 4_Lcc_inputs" xfId="49011"/>
    <cellStyle name="Normal 47 5 2 2_Lcc_inputs" xfId="49012"/>
    <cellStyle name="Normal 47 5 2 3 2 3" xfId="49013"/>
    <cellStyle name="Normal 47 5 2 3 4" xfId="49014"/>
    <cellStyle name="Normal 47 5 2 3_Lcc_inputs" xfId="49015"/>
    <cellStyle name="Normal 47 5 2 7" xfId="49016"/>
    <cellStyle name="Normal 47 5 2 8" xfId="49017"/>
    <cellStyle name="Normal 47 5 2_Lcc_inputs" xfId="49018"/>
    <cellStyle name="Normal 47 5 3_Lcc_inputs" xfId="49019"/>
    <cellStyle name="Normal 47 5 4 2 3" xfId="49020"/>
    <cellStyle name="Normal 47 5 4 4" xfId="49021"/>
    <cellStyle name="Normal 47 5 4_Lcc_inputs" xfId="49022"/>
    <cellStyle name="Normal 47 5 8" xfId="49023"/>
    <cellStyle name="Normal 47 5 9" xfId="49024"/>
    <cellStyle name="Normal 47 5_Lcc_inputs" xfId="49025"/>
    <cellStyle name="Normal 47 6 2 2_Lcc_inputs" xfId="49026"/>
    <cellStyle name="Normal 47 6 2 3 2 3" xfId="49027"/>
    <cellStyle name="Normal 47 6 2 3 4" xfId="49028"/>
    <cellStyle name="Normal 47 6 2 3_Lcc_inputs" xfId="49029"/>
    <cellStyle name="Normal 47 6 2 7" xfId="49030"/>
    <cellStyle name="Normal 47 6 2 8" xfId="49031"/>
    <cellStyle name="Normal 47 6 2_Lcc_inputs" xfId="49032"/>
    <cellStyle name="Normal 47 6 3_Lcc_inputs" xfId="49033"/>
    <cellStyle name="Normal 47 6 4 2 3" xfId="49034"/>
    <cellStyle name="Normal 47 6 4 4" xfId="49035"/>
    <cellStyle name="Normal 47 6 4_Lcc_inputs" xfId="49036"/>
    <cellStyle name="Normal 47 6 8" xfId="49037"/>
    <cellStyle name="Normal 47 6 9" xfId="49038"/>
    <cellStyle name="Normal 47 6_Lcc_inputs" xfId="49039"/>
    <cellStyle name="Normal 47 7 2 2_Lcc_inputs" xfId="49040"/>
    <cellStyle name="Normal 47 7 2 3 2 3" xfId="49041"/>
    <cellStyle name="Normal 47 7 2 3 4" xfId="49042"/>
    <cellStyle name="Normal 47 7 2 3_Lcc_inputs" xfId="49043"/>
    <cellStyle name="Normal 47 7 2 7" xfId="49044"/>
    <cellStyle name="Normal 47 7 2 8" xfId="49045"/>
    <cellStyle name="Normal 47 7 2_Lcc_inputs" xfId="49046"/>
    <cellStyle name="Normal 47 7 3_Lcc_inputs" xfId="49047"/>
    <cellStyle name="Normal 47 7 4 2 3" xfId="49048"/>
    <cellStyle name="Normal 47 7 4 4" xfId="49049"/>
    <cellStyle name="Normal 47 7 4_Lcc_inputs" xfId="49050"/>
    <cellStyle name="Normal 47 7 8" xfId="49051"/>
    <cellStyle name="Normal 47 7 9" xfId="49052"/>
    <cellStyle name="Normal 47 7_Lcc_inputs" xfId="49053"/>
    <cellStyle name="Normal 47 8 2_Lcc_inputs" xfId="49054"/>
    <cellStyle name="Normal 47 8 3 2 3" xfId="49055"/>
    <cellStyle name="Normal 47 8 3 4" xfId="49056"/>
    <cellStyle name="Normal 47 8 3_Lcc_inputs" xfId="49057"/>
    <cellStyle name="Normal 47 8 7" xfId="49058"/>
    <cellStyle name="Normal 47 8 8" xfId="49059"/>
    <cellStyle name="Normal 47 8_Lcc_inputs" xfId="49060"/>
    <cellStyle name="Normal 47 9 2_Lcc_inputs" xfId="49061"/>
    <cellStyle name="Normal 47 9 3 2 3" xfId="49062"/>
    <cellStyle name="Normal 47 9 3 4" xfId="49063"/>
    <cellStyle name="Normal 47 9 3_Lcc_inputs" xfId="49064"/>
    <cellStyle name="Normal 47 9 7" xfId="49065"/>
    <cellStyle name="Normal 47 9 8" xfId="49066"/>
    <cellStyle name="Normal 47 9_Lcc_inputs" xfId="49067"/>
    <cellStyle name="Normal 47_Lcc_inputs" xfId="49068"/>
    <cellStyle name="Normal 48 10 2 2 3" xfId="49069"/>
    <cellStyle name="Normal 48 10 2 4" xfId="49070"/>
    <cellStyle name="Normal 48 10 2_Lcc_inputs" xfId="49071"/>
    <cellStyle name="Normal 48 10 6" xfId="49072"/>
    <cellStyle name="Normal 48 10 7" xfId="49073"/>
    <cellStyle name="Normal 48 10_Lcc_inputs" xfId="49074"/>
    <cellStyle name="Normal 48 11 2 3" xfId="49075"/>
    <cellStyle name="Normal 48 11 3 2" xfId="49076"/>
    <cellStyle name="Normal 48 11 4" xfId="49077"/>
    <cellStyle name="Normal 48 11 5" xfId="49078"/>
    <cellStyle name="Normal 48 11_Lcc_inputs" xfId="49079"/>
    <cellStyle name="Normal 48 12 2 3" xfId="49080"/>
    <cellStyle name="Normal 48 12 4" xfId="49081"/>
    <cellStyle name="Normal 48 12_Lcc_inputs" xfId="49082"/>
    <cellStyle name="Normal 48 13 3" xfId="49083"/>
    <cellStyle name="Normal 48 14 2" xfId="49084"/>
    <cellStyle name="Normal 48 16" xfId="49085"/>
    <cellStyle name="Normal 48 2 10" xfId="49086"/>
    <cellStyle name="Normal 48 2 2 2_Lcc_inputs" xfId="49087"/>
    <cellStyle name="Normal 48 2 2 3 2 3" xfId="49088"/>
    <cellStyle name="Normal 48 2 2 3 4" xfId="49089"/>
    <cellStyle name="Normal 48 2 2 3_Lcc_inputs" xfId="49090"/>
    <cellStyle name="Normal 48 2 2 7" xfId="49091"/>
    <cellStyle name="Normal 48 2 2 8" xfId="49092"/>
    <cellStyle name="Normal 48 2 2_Lcc_inputs" xfId="49093"/>
    <cellStyle name="Normal 48 2 3 2 2 3" xfId="49094"/>
    <cellStyle name="Normal 48 2 3 2 4" xfId="49095"/>
    <cellStyle name="Normal 48 2 3 2_Lcc_inputs" xfId="49096"/>
    <cellStyle name="Normal 48 2 3 6" xfId="49097"/>
    <cellStyle name="Normal 48 2 3 7" xfId="49098"/>
    <cellStyle name="Normal 48 2 3_Lcc_inputs" xfId="49099"/>
    <cellStyle name="Normal 48 2 4 2 3" xfId="49100"/>
    <cellStyle name="Normal 48 2 4 3 2" xfId="49101"/>
    <cellStyle name="Normal 48 2 4 4" xfId="49102"/>
    <cellStyle name="Normal 48 2 4 5" xfId="49103"/>
    <cellStyle name="Normal 48 2 4_Lcc_inputs" xfId="49104"/>
    <cellStyle name="Normal 48 2 5 2 3" xfId="49105"/>
    <cellStyle name="Normal 48 2 5 3 2" xfId="49106"/>
    <cellStyle name="Normal 48 2 5 4" xfId="49107"/>
    <cellStyle name="Normal 48 2 5 5" xfId="49108"/>
    <cellStyle name="Normal 48 2 5_Lcc_inputs" xfId="49109"/>
    <cellStyle name="Normal 48 2 6 2 2" xfId="49110"/>
    <cellStyle name="Normal 48 2 6 3" xfId="49111"/>
    <cellStyle name="Normal 48 2 6 4" xfId="49112"/>
    <cellStyle name="Normal 48 2 6_Lcc_inputs" xfId="49113"/>
    <cellStyle name="Normal 48 2 7 2" xfId="49114"/>
    <cellStyle name="Normal 48 2 7 3" xfId="49115"/>
    <cellStyle name="Normal 48 2 8" xfId="49116"/>
    <cellStyle name="Normal 48 2 8 2" xfId="49117"/>
    <cellStyle name="Normal 48 2 9" xfId="49118"/>
    <cellStyle name="Normal 48 2_Lcc_inputs" xfId="49119"/>
    <cellStyle name="Normal 48 3 2 2_Lcc_inputs" xfId="49120"/>
    <cellStyle name="Normal 48 3 2 3 2 3" xfId="49121"/>
    <cellStyle name="Normal 48 3 2 3 4" xfId="49122"/>
    <cellStyle name="Normal 48 3 2 3_Lcc_inputs" xfId="49123"/>
    <cellStyle name="Normal 48 3 2 7" xfId="49124"/>
    <cellStyle name="Normal 48 3 2 8" xfId="49125"/>
    <cellStyle name="Normal 48 3 2_Lcc_inputs" xfId="49126"/>
    <cellStyle name="Normal 48 3 3 2 2 3" xfId="49127"/>
    <cellStyle name="Normal 48 3 3 2 4" xfId="49128"/>
    <cellStyle name="Normal 48 3 3 2_Lcc_inputs" xfId="49129"/>
    <cellStyle name="Normal 48 3 3 6" xfId="49130"/>
    <cellStyle name="Normal 48 3 3 7" xfId="49131"/>
    <cellStyle name="Normal 48 3 3_Lcc_inputs" xfId="49132"/>
    <cellStyle name="Normal 48 3 4 2 3" xfId="49133"/>
    <cellStyle name="Normal 48 3 4 3 2" xfId="49134"/>
    <cellStyle name="Normal 48 3 4 4" xfId="49135"/>
    <cellStyle name="Normal 48 3 4 5" xfId="49136"/>
    <cellStyle name="Normal 48 3 4_Lcc_inputs" xfId="49137"/>
    <cellStyle name="Normal 48 3 5 2 3" xfId="49138"/>
    <cellStyle name="Normal 48 3 5 4" xfId="49139"/>
    <cellStyle name="Normal 48 3 5_Lcc_inputs" xfId="49140"/>
    <cellStyle name="Normal 48 3 6 3" xfId="49141"/>
    <cellStyle name="Normal 48 3 7 2" xfId="49142"/>
    <cellStyle name="Normal 48 3 8" xfId="49143"/>
    <cellStyle name="Normal 48 3 9" xfId="49144"/>
    <cellStyle name="Normal 48 3_Lcc_inputs" xfId="49145"/>
    <cellStyle name="Normal 48 4 2 2_Lcc_inputs" xfId="49146"/>
    <cellStyle name="Normal 48 4 2 3 2 3" xfId="49147"/>
    <cellStyle name="Normal 48 4 2 3 4" xfId="49148"/>
    <cellStyle name="Normal 48 4 2 3_Lcc_inputs" xfId="49149"/>
    <cellStyle name="Normal 48 4 2 7" xfId="49150"/>
    <cellStyle name="Normal 48 4 2 8" xfId="49151"/>
    <cellStyle name="Normal 48 4 2_Lcc_inputs" xfId="49152"/>
    <cellStyle name="Normal 48 4 3_Lcc_inputs" xfId="49153"/>
    <cellStyle name="Normal 48 4 4 2 3" xfId="49154"/>
    <cellStyle name="Normal 48 4 4 4" xfId="49155"/>
    <cellStyle name="Normal 48 4 4_Lcc_inputs" xfId="49156"/>
    <cellStyle name="Normal 48 4 8" xfId="49157"/>
    <cellStyle name="Normal 48 4 9" xfId="49158"/>
    <cellStyle name="Normal 48 4_Lcc_inputs" xfId="49159"/>
    <cellStyle name="Normal 48 5 2 2_Lcc_inputs" xfId="49160"/>
    <cellStyle name="Normal 48 5 2 3 2 3" xfId="49161"/>
    <cellStyle name="Normal 48 5 2 3 4" xfId="49162"/>
    <cellStyle name="Normal 48 5 2 3_Lcc_inputs" xfId="49163"/>
    <cellStyle name="Normal 48 5 2 7" xfId="49164"/>
    <cellStyle name="Normal 48 5 2 8" xfId="49165"/>
    <cellStyle name="Normal 48 5 2_Lcc_inputs" xfId="49166"/>
    <cellStyle name="Normal 48 5 3_Lcc_inputs" xfId="49167"/>
    <cellStyle name="Normal 48 5 4 2 3" xfId="49168"/>
    <cellStyle name="Normal 48 5 4 4" xfId="49169"/>
    <cellStyle name="Normal 48 5 4_Lcc_inputs" xfId="49170"/>
    <cellStyle name="Normal 48 5 8" xfId="49171"/>
    <cellStyle name="Normal 48 5 9" xfId="49172"/>
    <cellStyle name="Normal 48 5_Lcc_inputs" xfId="49173"/>
    <cellStyle name="Normal 48 6 2 2_Lcc_inputs" xfId="49174"/>
    <cellStyle name="Normal 48 6 2 3 2 3" xfId="49175"/>
    <cellStyle name="Normal 48 6 2 3 4" xfId="49176"/>
    <cellStyle name="Normal 48 6 2 3_Lcc_inputs" xfId="49177"/>
    <cellStyle name="Normal 48 6 2 7" xfId="49178"/>
    <cellStyle name="Normal 48 6 2 8" xfId="49179"/>
    <cellStyle name="Normal 48 6 2_Lcc_inputs" xfId="49180"/>
    <cellStyle name="Normal 48 6 3_Lcc_inputs" xfId="49181"/>
    <cellStyle name="Normal 48 6 4 2 3" xfId="49182"/>
    <cellStyle name="Normal 48 6 4 4" xfId="49183"/>
    <cellStyle name="Normal 48 6 4_Lcc_inputs" xfId="49184"/>
    <cellStyle name="Normal 48 6 8" xfId="49185"/>
    <cellStyle name="Normal 48 6 9" xfId="49186"/>
    <cellStyle name="Normal 48 6_Lcc_inputs" xfId="49187"/>
    <cellStyle name="Normal 48 7 2 2_Lcc_inputs" xfId="49188"/>
    <cellStyle name="Normal 48 7 2 3 2 3" xfId="49189"/>
    <cellStyle name="Normal 48 7 2 3 4" xfId="49190"/>
    <cellStyle name="Normal 48 7 2 3_Lcc_inputs" xfId="49191"/>
    <cellStyle name="Normal 48 7 2 7" xfId="49192"/>
    <cellStyle name="Normal 48 7 2 8" xfId="49193"/>
    <cellStyle name="Normal 48 7 2_Lcc_inputs" xfId="49194"/>
    <cellStyle name="Normal 48 7 3_Lcc_inputs" xfId="49195"/>
    <cellStyle name="Normal 48 7 4 2 3" xfId="49196"/>
    <cellStyle name="Normal 48 7 4 4" xfId="49197"/>
    <cellStyle name="Normal 48 7 4_Lcc_inputs" xfId="49198"/>
    <cellStyle name="Normal 48 7 8" xfId="49199"/>
    <cellStyle name="Normal 48 7 9" xfId="49200"/>
    <cellStyle name="Normal 48 7_Lcc_inputs" xfId="49201"/>
    <cellStyle name="Normal 48 8 2_Lcc_inputs" xfId="49202"/>
    <cellStyle name="Normal 48 8 3 2 3" xfId="49203"/>
    <cellStyle name="Normal 48 8 3 4" xfId="49204"/>
    <cellStyle name="Normal 48 8 3_Lcc_inputs" xfId="49205"/>
    <cellStyle name="Normal 48 8 7" xfId="49206"/>
    <cellStyle name="Normal 48 8 8" xfId="49207"/>
    <cellStyle name="Normal 48 8_Lcc_inputs" xfId="49208"/>
    <cellStyle name="Normal 48 9 2_Lcc_inputs" xfId="49209"/>
    <cellStyle name="Normal 48 9 3 2 3" xfId="49210"/>
    <cellStyle name="Normal 48 9 3 4" xfId="49211"/>
    <cellStyle name="Normal 48 9 3_Lcc_inputs" xfId="49212"/>
    <cellStyle name="Normal 48 9 7" xfId="49213"/>
    <cellStyle name="Normal 48 9 8" xfId="49214"/>
    <cellStyle name="Normal 48 9_Lcc_inputs" xfId="49215"/>
    <cellStyle name="Normal 48_Lcc_inputs" xfId="49216"/>
    <cellStyle name="Normal 49 10 2 2 3" xfId="49217"/>
    <cellStyle name="Normal 49 10 2 4" xfId="49218"/>
    <cellStyle name="Normal 49 10 2_Lcc_inputs" xfId="49219"/>
    <cellStyle name="Normal 49 10 6" xfId="49220"/>
    <cellStyle name="Normal 49 10 7" xfId="49221"/>
    <cellStyle name="Normal 49 10_Lcc_inputs" xfId="49222"/>
    <cellStyle name="Normal 49 11 2 3" xfId="49223"/>
    <cellStyle name="Normal 49 11 3 2" xfId="49224"/>
    <cellStyle name="Normal 49 11 4" xfId="49225"/>
    <cellStyle name="Normal 49 11 5" xfId="49226"/>
    <cellStyle name="Normal 49 11_Lcc_inputs" xfId="49227"/>
    <cellStyle name="Normal 49 12 2 3" xfId="49228"/>
    <cellStyle name="Normal 49 12 4" xfId="49229"/>
    <cellStyle name="Normal 49 12_Lcc_inputs" xfId="49230"/>
    <cellStyle name="Normal 49 13 3" xfId="49231"/>
    <cellStyle name="Normal 49 14 2" xfId="49232"/>
    <cellStyle name="Normal 49 16" xfId="49233"/>
    <cellStyle name="Normal 49 2 10" xfId="49234"/>
    <cellStyle name="Normal 49 2 2 2_Lcc_inputs" xfId="49235"/>
    <cellStyle name="Normal 49 2 2 3 2 3" xfId="49236"/>
    <cellStyle name="Normal 49 2 2 3 4" xfId="49237"/>
    <cellStyle name="Normal 49 2 2 3_Lcc_inputs" xfId="49238"/>
    <cellStyle name="Normal 49 2 2 7" xfId="49239"/>
    <cellStyle name="Normal 49 2 2 8" xfId="49240"/>
    <cellStyle name="Normal 49 2 2_Lcc_inputs" xfId="49241"/>
    <cellStyle name="Normal 49 2 3 2 2 3" xfId="49242"/>
    <cellStyle name="Normal 49 2 3 2 4" xfId="49243"/>
    <cellStyle name="Normal 49 2 3 2_Lcc_inputs" xfId="49244"/>
    <cellStyle name="Normal 49 2 3 6" xfId="49245"/>
    <cellStyle name="Normal 49 2 3 7" xfId="49246"/>
    <cellStyle name="Normal 49 2 3_Lcc_inputs" xfId="49247"/>
    <cellStyle name="Normal 49 2 4 2 3" xfId="49248"/>
    <cellStyle name="Normal 49 2 4 3 2" xfId="49249"/>
    <cellStyle name="Normal 49 2 4 4" xfId="49250"/>
    <cellStyle name="Normal 49 2 4 5" xfId="49251"/>
    <cellStyle name="Normal 49 2 4_Lcc_inputs" xfId="49252"/>
    <cellStyle name="Normal 49 2 5 2 3" xfId="49253"/>
    <cellStyle name="Normal 49 2 5 3 2" xfId="49254"/>
    <cellStyle name="Normal 49 2 5 4" xfId="49255"/>
    <cellStyle name="Normal 49 2 5 5" xfId="49256"/>
    <cellStyle name="Normal 49 2 5_Lcc_inputs" xfId="49257"/>
    <cellStyle name="Normal 49 2 6 2 2" xfId="49258"/>
    <cellStyle name="Normal 49 2 6 3" xfId="49259"/>
    <cellStyle name="Normal 49 2 6 4" xfId="49260"/>
    <cellStyle name="Normal 49 2 6_Lcc_inputs" xfId="49261"/>
    <cellStyle name="Normal 49 2 7 2" xfId="49262"/>
    <cellStyle name="Normal 49 2 7 3" xfId="49263"/>
    <cellStyle name="Normal 49 2 8" xfId="49264"/>
    <cellStyle name="Normal 49 2 8 2" xfId="49265"/>
    <cellStyle name="Normal 49 2 9" xfId="49266"/>
    <cellStyle name="Normal 49 2_Lcc_inputs" xfId="49267"/>
    <cellStyle name="Normal 49 3 2 2_Lcc_inputs" xfId="49268"/>
    <cellStyle name="Normal 49 3 2 3 2 3" xfId="49269"/>
    <cellStyle name="Normal 49 3 2 3 4" xfId="49270"/>
    <cellStyle name="Normal 49 3 2 3_Lcc_inputs" xfId="49271"/>
    <cellStyle name="Normal 49 3 2 7" xfId="49272"/>
    <cellStyle name="Normal 49 3 2 8" xfId="49273"/>
    <cellStyle name="Normal 49 3 2_Lcc_inputs" xfId="49274"/>
    <cellStyle name="Normal 49 3 3 2 2 3" xfId="49275"/>
    <cellStyle name="Normal 49 3 3 2 4" xfId="49276"/>
    <cellStyle name="Normal 49 3 3 2_Lcc_inputs" xfId="49277"/>
    <cellStyle name="Normal 49 3 3 6" xfId="49278"/>
    <cellStyle name="Normal 49 3 3 7" xfId="49279"/>
    <cellStyle name="Normal 49 3 3_Lcc_inputs" xfId="49280"/>
    <cellStyle name="Normal 49 3 4 2 3" xfId="49281"/>
    <cellStyle name="Normal 49 3 4 3 2" xfId="49282"/>
    <cellStyle name="Normal 49 3 4 4" xfId="49283"/>
    <cellStyle name="Normal 49 3 4 5" xfId="49284"/>
    <cellStyle name="Normal 49 3 4_Lcc_inputs" xfId="49285"/>
    <cellStyle name="Normal 49 3 5 2 3" xfId="49286"/>
    <cellStyle name="Normal 49 3 5 4" xfId="49287"/>
    <cellStyle name="Normal 49 3 5_Lcc_inputs" xfId="49288"/>
    <cellStyle name="Normal 49 3 6 3" xfId="49289"/>
    <cellStyle name="Normal 49 3 7 2" xfId="49290"/>
    <cellStyle name="Normal 49 3 8" xfId="49291"/>
    <cellStyle name="Normal 49 3 9" xfId="49292"/>
    <cellStyle name="Normal 49 3_Lcc_inputs" xfId="49293"/>
    <cellStyle name="Normal 49 4 2 2_Lcc_inputs" xfId="49294"/>
    <cellStyle name="Normal 49 4 2 3 2 3" xfId="49295"/>
    <cellStyle name="Normal 49 4 2 3 4" xfId="49296"/>
    <cellStyle name="Normal 49 4 2 3_Lcc_inputs" xfId="49297"/>
    <cellStyle name="Normal 49 4 2 7" xfId="49298"/>
    <cellStyle name="Normal 49 4 2 8" xfId="49299"/>
    <cellStyle name="Normal 49 4 2_Lcc_inputs" xfId="49300"/>
    <cellStyle name="Normal 49 4 3_Lcc_inputs" xfId="49301"/>
    <cellStyle name="Normal 49 4 4 2 3" xfId="49302"/>
    <cellStyle name="Normal 49 4 4 4" xfId="49303"/>
    <cellStyle name="Normal 49 4 4_Lcc_inputs" xfId="49304"/>
    <cellStyle name="Normal 49 4 8" xfId="49305"/>
    <cellStyle name="Normal 49 4 9" xfId="49306"/>
    <cellStyle name="Normal 49 4_Lcc_inputs" xfId="49307"/>
    <cellStyle name="Normal 49 5 2 2_Lcc_inputs" xfId="49308"/>
    <cellStyle name="Normal 49 5 2 3 2 3" xfId="49309"/>
    <cellStyle name="Normal 49 5 2 3 4" xfId="49310"/>
    <cellStyle name="Normal 49 5 2 3_Lcc_inputs" xfId="49311"/>
    <cellStyle name="Normal 49 5 2 7" xfId="49312"/>
    <cellStyle name="Normal 49 5 2 8" xfId="49313"/>
    <cellStyle name="Normal 49 5 2_Lcc_inputs" xfId="49314"/>
    <cellStyle name="Normal 49 5 3_Lcc_inputs" xfId="49315"/>
    <cellStyle name="Normal 49 5 4 2 3" xfId="49316"/>
    <cellStyle name="Normal 49 5 4 4" xfId="49317"/>
    <cellStyle name="Normal 49 5 4_Lcc_inputs" xfId="49318"/>
    <cellStyle name="Normal 49 5 8" xfId="49319"/>
    <cellStyle name="Normal 49 5 9" xfId="49320"/>
    <cellStyle name="Normal 49 5_Lcc_inputs" xfId="49321"/>
    <cellStyle name="Normal 49 6 2 2_Lcc_inputs" xfId="49322"/>
    <cellStyle name="Normal 49 6 2 3 2 3" xfId="49323"/>
    <cellStyle name="Normal 49 6 2 3 4" xfId="49324"/>
    <cellStyle name="Normal 49 6 2 3_Lcc_inputs" xfId="49325"/>
    <cellStyle name="Normal 49 6 2 7" xfId="49326"/>
    <cellStyle name="Normal 49 6 2 8" xfId="49327"/>
    <cellStyle name="Normal 49 6 2_Lcc_inputs" xfId="49328"/>
    <cellStyle name="Normal 49 6 3_Lcc_inputs" xfId="49329"/>
    <cellStyle name="Normal 49 6 4 2 3" xfId="49330"/>
    <cellStyle name="Normal 49 6 4 4" xfId="49331"/>
    <cellStyle name="Normal 49 6 4_Lcc_inputs" xfId="49332"/>
    <cellStyle name="Normal 49 6 8" xfId="49333"/>
    <cellStyle name="Normal 49 6 9" xfId="49334"/>
    <cellStyle name="Normal 49 6_Lcc_inputs" xfId="49335"/>
    <cellStyle name="Normal 49 7 2 2_Lcc_inputs" xfId="49336"/>
    <cellStyle name="Normal 49 7 2 3 2 3" xfId="49337"/>
    <cellStyle name="Normal 49 7 2 3 4" xfId="49338"/>
    <cellStyle name="Normal 49 7 2 3_Lcc_inputs" xfId="49339"/>
    <cellStyle name="Normal 49 7 2 7" xfId="49340"/>
    <cellStyle name="Normal 49 7 2 8" xfId="49341"/>
    <cellStyle name="Normal 49 7 2_Lcc_inputs" xfId="49342"/>
    <cellStyle name="Normal 49 7 3_Lcc_inputs" xfId="49343"/>
    <cellStyle name="Normal 49 7 4 2 3" xfId="49344"/>
    <cellStyle name="Normal 49 7 4 4" xfId="49345"/>
    <cellStyle name="Normal 49 7 4_Lcc_inputs" xfId="49346"/>
    <cellStyle name="Normal 49 7 8" xfId="49347"/>
    <cellStyle name="Normal 49 7 9" xfId="49348"/>
    <cellStyle name="Normal 49 7_Lcc_inputs" xfId="49349"/>
    <cellStyle name="Normal 49 8 2_Lcc_inputs" xfId="49350"/>
    <cellStyle name="Normal 49 8 3 2 3" xfId="49351"/>
    <cellStyle name="Normal 49 8 3 4" xfId="49352"/>
    <cellStyle name="Normal 49 8 3_Lcc_inputs" xfId="49353"/>
    <cellStyle name="Normal 49 8 7" xfId="49354"/>
    <cellStyle name="Normal 49 8 8" xfId="49355"/>
    <cellStyle name="Normal 49 8_Lcc_inputs" xfId="49356"/>
    <cellStyle name="Normal 49 9 2_Lcc_inputs" xfId="49357"/>
    <cellStyle name="Normal 49 9 3 2 3" xfId="49358"/>
    <cellStyle name="Normal 49 9 3 4" xfId="49359"/>
    <cellStyle name="Normal 49 9 3_Lcc_inputs" xfId="49360"/>
    <cellStyle name="Normal 49 9 7" xfId="49361"/>
    <cellStyle name="Normal 49 9 8" xfId="49362"/>
    <cellStyle name="Normal 49 9_Lcc_inputs" xfId="49363"/>
    <cellStyle name="Normal 49_Lcc_inputs" xfId="49364"/>
    <cellStyle name="Normal 5 2 2 2 3 2" xfId="49365"/>
    <cellStyle name="Normal 5 2 2 2 5" xfId="49366"/>
    <cellStyle name="Normal 5 2 2 2_Lcc_inputs" xfId="49367"/>
    <cellStyle name="Normal 5 2 2 3 2 2" xfId="49368"/>
    <cellStyle name="Normal 5 2 2 3 4" xfId="49369"/>
    <cellStyle name="Normal 5 2 2 3_Lcc_inputs" xfId="49370"/>
    <cellStyle name="Normal 5 2 2 4 2" xfId="49371"/>
    <cellStyle name="Normal 5 2 2 4 3" xfId="49372"/>
    <cellStyle name="Normal 5 2 2 5" xfId="49373"/>
    <cellStyle name="Normal 5 2 2 5 2" xfId="49374"/>
    <cellStyle name="Normal 5 2 2 6" xfId="49375"/>
    <cellStyle name="Normal 5 2 2_Lcc_inputs" xfId="49376"/>
    <cellStyle name="Normal 5 2 3 3 2" xfId="49377"/>
    <cellStyle name="Normal 5 2 3_Lcc_inputs" xfId="49378"/>
    <cellStyle name="Normal 5 2 4 2 3" xfId="49379"/>
    <cellStyle name="Normal 5 2 4 3 2" xfId="49380"/>
    <cellStyle name="Normal 5 2 4_Lcc_inputs" xfId="49381"/>
    <cellStyle name="Normal 5 2_Lcc_inputs" xfId="49382"/>
    <cellStyle name="Normal 5 3 2 2 3_Lcc_inputs" xfId="49383"/>
    <cellStyle name="Normal 5 3 2 2 4 2 3" xfId="49384"/>
    <cellStyle name="Normal 5 3 2 2 4 4" xfId="49385"/>
    <cellStyle name="Normal 5 3 2 2 4_Lcc_inputs" xfId="49386"/>
    <cellStyle name="Normal 5 3 2 2 9" xfId="49387"/>
    <cellStyle name="Normal 5 3 2 2_Lcc_inputs" xfId="49388"/>
    <cellStyle name="Normal 5 3 2 4 2_Lcc_inputs" xfId="49389"/>
    <cellStyle name="Normal 5 3 2 4 3 2 3" xfId="49390"/>
    <cellStyle name="Normal 5 3 2 4 3 4" xfId="49391"/>
    <cellStyle name="Normal 5 3 2 4 3_Lcc_inputs" xfId="49392"/>
    <cellStyle name="Normal 5 3 2 4 7" xfId="49393"/>
    <cellStyle name="Normal 5 3 2 4 8" xfId="49394"/>
    <cellStyle name="Normal 5 3 2 4_Lcc_inputs" xfId="49395"/>
    <cellStyle name="Normal 5 3 2_Lcc_inputs" xfId="49396"/>
    <cellStyle name="Normal 5 3 3 2 2_Lcc_inputs" xfId="49397"/>
    <cellStyle name="Normal 5 3 3 2 3 2 3" xfId="49398"/>
    <cellStyle name="Normal 5 3 3 2 3 4" xfId="49399"/>
    <cellStyle name="Normal 5 3 3 2 3_Lcc_inputs" xfId="49400"/>
    <cellStyle name="Normal 5 3 3 2 7" xfId="49401"/>
    <cellStyle name="Normal 5 3 3 2 8" xfId="49402"/>
    <cellStyle name="Normal 5 3 3 2_Lcc_inputs" xfId="49403"/>
    <cellStyle name="Normal 5 3 3 3_Lcc_inputs" xfId="49404"/>
    <cellStyle name="Normal 5 3 3 4 2 3" xfId="49405"/>
    <cellStyle name="Normal 5 3 3 4 4" xfId="49406"/>
    <cellStyle name="Normal 5 3 3 4_Lcc_inputs" xfId="49407"/>
    <cellStyle name="Normal 5 3 3 9" xfId="49408"/>
    <cellStyle name="Normal 5 3 3_Lcc_inputs" xfId="49409"/>
    <cellStyle name="Normal 5 3 4 2 2_Lcc_inputs" xfId="49410"/>
    <cellStyle name="Normal 5 3 4 2 3 2 3" xfId="49411"/>
    <cellStyle name="Normal 5 3 4 2 3 4" xfId="49412"/>
    <cellStyle name="Normal 5 3 4 2 3_Lcc_inputs" xfId="49413"/>
    <cellStyle name="Normal 5 3 4 2 7" xfId="49414"/>
    <cellStyle name="Normal 5 3 4 2 8" xfId="49415"/>
    <cellStyle name="Normal 5 3 4 2_Lcc_inputs" xfId="49416"/>
    <cellStyle name="Normal 5 3 4 3_Lcc_inputs" xfId="49417"/>
    <cellStyle name="Normal 5 3 4 4 2 3" xfId="49418"/>
    <cellStyle name="Normal 5 3 4 4 4" xfId="49419"/>
    <cellStyle name="Normal 5 3 4 4_Lcc_inputs" xfId="49420"/>
    <cellStyle name="Normal 5 3 4 8" xfId="49421"/>
    <cellStyle name="Normal 5 3 4 9" xfId="49422"/>
    <cellStyle name="Normal 5 3 4_Lcc_inputs" xfId="49423"/>
    <cellStyle name="Normal 5 3 5 2_Lcc_inputs" xfId="49424"/>
    <cellStyle name="Normal 5 3 5 3 2 3" xfId="49425"/>
    <cellStyle name="Normal 5 3 5 3 4" xfId="49426"/>
    <cellStyle name="Normal 5 3 5 3_Lcc_inputs" xfId="49427"/>
    <cellStyle name="Normal 5 3 5 7" xfId="49428"/>
    <cellStyle name="Normal 5 3 5 8" xfId="49429"/>
    <cellStyle name="Normal 5 3 5_Lcc_inputs" xfId="49430"/>
    <cellStyle name="Normal 5 3 6 2 2 3" xfId="49431"/>
    <cellStyle name="Normal 5 3 6 2 4" xfId="49432"/>
    <cellStyle name="Normal 5 3 6 2_Lcc_inputs" xfId="49433"/>
    <cellStyle name="Normal 5 3 6 6" xfId="49434"/>
    <cellStyle name="Normal 5 3 6 7" xfId="49435"/>
    <cellStyle name="Normal 5 3 6_Lcc_inputs" xfId="49436"/>
    <cellStyle name="Normal 5 3 7 2 3" xfId="49437"/>
    <cellStyle name="Normal 5 3 7 3 2" xfId="49438"/>
    <cellStyle name="Normal 5 3 7 4" xfId="49439"/>
    <cellStyle name="Normal 5 3 7 5" xfId="49440"/>
    <cellStyle name="Normal 5 3 7_Lcc_inputs" xfId="49441"/>
    <cellStyle name="Normal 5 3 8 2 3" xfId="49442"/>
    <cellStyle name="Normal 5 3 8 4" xfId="49443"/>
    <cellStyle name="Normal 5 3 8_Lcc_inputs" xfId="49444"/>
    <cellStyle name="Normal 5 3_Lcc_inputs" xfId="49445"/>
    <cellStyle name="Normal 5 4 2 3_Lcc_inputs" xfId="49446"/>
    <cellStyle name="Normal 5 4 2 4 2 3" xfId="49447"/>
    <cellStyle name="Normal 5 4 2 4 4" xfId="49448"/>
    <cellStyle name="Normal 5 4 2 4_Lcc_inputs" xfId="49449"/>
    <cellStyle name="Normal 5 4 2 9" xfId="49450"/>
    <cellStyle name="Normal 5 4 2_Lcc_inputs" xfId="49451"/>
    <cellStyle name="Normal 5 4 4 2_Lcc_inputs" xfId="49452"/>
    <cellStyle name="Normal 5 4 4 3 2 3" xfId="49453"/>
    <cellStyle name="Normal 5 4 4 3 4" xfId="49454"/>
    <cellStyle name="Normal 5 4 4 3_Lcc_inputs" xfId="49455"/>
    <cellStyle name="Normal 5 4 4 7" xfId="49456"/>
    <cellStyle name="Normal 5 4 4 8" xfId="49457"/>
    <cellStyle name="Normal 5 4 4_Lcc_inputs" xfId="49458"/>
    <cellStyle name="Normal 5 5 2 2 2 3" xfId="49459"/>
    <cellStyle name="Normal 5 5 2 2_Lcc_inputs" xfId="49460"/>
    <cellStyle name="Normal 5 5 2 7" xfId="49461"/>
    <cellStyle name="Normal 5 5 2_Lcc_inputs" xfId="49462"/>
    <cellStyle name="Normal 5 5 3 2 3" xfId="49463"/>
    <cellStyle name="Normal 5 5 3 3 2" xfId="49464"/>
    <cellStyle name="Normal 5 5 3 5" xfId="49465"/>
    <cellStyle name="Normal 5 5 3_Lcc_inputs" xfId="49466"/>
    <cellStyle name="Normal 5 5 4 2 3" xfId="49467"/>
    <cellStyle name="Normal 5 5 4 4" xfId="49468"/>
    <cellStyle name="Normal 5 5 4_Lcc_inputs" xfId="49469"/>
    <cellStyle name="Normal 5 5 5 3" xfId="49470"/>
    <cellStyle name="Normal 5 5 6 2" xfId="49471"/>
    <cellStyle name="Normal 5 5 8" xfId="49472"/>
    <cellStyle name="Normal 5 5_Lcc_inputs" xfId="49473"/>
    <cellStyle name="Normal 5 6 3 2" xfId="49474"/>
    <cellStyle name="Normal 5 6_Lcc_inputs" xfId="49475"/>
    <cellStyle name="Normal 5 7 2 3" xfId="49476"/>
    <cellStyle name="Normal 5 7 3 2" xfId="49477"/>
    <cellStyle name="Normal 5 7 4" xfId="49478"/>
    <cellStyle name="Normal 5 7_Lcc_inputs" xfId="49479"/>
    <cellStyle name="Normal 5_Lcc_inputs" xfId="49480"/>
    <cellStyle name="Normal 50 10 2 2 3" xfId="49481"/>
    <cellStyle name="Normal 50 10 2 4" xfId="49482"/>
    <cellStyle name="Normal 50 10 2_Lcc_inputs" xfId="49483"/>
    <cellStyle name="Normal 50 10 6" xfId="49484"/>
    <cellStyle name="Normal 50 10 7" xfId="49485"/>
    <cellStyle name="Normal 50 10_Lcc_inputs" xfId="49486"/>
    <cellStyle name="Normal 50 11 2 3" xfId="49487"/>
    <cellStyle name="Normal 50 11 3 2" xfId="49488"/>
    <cellStyle name="Normal 50 11 4" xfId="49489"/>
    <cellStyle name="Normal 50 11 5" xfId="49490"/>
    <cellStyle name="Normal 50 11_Lcc_inputs" xfId="49491"/>
    <cellStyle name="Normal 50 12 2 3" xfId="49492"/>
    <cellStyle name="Normal 50 12 4" xfId="49493"/>
    <cellStyle name="Normal 50 12_Lcc_inputs" xfId="49494"/>
    <cellStyle name="Normal 50 13 3" xfId="49495"/>
    <cellStyle name="Normal 50 14 2" xfId="49496"/>
    <cellStyle name="Normal 50 16" xfId="49497"/>
    <cellStyle name="Normal 50 2 10" xfId="49498"/>
    <cellStyle name="Normal 50 2 2 2_Lcc_inputs" xfId="49499"/>
    <cellStyle name="Normal 50 2 2 3 2 3" xfId="49500"/>
    <cellStyle name="Normal 50 2 2 3 4" xfId="49501"/>
    <cellStyle name="Normal 50 2 2 3_Lcc_inputs" xfId="49502"/>
    <cellStyle name="Normal 50 2 2 7" xfId="49503"/>
    <cellStyle name="Normal 50 2 2 8" xfId="49504"/>
    <cellStyle name="Normal 50 2 2_Lcc_inputs" xfId="49505"/>
    <cellStyle name="Normal 50 2 3 2 2 3" xfId="49506"/>
    <cellStyle name="Normal 50 2 3 2 4" xfId="49507"/>
    <cellStyle name="Normal 50 2 3 2_Lcc_inputs" xfId="49508"/>
    <cellStyle name="Normal 50 2 3 6" xfId="49509"/>
    <cellStyle name="Normal 50 2 3 7" xfId="49510"/>
    <cellStyle name="Normal 50 2 3_Lcc_inputs" xfId="49511"/>
    <cellStyle name="Normal 50 2 4 2 3" xfId="49512"/>
    <cellStyle name="Normal 50 2 4 3 2" xfId="49513"/>
    <cellStyle name="Normal 50 2 4 4" xfId="49514"/>
    <cellStyle name="Normal 50 2 4 5" xfId="49515"/>
    <cellStyle name="Normal 50 2 4_Lcc_inputs" xfId="49516"/>
    <cellStyle name="Normal 50 2 5 2 3" xfId="49517"/>
    <cellStyle name="Normal 50 2 5 3 2" xfId="49518"/>
    <cellStyle name="Normal 50 2 5 4" xfId="49519"/>
    <cellStyle name="Normal 50 2 5 5" xfId="49520"/>
    <cellStyle name="Normal 50 2 5_Lcc_inputs" xfId="49521"/>
    <cellStyle name="Normal 50 2 6 2 2" xfId="49522"/>
    <cellStyle name="Normal 50 2 6 3" xfId="49523"/>
    <cellStyle name="Normal 50 2 6 4" xfId="49524"/>
    <cellStyle name="Normal 50 2 6_Lcc_inputs" xfId="49525"/>
    <cellStyle name="Normal 50 2 7 2" xfId="49526"/>
    <cellStyle name="Normal 50 2 7 3" xfId="49527"/>
    <cellStyle name="Normal 50 2 8" xfId="49528"/>
    <cellStyle name="Normal 50 2 8 2" xfId="49529"/>
    <cellStyle name="Normal 50 2 9" xfId="49530"/>
    <cellStyle name="Normal 50 2_Lcc_inputs" xfId="49531"/>
    <cellStyle name="Normal 50 3 2 2_Lcc_inputs" xfId="49532"/>
    <cellStyle name="Normal 50 3 2 3 2 3" xfId="49533"/>
    <cellStyle name="Normal 50 3 2 3 4" xfId="49534"/>
    <cellStyle name="Normal 50 3 2 3_Lcc_inputs" xfId="49535"/>
    <cellStyle name="Normal 50 3 2 7" xfId="49536"/>
    <cellStyle name="Normal 50 3 2 8" xfId="49537"/>
    <cellStyle name="Normal 50 3 2_Lcc_inputs" xfId="49538"/>
    <cellStyle name="Normal 50 3 3 2 2 3" xfId="49539"/>
    <cellStyle name="Normal 50 3 3 2 4" xfId="49540"/>
    <cellStyle name="Normal 50 3 3 2_Lcc_inputs" xfId="49541"/>
    <cellStyle name="Normal 50 3 3 6" xfId="49542"/>
    <cellStyle name="Normal 50 3 3 7" xfId="49543"/>
    <cellStyle name="Normal 50 3 3_Lcc_inputs" xfId="49544"/>
    <cellStyle name="Normal 50 3 4 2 3" xfId="49545"/>
    <cellStyle name="Normal 50 3 4 3 2" xfId="49546"/>
    <cellStyle name="Normal 50 3 4 4" xfId="49547"/>
    <cellStyle name="Normal 50 3 4 5" xfId="49548"/>
    <cellStyle name="Normal 50 3 4_Lcc_inputs" xfId="49549"/>
    <cellStyle name="Normal 50 3 5 2 3" xfId="49550"/>
    <cellStyle name="Normal 50 3 5 4" xfId="49551"/>
    <cellStyle name="Normal 50 3 5_Lcc_inputs" xfId="49552"/>
    <cellStyle name="Normal 50 3 6 3" xfId="49553"/>
    <cellStyle name="Normal 50 3 7 2" xfId="49554"/>
    <cellStyle name="Normal 50 3 8" xfId="49555"/>
    <cellStyle name="Normal 50 3 9" xfId="49556"/>
    <cellStyle name="Normal 50 3_Lcc_inputs" xfId="49557"/>
    <cellStyle name="Normal 50 4 2 2_Lcc_inputs" xfId="49558"/>
    <cellStyle name="Normal 50 4 2 3 2 3" xfId="49559"/>
    <cellStyle name="Normal 50 4 2 3 4" xfId="49560"/>
    <cellStyle name="Normal 50 4 2 3_Lcc_inputs" xfId="49561"/>
    <cellStyle name="Normal 50 4 2 7" xfId="49562"/>
    <cellStyle name="Normal 50 4 2 8" xfId="49563"/>
    <cellStyle name="Normal 50 4 2_Lcc_inputs" xfId="49564"/>
    <cellStyle name="Normal 50 4 3_Lcc_inputs" xfId="49565"/>
    <cellStyle name="Normal 50 4 4 2 3" xfId="49566"/>
    <cellStyle name="Normal 50 4 4 4" xfId="49567"/>
    <cellStyle name="Normal 50 4 4_Lcc_inputs" xfId="49568"/>
    <cellStyle name="Normal 50 4 8" xfId="49569"/>
    <cellStyle name="Normal 50 4 9" xfId="49570"/>
    <cellStyle name="Normal 50 4_Lcc_inputs" xfId="49571"/>
    <cellStyle name="Normal 50 5 2 2_Lcc_inputs" xfId="49572"/>
    <cellStyle name="Normal 50 5 2 3 2 3" xfId="49573"/>
    <cellStyle name="Normal 50 5 2 3 4" xfId="49574"/>
    <cellStyle name="Normal 50 5 2 3_Lcc_inputs" xfId="49575"/>
    <cellStyle name="Normal 50 5 2 7" xfId="49576"/>
    <cellStyle name="Normal 50 5 2 8" xfId="49577"/>
    <cellStyle name="Normal 50 5 2_Lcc_inputs" xfId="49578"/>
    <cellStyle name="Normal 50 5 3_Lcc_inputs" xfId="49579"/>
    <cellStyle name="Normal 50 5 4 2 3" xfId="49580"/>
    <cellStyle name="Normal 50 5 4 4" xfId="49581"/>
    <cellStyle name="Normal 50 5 4_Lcc_inputs" xfId="49582"/>
    <cellStyle name="Normal 50 5 8" xfId="49583"/>
    <cellStyle name="Normal 50 5 9" xfId="49584"/>
    <cellStyle name="Normal 50 5_Lcc_inputs" xfId="49585"/>
    <cellStyle name="Normal 50 6 2 2_Lcc_inputs" xfId="49586"/>
    <cellStyle name="Normal 50 6 2 3 2 3" xfId="49587"/>
    <cellStyle name="Normal 50 6 2 3 4" xfId="49588"/>
    <cellStyle name="Normal 50 6 2 3_Lcc_inputs" xfId="49589"/>
    <cellStyle name="Normal 50 6 2 7" xfId="49590"/>
    <cellStyle name="Normal 50 6 2 8" xfId="49591"/>
    <cellStyle name="Normal 50 6 2_Lcc_inputs" xfId="49592"/>
    <cellStyle name="Normal 50 6 3_Lcc_inputs" xfId="49593"/>
    <cellStyle name="Normal 50 6 4 2 3" xfId="49594"/>
    <cellStyle name="Normal 50 6 4 4" xfId="49595"/>
    <cellStyle name="Normal 50 6 4_Lcc_inputs" xfId="49596"/>
    <cellStyle name="Normal 50 6 8" xfId="49597"/>
    <cellStyle name="Normal 50 6 9" xfId="49598"/>
    <cellStyle name="Normal 50 6_Lcc_inputs" xfId="49599"/>
    <cellStyle name="Normal 50 7 2 2_Lcc_inputs" xfId="49600"/>
    <cellStyle name="Normal 50 7 2 3 2 3" xfId="49601"/>
    <cellStyle name="Normal 50 7 2 3 4" xfId="49602"/>
    <cellStyle name="Normal 50 7 2 3_Lcc_inputs" xfId="49603"/>
    <cellStyle name="Normal 50 7 2 7" xfId="49604"/>
    <cellStyle name="Normal 50 7 2 8" xfId="49605"/>
    <cellStyle name="Normal 50 7 2_Lcc_inputs" xfId="49606"/>
    <cellStyle name="Normal 50 7 3_Lcc_inputs" xfId="49607"/>
    <cellStyle name="Normal 50 7 4 2 3" xfId="49608"/>
    <cellStyle name="Normal 50 7 4 4" xfId="49609"/>
    <cellStyle name="Normal 50 7 4_Lcc_inputs" xfId="49610"/>
    <cellStyle name="Normal 50 7 8" xfId="49611"/>
    <cellStyle name="Normal 50 7 9" xfId="49612"/>
    <cellStyle name="Normal 50 7_Lcc_inputs" xfId="49613"/>
    <cellStyle name="Normal 50 8 2_Lcc_inputs" xfId="49614"/>
    <cellStyle name="Normal 50 8 3 2 3" xfId="49615"/>
    <cellStyle name="Normal 50 8 3 4" xfId="49616"/>
    <cellStyle name="Normal 50 8 3_Lcc_inputs" xfId="49617"/>
    <cellStyle name="Normal 50 8 7" xfId="49618"/>
    <cellStyle name="Normal 50 8 8" xfId="49619"/>
    <cellStyle name="Normal 50 8_Lcc_inputs" xfId="49620"/>
    <cellStyle name="Normal 50 9 2_Lcc_inputs" xfId="49621"/>
    <cellStyle name="Normal 50 9 3 2 3" xfId="49622"/>
    <cellStyle name="Normal 50 9 3 4" xfId="49623"/>
    <cellStyle name="Normal 50 9 3_Lcc_inputs" xfId="49624"/>
    <cellStyle name="Normal 50 9 7" xfId="49625"/>
    <cellStyle name="Normal 50 9 8" xfId="49626"/>
    <cellStyle name="Normal 50 9_Lcc_inputs" xfId="49627"/>
    <cellStyle name="Normal 50_Lcc_inputs" xfId="49628"/>
    <cellStyle name="Normal 51 10 2 2 3" xfId="49629"/>
    <cellStyle name="Normal 51 10 2 4" xfId="49630"/>
    <cellStyle name="Normal 51 10 2_Lcc_inputs" xfId="49631"/>
    <cellStyle name="Normal 51 10 6" xfId="49632"/>
    <cellStyle name="Normal 51 10 7" xfId="49633"/>
    <cellStyle name="Normal 51 10_Lcc_inputs" xfId="49634"/>
    <cellStyle name="Normal 51 11 2 3" xfId="49635"/>
    <cellStyle name="Normal 51 11 3 2" xfId="49636"/>
    <cellStyle name="Normal 51 11 4" xfId="49637"/>
    <cellStyle name="Normal 51 11 5" xfId="49638"/>
    <cellStyle name="Normal 51 11_Lcc_inputs" xfId="49639"/>
    <cellStyle name="Normal 51 12 2 3" xfId="49640"/>
    <cellStyle name="Normal 51 12 4" xfId="49641"/>
    <cellStyle name="Normal 51 12_Lcc_inputs" xfId="49642"/>
    <cellStyle name="Normal 51 13 3" xfId="49643"/>
    <cellStyle name="Normal 51 14 2" xfId="49644"/>
    <cellStyle name="Normal 51 16" xfId="49645"/>
    <cellStyle name="Normal 51 2 10" xfId="49646"/>
    <cellStyle name="Normal 51 2 2 2_Lcc_inputs" xfId="49647"/>
    <cellStyle name="Normal 51 2 2 3 2 3" xfId="49648"/>
    <cellStyle name="Normal 51 2 2 3 4" xfId="49649"/>
    <cellStyle name="Normal 51 2 2 3_Lcc_inputs" xfId="49650"/>
    <cellStyle name="Normal 51 2 2 7" xfId="49651"/>
    <cellStyle name="Normal 51 2 2 8" xfId="49652"/>
    <cellStyle name="Normal 51 2 2_Lcc_inputs" xfId="49653"/>
    <cellStyle name="Normal 51 2 3 2 2 3" xfId="49654"/>
    <cellStyle name="Normal 51 2 3 2 4" xfId="49655"/>
    <cellStyle name="Normal 51 2 3 2_Lcc_inputs" xfId="49656"/>
    <cellStyle name="Normal 51 2 3 6" xfId="49657"/>
    <cellStyle name="Normal 51 2 3 7" xfId="49658"/>
    <cellStyle name="Normal 51 2 3_Lcc_inputs" xfId="49659"/>
    <cellStyle name="Normal 51 2 4 2 3" xfId="49660"/>
    <cellStyle name="Normal 51 2 4 3 2" xfId="49661"/>
    <cellStyle name="Normal 51 2 4 4" xfId="49662"/>
    <cellStyle name="Normal 51 2 4 5" xfId="49663"/>
    <cellStyle name="Normal 51 2 4_Lcc_inputs" xfId="49664"/>
    <cellStyle name="Normal 51 2 5 2 3" xfId="49665"/>
    <cellStyle name="Normal 51 2 5 3 2" xfId="49666"/>
    <cellStyle name="Normal 51 2 5 4" xfId="49667"/>
    <cellStyle name="Normal 51 2 5 5" xfId="49668"/>
    <cellStyle name="Normal 51 2 5_Lcc_inputs" xfId="49669"/>
    <cellStyle name="Normal 51 2 6 2 2" xfId="49670"/>
    <cellStyle name="Normal 51 2 6 3" xfId="49671"/>
    <cellStyle name="Normal 51 2 6 4" xfId="49672"/>
    <cellStyle name="Normal 51 2 6_Lcc_inputs" xfId="49673"/>
    <cellStyle name="Normal 51 2 7 2" xfId="49674"/>
    <cellStyle name="Normal 51 2 7 3" xfId="49675"/>
    <cellStyle name="Normal 51 2 8" xfId="49676"/>
    <cellStyle name="Normal 51 2 8 2" xfId="49677"/>
    <cellStyle name="Normal 51 2 9" xfId="49678"/>
    <cellStyle name="Normal 51 2_Lcc_inputs" xfId="49679"/>
    <cellStyle name="Normal 51 3 2 2_Lcc_inputs" xfId="49680"/>
    <cellStyle name="Normal 51 3 2 3 2 3" xfId="49681"/>
    <cellStyle name="Normal 51 3 2 3 4" xfId="49682"/>
    <cellStyle name="Normal 51 3 2 3_Lcc_inputs" xfId="49683"/>
    <cellStyle name="Normal 51 3 2 7" xfId="49684"/>
    <cellStyle name="Normal 51 3 2 8" xfId="49685"/>
    <cellStyle name="Normal 51 3 2_Lcc_inputs" xfId="49686"/>
    <cellStyle name="Normal 51 3 3 2 2 3" xfId="49687"/>
    <cellStyle name="Normal 51 3 3 2 4" xfId="49688"/>
    <cellStyle name="Normal 51 3 3 2_Lcc_inputs" xfId="49689"/>
    <cellStyle name="Normal 51 3 3 6" xfId="49690"/>
    <cellStyle name="Normal 51 3 3 7" xfId="49691"/>
    <cellStyle name="Normal 51 3 3_Lcc_inputs" xfId="49692"/>
    <cellStyle name="Normal 51 3 4 2 3" xfId="49693"/>
    <cellStyle name="Normal 51 3 4 3 2" xfId="49694"/>
    <cellStyle name="Normal 51 3 4 4" xfId="49695"/>
    <cellStyle name="Normal 51 3 4 5" xfId="49696"/>
    <cellStyle name="Normal 51 3 4_Lcc_inputs" xfId="49697"/>
    <cellStyle name="Normal 51 3 5 2 3" xfId="49698"/>
    <cellStyle name="Normal 51 3 5 4" xfId="49699"/>
    <cellStyle name="Normal 51 3 5_Lcc_inputs" xfId="49700"/>
    <cellStyle name="Normal 51 3 6 3" xfId="49701"/>
    <cellStyle name="Normal 51 3 7 2" xfId="49702"/>
    <cellStyle name="Normal 51 3 8" xfId="49703"/>
    <cellStyle name="Normal 51 3 9" xfId="49704"/>
    <cellStyle name="Normal 51 3_Lcc_inputs" xfId="49705"/>
    <cellStyle name="Normal 51 4 2 2_Lcc_inputs" xfId="49706"/>
    <cellStyle name="Normal 51 4 2 3 2 3" xfId="49707"/>
    <cellStyle name="Normal 51 4 2 3 4" xfId="49708"/>
    <cellStyle name="Normal 51 4 2 3_Lcc_inputs" xfId="49709"/>
    <cellStyle name="Normal 51 4 2 7" xfId="49710"/>
    <cellStyle name="Normal 51 4 2 8" xfId="49711"/>
    <cellStyle name="Normal 51 4 2_Lcc_inputs" xfId="49712"/>
    <cellStyle name="Normal 51 4 3_Lcc_inputs" xfId="49713"/>
    <cellStyle name="Normal 51 4 4 2 3" xfId="49714"/>
    <cellStyle name="Normal 51 4 4 4" xfId="49715"/>
    <cellStyle name="Normal 51 4 4_Lcc_inputs" xfId="49716"/>
    <cellStyle name="Normal 51 4 8" xfId="49717"/>
    <cellStyle name="Normal 51 4 9" xfId="49718"/>
    <cellStyle name="Normal 51 4_Lcc_inputs" xfId="49719"/>
    <cellStyle name="Normal 51 5 2 2_Lcc_inputs" xfId="49720"/>
    <cellStyle name="Normal 51 5 2 3 2 3" xfId="49721"/>
    <cellStyle name="Normal 51 5 2 3 4" xfId="49722"/>
    <cellStyle name="Normal 51 5 2 3_Lcc_inputs" xfId="49723"/>
    <cellStyle name="Normal 51 5 2 7" xfId="49724"/>
    <cellStyle name="Normal 51 5 2 8" xfId="49725"/>
    <cellStyle name="Normal 51 5 2_Lcc_inputs" xfId="49726"/>
    <cellStyle name="Normal 51 5 3_Lcc_inputs" xfId="49727"/>
    <cellStyle name="Normal 51 5 4 2 3" xfId="49728"/>
    <cellStyle name="Normal 51 5 4 4" xfId="49729"/>
    <cellStyle name="Normal 51 5 4_Lcc_inputs" xfId="49730"/>
    <cellStyle name="Normal 51 5 8" xfId="49731"/>
    <cellStyle name="Normal 51 5 9" xfId="49732"/>
    <cellStyle name="Normal 51 5_Lcc_inputs" xfId="49733"/>
    <cellStyle name="Normal 51 6 2 2_Lcc_inputs" xfId="49734"/>
    <cellStyle name="Normal 51 6 2 3 2 3" xfId="49735"/>
    <cellStyle name="Normal 51 6 2 3 4" xfId="49736"/>
    <cellStyle name="Normal 51 6 2 3_Lcc_inputs" xfId="49737"/>
    <cellStyle name="Normal 51 6 2 7" xfId="49738"/>
    <cellStyle name="Normal 51 6 2 8" xfId="49739"/>
    <cellStyle name="Normal 51 6 2_Lcc_inputs" xfId="49740"/>
    <cellStyle name="Normal 51 6 3_Lcc_inputs" xfId="49741"/>
    <cellStyle name="Normal 51 6 4 2 3" xfId="49742"/>
    <cellStyle name="Normal 51 6 4 4" xfId="49743"/>
    <cellStyle name="Normal 51 6 4_Lcc_inputs" xfId="49744"/>
    <cellStyle name="Normal 51 6 8" xfId="49745"/>
    <cellStyle name="Normal 51 6 9" xfId="49746"/>
    <cellStyle name="Normal 51 6_Lcc_inputs" xfId="49747"/>
    <cellStyle name="Normal 51 7 2 2_Lcc_inputs" xfId="49748"/>
    <cellStyle name="Normal 51 7 2 3 2 3" xfId="49749"/>
    <cellStyle name="Normal 51 7 2 3 4" xfId="49750"/>
    <cellStyle name="Normal 51 7 2 3_Lcc_inputs" xfId="49751"/>
    <cellStyle name="Normal 51 7 2 7" xfId="49752"/>
    <cellStyle name="Normal 51 7 2 8" xfId="49753"/>
    <cellStyle name="Normal 51 7 2_Lcc_inputs" xfId="49754"/>
    <cellStyle name="Normal 51 7 3_Lcc_inputs" xfId="49755"/>
    <cellStyle name="Normal 51 7 4 2 3" xfId="49756"/>
    <cellStyle name="Normal 51 7 4 4" xfId="49757"/>
    <cellStyle name="Normal 51 7 4_Lcc_inputs" xfId="49758"/>
    <cellStyle name="Normal 51 7 8" xfId="49759"/>
    <cellStyle name="Normal 51 7 9" xfId="49760"/>
    <cellStyle name="Normal 51 7_Lcc_inputs" xfId="49761"/>
    <cellStyle name="Normal 51 8 2_Lcc_inputs" xfId="49762"/>
    <cellStyle name="Normal 51 8 3 2 3" xfId="49763"/>
    <cellStyle name="Normal 51 8 3 4" xfId="49764"/>
    <cellStyle name="Normal 51 8 3_Lcc_inputs" xfId="49765"/>
    <cellStyle name="Normal 51 8 7" xfId="49766"/>
    <cellStyle name="Normal 51 8 8" xfId="49767"/>
    <cellStyle name="Normal 51 8_Lcc_inputs" xfId="49768"/>
    <cellStyle name="Normal 51 9 2_Lcc_inputs" xfId="49769"/>
    <cellStyle name="Normal 51 9 3 2 3" xfId="49770"/>
    <cellStyle name="Normal 51 9 3 4" xfId="49771"/>
    <cellStyle name="Normal 51 9 3_Lcc_inputs" xfId="49772"/>
    <cellStyle name="Normal 51 9 7" xfId="49773"/>
    <cellStyle name="Normal 51 9 8" xfId="49774"/>
    <cellStyle name="Normal 51 9_Lcc_inputs" xfId="49775"/>
    <cellStyle name="Normal 51_Lcc_inputs" xfId="49776"/>
    <cellStyle name="Normal 52 10 2 2 3" xfId="49777"/>
    <cellStyle name="Normal 52 10 2 4" xfId="49778"/>
    <cellStyle name="Normal 52 10 2_Lcc_inputs" xfId="49779"/>
    <cellStyle name="Normal 52 10 6" xfId="49780"/>
    <cellStyle name="Normal 52 10 7" xfId="49781"/>
    <cellStyle name="Normal 52 10_Lcc_inputs" xfId="49782"/>
    <cellStyle name="Normal 52 11 2 3" xfId="49783"/>
    <cellStyle name="Normal 52 11 3 2" xfId="49784"/>
    <cellStyle name="Normal 52 11 4" xfId="49785"/>
    <cellStyle name="Normal 52 11 5" xfId="49786"/>
    <cellStyle name="Normal 52 11_Lcc_inputs" xfId="49787"/>
    <cellStyle name="Normal 52 12 2 3" xfId="49788"/>
    <cellStyle name="Normal 52 12 4" xfId="49789"/>
    <cellStyle name="Normal 52 12_Lcc_inputs" xfId="49790"/>
    <cellStyle name="Normal 52 13 3" xfId="49791"/>
    <cellStyle name="Normal 52 14 2" xfId="49792"/>
    <cellStyle name="Normal 52 16" xfId="49793"/>
    <cellStyle name="Normal 52 2 10" xfId="49794"/>
    <cellStyle name="Normal 52 2 2 2_Lcc_inputs" xfId="49795"/>
    <cellStyle name="Normal 52 2 2 3 2 3" xfId="49796"/>
    <cellStyle name="Normal 52 2 2 3 4" xfId="49797"/>
    <cellStyle name="Normal 52 2 2 3_Lcc_inputs" xfId="49798"/>
    <cellStyle name="Normal 52 2 2 7" xfId="49799"/>
    <cellStyle name="Normal 52 2 2 8" xfId="49800"/>
    <cellStyle name="Normal 52 2 2_Lcc_inputs" xfId="49801"/>
    <cellStyle name="Normal 52 2 3 2 2 3" xfId="49802"/>
    <cellStyle name="Normal 52 2 3 2 4" xfId="49803"/>
    <cellStyle name="Normal 52 2 3 2_Lcc_inputs" xfId="49804"/>
    <cellStyle name="Normal 52 2 3 6" xfId="49805"/>
    <cellStyle name="Normal 52 2 3 7" xfId="49806"/>
    <cellStyle name="Normal 52 2 3_Lcc_inputs" xfId="49807"/>
    <cellStyle name="Normal 52 2 4 2 3" xfId="49808"/>
    <cellStyle name="Normal 52 2 4 3 2" xfId="49809"/>
    <cellStyle name="Normal 52 2 4 4" xfId="49810"/>
    <cellStyle name="Normal 52 2 4 5" xfId="49811"/>
    <cellStyle name="Normal 52 2 4_Lcc_inputs" xfId="49812"/>
    <cellStyle name="Normal 52 2 5 2 3" xfId="49813"/>
    <cellStyle name="Normal 52 2 5 3 2" xfId="49814"/>
    <cellStyle name="Normal 52 2 5 4" xfId="49815"/>
    <cellStyle name="Normal 52 2 5 5" xfId="49816"/>
    <cellStyle name="Normal 52 2 5_Lcc_inputs" xfId="49817"/>
    <cellStyle name="Normal 52 2 6 2 2" xfId="49818"/>
    <cellStyle name="Normal 52 2 6 3" xfId="49819"/>
    <cellStyle name="Normal 52 2 6 4" xfId="49820"/>
    <cellStyle name="Normal 52 2 6_Lcc_inputs" xfId="49821"/>
    <cellStyle name="Normal 52 2 7 2" xfId="49822"/>
    <cellStyle name="Normal 52 2 7 3" xfId="49823"/>
    <cellStyle name="Normal 52 2 8" xfId="49824"/>
    <cellStyle name="Normal 52 2 8 2" xfId="49825"/>
    <cellStyle name="Normal 52 2 9" xfId="49826"/>
    <cellStyle name="Normal 52 2_Lcc_inputs" xfId="49827"/>
    <cellStyle name="Normal 52 3 2 2_Lcc_inputs" xfId="49828"/>
    <cellStyle name="Normal 52 3 2 3 2 3" xfId="49829"/>
    <cellStyle name="Normal 52 3 2 3 4" xfId="49830"/>
    <cellStyle name="Normal 52 3 2 3_Lcc_inputs" xfId="49831"/>
    <cellStyle name="Normal 52 3 2 7" xfId="49832"/>
    <cellStyle name="Normal 52 3 2 8" xfId="49833"/>
    <cellStyle name="Normal 52 3 2_Lcc_inputs" xfId="49834"/>
    <cellStyle name="Normal 52 3 3 2 2 3" xfId="49835"/>
    <cellStyle name="Normal 52 3 3 2 4" xfId="49836"/>
    <cellStyle name="Normal 52 3 3 2_Lcc_inputs" xfId="49837"/>
    <cellStyle name="Normal 52 3 3 6" xfId="49838"/>
    <cellStyle name="Normal 52 3 3 7" xfId="49839"/>
    <cellStyle name="Normal 52 3 3_Lcc_inputs" xfId="49840"/>
    <cellStyle name="Normal 52 3 4 2 3" xfId="49841"/>
    <cellStyle name="Normal 52 3 4 3 2" xfId="49842"/>
    <cellStyle name="Normal 52 3 4 4" xfId="49843"/>
    <cellStyle name="Normal 52 3 4 5" xfId="49844"/>
    <cellStyle name="Normal 52 3 4_Lcc_inputs" xfId="49845"/>
    <cellStyle name="Normal 52 3 5 2 3" xfId="49846"/>
    <cellStyle name="Normal 52 3 5 4" xfId="49847"/>
    <cellStyle name="Normal 52 3 5_Lcc_inputs" xfId="49848"/>
    <cellStyle name="Normal 52 3 6 3" xfId="49849"/>
    <cellStyle name="Normal 52 3 7 2" xfId="49850"/>
    <cellStyle name="Normal 52 3 8" xfId="49851"/>
    <cellStyle name="Normal 52 3 9" xfId="49852"/>
    <cellStyle name="Normal 52 3_Lcc_inputs" xfId="49853"/>
    <cellStyle name="Normal 52 4 2 2_Lcc_inputs" xfId="49854"/>
    <cellStyle name="Normal 52 4 2 3 2 3" xfId="49855"/>
    <cellStyle name="Normal 52 4 2 3 4" xfId="49856"/>
    <cellStyle name="Normal 52 4 2 3_Lcc_inputs" xfId="49857"/>
    <cellStyle name="Normal 52 4 2 7" xfId="49858"/>
    <cellStyle name="Normal 52 4 2 8" xfId="49859"/>
    <cellStyle name="Normal 52 4 2_Lcc_inputs" xfId="49860"/>
    <cellStyle name="Normal 52 4 3_Lcc_inputs" xfId="49861"/>
    <cellStyle name="Normal 52 4 4 2 3" xfId="49862"/>
    <cellStyle name="Normal 52 4 4 4" xfId="49863"/>
    <cellStyle name="Normal 52 4 4_Lcc_inputs" xfId="49864"/>
    <cellStyle name="Normal 52 4 8" xfId="49865"/>
    <cellStyle name="Normal 52 4 9" xfId="49866"/>
    <cellStyle name="Normal 52 4_Lcc_inputs" xfId="49867"/>
    <cellStyle name="Normal 52 5 2 2_Lcc_inputs" xfId="49868"/>
    <cellStyle name="Normal 52 5 2 3 2 3" xfId="49869"/>
    <cellStyle name="Normal 52 5 2 3 4" xfId="49870"/>
    <cellStyle name="Normal 52 5 2 3_Lcc_inputs" xfId="49871"/>
    <cellStyle name="Normal 52 5 2 7" xfId="49872"/>
    <cellStyle name="Normal 52 5 2 8" xfId="49873"/>
    <cellStyle name="Normal 52 5 2_Lcc_inputs" xfId="49874"/>
    <cellStyle name="Normal 52 5 3_Lcc_inputs" xfId="49875"/>
    <cellStyle name="Normal 52 5 4 2 3" xfId="49876"/>
    <cellStyle name="Normal 52 5 4 4" xfId="49877"/>
    <cellStyle name="Normal 52 5 4_Lcc_inputs" xfId="49878"/>
    <cellStyle name="Normal 52 5 8" xfId="49879"/>
    <cellStyle name="Normal 52 5 9" xfId="49880"/>
    <cellStyle name="Normal 52 5_Lcc_inputs" xfId="49881"/>
    <cellStyle name="Normal 52 6 2 2_Lcc_inputs" xfId="49882"/>
    <cellStyle name="Normal 52 6 2 3 2 3" xfId="49883"/>
    <cellStyle name="Normal 52 6 2 3 4" xfId="49884"/>
    <cellStyle name="Normal 52 6 2 3_Lcc_inputs" xfId="49885"/>
    <cellStyle name="Normal 52 6 2 7" xfId="49886"/>
    <cellStyle name="Normal 52 6 2 8" xfId="49887"/>
    <cellStyle name="Normal 52 6 2_Lcc_inputs" xfId="49888"/>
    <cellStyle name="Normal 52 6 3_Lcc_inputs" xfId="49889"/>
    <cellStyle name="Normal 52 6 4 2 3" xfId="49890"/>
    <cellStyle name="Normal 52 6 4 4" xfId="49891"/>
    <cellStyle name="Normal 52 6 4_Lcc_inputs" xfId="49892"/>
    <cellStyle name="Normal 52 6 8" xfId="49893"/>
    <cellStyle name="Normal 52 6 9" xfId="49894"/>
    <cellStyle name="Normal 52 6_Lcc_inputs" xfId="49895"/>
    <cellStyle name="Normal 52 7 2 2_Lcc_inputs" xfId="49896"/>
    <cellStyle name="Normal 52 7 2 3 2 3" xfId="49897"/>
    <cellStyle name="Normal 52 7 2 3 4" xfId="49898"/>
    <cellStyle name="Normal 52 7 2 3_Lcc_inputs" xfId="49899"/>
    <cellStyle name="Normal 52 7 2 7" xfId="49900"/>
    <cellStyle name="Normal 52 7 2 8" xfId="49901"/>
    <cellStyle name="Normal 52 7 2_Lcc_inputs" xfId="49902"/>
    <cellStyle name="Normal 52 7 3_Lcc_inputs" xfId="49903"/>
    <cellStyle name="Normal 52 7 4 2 3" xfId="49904"/>
    <cellStyle name="Normal 52 7 4 4" xfId="49905"/>
    <cellStyle name="Normal 52 7 4_Lcc_inputs" xfId="49906"/>
    <cellStyle name="Normal 52 7 8" xfId="49907"/>
    <cellStyle name="Normal 52 7 9" xfId="49908"/>
    <cellStyle name="Normal 52 7_Lcc_inputs" xfId="49909"/>
    <cellStyle name="Normal 52 8 2_Lcc_inputs" xfId="49910"/>
    <cellStyle name="Normal 52 8 3 2 3" xfId="49911"/>
    <cellStyle name="Normal 52 8 3 4" xfId="49912"/>
    <cellStyle name="Normal 52 8 3_Lcc_inputs" xfId="49913"/>
    <cellStyle name="Normal 52 8 7" xfId="49914"/>
    <cellStyle name="Normal 52 8 8" xfId="49915"/>
    <cellStyle name="Normal 52 8_Lcc_inputs" xfId="49916"/>
    <cellStyle name="Normal 52 9 2_Lcc_inputs" xfId="49917"/>
    <cellStyle name="Normal 52 9 3 2 3" xfId="49918"/>
    <cellStyle name="Normal 52 9 3 4" xfId="49919"/>
    <cellStyle name="Normal 52 9 3_Lcc_inputs" xfId="49920"/>
    <cellStyle name="Normal 52 9 7" xfId="49921"/>
    <cellStyle name="Normal 52 9 8" xfId="49922"/>
    <cellStyle name="Normal 52 9_Lcc_inputs" xfId="49923"/>
    <cellStyle name="Normal 52_Lcc_inputs" xfId="49924"/>
    <cellStyle name="Normal 54 10 2 2 3" xfId="49925"/>
    <cellStyle name="Normal 54 10 2 4" xfId="49926"/>
    <cellStyle name="Normal 54 10 2_Lcc_inputs" xfId="49927"/>
    <cellStyle name="Normal 54 10 6" xfId="49928"/>
    <cellStyle name="Normal 54 10 7" xfId="49929"/>
    <cellStyle name="Normal 54 10_Lcc_inputs" xfId="49930"/>
    <cellStyle name="Normal 54 11 2 3" xfId="49931"/>
    <cellStyle name="Normal 54 11 3 2" xfId="49932"/>
    <cellStyle name="Normal 54 11 4" xfId="49933"/>
    <cellStyle name="Normal 54 11 5" xfId="49934"/>
    <cellStyle name="Normal 54 11_Lcc_inputs" xfId="49935"/>
    <cellStyle name="Normal 54 12 2 3" xfId="49936"/>
    <cellStyle name="Normal 54 12 4" xfId="49937"/>
    <cellStyle name="Normal 54 12_Lcc_inputs" xfId="49938"/>
    <cellStyle name="Normal 54 13 3" xfId="49939"/>
    <cellStyle name="Normal 54 14 2" xfId="49940"/>
    <cellStyle name="Normal 54 15" xfId="49941"/>
    <cellStyle name="Normal 54 16" xfId="49942"/>
    <cellStyle name="Normal 54 2 10" xfId="49943"/>
    <cellStyle name="Normal 54 2 2 2_Lcc_inputs" xfId="49944"/>
    <cellStyle name="Normal 54 2 2 3 2 3" xfId="49945"/>
    <cellStyle name="Normal 54 2 2 3 4" xfId="49946"/>
    <cellStyle name="Normal 54 2 2 3_Lcc_inputs" xfId="49947"/>
    <cellStyle name="Normal 54 2 2 7" xfId="49948"/>
    <cellStyle name="Normal 54 2 2 8" xfId="49949"/>
    <cellStyle name="Normal 54 2 2_Lcc_inputs" xfId="49950"/>
    <cellStyle name="Normal 54 2 3 2 2 3" xfId="49951"/>
    <cellStyle name="Normal 54 2 3 2 4" xfId="49952"/>
    <cellStyle name="Normal 54 2 3 2_Lcc_inputs" xfId="49953"/>
    <cellStyle name="Normal 54 2 3 6" xfId="49954"/>
    <cellStyle name="Normal 54 2 3 7" xfId="49955"/>
    <cellStyle name="Normal 54 2 3_Lcc_inputs" xfId="49956"/>
    <cellStyle name="Normal 54 2 4 2 3" xfId="49957"/>
    <cellStyle name="Normal 54 2 4 3 2" xfId="49958"/>
    <cellStyle name="Normal 54 2 4 4" xfId="49959"/>
    <cellStyle name="Normal 54 2 4 5" xfId="49960"/>
    <cellStyle name="Normal 54 2 4_Lcc_inputs" xfId="49961"/>
    <cellStyle name="Normal 54 2 5 2 3" xfId="49962"/>
    <cellStyle name="Normal 54 2 5 3 2" xfId="49963"/>
    <cellStyle name="Normal 54 2 5 4" xfId="49964"/>
    <cellStyle name="Normal 54 2 5 5" xfId="49965"/>
    <cellStyle name="Normal 54 2 5_Lcc_inputs" xfId="49966"/>
    <cellStyle name="Normal 54 2 6 2 2" xfId="49967"/>
    <cellStyle name="Normal 54 2 6 3" xfId="49968"/>
    <cellStyle name="Normal 54 2 6 4" xfId="49969"/>
    <cellStyle name="Normal 54 2 6_Lcc_inputs" xfId="49970"/>
    <cellStyle name="Normal 54 2 7 2" xfId="49971"/>
    <cellStyle name="Normal 54 2 7 3" xfId="49972"/>
    <cellStyle name="Normal 54 2 8" xfId="49973"/>
    <cellStyle name="Normal 54 2 8 2" xfId="49974"/>
    <cellStyle name="Normal 54 2 9" xfId="49975"/>
    <cellStyle name="Normal 54 2_Lcc_inputs" xfId="49976"/>
    <cellStyle name="Normal 54 3 2 2_Lcc_inputs" xfId="49977"/>
    <cellStyle name="Normal 54 3 2 3 2 3" xfId="49978"/>
    <cellStyle name="Normal 54 3 2 3 4" xfId="49979"/>
    <cellStyle name="Normal 54 3 2 3_Lcc_inputs" xfId="49980"/>
    <cellStyle name="Normal 54 3 2 7" xfId="49981"/>
    <cellStyle name="Normal 54 3 2 8" xfId="49982"/>
    <cellStyle name="Normal 54 3 2_Lcc_inputs" xfId="49983"/>
    <cellStyle name="Normal 54 3 3 2 2 3" xfId="49984"/>
    <cellStyle name="Normal 54 3 3 2 4" xfId="49985"/>
    <cellStyle name="Normal 54 3 3 2_Lcc_inputs" xfId="49986"/>
    <cellStyle name="Normal 54 3 3 6" xfId="49987"/>
    <cellStyle name="Normal 54 3 3 7" xfId="49988"/>
    <cellStyle name="Normal 54 3 3_Lcc_inputs" xfId="49989"/>
    <cellStyle name="Normal 54 3 4 2 3" xfId="49990"/>
    <cellStyle name="Normal 54 3 4 3 2" xfId="49991"/>
    <cellStyle name="Normal 54 3 4 4" xfId="49992"/>
    <cellStyle name="Normal 54 3 4 5" xfId="49993"/>
    <cellStyle name="Normal 54 3 4_Lcc_inputs" xfId="49994"/>
    <cellStyle name="Normal 54 3 5 2 3" xfId="49995"/>
    <cellStyle name="Normal 54 3 5 4" xfId="49996"/>
    <cellStyle name="Normal 54 3 5_Lcc_inputs" xfId="49997"/>
    <cellStyle name="Normal 54 3 6 3" xfId="49998"/>
    <cellStyle name="Normal 54 3 7 2" xfId="49999"/>
    <cellStyle name="Normal 54 3 8" xfId="50000"/>
    <cellStyle name="Normal 54 3 9" xfId="50001"/>
    <cellStyle name="Normal 54 3_Lcc_inputs" xfId="50002"/>
    <cellStyle name="Normal 54 4 2 2_Lcc_inputs" xfId="50003"/>
    <cellStyle name="Normal 54 4 2 3 2 3" xfId="50004"/>
    <cellStyle name="Normal 54 4 2 3 4" xfId="50005"/>
    <cellStyle name="Normal 54 4 2 3_Lcc_inputs" xfId="50006"/>
    <cellStyle name="Normal 54 4 2 7" xfId="50007"/>
    <cellStyle name="Normal 54 4 2 8" xfId="50008"/>
    <cellStyle name="Normal 54 4 2_Lcc_inputs" xfId="50009"/>
    <cellStyle name="Normal 54 4 3_Lcc_inputs" xfId="50010"/>
    <cellStyle name="Normal 54 4 4 2 3" xfId="50011"/>
    <cellStyle name="Normal 54 4 4 4" xfId="50012"/>
    <cellStyle name="Normal 54 4 4_Lcc_inputs" xfId="50013"/>
    <cellStyle name="Normal 54 4 8" xfId="50014"/>
    <cellStyle name="Normal 54 4 9" xfId="50015"/>
    <cellStyle name="Normal 54 4_Lcc_inputs" xfId="50016"/>
    <cellStyle name="Normal 54 5 2 2_Lcc_inputs" xfId="50017"/>
    <cellStyle name="Normal 54 5 2 3 2 3" xfId="50018"/>
    <cellStyle name="Normal 54 5 2 3 4" xfId="50019"/>
    <cellStyle name="Normal 54 5 2 3_Lcc_inputs" xfId="50020"/>
    <cellStyle name="Normal 54 5 2 7" xfId="50021"/>
    <cellStyle name="Normal 54 5 2 8" xfId="50022"/>
    <cellStyle name="Normal 54 5 2_Lcc_inputs" xfId="50023"/>
    <cellStyle name="Normal 54 5 3_Lcc_inputs" xfId="50024"/>
    <cellStyle name="Normal 54 5 4 2 3" xfId="50025"/>
    <cellStyle name="Normal 54 5 4 4" xfId="50026"/>
    <cellStyle name="Normal 54 5 4_Lcc_inputs" xfId="50027"/>
    <cellStyle name="Normal 54 5 8" xfId="50028"/>
    <cellStyle name="Normal 54 5 9" xfId="50029"/>
    <cellStyle name="Normal 54 5_Lcc_inputs" xfId="50030"/>
    <cellStyle name="Normal 54 6 2 2_Lcc_inputs" xfId="50031"/>
    <cellStyle name="Normal 54 6 2 3 2 3" xfId="50032"/>
    <cellStyle name="Normal 54 6 2 3 4" xfId="50033"/>
    <cellStyle name="Normal 54 6 2 3_Lcc_inputs" xfId="50034"/>
    <cellStyle name="Normal 54 6 2 7" xfId="50035"/>
    <cellStyle name="Normal 54 6 2 8" xfId="50036"/>
    <cellStyle name="Normal 54 6 2_Lcc_inputs" xfId="50037"/>
    <cellStyle name="Normal 54 6 3_Lcc_inputs" xfId="50038"/>
    <cellStyle name="Normal 54 6 4 2 3" xfId="50039"/>
    <cellStyle name="Normal 54 6 4 4" xfId="50040"/>
    <cellStyle name="Normal 54 6 4_Lcc_inputs" xfId="50041"/>
    <cellStyle name="Normal 54 6 8" xfId="50042"/>
    <cellStyle name="Normal 54 6 9" xfId="50043"/>
    <cellStyle name="Normal 54 6_Lcc_inputs" xfId="50044"/>
    <cellStyle name="Normal 54 7 2 2_Lcc_inputs" xfId="50045"/>
    <cellStyle name="Normal 54 7 2 3 2 3" xfId="50046"/>
    <cellStyle name="Normal 54 7 2 3 4" xfId="50047"/>
    <cellStyle name="Normal 54 7 2 3_Lcc_inputs" xfId="50048"/>
    <cellStyle name="Normal 54 7 2 7" xfId="50049"/>
    <cellStyle name="Normal 54 7 2 8" xfId="50050"/>
    <cellStyle name="Normal 54 7 2_Lcc_inputs" xfId="50051"/>
    <cellStyle name="Normal 54 7 3_Lcc_inputs" xfId="50052"/>
    <cellStyle name="Normal 54 7 4 2 3" xfId="50053"/>
    <cellStyle name="Normal 54 7 4 4" xfId="50054"/>
    <cellStyle name="Normal 54 7 4_Lcc_inputs" xfId="50055"/>
    <cellStyle name="Normal 54 7 8" xfId="50056"/>
    <cellStyle name="Normal 54 7 9" xfId="50057"/>
    <cellStyle name="Normal 54 7_Lcc_inputs" xfId="50058"/>
    <cellStyle name="Normal 54 8 2_Lcc_inputs" xfId="50059"/>
    <cellStyle name="Normal 54 8 3 2 3" xfId="50060"/>
    <cellStyle name="Normal 54 8 3 4" xfId="50061"/>
    <cellStyle name="Normal 54 8 3_Lcc_inputs" xfId="50062"/>
    <cellStyle name="Normal 54 8 7" xfId="50063"/>
    <cellStyle name="Normal 54 8 8" xfId="50064"/>
    <cellStyle name="Normal 54 8_Lcc_inputs" xfId="50065"/>
    <cellStyle name="Normal 54 9 2_Lcc_inputs" xfId="50066"/>
    <cellStyle name="Normal 54 9 3 2 3" xfId="50067"/>
    <cellStyle name="Normal 54 9 3 4" xfId="50068"/>
    <cellStyle name="Normal 54 9 3_Lcc_inputs" xfId="50069"/>
    <cellStyle name="Normal 54 9 7" xfId="50070"/>
    <cellStyle name="Normal 54 9 8" xfId="50071"/>
    <cellStyle name="Normal 54 9_Lcc_inputs" xfId="50072"/>
    <cellStyle name="Normal 54_Lcc_inputs" xfId="50073"/>
    <cellStyle name="Normal 55 10 2 2 3" xfId="50074"/>
    <cellStyle name="Normal 55 10 2 4" xfId="50075"/>
    <cellStyle name="Normal 55 10 2_Lcc_inputs" xfId="50076"/>
    <cellStyle name="Normal 55 10 6" xfId="50077"/>
    <cellStyle name="Normal 55 10 7" xfId="50078"/>
    <cellStyle name="Normal 55 10_Lcc_inputs" xfId="50079"/>
    <cellStyle name="Normal 55 11 2 3" xfId="50080"/>
    <cellStyle name="Normal 55 11 3 2" xfId="50081"/>
    <cellStyle name="Normal 55 11 4" xfId="50082"/>
    <cellStyle name="Normal 55 11 5" xfId="50083"/>
    <cellStyle name="Normal 55 11_Lcc_inputs" xfId="50084"/>
    <cellStyle name="Normal 55 12 2 3" xfId="50085"/>
    <cellStyle name="Normal 55 12 4" xfId="50086"/>
    <cellStyle name="Normal 55 12_Lcc_inputs" xfId="50087"/>
    <cellStyle name="Normal 55 13 3" xfId="50088"/>
    <cellStyle name="Normal 55 14 2" xfId="50089"/>
    <cellStyle name="Normal 55 15" xfId="50090"/>
    <cellStyle name="Normal 55 16" xfId="50091"/>
    <cellStyle name="Normal 55 2 10" xfId="50092"/>
    <cellStyle name="Normal 55 2 2 2_Lcc_inputs" xfId="50093"/>
    <cellStyle name="Normal 55 2 2 3 2 3" xfId="50094"/>
    <cellStyle name="Normal 55 2 2 3 4" xfId="50095"/>
    <cellStyle name="Normal 55 2 2 3_Lcc_inputs" xfId="50096"/>
    <cellStyle name="Normal 55 2 2 7" xfId="50097"/>
    <cellStyle name="Normal 55 2 2 8" xfId="50098"/>
    <cellStyle name="Normal 55 2 2_Lcc_inputs" xfId="50099"/>
    <cellStyle name="Normal 55 2 3 2 2 3" xfId="50100"/>
    <cellStyle name="Normal 55 2 3 2 4" xfId="50101"/>
    <cellStyle name="Normal 55 2 3 2_Lcc_inputs" xfId="50102"/>
    <cellStyle name="Normal 55 2 3 6" xfId="50103"/>
    <cellStyle name="Normal 55 2 3 7" xfId="50104"/>
    <cellStyle name="Normal 55 2 3_Lcc_inputs" xfId="50105"/>
    <cellStyle name="Normal 55 2 4 2 3" xfId="50106"/>
    <cellStyle name="Normal 55 2 4 3 2" xfId="50107"/>
    <cellStyle name="Normal 55 2 4 4" xfId="50108"/>
    <cellStyle name="Normal 55 2 4 5" xfId="50109"/>
    <cellStyle name="Normal 55 2 4_Lcc_inputs" xfId="50110"/>
    <cellStyle name="Normal 55 2 5 2 3" xfId="50111"/>
    <cellStyle name="Normal 55 2 5 3 2" xfId="50112"/>
    <cellStyle name="Normal 55 2 5 4" xfId="50113"/>
    <cellStyle name="Normal 55 2 5 5" xfId="50114"/>
    <cellStyle name="Normal 55 2 5_Lcc_inputs" xfId="50115"/>
    <cellStyle name="Normal 55 2 6 2 2" xfId="50116"/>
    <cellStyle name="Normal 55 2 6 3" xfId="50117"/>
    <cellStyle name="Normal 55 2 6 4" xfId="50118"/>
    <cellStyle name="Normal 55 2 6_Lcc_inputs" xfId="50119"/>
    <cellStyle name="Normal 55 2 7 2" xfId="50120"/>
    <cellStyle name="Normal 55 2 7 3" xfId="50121"/>
    <cellStyle name="Normal 55 2 8" xfId="50122"/>
    <cellStyle name="Normal 55 2 8 2" xfId="50123"/>
    <cellStyle name="Normal 55 2 9" xfId="50124"/>
    <cellStyle name="Normal 55 2_Lcc_inputs" xfId="50125"/>
    <cellStyle name="Normal 55 3 2 2_Lcc_inputs" xfId="50126"/>
    <cellStyle name="Normal 55 3 2 3 2 3" xfId="50127"/>
    <cellStyle name="Normal 55 3 2 3 4" xfId="50128"/>
    <cellStyle name="Normal 55 3 2 3_Lcc_inputs" xfId="50129"/>
    <cellStyle name="Normal 55 3 2 7" xfId="50130"/>
    <cellStyle name="Normal 55 3 2 8" xfId="50131"/>
    <cellStyle name="Normal 55 3 2_Lcc_inputs" xfId="50132"/>
    <cellStyle name="Normal 55 3 3 2 2 3" xfId="50133"/>
    <cellStyle name="Normal 55 3 3 2 4" xfId="50134"/>
    <cellStyle name="Normal 55 3 3 2_Lcc_inputs" xfId="50135"/>
    <cellStyle name="Normal 55 3 3 6" xfId="50136"/>
    <cellStyle name="Normal 55 3 3 7" xfId="50137"/>
    <cellStyle name="Normal 55 3 3_Lcc_inputs" xfId="50138"/>
    <cellStyle name="Normal 55 3 4 2 3" xfId="50139"/>
    <cellStyle name="Normal 55 3 4 3 2" xfId="50140"/>
    <cellStyle name="Normal 55 3 4 4" xfId="50141"/>
    <cellStyle name="Normal 55 3 4 5" xfId="50142"/>
    <cellStyle name="Normal 55 3 4_Lcc_inputs" xfId="50143"/>
    <cellStyle name="Normal 55 3 5 2 3" xfId="50144"/>
    <cellStyle name="Normal 55 3 5 4" xfId="50145"/>
    <cellStyle name="Normal 55 3 5_Lcc_inputs" xfId="50146"/>
    <cellStyle name="Normal 55 3 6 3" xfId="50147"/>
    <cellStyle name="Normal 55 3 7 2" xfId="50148"/>
    <cellStyle name="Normal 55 3 8" xfId="50149"/>
    <cellStyle name="Normal 55 3 9" xfId="50150"/>
    <cellStyle name="Normal 55 3_Lcc_inputs" xfId="50151"/>
    <cellStyle name="Normal 55 4 2 2_Lcc_inputs" xfId="50152"/>
    <cellStyle name="Normal 55 4 2 3 2 3" xfId="50153"/>
    <cellStyle name="Normal 55 4 2 3 4" xfId="50154"/>
    <cellStyle name="Normal 55 4 2 3_Lcc_inputs" xfId="50155"/>
    <cellStyle name="Normal 55 4 2 7" xfId="50156"/>
    <cellStyle name="Normal 55 4 2 8" xfId="50157"/>
    <cellStyle name="Normal 55 4 2_Lcc_inputs" xfId="50158"/>
    <cellStyle name="Normal 55 4 3_Lcc_inputs" xfId="50159"/>
    <cellStyle name="Normal 55 4 4 2 3" xfId="50160"/>
    <cellStyle name="Normal 55 4 4 4" xfId="50161"/>
    <cellStyle name="Normal 55 4 4_Lcc_inputs" xfId="50162"/>
    <cellStyle name="Normal 55 4 8" xfId="50163"/>
    <cellStyle name="Normal 55 4 9" xfId="50164"/>
    <cellStyle name="Normal 55 4_Lcc_inputs" xfId="50165"/>
    <cellStyle name="Normal 55 5 2 2_Lcc_inputs" xfId="50166"/>
    <cellStyle name="Normal 55 5 2 3 2 3" xfId="50167"/>
    <cellStyle name="Normal 55 5 2 3 4" xfId="50168"/>
    <cellStyle name="Normal 55 5 2 3_Lcc_inputs" xfId="50169"/>
    <cellStyle name="Normal 55 5 2 7" xfId="50170"/>
    <cellStyle name="Normal 55 5 2 8" xfId="50171"/>
    <cellStyle name="Normal 55 5 2_Lcc_inputs" xfId="50172"/>
    <cellStyle name="Normal 55 5 3_Lcc_inputs" xfId="50173"/>
    <cellStyle name="Normal 55 5 4 2 3" xfId="50174"/>
    <cellStyle name="Normal 55 5 4 4" xfId="50175"/>
    <cellStyle name="Normal 55 5 4_Lcc_inputs" xfId="50176"/>
    <cellStyle name="Normal 55 5 8" xfId="50177"/>
    <cellStyle name="Normal 55 5 9" xfId="50178"/>
    <cellStyle name="Normal 55 5_Lcc_inputs" xfId="50179"/>
    <cellStyle name="Normal 55 6 2 2_Lcc_inputs" xfId="50180"/>
    <cellStyle name="Normal 55 6 2 3 2 3" xfId="50181"/>
    <cellStyle name="Normal 55 6 2 3 4" xfId="50182"/>
    <cellStyle name="Normal 55 6 2 3_Lcc_inputs" xfId="50183"/>
    <cellStyle name="Normal 55 6 2 7" xfId="50184"/>
    <cellStyle name="Normal 55 6 2 8" xfId="50185"/>
    <cellStyle name="Normal 55 6 2_Lcc_inputs" xfId="50186"/>
    <cellStyle name="Normal 55 6 3_Lcc_inputs" xfId="50187"/>
    <cellStyle name="Normal 55 6 4 2 3" xfId="50188"/>
    <cellStyle name="Normal 55 6 4 4" xfId="50189"/>
    <cellStyle name="Normal 55 6 4_Lcc_inputs" xfId="50190"/>
    <cellStyle name="Normal 55 6 8" xfId="50191"/>
    <cellStyle name="Normal 55 6 9" xfId="50192"/>
    <cellStyle name="Normal 55 6_Lcc_inputs" xfId="50193"/>
    <cellStyle name="Normal 55 7 2 2_Lcc_inputs" xfId="50194"/>
    <cellStyle name="Normal 55 7 2 3 2 3" xfId="50195"/>
    <cellStyle name="Normal 55 7 2 3 4" xfId="50196"/>
    <cellStyle name="Normal 55 7 2 3_Lcc_inputs" xfId="50197"/>
    <cellStyle name="Normal 55 7 2 7" xfId="50198"/>
    <cellStyle name="Normal 55 7 2 8" xfId="50199"/>
    <cellStyle name="Normal 55 7 2_Lcc_inputs" xfId="50200"/>
    <cellStyle name="Normal 55 7 3_Lcc_inputs" xfId="50201"/>
    <cellStyle name="Normal 55 7 4 2 3" xfId="50202"/>
    <cellStyle name="Normal 55 7 4 4" xfId="50203"/>
    <cellStyle name="Normal 55 7 4_Lcc_inputs" xfId="50204"/>
    <cellStyle name="Normal 55 7 8" xfId="50205"/>
    <cellStyle name="Normal 55 7 9" xfId="50206"/>
    <cellStyle name="Normal 55 7_Lcc_inputs" xfId="50207"/>
    <cellStyle name="Normal 55 8 2_Lcc_inputs" xfId="50208"/>
    <cellStyle name="Normal 55 8 3 2 3" xfId="50209"/>
    <cellStyle name="Normal 55 8 3 4" xfId="50210"/>
    <cellStyle name="Normal 55 8 3_Lcc_inputs" xfId="50211"/>
    <cellStyle name="Normal 55 8 7" xfId="50212"/>
    <cellStyle name="Normal 55 8 8" xfId="50213"/>
    <cellStyle name="Normal 55 8_Lcc_inputs" xfId="50214"/>
    <cellStyle name="Normal 55 9 2_Lcc_inputs" xfId="50215"/>
    <cellStyle name="Normal 55 9 3 2 3" xfId="50216"/>
    <cellStyle name="Normal 55 9 3 4" xfId="50217"/>
    <cellStyle name="Normal 55 9 3_Lcc_inputs" xfId="50218"/>
    <cellStyle name="Normal 55 9 7" xfId="50219"/>
    <cellStyle name="Normal 55 9 8" xfId="50220"/>
    <cellStyle name="Normal 55 9_Lcc_inputs" xfId="50221"/>
    <cellStyle name="Normal 55_Lcc_inputs" xfId="50222"/>
    <cellStyle name="Normal 56 10 2 2 3" xfId="50223"/>
    <cellStyle name="Normal 56 10 2 4" xfId="50224"/>
    <cellStyle name="Normal 56 10 2_Lcc_inputs" xfId="50225"/>
    <cellStyle name="Normal 56 10 6" xfId="50226"/>
    <cellStyle name="Normal 56 10 7" xfId="50227"/>
    <cellStyle name="Normal 56 10_Lcc_inputs" xfId="50228"/>
    <cellStyle name="Normal 56 11 2 3" xfId="50229"/>
    <cellStyle name="Normal 56 11 3 2" xfId="50230"/>
    <cellStyle name="Normal 56 11 4" xfId="50231"/>
    <cellStyle name="Normal 56 11 5" xfId="50232"/>
    <cellStyle name="Normal 56 11_Lcc_inputs" xfId="50233"/>
    <cellStyle name="Normal 56 12 2 3" xfId="50234"/>
    <cellStyle name="Normal 56 12 4" xfId="50235"/>
    <cellStyle name="Normal 56 12_Lcc_inputs" xfId="50236"/>
    <cellStyle name="Normal 56 13 3" xfId="50237"/>
    <cellStyle name="Normal 56 14 2" xfId="50238"/>
    <cellStyle name="Normal 56 15" xfId="50239"/>
    <cellStyle name="Normal 56 16" xfId="50240"/>
    <cellStyle name="Normal 56 2 10" xfId="50241"/>
    <cellStyle name="Normal 56 2 2 2_Lcc_inputs" xfId="50242"/>
    <cellStyle name="Normal 56 2 2 3 2 3" xfId="50243"/>
    <cellStyle name="Normal 56 2 2 3 4" xfId="50244"/>
    <cellStyle name="Normal 56 2 2 3_Lcc_inputs" xfId="50245"/>
    <cellStyle name="Normal 56 2 2 7" xfId="50246"/>
    <cellStyle name="Normal 56 2 2 8" xfId="50247"/>
    <cellStyle name="Normal 56 2 2_Lcc_inputs" xfId="50248"/>
    <cellStyle name="Normal 56 2 3 2 2 3" xfId="50249"/>
    <cellStyle name="Normal 56 2 3 2 4" xfId="50250"/>
    <cellStyle name="Normal 56 2 3 2_Lcc_inputs" xfId="50251"/>
    <cellStyle name="Normal 56 2 3 6" xfId="50252"/>
    <cellStyle name="Normal 56 2 3 7" xfId="50253"/>
    <cellStyle name="Normal 56 2 3_Lcc_inputs" xfId="50254"/>
    <cellStyle name="Normal 56 2 4 2 3" xfId="50255"/>
    <cellStyle name="Normal 56 2 4 3 2" xfId="50256"/>
    <cellStyle name="Normal 56 2 4 4" xfId="50257"/>
    <cellStyle name="Normal 56 2 4 5" xfId="50258"/>
    <cellStyle name="Normal 56 2 4_Lcc_inputs" xfId="50259"/>
    <cellStyle name="Normal 56 2 5 2 3" xfId="50260"/>
    <cellStyle name="Normal 56 2 5 3 2" xfId="50261"/>
    <cellStyle name="Normal 56 2 5 4" xfId="50262"/>
    <cellStyle name="Normal 56 2 5 5" xfId="50263"/>
    <cellStyle name="Normal 56 2 5_Lcc_inputs" xfId="50264"/>
    <cellStyle name="Normal 56 2 6 2 2" xfId="50265"/>
    <cellStyle name="Normal 56 2 6 3" xfId="50266"/>
    <cellStyle name="Normal 56 2 6 4" xfId="50267"/>
    <cellStyle name="Normal 56 2 6_Lcc_inputs" xfId="50268"/>
    <cellStyle name="Normal 56 2 7 2" xfId="50269"/>
    <cellStyle name="Normal 56 2 7 3" xfId="50270"/>
    <cellStyle name="Normal 56 2 8" xfId="50271"/>
    <cellStyle name="Normal 56 2 8 2" xfId="50272"/>
    <cellStyle name="Normal 56 2 9" xfId="50273"/>
    <cellStyle name="Normal 56 2_Lcc_inputs" xfId="50274"/>
    <cellStyle name="Normal 56 3 2 2_Lcc_inputs" xfId="50275"/>
    <cellStyle name="Normal 56 3 2 3 2 3" xfId="50276"/>
    <cellStyle name="Normal 56 3 2 3 4" xfId="50277"/>
    <cellStyle name="Normal 56 3 2 3_Lcc_inputs" xfId="50278"/>
    <cellStyle name="Normal 56 3 2 7" xfId="50279"/>
    <cellStyle name="Normal 56 3 2 8" xfId="50280"/>
    <cellStyle name="Normal 56 3 2_Lcc_inputs" xfId="50281"/>
    <cellStyle name="Normal 56 3 3 2 2 3" xfId="50282"/>
    <cellStyle name="Normal 56 3 3 2 4" xfId="50283"/>
    <cellStyle name="Normal 56 3 3 2_Lcc_inputs" xfId="50284"/>
    <cellStyle name="Normal 56 3 3 6" xfId="50285"/>
    <cellStyle name="Normal 56 3 3 7" xfId="50286"/>
    <cellStyle name="Normal 56 3 3_Lcc_inputs" xfId="50287"/>
    <cellStyle name="Normal 56 3 4 2 3" xfId="50288"/>
    <cellStyle name="Normal 56 3 4 3 2" xfId="50289"/>
    <cellStyle name="Normal 56 3 4 4" xfId="50290"/>
    <cellStyle name="Normal 56 3 4 5" xfId="50291"/>
    <cellStyle name="Normal 56 3 4_Lcc_inputs" xfId="50292"/>
    <cellStyle name="Normal 56 3 5 2 3" xfId="50293"/>
    <cellStyle name="Normal 56 3 5 4" xfId="50294"/>
    <cellStyle name="Normal 56 3 5_Lcc_inputs" xfId="50295"/>
    <cellStyle name="Normal 56 3 6 3" xfId="50296"/>
    <cellStyle name="Normal 56 3 7 2" xfId="50297"/>
    <cellStyle name="Normal 56 3 8" xfId="50298"/>
    <cellStyle name="Normal 56 3 9" xfId="50299"/>
    <cellStyle name="Normal 56 3_Lcc_inputs" xfId="50300"/>
    <cellStyle name="Normal 56 4 2 2_Lcc_inputs" xfId="50301"/>
    <cellStyle name="Normal 56 4 2 3 2 3" xfId="50302"/>
    <cellStyle name="Normal 56 4 2 3 4" xfId="50303"/>
    <cellStyle name="Normal 56 4 2 3_Lcc_inputs" xfId="50304"/>
    <cellStyle name="Normal 56 4 2 7" xfId="50305"/>
    <cellStyle name="Normal 56 4 2 8" xfId="50306"/>
    <cellStyle name="Normal 56 4 2_Lcc_inputs" xfId="50307"/>
    <cellStyle name="Normal 56 4 3_Lcc_inputs" xfId="50308"/>
    <cellStyle name="Normal 56 4 4 2 3" xfId="50309"/>
    <cellStyle name="Normal 56 4 4 4" xfId="50310"/>
    <cellStyle name="Normal 56 4 4_Lcc_inputs" xfId="50311"/>
    <cellStyle name="Normal 56 4 8" xfId="50312"/>
    <cellStyle name="Normal 56 4 9" xfId="50313"/>
    <cellStyle name="Normal 56 4_Lcc_inputs" xfId="50314"/>
    <cellStyle name="Normal 56 5 2 2_Lcc_inputs" xfId="50315"/>
    <cellStyle name="Normal 56 5 2 3 2 3" xfId="50316"/>
    <cellStyle name="Normal 56 5 2 3 4" xfId="50317"/>
    <cellStyle name="Normal 56 5 2 3_Lcc_inputs" xfId="50318"/>
    <cellStyle name="Normal 56 5 2 7" xfId="50319"/>
    <cellStyle name="Normal 56 5 2 8" xfId="50320"/>
    <cellStyle name="Normal 56 5 2_Lcc_inputs" xfId="50321"/>
    <cellStyle name="Normal 56 5 3_Lcc_inputs" xfId="50322"/>
    <cellStyle name="Normal 56 5 4 2 3" xfId="50323"/>
    <cellStyle name="Normal 56 5 4 4" xfId="50324"/>
    <cellStyle name="Normal 56 5 4_Lcc_inputs" xfId="50325"/>
    <cellStyle name="Normal 56 5 8" xfId="50326"/>
    <cellStyle name="Normal 56 5 9" xfId="50327"/>
    <cellStyle name="Normal 56 5_Lcc_inputs" xfId="50328"/>
    <cellStyle name="Normal 56 6 2 2_Lcc_inputs" xfId="50329"/>
    <cellStyle name="Normal 56 6 2 3 2 3" xfId="50330"/>
    <cellStyle name="Normal 56 6 2 3 4" xfId="50331"/>
    <cellStyle name="Normal 56 6 2 3_Lcc_inputs" xfId="50332"/>
    <cellStyle name="Normal 56 6 2 7" xfId="50333"/>
    <cellStyle name="Normal 56 6 2 8" xfId="50334"/>
    <cellStyle name="Normal 56 6 2_Lcc_inputs" xfId="50335"/>
    <cellStyle name="Normal 56 6 3_Lcc_inputs" xfId="50336"/>
    <cellStyle name="Normal 56 6 4 2 3" xfId="50337"/>
    <cellStyle name="Normal 56 6 4 4" xfId="50338"/>
    <cellStyle name="Normal 56 6 4_Lcc_inputs" xfId="50339"/>
    <cellStyle name="Normal 56 6 8" xfId="50340"/>
    <cellStyle name="Normal 56 6 9" xfId="50341"/>
    <cellStyle name="Normal 56 6_Lcc_inputs" xfId="50342"/>
    <cellStyle name="Normal 56 7 2 2_Lcc_inputs" xfId="50343"/>
    <cellStyle name="Normal 56 7 2 3 2 3" xfId="50344"/>
    <cellStyle name="Normal 56 7 2 3 4" xfId="50345"/>
    <cellStyle name="Normal 56 7 2 3_Lcc_inputs" xfId="50346"/>
    <cellStyle name="Normal 56 7 2 7" xfId="50347"/>
    <cellStyle name="Normal 56 7 2 8" xfId="50348"/>
    <cellStyle name="Normal 56 7 2_Lcc_inputs" xfId="50349"/>
    <cellStyle name="Normal 56 7 3_Lcc_inputs" xfId="50350"/>
    <cellStyle name="Normal 56 7 4 2 3" xfId="50351"/>
    <cellStyle name="Normal 56 7 4 4" xfId="50352"/>
    <cellStyle name="Normal 56 7 4_Lcc_inputs" xfId="50353"/>
    <cellStyle name="Normal 56 7 8" xfId="50354"/>
    <cellStyle name="Normal 56 7 9" xfId="50355"/>
    <cellStyle name="Normal 56 7_Lcc_inputs" xfId="50356"/>
    <cellStyle name="Normal 56 8 2_Lcc_inputs" xfId="50357"/>
    <cellStyle name="Normal 56 8 3 2 3" xfId="50358"/>
    <cellStyle name="Normal 56 8 3 4" xfId="50359"/>
    <cellStyle name="Normal 56 8 3_Lcc_inputs" xfId="50360"/>
    <cellStyle name="Normal 56 8 7" xfId="50361"/>
    <cellStyle name="Normal 56 8 8" xfId="50362"/>
    <cellStyle name="Normal 56 8_Lcc_inputs" xfId="50363"/>
    <cellStyle name="Normal 56 9 2_Lcc_inputs" xfId="50364"/>
    <cellStyle name="Normal 56 9 3 2 3" xfId="50365"/>
    <cellStyle name="Normal 56 9 3 4" xfId="50366"/>
    <cellStyle name="Normal 56 9 3_Lcc_inputs" xfId="50367"/>
    <cellStyle name="Normal 56 9 7" xfId="50368"/>
    <cellStyle name="Normal 56 9 8" xfId="50369"/>
    <cellStyle name="Normal 56 9_Lcc_inputs" xfId="50370"/>
    <cellStyle name="Normal 56_Lcc_inputs" xfId="50371"/>
    <cellStyle name="Normal 57 10 2 2 3" xfId="50372"/>
    <cellStyle name="Normal 57 10 2 4" xfId="50373"/>
    <cellStyle name="Normal 57 10 2_Lcc_inputs" xfId="50374"/>
    <cellStyle name="Normal 57 10 6" xfId="50375"/>
    <cellStyle name="Normal 57 10 7" xfId="50376"/>
    <cellStyle name="Normal 57 10_Lcc_inputs" xfId="50377"/>
    <cellStyle name="Normal 57 11 2 3" xfId="50378"/>
    <cellStyle name="Normal 57 11 3 2" xfId="50379"/>
    <cellStyle name="Normal 57 11 4" xfId="50380"/>
    <cellStyle name="Normal 57 11 5" xfId="50381"/>
    <cellStyle name="Normal 57 11_Lcc_inputs" xfId="50382"/>
    <cellStyle name="Normal 57 12 2 3" xfId="50383"/>
    <cellStyle name="Normal 57 12 4" xfId="50384"/>
    <cellStyle name="Normal 57 12_Lcc_inputs" xfId="50385"/>
    <cellStyle name="Normal 57 13 3" xfId="50386"/>
    <cellStyle name="Normal 57 14 2" xfId="50387"/>
    <cellStyle name="Normal 57 15" xfId="50388"/>
    <cellStyle name="Normal 57 16" xfId="50389"/>
    <cellStyle name="Normal 57 2 10" xfId="50390"/>
    <cellStyle name="Normal 57 2 2 2_Lcc_inputs" xfId="50391"/>
    <cellStyle name="Normal 57 2 2 3 2 3" xfId="50392"/>
    <cellStyle name="Normal 57 2 2 3 4" xfId="50393"/>
    <cellStyle name="Normal 57 2 2 3_Lcc_inputs" xfId="50394"/>
    <cellStyle name="Normal 57 2 2 7" xfId="50395"/>
    <cellStyle name="Normal 57 2 2 8" xfId="50396"/>
    <cellStyle name="Normal 57 2 2_Lcc_inputs" xfId="50397"/>
    <cellStyle name="Normal 57 2 3 2 2 3" xfId="50398"/>
    <cellStyle name="Normal 57 2 3 2 4" xfId="50399"/>
    <cellStyle name="Normal 57 2 3 2_Lcc_inputs" xfId="50400"/>
    <cellStyle name="Normal 57 2 3 6" xfId="50401"/>
    <cellStyle name="Normal 57 2 3 7" xfId="50402"/>
    <cellStyle name="Normal 57 2 3_Lcc_inputs" xfId="50403"/>
    <cellStyle name="Normal 57 2 4 2 3" xfId="50404"/>
    <cellStyle name="Normal 57 2 4 3 2" xfId="50405"/>
    <cellStyle name="Normal 57 2 4 4" xfId="50406"/>
    <cellStyle name="Normal 57 2 4 5" xfId="50407"/>
    <cellStyle name="Normal 57 2 4_Lcc_inputs" xfId="50408"/>
    <cellStyle name="Normal 57 2 5 2 3" xfId="50409"/>
    <cellStyle name="Normal 57 2 5 3 2" xfId="50410"/>
    <cellStyle name="Normal 57 2 5 4" xfId="50411"/>
    <cellStyle name="Normal 57 2 5 5" xfId="50412"/>
    <cellStyle name="Normal 57 2 5_Lcc_inputs" xfId="50413"/>
    <cellStyle name="Normal 57 2 6 2 2" xfId="50414"/>
    <cellStyle name="Normal 57 2 6 3" xfId="50415"/>
    <cellStyle name="Normal 57 2 6 4" xfId="50416"/>
    <cellStyle name="Normal 57 2 6_Lcc_inputs" xfId="50417"/>
    <cellStyle name="Normal 57 2 7 2" xfId="50418"/>
    <cellStyle name="Normal 57 2 7 3" xfId="50419"/>
    <cellStyle name="Normal 57 2 8" xfId="50420"/>
    <cellStyle name="Normal 57 2 8 2" xfId="50421"/>
    <cellStyle name="Normal 57 2 9" xfId="50422"/>
    <cellStyle name="Normal 57 2_Lcc_inputs" xfId="50423"/>
    <cellStyle name="Normal 57 3 2 2_Lcc_inputs" xfId="50424"/>
    <cellStyle name="Normal 57 3 2 3 2 3" xfId="50425"/>
    <cellStyle name="Normal 57 3 2 3 4" xfId="50426"/>
    <cellStyle name="Normal 57 3 2 3_Lcc_inputs" xfId="50427"/>
    <cellStyle name="Normal 57 3 2 7" xfId="50428"/>
    <cellStyle name="Normal 57 3 2 8" xfId="50429"/>
    <cellStyle name="Normal 57 3 2_Lcc_inputs" xfId="50430"/>
    <cellStyle name="Normal 57 3 3 2 2 3" xfId="50431"/>
    <cellStyle name="Normal 57 3 3 2 4" xfId="50432"/>
    <cellStyle name="Normal 57 3 3 2_Lcc_inputs" xfId="50433"/>
    <cellStyle name="Normal 57 3 3 6" xfId="50434"/>
    <cellStyle name="Normal 57 3 3 7" xfId="50435"/>
    <cellStyle name="Normal 57 3 3_Lcc_inputs" xfId="50436"/>
    <cellStyle name="Normal 57 3 4 2 3" xfId="50437"/>
    <cellStyle name="Normal 57 3 4 3 2" xfId="50438"/>
    <cellStyle name="Normal 57 3 4 4" xfId="50439"/>
    <cellStyle name="Normal 57 3 4 5" xfId="50440"/>
    <cellStyle name="Normal 57 3 4_Lcc_inputs" xfId="50441"/>
    <cellStyle name="Normal 57 3 5 2 3" xfId="50442"/>
    <cellStyle name="Normal 57 3 5 4" xfId="50443"/>
    <cellStyle name="Normal 57 3 5_Lcc_inputs" xfId="50444"/>
    <cellStyle name="Normal 57 3 6 3" xfId="50445"/>
    <cellStyle name="Normal 57 3 7 2" xfId="50446"/>
    <cellStyle name="Normal 57 3 8" xfId="50447"/>
    <cellStyle name="Normal 57 3 9" xfId="50448"/>
    <cellStyle name="Normal 57 3_Lcc_inputs" xfId="50449"/>
    <cellStyle name="Normal 57 4 2 2_Lcc_inputs" xfId="50450"/>
    <cellStyle name="Normal 57 4 2 3 2 3" xfId="50451"/>
    <cellStyle name="Normal 57 4 2 3 4" xfId="50452"/>
    <cellStyle name="Normal 57 4 2 3_Lcc_inputs" xfId="50453"/>
    <cellStyle name="Normal 57 4 2 7" xfId="50454"/>
    <cellStyle name="Normal 57 4 2 8" xfId="50455"/>
    <cellStyle name="Normal 57 4 2_Lcc_inputs" xfId="50456"/>
    <cellStyle name="Normal 57 4 3_Lcc_inputs" xfId="50457"/>
    <cellStyle name="Normal 57 4 4 2 3" xfId="50458"/>
    <cellStyle name="Normal 57 4 4 4" xfId="50459"/>
    <cellStyle name="Normal 57 4 4_Lcc_inputs" xfId="50460"/>
    <cellStyle name="Normal 57 4 8" xfId="50461"/>
    <cellStyle name="Normal 57 4 9" xfId="50462"/>
    <cellStyle name="Normal 57 4_Lcc_inputs" xfId="50463"/>
    <cellStyle name="Normal 57 5 2 2_Lcc_inputs" xfId="50464"/>
    <cellStyle name="Normal 57 5 2 3 2 3" xfId="50465"/>
    <cellStyle name="Normal 57 5 2 3 4" xfId="50466"/>
    <cellStyle name="Normal 57 5 2 3_Lcc_inputs" xfId="50467"/>
    <cellStyle name="Normal 57 5 2 7" xfId="50468"/>
    <cellStyle name="Normal 57 5 2 8" xfId="50469"/>
    <cellStyle name="Normal 57 5 2_Lcc_inputs" xfId="50470"/>
    <cellStyle name="Normal 57 5 3_Lcc_inputs" xfId="50471"/>
    <cellStyle name="Normal 57 5 4 2 3" xfId="50472"/>
    <cellStyle name="Normal 57 5 4 4" xfId="50473"/>
    <cellStyle name="Normal 57 5 4_Lcc_inputs" xfId="50474"/>
    <cellStyle name="Normal 57 5 8" xfId="50475"/>
    <cellStyle name="Normal 57 5 9" xfId="50476"/>
    <cellStyle name="Normal 57 5_Lcc_inputs" xfId="50477"/>
    <cellStyle name="Normal 57 6 2 2_Lcc_inputs" xfId="50478"/>
    <cellStyle name="Normal 57 6 2 3 2 3" xfId="50479"/>
    <cellStyle name="Normal 57 6 2 3 4" xfId="50480"/>
    <cellStyle name="Normal 57 6 2 3_Lcc_inputs" xfId="50481"/>
    <cellStyle name="Normal 57 6 2 7" xfId="50482"/>
    <cellStyle name="Normal 57 6 2 8" xfId="50483"/>
    <cellStyle name="Normal 57 6 2_Lcc_inputs" xfId="50484"/>
    <cellStyle name="Normal 57 6 3_Lcc_inputs" xfId="50485"/>
    <cellStyle name="Normal 57 6 4 2 3" xfId="50486"/>
    <cellStyle name="Normal 57 6 4 4" xfId="50487"/>
    <cellStyle name="Normal 57 6 4_Lcc_inputs" xfId="50488"/>
    <cellStyle name="Normal 57 6 8" xfId="50489"/>
    <cellStyle name="Normal 57 6 9" xfId="50490"/>
    <cellStyle name="Normal 57 6_Lcc_inputs" xfId="50491"/>
    <cellStyle name="Normal 57 7 2 2_Lcc_inputs" xfId="50492"/>
    <cellStyle name="Normal 57 7 2 3 2 3" xfId="50493"/>
    <cellStyle name="Normal 57 7 2 3 4" xfId="50494"/>
    <cellStyle name="Normal 57 7 2 3_Lcc_inputs" xfId="50495"/>
    <cellStyle name="Normal 57 7 2 7" xfId="50496"/>
    <cellStyle name="Normal 57 7 2 8" xfId="50497"/>
    <cellStyle name="Normal 57 7 2_Lcc_inputs" xfId="50498"/>
    <cellStyle name="Normal 57 7 3_Lcc_inputs" xfId="50499"/>
    <cellStyle name="Normal 57 7 4 2 3" xfId="50500"/>
    <cellStyle name="Normal 57 7 4 4" xfId="50501"/>
    <cellStyle name="Normal 57 7 4_Lcc_inputs" xfId="50502"/>
    <cellStyle name="Normal 57 7 8" xfId="50503"/>
    <cellStyle name="Normal 57 7 9" xfId="50504"/>
    <cellStyle name="Normal 57 7_Lcc_inputs" xfId="50505"/>
    <cellStyle name="Normal 57 8 2_Lcc_inputs" xfId="50506"/>
    <cellStyle name="Normal 57 8 3 2 3" xfId="50507"/>
    <cellStyle name="Normal 57 8 3 4" xfId="50508"/>
    <cellStyle name="Normal 57 8 3_Lcc_inputs" xfId="50509"/>
    <cellStyle name="Normal 57 8 7" xfId="50510"/>
    <cellStyle name="Normal 57 8 8" xfId="50511"/>
    <cellStyle name="Normal 57 8_Lcc_inputs" xfId="50512"/>
    <cellStyle name="Normal 57 9 2_Lcc_inputs" xfId="50513"/>
    <cellStyle name="Normal 57 9 3 2 3" xfId="50514"/>
    <cellStyle name="Normal 57 9 3 4" xfId="50515"/>
    <cellStyle name="Normal 57 9 3_Lcc_inputs" xfId="50516"/>
    <cellStyle name="Normal 57 9 7" xfId="50517"/>
    <cellStyle name="Normal 57 9 8" xfId="50518"/>
    <cellStyle name="Normal 57 9_Lcc_inputs" xfId="50519"/>
    <cellStyle name="Normal 57_Lcc_inputs" xfId="50520"/>
    <cellStyle name="Normal 58 10 2 2 3" xfId="50521"/>
    <cellStyle name="Normal 58 10 2 4" xfId="50522"/>
    <cellStyle name="Normal 58 10 2_Lcc_inputs" xfId="50523"/>
    <cellStyle name="Normal 58 10 6" xfId="50524"/>
    <cellStyle name="Normal 58 10 7" xfId="50525"/>
    <cellStyle name="Normal 58 10_Lcc_inputs" xfId="50526"/>
    <cellStyle name="Normal 58 11 2 3" xfId="50527"/>
    <cellStyle name="Normal 58 11 3 2" xfId="50528"/>
    <cellStyle name="Normal 58 11 4" xfId="50529"/>
    <cellStyle name="Normal 58 11 5" xfId="50530"/>
    <cellStyle name="Normal 58 11_Lcc_inputs" xfId="50531"/>
    <cellStyle name="Normal 58 12 2 3" xfId="50532"/>
    <cellStyle name="Normal 58 12 4" xfId="50533"/>
    <cellStyle name="Normal 58 12_Lcc_inputs" xfId="50534"/>
    <cellStyle name="Normal 58 13 3" xfId="50535"/>
    <cellStyle name="Normal 58 14 2" xfId="50536"/>
    <cellStyle name="Normal 58 15" xfId="50537"/>
    <cellStyle name="Normal 58 16" xfId="50538"/>
    <cellStyle name="Normal 58 2 10" xfId="50539"/>
    <cellStyle name="Normal 58 2 2 2_Lcc_inputs" xfId="50540"/>
    <cellStyle name="Normal 58 2 2 3 2 3" xfId="50541"/>
    <cellStyle name="Normal 58 2 2 3 4" xfId="50542"/>
    <cellStyle name="Normal 58 2 2 3_Lcc_inputs" xfId="50543"/>
    <cellStyle name="Normal 58 2 2 7" xfId="50544"/>
    <cellStyle name="Normal 58 2 2 8" xfId="50545"/>
    <cellStyle name="Normal 58 2 2_Lcc_inputs" xfId="50546"/>
    <cellStyle name="Normal 58 2 3 2 2 3" xfId="50547"/>
    <cellStyle name="Normal 58 2 3 2 4" xfId="50548"/>
    <cellStyle name="Normal 58 2 3 2_Lcc_inputs" xfId="50549"/>
    <cellStyle name="Normal 58 2 3 6" xfId="50550"/>
    <cellStyle name="Normal 58 2 3 7" xfId="50551"/>
    <cellStyle name="Normal 58 2 3_Lcc_inputs" xfId="50552"/>
    <cellStyle name="Normal 58 2 4 2 3" xfId="50553"/>
    <cellStyle name="Normal 58 2 4 3 2" xfId="50554"/>
    <cellStyle name="Normal 58 2 4 4" xfId="50555"/>
    <cellStyle name="Normal 58 2 4 5" xfId="50556"/>
    <cellStyle name="Normal 58 2 4_Lcc_inputs" xfId="50557"/>
    <cellStyle name="Normal 58 2 5 2 3" xfId="50558"/>
    <cellStyle name="Normal 58 2 5 3 2" xfId="50559"/>
    <cellStyle name="Normal 58 2 5 4" xfId="50560"/>
    <cellStyle name="Normal 58 2 5 5" xfId="50561"/>
    <cellStyle name="Normal 58 2 5_Lcc_inputs" xfId="50562"/>
    <cellStyle name="Normal 58 2 6 2 2" xfId="50563"/>
    <cellStyle name="Normal 58 2 6 3" xfId="50564"/>
    <cellStyle name="Normal 58 2 6 4" xfId="50565"/>
    <cellStyle name="Normal 58 2 6_Lcc_inputs" xfId="50566"/>
    <cellStyle name="Normal 58 2 7 2" xfId="50567"/>
    <cellStyle name="Normal 58 2 7 3" xfId="50568"/>
    <cellStyle name="Normal 58 2 8" xfId="50569"/>
    <cellStyle name="Normal 58 2 8 2" xfId="50570"/>
    <cellStyle name="Normal 58 2 9" xfId="50571"/>
    <cellStyle name="Normal 58 2_Lcc_inputs" xfId="50572"/>
    <cellStyle name="Normal 58 3 2 2_Lcc_inputs" xfId="50573"/>
    <cellStyle name="Normal 58 3 2 3 2 3" xfId="50574"/>
    <cellStyle name="Normal 58 3 2 3 4" xfId="50575"/>
    <cellStyle name="Normal 58 3 2 3_Lcc_inputs" xfId="50576"/>
    <cellStyle name="Normal 58 3 2 7" xfId="50577"/>
    <cellStyle name="Normal 58 3 2 8" xfId="50578"/>
    <cellStyle name="Normal 58 3 2_Lcc_inputs" xfId="50579"/>
    <cellStyle name="Normal 58 3 3 2 2 3" xfId="50580"/>
    <cellStyle name="Normal 58 3 3 2 4" xfId="50581"/>
    <cellStyle name="Normal 58 3 3 2_Lcc_inputs" xfId="50582"/>
    <cellStyle name="Normal 58 3 3 6" xfId="50583"/>
    <cellStyle name="Normal 58 3 3 7" xfId="50584"/>
    <cellStyle name="Normal 58 3 3_Lcc_inputs" xfId="50585"/>
    <cellStyle name="Normal 58 3 4 2 3" xfId="50586"/>
    <cellStyle name="Normal 58 3 4 3 2" xfId="50587"/>
    <cellStyle name="Normal 58 3 4 4" xfId="50588"/>
    <cellStyle name="Normal 58 3 4 5" xfId="50589"/>
    <cellStyle name="Normal 58 3 4_Lcc_inputs" xfId="50590"/>
    <cellStyle name="Normal 58 3 5 2 3" xfId="50591"/>
    <cellStyle name="Normal 58 3 5 4" xfId="50592"/>
    <cellStyle name="Normal 58 3 5_Lcc_inputs" xfId="50593"/>
    <cellStyle name="Normal 58 3 6 3" xfId="50594"/>
    <cellStyle name="Normal 58 3 7 2" xfId="50595"/>
    <cellStyle name="Normal 58 3 8" xfId="50596"/>
    <cellStyle name="Normal 58 3 9" xfId="50597"/>
    <cellStyle name="Normal 58 3_Lcc_inputs" xfId="50598"/>
    <cellStyle name="Normal 58 4 2 2_Lcc_inputs" xfId="50599"/>
    <cellStyle name="Normal 58 4 2 3 2 3" xfId="50600"/>
    <cellStyle name="Normal 58 4 2 3 4" xfId="50601"/>
    <cellStyle name="Normal 58 4 2 3_Lcc_inputs" xfId="50602"/>
    <cellStyle name="Normal 58 4 2 7" xfId="50603"/>
    <cellStyle name="Normal 58 4 2 8" xfId="50604"/>
    <cellStyle name="Normal 58 4 2_Lcc_inputs" xfId="50605"/>
    <cellStyle name="Normal 58 4 3_Lcc_inputs" xfId="50606"/>
    <cellStyle name="Normal 58 4 4 2 3" xfId="50607"/>
    <cellStyle name="Normal 58 4 4 4" xfId="50608"/>
    <cellStyle name="Normal 58 4 4_Lcc_inputs" xfId="50609"/>
    <cellStyle name="Normal 58 4 8" xfId="50610"/>
    <cellStyle name="Normal 58 4 9" xfId="50611"/>
    <cellStyle name="Normal 58 4_Lcc_inputs" xfId="50612"/>
    <cellStyle name="Normal 58 5 2 2_Lcc_inputs" xfId="50613"/>
    <cellStyle name="Normal 58 5 2 3 2 3" xfId="50614"/>
    <cellStyle name="Normal 58 5 2 3 4" xfId="50615"/>
    <cellStyle name="Normal 58 5 2 3_Lcc_inputs" xfId="50616"/>
    <cellStyle name="Normal 58 5 2 7" xfId="50617"/>
    <cellStyle name="Normal 58 5 2 8" xfId="50618"/>
    <cellStyle name="Normal 58 5 2_Lcc_inputs" xfId="50619"/>
    <cellStyle name="Normal 58 5 3_Lcc_inputs" xfId="50620"/>
    <cellStyle name="Normal 58 5 4 2 3" xfId="50621"/>
    <cellStyle name="Normal 58 5 4 4" xfId="50622"/>
    <cellStyle name="Normal 58 5 4_Lcc_inputs" xfId="50623"/>
    <cellStyle name="Normal 58 5 8" xfId="50624"/>
    <cellStyle name="Normal 58 5 9" xfId="50625"/>
    <cellStyle name="Normal 58 5_Lcc_inputs" xfId="50626"/>
    <cellStyle name="Normal 58 6 2 2_Lcc_inputs" xfId="50627"/>
    <cellStyle name="Normal 58 6 2 3 2 3" xfId="50628"/>
    <cellStyle name="Normal 58 6 2 3 4" xfId="50629"/>
    <cellStyle name="Normal 58 6 2 3_Lcc_inputs" xfId="50630"/>
    <cellStyle name="Normal 58 6 2 7" xfId="50631"/>
    <cellStyle name="Normal 58 6 2 8" xfId="50632"/>
    <cellStyle name="Normal 58 6 2_Lcc_inputs" xfId="50633"/>
    <cellStyle name="Normal 58 6 3_Lcc_inputs" xfId="50634"/>
    <cellStyle name="Normal 58 6 4 2 3" xfId="50635"/>
    <cellStyle name="Normal 58 6 4 4" xfId="50636"/>
    <cellStyle name="Normal 58 6 4_Lcc_inputs" xfId="50637"/>
    <cellStyle name="Normal 58 6 8" xfId="50638"/>
    <cellStyle name="Normal 58 6 9" xfId="50639"/>
    <cellStyle name="Normal 58 6_Lcc_inputs" xfId="50640"/>
    <cellStyle name="Normal 58 7 2 2_Lcc_inputs" xfId="50641"/>
    <cellStyle name="Normal 58 7 2 3 2 3" xfId="50642"/>
    <cellStyle name="Normal 58 7 2 3 4" xfId="50643"/>
    <cellStyle name="Normal 58 7 2 3_Lcc_inputs" xfId="50644"/>
    <cellStyle name="Normal 58 7 2 7" xfId="50645"/>
    <cellStyle name="Normal 58 7 2 8" xfId="50646"/>
    <cellStyle name="Normal 58 7 2_Lcc_inputs" xfId="50647"/>
    <cellStyle name="Normal 58 7 3_Lcc_inputs" xfId="50648"/>
    <cellStyle name="Normal 58 7 4 2 3" xfId="50649"/>
    <cellStyle name="Normal 58 7 4 4" xfId="50650"/>
    <cellStyle name="Normal 58 7 4_Lcc_inputs" xfId="50651"/>
    <cellStyle name="Normal 58 7 8" xfId="50652"/>
    <cellStyle name="Normal 58 7 9" xfId="50653"/>
    <cellStyle name="Normal 58 7_Lcc_inputs" xfId="50654"/>
    <cellStyle name="Normal 58 8 2_Lcc_inputs" xfId="50655"/>
    <cellStyle name="Normal 58 8 3 2 3" xfId="50656"/>
    <cellStyle name="Normal 58 8 3 4" xfId="50657"/>
    <cellStyle name="Normal 58 8 3_Lcc_inputs" xfId="50658"/>
    <cellStyle name="Normal 58 8 7" xfId="50659"/>
    <cellStyle name="Normal 58 8 8" xfId="50660"/>
    <cellStyle name="Normal 58 8_Lcc_inputs" xfId="50661"/>
    <cellStyle name="Normal 58 9 2_Lcc_inputs" xfId="50662"/>
    <cellStyle name="Normal 58 9 3 2 3" xfId="50663"/>
    <cellStyle name="Normal 58 9 3 4" xfId="50664"/>
    <cellStyle name="Normal 58 9 3_Lcc_inputs" xfId="50665"/>
    <cellStyle name="Normal 58 9 7" xfId="50666"/>
    <cellStyle name="Normal 58 9 8" xfId="50667"/>
    <cellStyle name="Normal 58 9_Lcc_inputs" xfId="50668"/>
    <cellStyle name="Normal 58_Lcc_inputs" xfId="50669"/>
    <cellStyle name="Normal 59 10 2 2 3" xfId="50670"/>
    <cellStyle name="Normal 59 10 2 4" xfId="50671"/>
    <cellStyle name="Normal 59 10 2_Lcc_inputs" xfId="50672"/>
    <cellStyle name="Normal 59 10 6" xfId="50673"/>
    <cellStyle name="Normal 59 10 7" xfId="50674"/>
    <cellStyle name="Normal 59 10_Lcc_inputs" xfId="50675"/>
    <cellStyle name="Normal 59 11 2 3" xfId="50676"/>
    <cellStyle name="Normal 59 11 3 2" xfId="50677"/>
    <cellStyle name="Normal 59 11 4" xfId="50678"/>
    <cellStyle name="Normal 59 11 5" xfId="50679"/>
    <cellStyle name="Normal 59 11_Lcc_inputs" xfId="50680"/>
    <cellStyle name="Normal 59 12 2 3" xfId="50681"/>
    <cellStyle name="Normal 59 12 4" xfId="50682"/>
    <cellStyle name="Normal 59 12_Lcc_inputs" xfId="50683"/>
    <cellStyle name="Normal 59 13 3" xfId="50684"/>
    <cellStyle name="Normal 59 14 2" xfId="50685"/>
    <cellStyle name="Normal 59 15" xfId="50686"/>
    <cellStyle name="Normal 59 16" xfId="50687"/>
    <cellStyle name="Normal 59 2 10" xfId="50688"/>
    <cellStyle name="Normal 59 2 2 2_Lcc_inputs" xfId="50689"/>
    <cellStyle name="Normal 59 2 2 3 2 3" xfId="50690"/>
    <cellStyle name="Normal 59 2 2 3 4" xfId="50691"/>
    <cellStyle name="Normal 59 2 2 3_Lcc_inputs" xfId="50692"/>
    <cellStyle name="Normal 59 2 2 7" xfId="50693"/>
    <cellStyle name="Normal 59 2 2 8" xfId="50694"/>
    <cellStyle name="Normal 59 2 2_Lcc_inputs" xfId="50695"/>
    <cellStyle name="Normal 59 2 3 2 2 3" xfId="50696"/>
    <cellStyle name="Normal 59 2 3 2 4" xfId="50697"/>
    <cellStyle name="Normal 59 2 3 2_Lcc_inputs" xfId="50698"/>
    <cellStyle name="Normal 59 2 3 6" xfId="50699"/>
    <cellStyle name="Normal 59 2 3 7" xfId="50700"/>
    <cellStyle name="Normal 59 2 3_Lcc_inputs" xfId="50701"/>
    <cellStyle name="Normal 59 2 4 2 3" xfId="50702"/>
    <cellStyle name="Normal 59 2 4 3 2" xfId="50703"/>
    <cellStyle name="Normal 59 2 4 4" xfId="50704"/>
    <cellStyle name="Normal 59 2 4 5" xfId="50705"/>
    <cellStyle name="Normal 59 2 4_Lcc_inputs" xfId="50706"/>
    <cellStyle name="Normal 59 2 5 2 3" xfId="50707"/>
    <cellStyle name="Normal 59 2 5 3 2" xfId="50708"/>
    <cellStyle name="Normal 59 2 5 4" xfId="50709"/>
    <cellStyle name="Normal 59 2 5 5" xfId="50710"/>
    <cellStyle name="Normal 59 2 5_Lcc_inputs" xfId="50711"/>
    <cellStyle name="Normal 59 2 6 2 2" xfId="50712"/>
    <cellStyle name="Normal 59 2 6 3" xfId="50713"/>
    <cellStyle name="Normal 59 2 6 4" xfId="50714"/>
    <cellStyle name="Normal 59 2 6_Lcc_inputs" xfId="50715"/>
    <cellStyle name="Normal 59 2 7 2" xfId="50716"/>
    <cellStyle name="Normal 59 2 7 3" xfId="50717"/>
    <cellStyle name="Normal 59 2 8" xfId="50718"/>
    <cellStyle name="Normal 59 2 8 2" xfId="50719"/>
    <cellStyle name="Normal 59 2 9" xfId="50720"/>
    <cellStyle name="Normal 59 2_Lcc_inputs" xfId="50721"/>
    <cellStyle name="Normal 59 3 2 2_Lcc_inputs" xfId="50722"/>
    <cellStyle name="Normal 59 3 2 3 2 3" xfId="50723"/>
    <cellStyle name="Normal 59 3 2 3 4" xfId="50724"/>
    <cellStyle name="Normal 59 3 2 3_Lcc_inputs" xfId="50725"/>
    <cellStyle name="Normal 59 3 2 7" xfId="50726"/>
    <cellStyle name="Normal 59 3 2 8" xfId="50727"/>
    <cellStyle name="Normal 59 3 2_Lcc_inputs" xfId="50728"/>
    <cellStyle name="Normal 59 3 3 2 2 3" xfId="50729"/>
    <cellStyle name="Normal 59 3 3 2 4" xfId="50730"/>
    <cellStyle name="Normal 59 3 3 2_Lcc_inputs" xfId="50731"/>
    <cellStyle name="Normal 59 3 3 6" xfId="50732"/>
    <cellStyle name="Normal 59 3 3 7" xfId="50733"/>
    <cellStyle name="Normal 59 3 3_Lcc_inputs" xfId="50734"/>
    <cellStyle name="Normal 59 3 4 2 3" xfId="50735"/>
    <cellStyle name="Normal 59 3 4 3 2" xfId="50736"/>
    <cellStyle name="Normal 59 3 4 4" xfId="50737"/>
    <cellStyle name="Normal 59 3 4 5" xfId="50738"/>
    <cellStyle name="Normal 59 3 4_Lcc_inputs" xfId="50739"/>
    <cellStyle name="Normal 59 3 5 2 3" xfId="50740"/>
    <cellStyle name="Normal 59 3 5 4" xfId="50741"/>
    <cellStyle name="Normal 59 3 5_Lcc_inputs" xfId="50742"/>
    <cellStyle name="Normal 59 3 6 3" xfId="50743"/>
    <cellStyle name="Normal 59 3 7 2" xfId="50744"/>
    <cellStyle name="Normal 59 3 8" xfId="50745"/>
    <cellStyle name="Normal 59 3 9" xfId="50746"/>
    <cellStyle name="Normal 59 3_Lcc_inputs" xfId="50747"/>
    <cellStyle name="Normal 59 4 2 2_Lcc_inputs" xfId="50748"/>
    <cellStyle name="Normal 59 4 2 3 2 3" xfId="50749"/>
    <cellStyle name="Normal 59 4 2 3 4" xfId="50750"/>
    <cellStyle name="Normal 59 4 2 3_Lcc_inputs" xfId="50751"/>
    <cellStyle name="Normal 59 4 2 7" xfId="50752"/>
    <cellStyle name="Normal 59 4 2 8" xfId="50753"/>
    <cellStyle name="Normal 59 4 2_Lcc_inputs" xfId="50754"/>
    <cellStyle name="Normal 59 4 3_Lcc_inputs" xfId="50755"/>
    <cellStyle name="Normal 59 4 4 2 3" xfId="50756"/>
    <cellStyle name="Normal 59 4 4 4" xfId="50757"/>
    <cellStyle name="Normal 59 4 4_Lcc_inputs" xfId="50758"/>
    <cellStyle name="Normal 59 4 8" xfId="50759"/>
    <cellStyle name="Normal 59 4 9" xfId="50760"/>
    <cellStyle name="Normal 59 4_Lcc_inputs" xfId="50761"/>
    <cellStyle name="Normal 59 5 2 2_Lcc_inputs" xfId="50762"/>
    <cellStyle name="Normal 59 5 2 3 2 3" xfId="50763"/>
    <cellStyle name="Normal 59 5 2 3 4" xfId="50764"/>
    <cellStyle name="Normal 59 5 2 3_Lcc_inputs" xfId="50765"/>
    <cellStyle name="Normal 59 5 2 7" xfId="50766"/>
    <cellStyle name="Normal 59 5 2 8" xfId="50767"/>
    <cellStyle name="Normal 59 5 2_Lcc_inputs" xfId="50768"/>
    <cellStyle name="Normal 59 5 3_Lcc_inputs" xfId="50769"/>
    <cellStyle name="Normal 59 5 4 2 3" xfId="50770"/>
    <cellStyle name="Normal 59 5 4 4" xfId="50771"/>
    <cellStyle name="Normal 59 5 4_Lcc_inputs" xfId="50772"/>
    <cellStyle name="Normal 59 5 8" xfId="50773"/>
    <cellStyle name="Normal 59 5 9" xfId="50774"/>
    <cellStyle name="Normal 59 5_Lcc_inputs" xfId="50775"/>
    <cellStyle name="Normal 59 6 2 2_Lcc_inputs" xfId="50776"/>
    <cellStyle name="Normal 59 6 2 3 2 3" xfId="50777"/>
    <cellStyle name="Normal 59 6 2 3 4" xfId="50778"/>
    <cellStyle name="Normal 59 6 2 3_Lcc_inputs" xfId="50779"/>
    <cellStyle name="Normal 59 6 2 7" xfId="50780"/>
    <cellStyle name="Normal 59 6 2 8" xfId="50781"/>
    <cellStyle name="Normal 59 6 2_Lcc_inputs" xfId="50782"/>
    <cellStyle name="Normal 59 6 3_Lcc_inputs" xfId="50783"/>
    <cellStyle name="Normal 59 6 4 2 3" xfId="50784"/>
    <cellStyle name="Normal 59 6 4 4" xfId="50785"/>
    <cellStyle name="Normal 59 6 4_Lcc_inputs" xfId="50786"/>
    <cellStyle name="Normal 59 6 8" xfId="50787"/>
    <cellStyle name="Normal 59 6 9" xfId="50788"/>
    <cellStyle name="Normal 59 6_Lcc_inputs" xfId="50789"/>
    <cellStyle name="Normal 59 7 2 2_Lcc_inputs" xfId="50790"/>
    <cellStyle name="Normal 59 7 2 3 2 3" xfId="50791"/>
    <cellStyle name="Normal 59 7 2 3 4" xfId="50792"/>
    <cellStyle name="Normal 59 7 2 3_Lcc_inputs" xfId="50793"/>
    <cellStyle name="Normal 59 7 2 7" xfId="50794"/>
    <cellStyle name="Normal 59 7 2 8" xfId="50795"/>
    <cellStyle name="Normal 59 7 2_Lcc_inputs" xfId="50796"/>
    <cellStyle name="Normal 59 7 3_Lcc_inputs" xfId="50797"/>
    <cellStyle name="Normal 59 7 4 2 3" xfId="50798"/>
    <cellStyle name="Normal 59 7 4 4" xfId="50799"/>
    <cellStyle name="Normal 59 7 4_Lcc_inputs" xfId="50800"/>
    <cellStyle name="Normal 59 7 8" xfId="50801"/>
    <cellStyle name="Normal 59 7 9" xfId="50802"/>
    <cellStyle name="Normal 59 7_Lcc_inputs" xfId="50803"/>
    <cellStyle name="Normal 59 8 2_Lcc_inputs" xfId="50804"/>
    <cellStyle name="Normal 59 8 3 2 3" xfId="50805"/>
    <cellStyle name="Normal 59 8 3 4" xfId="50806"/>
    <cellStyle name="Normal 59 8 3_Lcc_inputs" xfId="50807"/>
    <cellStyle name="Normal 59 8 7" xfId="50808"/>
    <cellStyle name="Normal 59 8 8" xfId="50809"/>
    <cellStyle name="Normal 59 8_Lcc_inputs" xfId="50810"/>
    <cellStyle name="Normal 59 9 2_Lcc_inputs" xfId="50811"/>
    <cellStyle name="Normal 59 9 3 2 3" xfId="50812"/>
    <cellStyle name="Normal 59 9 3 4" xfId="50813"/>
    <cellStyle name="Normal 59 9 3_Lcc_inputs" xfId="50814"/>
    <cellStyle name="Normal 59 9 7" xfId="50815"/>
    <cellStyle name="Normal 59 9 8" xfId="50816"/>
    <cellStyle name="Normal 59 9_Lcc_inputs" xfId="50817"/>
    <cellStyle name="Normal 59_Lcc_inputs" xfId="50818"/>
    <cellStyle name="Normal 6 10 2_Lcc_inputs" xfId="50819"/>
    <cellStyle name="Normal 6 10 3 2 3" xfId="50820"/>
    <cellStyle name="Normal 6 10 3 4" xfId="50821"/>
    <cellStyle name="Normal 6 10 3_Lcc_inputs" xfId="50822"/>
    <cellStyle name="Normal 6 10 7" xfId="50823"/>
    <cellStyle name="Normal 6 10 8" xfId="50824"/>
    <cellStyle name="Normal 6 10_Lcc_inputs" xfId="50825"/>
    <cellStyle name="Normal 6 11 2 2 3" xfId="50826"/>
    <cellStyle name="Normal 6 11 2 4" xfId="50827"/>
    <cellStyle name="Normal 6 11 2_Lcc_inputs" xfId="50828"/>
    <cellStyle name="Normal 6 11 6" xfId="50829"/>
    <cellStyle name="Normal 6 11 7" xfId="50830"/>
    <cellStyle name="Normal 6 11_Lcc_inputs" xfId="50831"/>
    <cellStyle name="Normal 6 12 2 3" xfId="50832"/>
    <cellStyle name="Normal 6 12 3 2" xfId="50833"/>
    <cellStyle name="Normal 6 12 4" xfId="50834"/>
    <cellStyle name="Normal 6 12 5" xfId="50835"/>
    <cellStyle name="Normal 6 12_Lcc_inputs" xfId="50836"/>
    <cellStyle name="Normal 6 13 2 3" xfId="50837"/>
    <cellStyle name="Normal 6 13 4" xfId="50838"/>
    <cellStyle name="Normal 6 13_Lcc_inputs" xfId="50839"/>
    <cellStyle name="Normal 6 14 3" xfId="50840"/>
    <cellStyle name="Normal 6 15 2" xfId="50841"/>
    <cellStyle name="Normal 6 16" xfId="50842"/>
    <cellStyle name="Normal 6 17" xfId="50843"/>
    <cellStyle name="Normal 6 2 2 2 2 3" xfId="50844"/>
    <cellStyle name="Normal 6 2 2 2 3 2" xfId="50845"/>
    <cellStyle name="Normal 6 2 2 2 4" xfId="50846"/>
    <cellStyle name="Normal 6 2 2 2 5" xfId="50847"/>
    <cellStyle name="Normal 6 2 2 2_Lcc_inputs" xfId="50848"/>
    <cellStyle name="Normal 6 2 2 3 2 2" xfId="50849"/>
    <cellStyle name="Normal 6 2 2 3 3" xfId="50850"/>
    <cellStyle name="Normal 6 2 2 3 4" xfId="50851"/>
    <cellStyle name="Normal 6 2 2 3_Lcc_inputs" xfId="50852"/>
    <cellStyle name="Normal 6 2 2 4 2" xfId="50853"/>
    <cellStyle name="Normal 6 2 2 4 3" xfId="50854"/>
    <cellStyle name="Normal 6 2 2 5" xfId="50855"/>
    <cellStyle name="Normal 6 2 2 5 2" xfId="50856"/>
    <cellStyle name="Normal 6 2 2 6" xfId="50857"/>
    <cellStyle name="Normal 6 2 2_Lcc_inputs" xfId="50858"/>
    <cellStyle name="Normal 6 2 3 2 2" xfId="50859"/>
    <cellStyle name="Normal 6 2 3 2 3" xfId="50860"/>
    <cellStyle name="Normal 6 2 3 3" xfId="50861"/>
    <cellStyle name="Normal 6 2 3 3 2" xfId="50862"/>
    <cellStyle name="Normal 6 2 3 4" xfId="50863"/>
    <cellStyle name="Normal 6 2 3_Lcc_inputs" xfId="50864"/>
    <cellStyle name="Normal 6 2 4 2" xfId="50865"/>
    <cellStyle name="Normal 6 2 4 2 2" xfId="50866"/>
    <cellStyle name="Normal 6 2 4 2 3" xfId="50867"/>
    <cellStyle name="Normal 6 2 4 3" xfId="50868"/>
    <cellStyle name="Normal 6 2 4 3 2" xfId="50869"/>
    <cellStyle name="Normal 6 2 4 4" xfId="50870"/>
    <cellStyle name="Normal 6 2 4_Lcc_inputs" xfId="50871"/>
    <cellStyle name="Normal 6 2 5" xfId="50872"/>
    <cellStyle name="Normal 6 2 6" xfId="50873"/>
    <cellStyle name="Normal 6 2_Lcc_inputs" xfId="50874"/>
    <cellStyle name="Normal 6 3 11" xfId="50875"/>
    <cellStyle name="Normal 6 3 12" xfId="50876"/>
    <cellStyle name="Normal 6 3 2 2 2_Lcc_inputs" xfId="50877"/>
    <cellStyle name="Normal 6 3 2 2 3 2 3" xfId="50878"/>
    <cellStyle name="Normal 6 3 2 2 3 4" xfId="50879"/>
    <cellStyle name="Normal 6 3 2 2 3_Lcc_inputs" xfId="50880"/>
    <cellStyle name="Normal 6 3 2 2 7" xfId="50881"/>
    <cellStyle name="Normal 6 3 2 2 8" xfId="50882"/>
    <cellStyle name="Normal 6 3 2 2_Lcc_inputs" xfId="50883"/>
    <cellStyle name="Normal 6 3 2_Lcc_inputs" xfId="50884"/>
    <cellStyle name="Normal 6 3 3 2_Lcc_inputs" xfId="50885"/>
    <cellStyle name="Normal 6 3 3 3 2 3" xfId="50886"/>
    <cellStyle name="Normal 6 3 3 3 4" xfId="50887"/>
    <cellStyle name="Normal 6 3 3 3_Lcc_inputs" xfId="50888"/>
    <cellStyle name="Normal 6 3 3 7" xfId="50889"/>
    <cellStyle name="Normal 6 3 3 8" xfId="50890"/>
    <cellStyle name="Normal 6 3 3_Lcc_inputs" xfId="50891"/>
    <cellStyle name="Normal 6 3 4 2_Lcc_inputs" xfId="50892"/>
    <cellStyle name="Normal 6 3 4 3 2 3" xfId="50893"/>
    <cellStyle name="Normal 6 3 4 3 4" xfId="50894"/>
    <cellStyle name="Normal 6 3 4 3_Lcc_inputs" xfId="50895"/>
    <cellStyle name="Normal 6 3 4 7" xfId="50896"/>
    <cellStyle name="Normal 6 3 4 8" xfId="50897"/>
    <cellStyle name="Normal 6 3 4_Lcc_inputs" xfId="50898"/>
    <cellStyle name="Normal 6 3 5 2_Lcc_inputs" xfId="50899"/>
    <cellStyle name="Normal 6 3 5 3 2 3" xfId="50900"/>
    <cellStyle name="Normal 6 3 5 3 4" xfId="50901"/>
    <cellStyle name="Normal 6 3 5 3_Lcc_inputs" xfId="50902"/>
    <cellStyle name="Normal 6 3 5 7" xfId="50903"/>
    <cellStyle name="Normal 6 3 5 8" xfId="50904"/>
    <cellStyle name="Normal 6 3 5_Lcc_inputs" xfId="50905"/>
    <cellStyle name="Normal 6 3 6 2 2 3" xfId="50906"/>
    <cellStyle name="Normal 6 3 6 2 4" xfId="50907"/>
    <cellStyle name="Normal 6 3 6 2_Lcc_inputs" xfId="50908"/>
    <cellStyle name="Normal 6 3 6 6" xfId="50909"/>
    <cellStyle name="Normal 6 3 6 7" xfId="50910"/>
    <cellStyle name="Normal 6 3 6_Lcc_inputs" xfId="50911"/>
    <cellStyle name="Normal 6 3 7 2 3" xfId="50912"/>
    <cellStyle name="Normal 6 3 7 4" xfId="50913"/>
    <cellStyle name="Normal 6 3 7_Lcc_inputs" xfId="50914"/>
    <cellStyle name="Normal 6 3_Lcc_inputs" xfId="50915"/>
    <cellStyle name="Normal 6 4 2 3_Lcc_inputs" xfId="50916"/>
    <cellStyle name="Normal 6 4 2 4 2 3" xfId="50917"/>
    <cellStyle name="Normal 6 4 2 4 4" xfId="50918"/>
    <cellStyle name="Normal 6 4 2 4_Lcc_inputs" xfId="50919"/>
    <cellStyle name="Normal 6 4 2 8" xfId="50920"/>
    <cellStyle name="Normal 6 4 2 9" xfId="50921"/>
    <cellStyle name="Normal 6 4 2_Lcc_inputs" xfId="50922"/>
    <cellStyle name="Normal 6 4 4 2_Lcc_inputs" xfId="50923"/>
    <cellStyle name="Normal 6 4 4 3 2 3" xfId="50924"/>
    <cellStyle name="Normal 6 4 4 3 4" xfId="50925"/>
    <cellStyle name="Normal 6 4 4 3_Lcc_inputs" xfId="50926"/>
    <cellStyle name="Normal 6 4 4 7" xfId="50927"/>
    <cellStyle name="Normal 6 4 4 8" xfId="50928"/>
    <cellStyle name="Normal 6 4 4_Lcc_inputs" xfId="50929"/>
    <cellStyle name="Normal 6 5 2 2_Lcc_inputs" xfId="50930"/>
    <cellStyle name="Normal 6 5 2 3 2 3" xfId="50931"/>
    <cellStyle name="Normal 6 5 2 3 4" xfId="50932"/>
    <cellStyle name="Normal 6 5 2 3_Lcc_inputs" xfId="50933"/>
    <cellStyle name="Normal 6 5 2 7" xfId="50934"/>
    <cellStyle name="Normal 6 5 2 8" xfId="50935"/>
    <cellStyle name="Normal 6 5 2_Lcc_inputs" xfId="50936"/>
    <cellStyle name="Normal 6 5 3 2 2 3" xfId="50937"/>
    <cellStyle name="Normal 6 5 3 2 4" xfId="50938"/>
    <cellStyle name="Normal 6 5 3 2_Lcc_inputs" xfId="50939"/>
    <cellStyle name="Normal 6 5 3 6" xfId="50940"/>
    <cellStyle name="Normal 6 5 3 7" xfId="50941"/>
    <cellStyle name="Normal 6 5 3_Lcc_inputs" xfId="50942"/>
    <cellStyle name="Normal 6 5 4 2 3" xfId="50943"/>
    <cellStyle name="Normal 6 5 4 3 2" xfId="50944"/>
    <cellStyle name="Normal 6 5 4 4" xfId="50945"/>
    <cellStyle name="Normal 6 5 4 5" xfId="50946"/>
    <cellStyle name="Normal 6 5 4_Lcc_inputs" xfId="50947"/>
    <cellStyle name="Normal 6 5 5 2 3" xfId="50948"/>
    <cellStyle name="Normal 6 5 5 4" xfId="50949"/>
    <cellStyle name="Normal 6 5 5_Lcc_inputs" xfId="50950"/>
    <cellStyle name="Normal 6 5 6 3" xfId="50951"/>
    <cellStyle name="Normal 6 5 7 2" xfId="50952"/>
    <cellStyle name="Normal 6 5 9" xfId="50953"/>
    <cellStyle name="Normal 6 5_Lcc_inputs" xfId="50954"/>
    <cellStyle name="Normal 6 6 2 2_Lcc_inputs" xfId="50955"/>
    <cellStyle name="Normal 6 6 2 3 2 3" xfId="50956"/>
    <cellStyle name="Normal 6 6 2 3 4" xfId="50957"/>
    <cellStyle name="Normal 6 6 2 3_Lcc_inputs" xfId="50958"/>
    <cellStyle name="Normal 6 6 2 7" xfId="50959"/>
    <cellStyle name="Normal 6 6 2 8" xfId="50960"/>
    <cellStyle name="Normal 6 6 2_Lcc_inputs" xfId="50961"/>
    <cellStyle name="Normal 6 6 3 2 2 3" xfId="50962"/>
    <cellStyle name="Normal 6 6 3 2 4" xfId="50963"/>
    <cellStyle name="Normal 6 6 3 2_Lcc_inputs" xfId="50964"/>
    <cellStyle name="Normal 6 6 3 6" xfId="50965"/>
    <cellStyle name="Normal 6 6 3 7" xfId="50966"/>
    <cellStyle name="Normal 6 6 3_Lcc_inputs" xfId="50967"/>
    <cellStyle name="Normal 6 6 4 2 3" xfId="50968"/>
    <cellStyle name="Normal 6 6 4 3 2" xfId="50969"/>
    <cellStyle name="Normal 6 6 4 4" xfId="50970"/>
    <cellStyle name="Normal 6 6 4 5" xfId="50971"/>
    <cellStyle name="Normal 6 6 4_Lcc_inputs" xfId="50972"/>
    <cellStyle name="Normal 6 6 5 2 3" xfId="50973"/>
    <cellStyle name="Normal 6 6 5 4" xfId="50974"/>
    <cellStyle name="Normal 6 6 5_Lcc_inputs" xfId="50975"/>
    <cellStyle name="Normal 6 6 6 3" xfId="50976"/>
    <cellStyle name="Normal 6 6 7 2" xfId="50977"/>
    <cellStyle name="Normal 6 6 8" xfId="50978"/>
    <cellStyle name="Normal 6 6 9" xfId="50979"/>
    <cellStyle name="Normal 6 6_Lcc_inputs" xfId="50980"/>
    <cellStyle name="Normal 6 7 2 2_Lcc_inputs" xfId="50981"/>
    <cellStyle name="Normal 6 7 2 3 2 3" xfId="50982"/>
    <cellStyle name="Normal 6 7 2 3 4" xfId="50983"/>
    <cellStyle name="Normal 6 7 2 3_Lcc_inputs" xfId="50984"/>
    <cellStyle name="Normal 6 7 2 7" xfId="50985"/>
    <cellStyle name="Normal 6 7 2 8" xfId="50986"/>
    <cellStyle name="Normal 6 7 2_Lcc_inputs" xfId="50987"/>
    <cellStyle name="Normal 6 7 3_Lcc_inputs" xfId="50988"/>
    <cellStyle name="Normal 6 7 4 2 3" xfId="50989"/>
    <cellStyle name="Normal 6 7 4 4" xfId="50990"/>
    <cellStyle name="Normal 6 7 4_Lcc_inputs" xfId="50991"/>
    <cellStyle name="Normal 6 7 8" xfId="50992"/>
    <cellStyle name="Normal 6 7 9" xfId="50993"/>
    <cellStyle name="Normal 6 7_Lcc_inputs" xfId="50994"/>
    <cellStyle name="Normal 6 8 2 2_Lcc_inputs" xfId="50995"/>
    <cellStyle name="Normal 6 8 2 3 2 3" xfId="50996"/>
    <cellStyle name="Normal 6 8 2 3 4" xfId="50997"/>
    <cellStyle name="Normal 6 8 2 3_Lcc_inputs" xfId="50998"/>
    <cellStyle name="Normal 6 8 2 7" xfId="50999"/>
    <cellStyle name="Normal 6 8 2 8" xfId="51000"/>
    <cellStyle name="Normal 6 8 2_Lcc_inputs" xfId="51001"/>
    <cellStyle name="Normal 6 8 3_Lcc_inputs" xfId="51002"/>
    <cellStyle name="Normal 6 8 4 2 3" xfId="51003"/>
    <cellStyle name="Normal 6 8 4 4" xfId="51004"/>
    <cellStyle name="Normal 6 8 4_Lcc_inputs" xfId="51005"/>
    <cellStyle name="Normal 6 8 8" xfId="51006"/>
    <cellStyle name="Normal 6 8 9" xfId="51007"/>
    <cellStyle name="Normal 6 8_Lcc_inputs" xfId="51008"/>
    <cellStyle name="Normal 6 9 2_Lcc_inputs" xfId="51009"/>
    <cellStyle name="Normal 6 9 3 2 3" xfId="51010"/>
    <cellStyle name="Normal 6 9 3 4" xfId="51011"/>
    <cellStyle name="Normal 6 9 3_Lcc_inputs" xfId="51012"/>
    <cellStyle name="Normal 6 9 7" xfId="51013"/>
    <cellStyle name="Normal 6 9 8" xfId="51014"/>
    <cellStyle name="Normal 6 9_Lcc_inputs" xfId="51015"/>
    <cellStyle name="Normal 6_Lcc_inputs" xfId="51016"/>
    <cellStyle name="Normal 60 10 2 2 3" xfId="51017"/>
    <cellStyle name="Normal 60 10 2 4" xfId="51018"/>
    <cellStyle name="Normal 60 10 2_Lcc_inputs" xfId="51019"/>
    <cellStyle name="Normal 60 10 6" xfId="51020"/>
    <cellStyle name="Normal 60 10 7" xfId="51021"/>
    <cellStyle name="Normal 60 10_Lcc_inputs" xfId="51022"/>
    <cellStyle name="Normal 60 11 2 3" xfId="51023"/>
    <cellStyle name="Normal 60 11 3 2" xfId="51024"/>
    <cellStyle name="Normal 60 11 4" xfId="51025"/>
    <cellStyle name="Normal 60 11 5" xfId="51026"/>
    <cellStyle name="Normal 60 11_Lcc_inputs" xfId="51027"/>
    <cellStyle name="Normal 60 12 2 3" xfId="51028"/>
    <cellStyle name="Normal 60 12 4" xfId="51029"/>
    <cellStyle name="Normal 60 12_Lcc_inputs" xfId="51030"/>
    <cellStyle name="Normal 60 13 3" xfId="51031"/>
    <cellStyle name="Normal 60 14 2" xfId="51032"/>
    <cellStyle name="Normal 60 15" xfId="51033"/>
    <cellStyle name="Normal 60 16" xfId="51034"/>
    <cellStyle name="Normal 60 2 10" xfId="51035"/>
    <cellStyle name="Normal 60 2 2 2_Lcc_inputs" xfId="51036"/>
    <cellStyle name="Normal 60 2 2 3 2 3" xfId="51037"/>
    <cellStyle name="Normal 60 2 2 3 4" xfId="51038"/>
    <cellStyle name="Normal 60 2 2 3_Lcc_inputs" xfId="51039"/>
    <cellStyle name="Normal 60 2 2 7" xfId="51040"/>
    <cellStyle name="Normal 60 2 2 8" xfId="51041"/>
    <cellStyle name="Normal 60 2 2_Lcc_inputs" xfId="51042"/>
    <cellStyle name="Normal 60 2 3 2 2 3" xfId="51043"/>
    <cellStyle name="Normal 60 2 3 2 4" xfId="51044"/>
    <cellStyle name="Normal 60 2 3 2_Lcc_inputs" xfId="51045"/>
    <cellStyle name="Normal 60 2 3 6" xfId="51046"/>
    <cellStyle name="Normal 60 2 3 7" xfId="51047"/>
    <cellStyle name="Normal 60 2 3_Lcc_inputs" xfId="51048"/>
    <cellStyle name="Normal 60 2 4 2 3" xfId="51049"/>
    <cellStyle name="Normal 60 2 4 3 2" xfId="51050"/>
    <cellStyle name="Normal 60 2 4 4" xfId="51051"/>
    <cellStyle name="Normal 60 2 4 5" xfId="51052"/>
    <cellStyle name="Normal 60 2 4_Lcc_inputs" xfId="51053"/>
    <cellStyle name="Normal 60 2 5 2 3" xfId="51054"/>
    <cellStyle name="Normal 60 2 5 3 2" xfId="51055"/>
    <cellStyle name="Normal 60 2 5 4" xfId="51056"/>
    <cellStyle name="Normal 60 2 5 5" xfId="51057"/>
    <cellStyle name="Normal 60 2 5_Lcc_inputs" xfId="51058"/>
    <cellStyle name="Normal 60 2 6 2 2" xfId="51059"/>
    <cellStyle name="Normal 60 2 6 3" xfId="51060"/>
    <cellStyle name="Normal 60 2 6 4" xfId="51061"/>
    <cellStyle name="Normal 60 2 6_Lcc_inputs" xfId="51062"/>
    <cellStyle name="Normal 60 2 7 2" xfId="51063"/>
    <cellStyle name="Normal 60 2 7 3" xfId="51064"/>
    <cellStyle name="Normal 60 2 8" xfId="51065"/>
    <cellStyle name="Normal 60 2 8 2" xfId="51066"/>
    <cellStyle name="Normal 60 2 9" xfId="51067"/>
    <cellStyle name="Normal 60 2_Lcc_inputs" xfId="51068"/>
    <cellStyle name="Normal 60 3 2 2_Lcc_inputs" xfId="51069"/>
    <cellStyle name="Normal 60 3 2 3 2 3" xfId="51070"/>
    <cellStyle name="Normal 60 3 2 3 4" xfId="51071"/>
    <cellStyle name="Normal 60 3 2 3_Lcc_inputs" xfId="51072"/>
    <cellStyle name="Normal 60 3 2 7" xfId="51073"/>
    <cellStyle name="Normal 60 3 2 8" xfId="51074"/>
    <cellStyle name="Normal 60 3 2_Lcc_inputs" xfId="51075"/>
    <cellStyle name="Normal 60 3 3 2 2 3" xfId="51076"/>
    <cellStyle name="Normal 60 3 3 2 4" xfId="51077"/>
    <cellStyle name="Normal 60 3 3 2_Lcc_inputs" xfId="51078"/>
    <cellStyle name="Normal 60 3 3 6" xfId="51079"/>
    <cellStyle name="Normal 60 3 3 7" xfId="51080"/>
    <cellStyle name="Normal 60 3 3_Lcc_inputs" xfId="51081"/>
    <cellStyle name="Normal 60 3 4 2 3" xfId="51082"/>
    <cellStyle name="Normal 60 3 4 3 2" xfId="51083"/>
    <cellStyle name="Normal 60 3 4 4" xfId="51084"/>
    <cellStyle name="Normal 60 3 4 5" xfId="51085"/>
    <cellStyle name="Normal 60 3 4_Lcc_inputs" xfId="51086"/>
    <cellStyle name="Normal 60 3 5 2 3" xfId="51087"/>
    <cellStyle name="Normal 60 3 5 4" xfId="51088"/>
    <cellStyle name="Normal 60 3 5_Lcc_inputs" xfId="51089"/>
    <cellStyle name="Normal 60 3 6 3" xfId="51090"/>
    <cellStyle name="Normal 60 3 7 2" xfId="51091"/>
    <cellStyle name="Normal 60 3 8" xfId="51092"/>
    <cellStyle name="Normal 60 3 9" xfId="51093"/>
    <cellStyle name="Normal 60 3_Lcc_inputs" xfId="51094"/>
    <cellStyle name="Normal 60 4 2 2_Lcc_inputs" xfId="51095"/>
    <cellStyle name="Normal 60 4 2 3 2 3" xfId="51096"/>
    <cellStyle name="Normal 60 4 2 3 4" xfId="51097"/>
    <cellStyle name="Normal 60 4 2 3_Lcc_inputs" xfId="51098"/>
    <cellStyle name="Normal 60 4 2 7" xfId="51099"/>
    <cellStyle name="Normal 60 4 2 8" xfId="51100"/>
    <cellStyle name="Normal 60 4 2_Lcc_inputs" xfId="51101"/>
    <cellStyle name="Normal 60 4 3_Lcc_inputs" xfId="51102"/>
    <cellStyle name="Normal 60 4 4 2 3" xfId="51103"/>
    <cellStyle name="Normal 60 4 4 4" xfId="51104"/>
    <cellStyle name="Normal 60 4 4_Lcc_inputs" xfId="51105"/>
    <cellStyle name="Normal 60 4 8" xfId="51106"/>
    <cellStyle name="Normal 60 4 9" xfId="51107"/>
    <cellStyle name="Normal 60 4_Lcc_inputs" xfId="51108"/>
    <cellStyle name="Normal 60 5 2 2_Lcc_inputs" xfId="51109"/>
    <cellStyle name="Normal 60 5 2 3 2 3" xfId="51110"/>
    <cellStyle name="Normal 60 5 2 3 4" xfId="51111"/>
    <cellStyle name="Normal 60 5 2 3_Lcc_inputs" xfId="51112"/>
    <cellStyle name="Normal 60 5 2 7" xfId="51113"/>
    <cellStyle name="Normal 60 5 2 8" xfId="51114"/>
    <cellStyle name="Normal 60 5 2_Lcc_inputs" xfId="51115"/>
    <cellStyle name="Normal 60 5 3_Lcc_inputs" xfId="51116"/>
    <cellStyle name="Normal 60 5 4 2 3" xfId="51117"/>
    <cellStyle name="Normal 60 5 4 4" xfId="51118"/>
    <cellStyle name="Normal 60 5 4_Lcc_inputs" xfId="51119"/>
    <cellStyle name="Normal 60 5 8" xfId="51120"/>
    <cellStyle name="Normal 60 5 9" xfId="51121"/>
    <cellStyle name="Normal 60 5_Lcc_inputs" xfId="51122"/>
    <cellStyle name="Normal 60 6 2 2_Lcc_inputs" xfId="51123"/>
    <cellStyle name="Normal 60 6 2 3 2 3" xfId="51124"/>
    <cellStyle name="Normal 60 6 2 3 4" xfId="51125"/>
    <cellStyle name="Normal 60 6 2 3_Lcc_inputs" xfId="51126"/>
    <cellStyle name="Normal 60 6 2 7" xfId="51127"/>
    <cellStyle name="Normal 60 6 2 8" xfId="51128"/>
    <cellStyle name="Normal 60 6 2_Lcc_inputs" xfId="51129"/>
    <cellStyle name="Normal 60 6 3_Lcc_inputs" xfId="51130"/>
    <cellStyle name="Normal 60 6 4 2 3" xfId="51131"/>
    <cellStyle name="Normal 60 6 4 4" xfId="51132"/>
    <cellStyle name="Normal 60 6 4_Lcc_inputs" xfId="51133"/>
    <cellStyle name="Normal 60 6 8" xfId="51134"/>
    <cellStyle name="Normal 60 6 9" xfId="51135"/>
    <cellStyle name="Normal 60 6_Lcc_inputs" xfId="51136"/>
    <cellStyle name="Normal 60 7 2 2_Lcc_inputs" xfId="51137"/>
    <cellStyle name="Normal 60 7 2 3 2 3" xfId="51138"/>
    <cellStyle name="Normal 60 7 2 3 4" xfId="51139"/>
    <cellStyle name="Normal 60 7 2 3_Lcc_inputs" xfId="51140"/>
    <cellStyle name="Normal 60 7 2 7" xfId="51141"/>
    <cellStyle name="Normal 60 7 2 8" xfId="51142"/>
    <cellStyle name="Normal 60 7 2_Lcc_inputs" xfId="51143"/>
    <cellStyle name="Normal 60 7 3_Lcc_inputs" xfId="51144"/>
    <cellStyle name="Normal 60 7 4 2 3" xfId="51145"/>
    <cellStyle name="Normal 60 7 4 4" xfId="51146"/>
    <cellStyle name="Normal 60 7 4_Lcc_inputs" xfId="51147"/>
    <cellStyle name="Normal 60 7 8" xfId="51148"/>
    <cellStyle name="Normal 60 7 9" xfId="51149"/>
    <cellStyle name="Normal 60 7_Lcc_inputs" xfId="51150"/>
    <cellStyle name="Normal 60 8 2_Lcc_inputs" xfId="51151"/>
    <cellStyle name="Normal 60 8 3 2 3" xfId="51152"/>
    <cellStyle name="Normal 60 8 3 4" xfId="51153"/>
    <cellStyle name="Normal 60 8 3_Lcc_inputs" xfId="51154"/>
    <cellStyle name="Normal 60 8 7" xfId="51155"/>
    <cellStyle name="Normal 60 8 8" xfId="51156"/>
    <cellStyle name="Normal 60 8_Lcc_inputs" xfId="51157"/>
    <cellStyle name="Normal 60 9 2_Lcc_inputs" xfId="51158"/>
    <cellStyle name="Normal 60 9 3 2 3" xfId="51159"/>
    <cellStyle name="Normal 60 9 3 4" xfId="51160"/>
    <cellStyle name="Normal 60 9 3_Lcc_inputs" xfId="51161"/>
    <cellStyle name="Normal 60 9 7" xfId="51162"/>
    <cellStyle name="Normal 60 9 8" xfId="51163"/>
    <cellStyle name="Normal 60 9_Lcc_inputs" xfId="51164"/>
    <cellStyle name="Normal 60_Lcc_inputs" xfId="51165"/>
    <cellStyle name="Normal 61 10 2 2 3" xfId="51166"/>
    <cellStyle name="Normal 61 10 2 4" xfId="51167"/>
    <cellStyle name="Normal 61 10 2_Lcc_inputs" xfId="51168"/>
    <cellStyle name="Normal 61 10 6" xfId="51169"/>
    <cellStyle name="Normal 61 10 7" xfId="51170"/>
    <cellStyle name="Normal 61 10_Lcc_inputs" xfId="51171"/>
    <cellStyle name="Normal 61 11 2 3" xfId="51172"/>
    <cellStyle name="Normal 61 11 3 2" xfId="51173"/>
    <cellStyle name="Normal 61 11 4" xfId="51174"/>
    <cellStyle name="Normal 61 11 5" xfId="51175"/>
    <cellStyle name="Normal 61 11_Lcc_inputs" xfId="51176"/>
    <cellStyle name="Normal 61 12 2 3" xfId="51177"/>
    <cellStyle name="Normal 61 12 4" xfId="51178"/>
    <cellStyle name="Normal 61 12_Lcc_inputs" xfId="51179"/>
    <cellStyle name="Normal 61 13 3" xfId="51180"/>
    <cellStyle name="Normal 61 14 2" xfId="51181"/>
    <cellStyle name="Normal 61 15" xfId="51182"/>
    <cellStyle name="Normal 61 16" xfId="51183"/>
    <cellStyle name="Normal 61 2 10" xfId="51184"/>
    <cellStyle name="Normal 61 2 2 2_Lcc_inputs" xfId="51185"/>
    <cellStyle name="Normal 61 2 2 3 2 3" xfId="51186"/>
    <cellStyle name="Normal 61 2 2 3 4" xfId="51187"/>
    <cellStyle name="Normal 61 2 2 3_Lcc_inputs" xfId="51188"/>
    <cellStyle name="Normal 61 2 2 7" xfId="51189"/>
    <cellStyle name="Normal 61 2 2 8" xfId="51190"/>
    <cellStyle name="Normal 61 2 2_Lcc_inputs" xfId="51191"/>
    <cellStyle name="Normal 61 2 3 2 2 3" xfId="51192"/>
    <cellStyle name="Normal 61 2 3 2 4" xfId="51193"/>
    <cellStyle name="Normal 61 2 3 2_Lcc_inputs" xfId="51194"/>
    <cellStyle name="Normal 61 2 3 6" xfId="51195"/>
    <cellStyle name="Normal 61 2 3 7" xfId="51196"/>
    <cellStyle name="Normal 61 2 3_Lcc_inputs" xfId="51197"/>
    <cellStyle name="Normal 61 2 4 2 3" xfId="51198"/>
    <cellStyle name="Normal 61 2 4 3 2" xfId="51199"/>
    <cellStyle name="Normal 61 2 4 4" xfId="51200"/>
    <cellStyle name="Normal 61 2 4 5" xfId="51201"/>
    <cellStyle name="Normal 61 2 4_Lcc_inputs" xfId="51202"/>
    <cellStyle name="Normal 61 2 5 2 3" xfId="51203"/>
    <cellStyle name="Normal 61 2 5 3 2" xfId="51204"/>
    <cellStyle name="Normal 61 2 5 4" xfId="51205"/>
    <cellStyle name="Normal 61 2 5 5" xfId="51206"/>
    <cellStyle name="Normal 61 2 5_Lcc_inputs" xfId="51207"/>
    <cellStyle name="Normal 61 2 6 2 2" xfId="51208"/>
    <cellStyle name="Normal 61 2 6 3" xfId="51209"/>
    <cellStyle name="Normal 61 2 6 4" xfId="51210"/>
    <cellStyle name="Normal 61 2 6_Lcc_inputs" xfId="51211"/>
    <cellStyle name="Normal 61 2 7 2" xfId="51212"/>
    <cellStyle name="Normal 61 2 7 3" xfId="51213"/>
    <cellStyle name="Normal 61 2 8" xfId="51214"/>
    <cellStyle name="Normal 61 2 8 2" xfId="51215"/>
    <cellStyle name="Normal 61 2 9" xfId="51216"/>
    <cellStyle name="Normal 61 2_Lcc_inputs" xfId="51217"/>
    <cellStyle name="Normal 61 3 2 2_Lcc_inputs" xfId="51218"/>
    <cellStyle name="Normal 61 3 2 3 2 3" xfId="51219"/>
    <cellStyle name="Normal 61 3 2 3 4" xfId="51220"/>
    <cellStyle name="Normal 61 3 2 3_Lcc_inputs" xfId="51221"/>
    <cellStyle name="Normal 61 3 2 7" xfId="51222"/>
    <cellStyle name="Normal 61 3 2 8" xfId="51223"/>
    <cellStyle name="Normal 61 3 2_Lcc_inputs" xfId="51224"/>
    <cellStyle name="Normal 61 3 3 2 2 3" xfId="51225"/>
    <cellStyle name="Normal 61 3 3 2 4" xfId="51226"/>
    <cellStyle name="Normal 61 3 3 2_Lcc_inputs" xfId="51227"/>
    <cellStyle name="Normal 61 3 3 6" xfId="51228"/>
    <cellStyle name="Normal 61 3 3 7" xfId="51229"/>
    <cellStyle name="Normal 61 3 3_Lcc_inputs" xfId="51230"/>
    <cellStyle name="Normal 61 3 4 2 3" xfId="51231"/>
    <cellStyle name="Normal 61 3 4 3 2" xfId="51232"/>
    <cellStyle name="Normal 61 3 4 4" xfId="51233"/>
    <cellStyle name="Normal 61 3 4 5" xfId="51234"/>
    <cellStyle name="Normal 61 3 4_Lcc_inputs" xfId="51235"/>
    <cellStyle name="Normal 61 3 5 2 3" xfId="51236"/>
    <cellStyle name="Normal 61 3 5 4" xfId="51237"/>
    <cellStyle name="Normal 61 3 5_Lcc_inputs" xfId="51238"/>
    <cellStyle name="Normal 61 3 6 3" xfId="51239"/>
    <cellStyle name="Normal 61 3 7 2" xfId="51240"/>
    <cellStyle name="Normal 61 3 8" xfId="51241"/>
    <cellStyle name="Normal 61 3 9" xfId="51242"/>
    <cellStyle name="Normal 61 3_Lcc_inputs" xfId="51243"/>
    <cellStyle name="Normal 61 4 2 2_Lcc_inputs" xfId="51244"/>
    <cellStyle name="Normal 61 4 2 3 2 3" xfId="51245"/>
    <cellStyle name="Normal 61 4 2 3 4" xfId="51246"/>
    <cellStyle name="Normal 61 4 2 3_Lcc_inputs" xfId="51247"/>
    <cellStyle name="Normal 61 4 2 7" xfId="51248"/>
    <cellStyle name="Normal 61 4 2 8" xfId="51249"/>
    <cellStyle name="Normal 61 4 2_Lcc_inputs" xfId="51250"/>
    <cellStyle name="Normal 61 4 3_Lcc_inputs" xfId="51251"/>
    <cellStyle name="Normal 61 4 4 2 3" xfId="51252"/>
    <cellStyle name="Normal 61 4 4 4" xfId="51253"/>
    <cellStyle name="Normal 61 4 4_Lcc_inputs" xfId="51254"/>
    <cellStyle name="Normal 61 4 8" xfId="51255"/>
    <cellStyle name="Normal 61 4 9" xfId="51256"/>
    <cellStyle name="Normal 61 4_Lcc_inputs" xfId="51257"/>
    <cellStyle name="Normal 61 5 2 2_Lcc_inputs" xfId="51258"/>
    <cellStyle name="Normal 61 5 2 3 2 3" xfId="51259"/>
    <cellStyle name="Normal 61 5 2 3 4" xfId="51260"/>
    <cellStyle name="Normal 61 5 2 3_Lcc_inputs" xfId="51261"/>
    <cellStyle name="Normal 61 5 2 7" xfId="51262"/>
    <cellStyle name="Normal 61 5 2 8" xfId="51263"/>
    <cellStyle name="Normal 61 5 2_Lcc_inputs" xfId="51264"/>
    <cellStyle name="Normal 61 5 3_Lcc_inputs" xfId="51265"/>
    <cellStyle name="Normal 61 5 4 2 3" xfId="51266"/>
    <cellStyle name="Normal 61 5 4 4" xfId="51267"/>
    <cellStyle name="Normal 61 5 4_Lcc_inputs" xfId="51268"/>
    <cellStyle name="Normal 61 5 8" xfId="51269"/>
    <cellStyle name="Normal 61 5 9" xfId="51270"/>
    <cellStyle name="Normal 61 5_Lcc_inputs" xfId="51271"/>
    <cellStyle name="Normal 61 6 2 2_Lcc_inputs" xfId="51272"/>
    <cellStyle name="Normal 61 6 2 3 2 3" xfId="51273"/>
    <cellStyle name="Normal 61 6 2 3 4" xfId="51274"/>
    <cellStyle name="Normal 61 6 2 3_Lcc_inputs" xfId="51275"/>
    <cellStyle name="Normal 61 6 2 7" xfId="51276"/>
    <cellStyle name="Normal 61 6 2 8" xfId="51277"/>
    <cellStyle name="Normal 61 6 2_Lcc_inputs" xfId="51278"/>
    <cellStyle name="Normal 61 6 3_Lcc_inputs" xfId="51279"/>
    <cellStyle name="Normal 61 6 4 2 3" xfId="51280"/>
    <cellStyle name="Normal 61 6 4 4" xfId="51281"/>
    <cellStyle name="Normal 61 6 4_Lcc_inputs" xfId="51282"/>
    <cellStyle name="Normal 61 6 8" xfId="51283"/>
    <cellStyle name="Normal 61 6 9" xfId="51284"/>
    <cellStyle name="Normal 61 6_Lcc_inputs" xfId="51285"/>
    <cellStyle name="Normal 61 7 2 2_Lcc_inputs" xfId="51286"/>
    <cellStyle name="Normal 61 7 2 3 2 3" xfId="51287"/>
    <cellStyle name="Normal 61 7 2 3 4" xfId="51288"/>
    <cellStyle name="Normal 61 7 2 3_Lcc_inputs" xfId="51289"/>
    <cellStyle name="Normal 61 7 2 7" xfId="51290"/>
    <cellStyle name="Normal 61 7 2 8" xfId="51291"/>
    <cellStyle name="Normal 61 7 2_Lcc_inputs" xfId="51292"/>
    <cellStyle name="Normal 61 7 3_Lcc_inputs" xfId="51293"/>
    <cellStyle name="Normal 61 7 4 2 3" xfId="51294"/>
    <cellStyle name="Normal 61 7 4 4" xfId="51295"/>
    <cellStyle name="Normal 61 7 4_Lcc_inputs" xfId="51296"/>
    <cellStyle name="Normal 61 7 8" xfId="51297"/>
    <cellStyle name="Normal 61 7 9" xfId="51298"/>
    <cellStyle name="Normal 61 7_Lcc_inputs" xfId="51299"/>
    <cellStyle name="Normal 61 8 2_Lcc_inputs" xfId="51300"/>
    <cellStyle name="Normal 61 8 3 2 3" xfId="51301"/>
    <cellStyle name="Normal 61 8 3 4" xfId="51302"/>
    <cellStyle name="Normal 61 8 3_Lcc_inputs" xfId="51303"/>
    <cellStyle name="Normal 61 8 7" xfId="51304"/>
    <cellStyle name="Normal 61 8 8" xfId="51305"/>
    <cellStyle name="Normal 61 8_Lcc_inputs" xfId="51306"/>
    <cellStyle name="Normal 61 9 2_Lcc_inputs" xfId="51307"/>
    <cellStyle name="Normal 61 9 3 2 3" xfId="51308"/>
    <cellStyle name="Normal 61 9 3 4" xfId="51309"/>
    <cellStyle name="Normal 61 9 3_Lcc_inputs" xfId="51310"/>
    <cellStyle name="Normal 61 9 7" xfId="51311"/>
    <cellStyle name="Normal 61 9 8" xfId="51312"/>
    <cellStyle name="Normal 61 9_Lcc_inputs" xfId="51313"/>
    <cellStyle name="Normal 61_Lcc_inputs" xfId="51314"/>
    <cellStyle name="Normal 62 10 2 2 3" xfId="51315"/>
    <cellStyle name="Normal 62 10 2 4" xfId="51316"/>
    <cellStyle name="Normal 62 10 2_Lcc_inputs" xfId="51317"/>
    <cellStyle name="Normal 62 10 6" xfId="51318"/>
    <cellStyle name="Normal 62 10 7" xfId="51319"/>
    <cellStyle name="Normal 62 10_Lcc_inputs" xfId="51320"/>
    <cellStyle name="Normal 62 11 2 3" xfId="51321"/>
    <cellStyle name="Normal 62 11 3 2" xfId="51322"/>
    <cellStyle name="Normal 62 11 4" xfId="51323"/>
    <cellStyle name="Normal 62 11 5" xfId="51324"/>
    <cellStyle name="Normal 62 11_Lcc_inputs" xfId="51325"/>
    <cellStyle name="Normal 62 12 2 3" xfId="51326"/>
    <cellStyle name="Normal 62 12 4" xfId="51327"/>
    <cellStyle name="Normal 62 12_Lcc_inputs" xfId="51328"/>
    <cellStyle name="Normal 62 13 3" xfId="51329"/>
    <cellStyle name="Normal 62 14 2" xfId="51330"/>
    <cellStyle name="Normal 62 15" xfId="51331"/>
    <cellStyle name="Normal 62 16" xfId="51332"/>
    <cellStyle name="Normal 62 2 10" xfId="51333"/>
    <cellStyle name="Normal 62 2 2 2_Lcc_inputs" xfId="51334"/>
    <cellStyle name="Normal 62 2 2 3 2 3" xfId="51335"/>
    <cellStyle name="Normal 62 2 2 3 4" xfId="51336"/>
    <cellStyle name="Normal 62 2 2 3_Lcc_inputs" xfId="51337"/>
    <cellStyle name="Normal 62 2 2 7" xfId="51338"/>
    <cellStyle name="Normal 62 2 2 8" xfId="51339"/>
    <cellStyle name="Normal 62 2 2_Lcc_inputs" xfId="51340"/>
    <cellStyle name="Normal 62 2 3 2 2 3" xfId="51341"/>
    <cellStyle name="Normal 62 2 3 2 4" xfId="51342"/>
    <cellStyle name="Normal 62 2 3 2_Lcc_inputs" xfId="51343"/>
    <cellStyle name="Normal 62 2 3 6" xfId="51344"/>
    <cellStyle name="Normal 62 2 3 7" xfId="51345"/>
    <cellStyle name="Normal 62 2 3_Lcc_inputs" xfId="51346"/>
    <cellStyle name="Normal 62 2 4 2 3" xfId="51347"/>
    <cellStyle name="Normal 62 2 4 3 2" xfId="51348"/>
    <cellStyle name="Normal 62 2 4 4" xfId="51349"/>
    <cellStyle name="Normal 62 2 4 5" xfId="51350"/>
    <cellStyle name="Normal 62 2 4_Lcc_inputs" xfId="51351"/>
    <cellStyle name="Normal 62 2 5 2 3" xfId="51352"/>
    <cellStyle name="Normal 62 2 5 3 2" xfId="51353"/>
    <cellStyle name="Normal 62 2 5 4" xfId="51354"/>
    <cellStyle name="Normal 62 2 5 5" xfId="51355"/>
    <cellStyle name="Normal 62 2 5_Lcc_inputs" xfId="51356"/>
    <cellStyle name="Normal 62 2 6 2 2" xfId="51357"/>
    <cellStyle name="Normal 62 2 6 3" xfId="51358"/>
    <cellStyle name="Normal 62 2 6 4" xfId="51359"/>
    <cellStyle name="Normal 62 2 6_Lcc_inputs" xfId="51360"/>
    <cellStyle name="Normal 62 2 7 2" xfId="51361"/>
    <cellStyle name="Normal 62 2 7 3" xfId="51362"/>
    <cellStyle name="Normal 62 2 8" xfId="51363"/>
    <cellStyle name="Normal 62 2 8 2" xfId="51364"/>
    <cellStyle name="Normal 62 2 9" xfId="51365"/>
    <cellStyle name="Normal 62 2_Lcc_inputs" xfId="51366"/>
    <cellStyle name="Normal 62 3 2 2_Lcc_inputs" xfId="51367"/>
    <cellStyle name="Normal 62 3 2 3 2 3" xfId="51368"/>
    <cellStyle name="Normal 62 3 2 3 4" xfId="51369"/>
    <cellStyle name="Normal 62 3 2 3_Lcc_inputs" xfId="51370"/>
    <cellStyle name="Normal 62 3 2 7" xfId="51371"/>
    <cellStyle name="Normal 62 3 2 8" xfId="51372"/>
    <cellStyle name="Normal 62 3 2_Lcc_inputs" xfId="51373"/>
    <cellStyle name="Normal 62 3 3 2 2 3" xfId="51374"/>
    <cellStyle name="Normal 62 3 3 2 4" xfId="51375"/>
    <cellStyle name="Normal 62 3 3 2_Lcc_inputs" xfId="51376"/>
    <cellStyle name="Normal 62 3 3 6" xfId="51377"/>
    <cellStyle name="Normal 62 3 3 7" xfId="51378"/>
    <cellStyle name="Normal 62 3 3_Lcc_inputs" xfId="51379"/>
    <cellStyle name="Normal 62 3 4 2 3" xfId="51380"/>
    <cellStyle name="Normal 62 3 4 3 2" xfId="51381"/>
    <cellStyle name="Normal 62 3 4 4" xfId="51382"/>
    <cellStyle name="Normal 62 3 4 5" xfId="51383"/>
    <cellStyle name="Normal 62 3 4_Lcc_inputs" xfId="51384"/>
    <cellStyle name="Normal 62 3 5 2 3" xfId="51385"/>
    <cellStyle name="Normal 62 3 5 4" xfId="51386"/>
    <cellStyle name="Normal 62 3 5_Lcc_inputs" xfId="51387"/>
    <cellStyle name="Normal 62 3 6 3" xfId="51388"/>
    <cellStyle name="Normal 62 3 7 2" xfId="51389"/>
    <cellStyle name="Normal 62 3 8" xfId="51390"/>
    <cellStyle name="Normal 62 3 9" xfId="51391"/>
    <cellStyle name="Normal 62 3_Lcc_inputs" xfId="51392"/>
    <cellStyle name="Normal 62 4 2 2_Lcc_inputs" xfId="51393"/>
    <cellStyle name="Normal 62 4 2 3 2 3" xfId="51394"/>
    <cellStyle name="Normal 62 4 2 3 4" xfId="51395"/>
    <cellStyle name="Normal 62 4 2 3_Lcc_inputs" xfId="51396"/>
    <cellStyle name="Normal 62 4 2 7" xfId="51397"/>
    <cellStyle name="Normal 62 4 2 8" xfId="51398"/>
    <cellStyle name="Normal 62 4 2_Lcc_inputs" xfId="51399"/>
    <cellStyle name="Normal 62 4 3_Lcc_inputs" xfId="51400"/>
    <cellStyle name="Normal 62 4 4 2 3" xfId="51401"/>
    <cellStyle name="Normal 62 4 4 4" xfId="51402"/>
    <cellStyle name="Normal 62 4 4_Lcc_inputs" xfId="51403"/>
    <cellStyle name="Normal 62 4 8" xfId="51404"/>
    <cellStyle name="Normal 62 4 9" xfId="51405"/>
    <cellStyle name="Normal 62 4_Lcc_inputs" xfId="51406"/>
    <cellStyle name="Normal 62 5 2 2_Lcc_inputs" xfId="51407"/>
    <cellStyle name="Normal 62 5 2 3 2 3" xfId="51408"/>
    <cellStyle name="Normal 62 5 2 3 4" xfId="51409"/>
    <cellStyle name="Normal 62 5 2 3_Lcc_inputs" xfId="51410"/>
    <cellStyle name="Normal 62 5 2 7" xfId="51411"/>
    <cellStyle name="Normal 62 5 2 8" xfId="51412"/>
    <cellStyle name="Normal 62 5 2_Lcc_inputs" xfId="51413"/>
    <cellStyle name="Normal 62 5 3_Lcc_inputs" xfId="51414"/>
    <cellStyle name="Normal 62 5 4 2 3" xfId="51415"/>
    <cellStyle name="Normal 62 5 4 4" xfId="51416"/>
    <cellStyle name="Normal 62 5 4_Lcc_inputs" xfId="51417"/>
    <cellStyle name="Normal 62 5 8" xfId="51418"/>
    <cellStyle name="Normal 62 5 9" xfId="51419"/>
    <cellStyle name="Normal 62 5_Lcc_inputs" xfId="51420"/>
    <cellStyle name="Normal 62 6 2 2_Lcc_inputs" xfId="51421"/>
    <cellStyle name="Normal 62 6 2 3 2 3" xfId="51422"/>
    <cellStyle name="Normal 62 6 2 3 4" xfId="51423"/>
    <cellStyle name="Normal 62 6 2 3_Lcc_inputs" xfId="51424"/>
    <cellStyle name="Normal 62 6 2 7" xfId="51425"/>
    <cellStyle name="Normal 62 6 2 8" xfId="51426"/>
    <cellStyle name="Normal 62 6 2_Lcc_inputs" xfId="51427"/>
    <cellStyle name="Normal 62 6 3_Lcc_inputs" xfId="51428"/>
    <cellStyle name="Normal 62 6 4 2 3" xfId="51429"/>
    <cellStyle name="Normal 62 6 4 4" xfId="51430"/>
    <cellStyle name="Normal 62 6 4_Lcc_inputs" xfId="51431"/>
    <cellStyle name="Normal 62 6 8" xfId="51432"/>
    <cellStyle name="Normal 62 6 9" xfId="51433"/>
    <cellStyle name="Normal 62 6_Lcc_inputs" xfId="51434"/>
    <cellStyle name="Normal 62 7 2 2_Lcc_inputs" xfId="51435"/>
    <cellStyle name="Normal 62 7 2 3 2 3" xfId="51436"/>
    <cellStyle name="Normal 62 7 2 3 4" xfId="51437"/>
    <cellStyle name="Normal 62 7 2 3_Lcc_inputs" xfId="51438"/>
    <cellStyle name="Normal 62 7 2 7" xfId="51439"/>
    <cellStyle name="Normal 62 7 2 8" xfId="51440"/>
    <cellStyle name="Normal 62 7 2_Lcc_inputs" xfId="51441"/>
    <cellStyle name="Normal 62 7 3_Lcc_inputs" xfId="51442"/>
    <cellStyle name="Normal 62 7 4 2 3" xfId="51443"/>
    <cellStyle name="Normal 62 7 4 4" xfId="51444"/>
    <cellStyle name="Normal 62 7 4_Lcc_inputs" xfId="51445"/>
    <cellStyle name="Normal 62 7 8" xfId="51446"/>
    <cellStyle name="Normal 62 7 9" xfId="51447"/>
    <cellStyle name="Normal 62 7_Lcc_inputs" xfId="51448"/>
    <cellStyle name="Normal 62 8 2_Lcc_inputs" xfId="51449"/>
    <cellStyle name="Normal 62 8 3 2 3" xfId="51450"/>
    <cellStyle name="Normal 62 8 3 4" xfId="51451"/>
    <cellStyle name="Normal 62 8 3_Lcc_inputs" xfId="51452"/>
    <cellStyle name="Normal 62 8 7" xfId="51453"/>
    <cellStyle name="Normal 62 8 8" xfId="51454"/>
    <cellStyle name="Normal 62 8_Lcc_inputs" xfId="51455"/>
    <cellStyle name="Normal 62 9 2_Lcc_inputs" xfId="51456"/>
    <cellStyle name="Normal 62 9 3 2 3" xfId="51457"/>
    <cellStyle name="Normal 62 9 3 4" xfId="51458"/>
    <cellStyle name="Normal 62 9 3_Lcc_inputs" xfId="51459"/>
    <cellStyle name="Normal 62 9 7" xfId="51460"/>
    <cellStyle name="Normal 62 9 8" xfId="51461"/>
    <cellStyle name="Normal 62 9_Lcc_inputs" xfId="51462"/>
    <cellStyle name="Normal 62_Lcc_inputs" xfId="51463"/>
    <cellStyle name="Normal 63 10 2 2 3" xfId="51464"/>
    <cellStyle name="Normal 63 10 2 4" xfId="51465"/>
    <cellStyle name="Normal 63 10 2_Lcc_inputs" xfId="51466"/>
    <cellStyle name="Normal 63 10 6" xfId="51467"/>
    <cellStyle name="Normal 63 10 7" xfId="51468"/>
    <cellStyle name="Normal 63 10_Lcc_inputs" xfId="51469"/>
    <cellStyle name="Normal 63 11 2 3" xfId="51470"/>
    <cellStyle name="Normal 63 11 3 2" xfId="51471"/>
    <cellStyle name="Normal 63 11 4" xfId="51472"/>
    <cellStyle name="Normal 63 11 5" xfId="51473"/>
    <cellStyle name="Normal 63 11_Lcc_inputs" xfId="51474"/>
    <cellStyle name="Normal 63 12 2 3" xfId="51475"/>
    <cellStyle name="Normal 63 12 4" xfId="51476"/>
    <cellStyle name="Normal 63 12_Lcc_inputs" xfId="51477"/>
    <cellStyle name="Normal 63 13 3" xfId="51478"/>
    <cellStyle name="Normal 63 14 2" xfId="51479"/>
    <cellStyle name="Normal 63 15" xfId="51480"/>
    <cellStyle name="Normal 63 16" xfId="51481"/>
    <cellStyle name="Normal 63 2 10" xfId="51482"/>
    <cellStyle name="Normal 63 2 2 2_Lcc_inputs" xfId="51483"/>
    <cellStyle name="Normal 63 2 2 3 2 3" xfId="51484"/>
    <cellStyle name="Normal 63 2 2 3 4" xfId="51485"/>
    <cellStyle name="Normal 63 2 2 3_Lcc_inputs" xfId="51486"/>
    <cellStyle name="Normal 63 2 2 7" xfId="51487"/>
    <cellStyle name="Normal 63 2 2 8" xfId="51488"/>
    <cellStyle name="Normal 63 2 2_Lcc_inputs" xfId="51489"/>
    <cellStyle name="Normal 63 2 3 2 2 3" xfId="51490"/>
    <cellStyle name="Normal 63 2 3 2 4" xfId="51491"/>
    <cellStyle name="Normal 63 2 3 2_Lcc_inputs" xfId="51492"/>
    <cellStyle name="Normal 63 2 3 6" xfId="51493"/>
    <cellStyle name="Normal 63 2 3 7" xfId="51494"/>
    <cellStyle name="Normal 63 2 3_Lcc_inputs" xfId="51495"/>
    <cellStyle name="Normal 63 2 4 2 3" xfId="51496"/>
    <cellStyle name="Normal 63 2 4 3 2" xfId="51497"/>
    <cellStyle name="Normal 63 2 4 4" xfId="51498"/>
    <cellStyle name="Normal 63 2 4 5" xfId="51499"/>
    <cellStyle name="Normal 63 2 4_Lcc_inputs" xfId="51500"/>
    <cellStyle name="Normal 63 2 5 2 3" xfId="51501"/>
    <cellStyle name="Normal 63 2 5 3 2" xfId="51502"/>
    <cellStyle name="Normal 63 2 5 4" xfId="51503"/>
    <cellStyle name="Normal 63 2 5 5" xfId="51504"/>
    <cellStyle name="Normal 63 2 5_Lcc_inputs" xfId="51505"/>
    <cellStyle name="Normal 63 2 6 2 2" xfId="51506"/>
    <cellStyle name="Normal 63 2 6 3" xfId="51507"/>
    <cellStyle name="Normal 63 2 6 4" xfId="51508"/>
    <cellStyle name="Normal 63 2 6_Lcc_inputs" xfId="51509"/>
    <cellStyle name="Normal 63 2 7 2" xfId="51510"/>
    <cellStyle name="Normal 63 2 7 3" xfId="51511"/>
    <cellStyle name="Normal 63 2 8" xfId="51512"/>
    <cellStyle name="Normal 63 2 8 2" xfId="51513"/>
    <cellStyle name="Normal 63 2 9" xfId="51514"/>
    <cellStyle name="Normal 63 2_Lcc_inputs" xfId="51515"/>
    <cellStyle name="Normal 63 3 2 2_Lcc_inputs" xfId="51516"/>
    <cellStyle name="Normal 63 3 2 3 2 3" xfId="51517"/>
    <cellStyle name="Normal 63 3 2 3 4" xfId="51518"/>
    <cellStyle name="Normal 63 3 2 3_Lcc_inputs" xfId="51519"/>
    <cellStyle name="Normal 63 3 2 7" xfId="51520"/>
    <cellStyle name="Normal 63 3 2 8" xfId="51521"/>
    <cellStyle name="Normal 63 3 2_Lcc_inputs" xfId="51522"/>
    <cellStyle name="Normal 63 3 3 2 2 3" xfId="51523"/>
    <cellStyle name="Normal 63 3 3 2 4" xfId="51524"/>
    <cellStyle name="Normal 63 3 3 2_Lcc_inputs" xfId="51525"/>
    <cellStyle name="Normal 63 3 3 6" xfId="51526"/>
    <cellStyle name="Normal 63 3 3 7" xfId="51527"/>
    <cellStyle name="Normal 63 3 3_Lcc_inputs" xfId="51528"/>
    <cellStyle name="Normal 63 3 4 2 3" xfId="51529"/>
    <cellStyle name="Normal 63 3 4 3 2" xfId="51530"/>
    <cellStyle name="Normal 63 3 4 4" xfId="51531"/>
    <cellStyle name="Normal 63 3 4 5" xfId="51532"/>
    <cellStyle name="Normal 63 3 4_Lcc_inputs" xfId="51533"/>
    <cellStyle name="Normal 63 3 5 2 3" xfId="51534"/>
    <cellStyle name="Normal 63 3 5 4" xfId="51535"/>
    <cellStyle name="Normal 63 3 5_Lcc_inputs" xfId="51536"/>
    <cellStyle name="Normal 63 3 6 3" xfId="51537"/>
    <cellStyle name="Normal 63 3 7 2" xfId="51538"/>
    <cellStyle name="Normal 63 3 8" xfId="51539"/>
    <cellStyle name="Normal 63 3 9" xfId="51540"/>
    <cellStyle name="Normal 63 3_Lcc_inputs" xfId="51541"/>
    <cellStyle name="Normal 63 4 2 2_Lcc_inputs" xfId="51542"/>
    <cellStyle name="Normal 63 4 2 3 2 3" xfId="51543"/>
    <cellStyle name="Normal 63 4 2 3 4" xfId="51544"/>
    <cellStyle name="Normal 63 4 2 3_Lcc_inputs" xfId="51545"/>
    <cellStyle name="Normal 63 4 2 7" xfId="51546"/>
    <cellStyle name="Normal 63 4 2 8" xfId="51547"/>
    <cellStyle name="Normal 63 4 2_Lcc_inputs" xfId="51548"/>
    <cellStyle name="Normal 63 4 3_Lcc_inputs" xfId="51549"/>
    <cellStyle name="Normal 63 4 4 2 3" xfId="51550"/>
    <cellStyle name="Normal 63 4 4 4" xfId="51551"/>
    <cellStyle name="Normal 63 4 4_Lcc_inputs" xfId="51552"/>
    <cellStyle name="Normal 63 4 8" xfId="51553"/>
    <cellStyle name="Normal 63 4 9" xfId="51554"/>
    <cellStyle name="Normal 63 4_Lcc_inputs" xfId="51555"/>
    <cellStyle name="Normal 63 5 2 2_Lcc_inputs" xfId="51556"/>
    <cellStyle name="Normal 63 5 2 3 2 3" xfId="51557"/>
    <cellStyle name="Normal 63 5 2 3 4" xfId="51558"/>
    <cellStyle name="Normal 63 5 2 3_Lcc_inputs" xfId="51559"/>
    <cellStyle name="Normal 63 5 2 7" xfId="51560"/>
    <cellStyle name="Normal 63 5 2 8" xfId="51561"/>
    <cellStyle name="Normal 63 5 2_Lcc_inputs" xfId="51562"/>
    <cellStyle name="Normal 63 5 3_Lcc_inputs" xfId="51563"/>
    <cellStyle name="Normal 63 5 4 2 3" xfId="51564"/>
    <cellStyle name="Normal 63 5 4 4" xfId="51565"/>
    <cellStyle name="Normal 63 5 4_Lcc_inputs" xfId="51566"/>
    <cellStyle name="Normal 63 5 8" xfId="51567"/>
    <cellStyle name="Normal 63 5 9" xfId="51568"/>
    <cellStyle name="Normal 63 5_Lcc_inputs" xfId="51569"/>
    <cellStyle name="Normal 63 6 2 2_Lcc_inputs" xfId="51570"/>
    <cellStyle name="Normal 63 6 2 3 2 3" xfId="51571"/>
    <cellStyle name="Normal 63 6 2 3 4" xfId="51572"/>
    <cellStyle name="Normal 63 6 2 3_Lcc_inputs" xfId="51573"/>
    <cellStyle name="Normal 63 6 2 7" xfId="51574"/>
    <cellStyle name="Normal 63 6 2 8" xfId="51575"/>
    <cellStyle name="Normal 63 6 2_Lcc_inputs" xfId="51576"/>
    <cellStyle name="Normal 63 6 3_Lcc_inputs" xfId="51577"/>
    <cellStyle name="Normal 63 6 4 2 3" xfId="51578"/>
    <cellStyle name="Normal 63 6 4 4" xfId="51579"/>
    <cellStyle name="Normal 63 6 4_Lcc_inputs" xfId="51580"/>
    <cellStyle name="Normal 63 6 8" xfId="51581"/>
    <cellStyle name="Normal 63 6 9" xfId="51582"/>
    <cellStyle name="Normal 63 6_Lcc_inputs" xfId="51583"/>
    <cellStyle name="Normal 63 7 2 2_Lcc_inputs" xfId="51584"/>
    <cellStyle name="Normal 63 7 2 3 2 3" xfId="51585"/>
    <cellStyle name="Normal 63 7 2 3 4" xfId="51586"/>
    <cellStyle name="Normal 63 7 2 3_Lcc_inputs" xfId="51587"/>
    <cellStyle name="Normal 63 7 2 7" xfId="51588"/>
    <cellStyle name="Normal 63 7 2 8" xfId="51589"/>
    <cellStyle name="Normal 63 7 2_Lcc_inputs" xfId="51590"/>
    <cellStyle name="Normal 63 7 3_Lcc_inputs" xfId="51591"/>
    <cellStyle name="Normal 63 7 4 2 3" xfId="51592"/>
    <cellStyle name="Normal 63 7 4 4" xfId="51593"/>
    <cellStyle name="Normal 63 7 4_Lcc_inputs" xfId="51594"/>
    <cellStyle name="Normal 63 7 8" xfId="51595"/>
    <cellStyle name="Normal 63 7 9" xfId="51596"/>
    <cellStyle name="Normal 63 7_Lcc_inputs" xfId="51597"/>
    <cellStyle name="Normal 63 8 2_Lcc_inputs" xfId="51598"/>
    <cellStyle name="Normal 63 8 3 2 3" xfId="51599"/>
    <cellStyle name="Normal 63 8 3 4" xfId="51600"/>
    <cellStyle name="Normal 63 8 3_Lcc_inputs" xfId="51601"/>
    <cellStyle name="Normal 63 8 7" xfId="51602"/>
    <cellStyle name="Normal 63 8 8" xfId="51603"/>
    <cellStyle name="Normal 63 8_Lcc_inputs" xfId="51604"/>
    <cellStyle name="Normal 63 9 2_Lcc_inputs" xfId="51605"/>
    <cellStyle name="Normal 63 9 3 2 3" xfId="51606"/>
    <cellStyle name="Normal 63 9 3 4" xfId="51607"/>
    <cellStyle name="Normal 63 9 3_Lcc_inputs" xfId="51608"/>
    <cellStyle name="Normal 63 9 7" xfId="51609"/>
    <cellStyle name="Normal 63 9 8" xfId="51610"/>
    <cellStyle name="Normal 63 9_Lcc_inputs" xfId="51611"/>
    <cellStyle name="Normal 63_Lcc_inputs" xfId="51612"/>
    <cellStyle name="Normal 64 12" xfId="51613"/>
    <cellStyle name="Normal 64 13" xfId="51614"/>
    <cellStyle name="Normal 64 3 3" xfId="51615"/>
    <cellStyle name="Normal 64 4 2_Lcc_inputs" xfId="51616"/>
    <cellStyle name="Normal 64 4 3 2 3" xfId="51617"/>
    <cellStyle name="Normal 64 4 3 4" xfId="51618"/>
    <cellStyle name="Normal 64 4 3_Lcc_inputs" xfId="51619"/>
    <cellStyle name="Normal 64 4 7" xfId="51620"/>
    <cellStyle name="Normal 64 4 8" xfId="51621"/>
    <cellStyle name="Normal 64 4_Lcc_inputs" xfId="51622"/>
    <cellStyle name="Normal 64 5 2 2 3" xfId="51623"/>
    <cellStyle name="Normal 64 5 2 4" xfId="51624"/>
    <cellStyle name="Normal 64 5 2_Lcc_inputs" xfId="51625"/>
    <cellStyle name="Normal 64 7_Lcc_inputs" xfId="51626"/>
    <cellStyle name="Normal 64 8 2 2" xfId="51627"/>
    <cellStyle name="Normal 64 8 3" xfId="51628"/>
    <cellStyle name="Normal 64 9 3" xfId="51629"/>
    <cellStyle name="Normal 64_Lcc_inputs" xfId="51630"/>
    <cellStyle name="Normal 65 10 2 2 3" xfId="51631"/>
    <cellStyle name="Normal 65 10 2 4" xfId="51632"/>
    <cellStyle name="Normal 65 10 2_Lcc_inputs" xfId="51633"/>
    <cellStyle name="Normal 65 10 6" xfId="51634"/>
    <cellStyle name="Normal 65 10 7" xfId="51635"/>
    <cellStyle name="Normal 65 10_Lcc_inputs" xfId="51636"/>
    <cellStyle name="Normal 65 11 2 3" xfId="51637"/>
    <cellStyle name="Normal 65 11 3 2" xfId="51638"/>
    <cellStyle name="Normal 65 11 4" xfId="51639"/>
    <cellStyle name="Normal 65 11 5" xfId="51640"/>
    <cellStyle name="Normal 65 11_Lcc_inputs" xfId="51641"/>
    <cellStyle name="Normal 65 12 2 3" xfId="51642"/>
    <cellStyle name="Normal 65 12 4" xfId="51643"/>
    <cellStyle name="Normal 65 12_Lcc_inputs" xfId="51644"/>
    <cellStyle name="Normal 65 13 3" xfId="51645"/>
    <cellStyle name="Normal 65 14 2" xfId="51646"/>
    <cellStyle name="Normal 65 15" xfId="51647"/>
    <cellStyle name="Normal 65 16" xfId="51648"/>
    <cellStyle name="Normal 65 2 10" xfId="51649"/>
    <cellStyle name="Normal 65 2 2 2_Lcc_inputs" xfId="51650"/>
    <cellStyle name="Normal 65 2 2 3 2 3" xfId="51651"/>
    <cellStyle name="Normal 65 2 2 3 4" xfId="51652"/>
    <cellStyle name="Normal 65 2 2 3_Lcc_inputs" xfId="51653"/>
    <cellStyle name="Normal 65 2 2 7" xfId="51654"/>
    <cellStyle name="Normal 65 2 2 8" xfId="51655"/>
    <cellStyle name="Normal 65 2 2_Lcc_inputs" xfId="51656"/>
    <cellStyle name="Normal 65 2 3 2 2 3" xfId="51657"/>
    <cellStyle name="Normal 65 2 3 2 4" xfId="51658"/>
    <cellStyle name="Normal 65 2 3 2_Lcc_inputs" xfId="51659"/>
    <cellStyle name="Normal 65 2 3 6" xfId="51660"/>
    <cellStyle name="Normal 65 2 3 7" xfId="51661"/>
    <cellStyle name="Normal 65 2 3_Lcc_inputs" xfId="51662"/>
    <cellStyle name="Normal 65 2 4 2 3" xfId="51663"/>
    <cellStyle name="Normal 65 2 4 3 2" xfId="51664"/>
    <cellStyle name="Normal 65 2 4 4" xfId="51665"/>
    <cellStyle name="Normal 65 2 4 5" xfId="51666"/>
    <cellStyle name="Normal 65 2 4_Lcc_inputs" xfId="51667"/>
    <cellStyle name="Normal 65 2 5 2 3" xfId="51668"/>
    <cellStyle name="Normal 65 2 5 3 2" xfId="51669"/>
    <cellStyle name="Normal 65 2 5 4" xfId="51670"/>
    <cellStyle name="Normal 65 2 5 5" xfId="51671"/>
    <cellStyle name="Normal 65 2 5_Lcc_inputs" xfId="51672"/>
    <cellStyle name="Normal 65 2 6 2 2" xfId="51673"/>
    <cellStyle name="Normal 65 2 6 3" xfId="51674"/>
    <cellStyle name="Normal 65 2 6 4" xfId="51675"/>
    <cellStyle name="Normal 65 2 6_Lcc_inputs" xfId="51676"/>
    <cellStyle name="Normal 65 2 7 2" xfId="51677"/>
    <cellStyle name="Normal 65 2 7 3" xfId="51678"/>
    <cellStyle name="Normal 65 2 8" xfId="51679"/>
    <cellStyle name="Normal 65 2 8 2" xfId="51680"/>
    <cellStyle name="Normal 65 2 9" xfId="51681"/>
    <cellStyle name="Normal 65 2_Lcc_inputs" xfId="51682"/>
    <cellStyle name="Normal 65 3 2 2_Lcc_inputs" xfId="51683"/>
    <cellStyle name="Normal 65 3 2 3 2 3" xfId="51684"/>
    <cellStyle name="Normal 65 3 2 3 4" xfId="51685"/>
    <cellStyle name="Normal 65 3 2 3_Lcc_inputs" xfId="51686"/>
    <cellStyle name="Normal 65 3 2 7" xfId="51687"/>
    <cellStyle name="Normal 65 3 2 8" xfId="51688"/>
    <cellStyle name="Normal 65 3 2_Lcc_inputs" xfId="51689"/>
    <cellStyle name="Normal 65 3 3 2 2 3" xfId="51690"/>
    <cellStyle name="Normal 65 3 3 2 4" xfId="51691"/>
    <cellStyle name="Normal 65 3 3 2_Lcc_inputs" xfId="51692"/>
    <cellStyle name="Normal 65 3 3 6" xfId="51693"/>
    <cellStyle name="Normal 65 3 3 7" xfId="51694"/>
    <cellStyle name="Normal 65 3 3_Lcc_inputs" xfId="51695"/>
    <cellStyle name="Normal 65 3 4 2 3" xfId="51696"/>
    <cellStyle name="Normal 65 3 4 3 2" xfId="51697"/>
    <cellStyle name="Normal 65 3 4 4" xfId="51698"/>
    <cellStyle name="Normal 65 3 4 5" xfId="51699"/>
    <cellStyle name="Normal 65 3 4_Lcc_inputs" xfId="51700"/>
    <cellStyle name="Normal 65 3 5 2 3" xfId="51701"/>
    <cellStyle name="Normal 65 3 5 4" xfId="51702"/>
    <cellStyle name="Normal 65 3 5_Lcc_inputs" xfId="51703"/>
    <cellStyle name="Normal 65 3 6 3" xfId="51704"/>
    <cellStyle name="Normal 65 3 7 2" xfId="51705"/>
    <cellStyle name="Normal 65 3 8" xfId="51706"/>
    <cellStyle name="Normal 65 3 9" xfId="51707"/>
    <cellStyle name="Normal 65 3_Lcc_inputs" xfId="51708"/>
    <cellStyle name="Normal 65 4 2 2_Lcc_inputs" xfId="51709"/>
    <cellStyle name="Normal 65 4 2 3 2 3" xfId="51710"/>
    <cellStyle name="Normal 65 4 2 3 4" xfId="51711"/>
    <cellStyle name="Normal 65 4 2 3_Lcc_inputs" xfId="51712"/>
    <cellStyle name="Normal 65 4 2 7" xfId="51713"/>
    <cellStyle name="Normal 65 4 2 8" xfId="51714"/>
    <cellStyle name="Normal 65 4 2_Lcc_inputs" xfId="51715"/>
    <cellStyle name="Normal 65 4 3_Lcc_inputs" xfId="51716"/>
    <cellStyle name="Normal 65 4 4 2 3" xfId="51717"/>
    <cellStyle name="Normal 65 4 4 4" xfId="51718"/>
    <cellStyle name="Normal 65 4 4_Lcc_inputs" xfId="51719"/>
    <cellStyle name="Normal 65 4 8" xfId="51720"/>
    <cellStyle name="Normal 65 4 9" xfId="51721"/>
    <cellStyle name="Normal 65 4_Lcc_inputs" xfId="51722"/>
    <cellStyle name="Normal 65 5 2 2_Lcc_inputs" xfId="51723"/>
    <cellStyle name="Normal 65 5 2 3 2 3" xfId="51724"/>
    <cellStyle name="Normal 65 5 2 3 4" xfId="51725"/>
    <cellStyle name="Normal 65 5 2 3_Lcc_inputs" xfId="51726"/>
    <cellStyle name="Normal 65 5 2 7" xfId="51727"/>
    <cellStyle name="Normal 65 5 2 8" xfId="51728"/>
    <cellStyle name="Normal 65 5 2_Lcc_inputs" xfId="51729"/>
    <cellStyle name="Normal 65 5 3_Lcc_inputs" xfId="51730"/>
    <cellStyle name="Normal 65 5 4 2 3" xfId="51731"/>
    <cellStyle name="Normal 65 5 4 4" xfId="51732"/>
    <cellStyle name="Normal 65 5 4_Lcc_inputs" xfId="51733"/>
    <cellStyle name="Normal 65 5 8" xfId="51734"/>
    <cellStyle name="Normal 65 5 9" xfId="51735"/>
    <cellStyle name="Normal 65 5_Lcc_inputs" xfId="51736"/>
    <cellStyle name="Normal 65 6 2 2_Lcc_inputs" xfId="51737"/>
    <cellStyle name="Normal 65 6 2 3 2 3" xfId="51738"/>
    <cellStyle name="Normal 65 6 2 3 4" xfId="51739"/>
    <cellStyle name="Normal 65 6 2 3_Lcc_inputs" xfId="51740"/>
    <cellStyle name="Normal 65 6 2 7" xfId="51741"/>
    <cellStyle name="Normal 65 6 2 8" xfId="51742"/>
    <cellStyle name="Normal 65 6 2_Lcc_inputs" xfId="51743"/>
    <cellStyle name="Normal 65 6 3_Lcc_inputs" xfId="51744"/>
    <cellStyle name="Normal 65 6 4 2 3" xfId="51745"/>
    <cellStyle name="Normal 65 6 4 4" xfId="51746"/>
    <cellStyle name="Normal 65 6 4_Lcc_inputs" xfId="51747"/>
    <cellStyle name="Normal 65 6 8" xfId="51748"/>
    <cellStyle name="Normal 65 6 9" xfId="51749"/>
    <cellStyle name="Normal 65 6_Lcc_inputs" xfId="51750"/>
    <cellStyle name="Normal 65 7 2 2_Lcc_inputs" xfId="51751"/>
    <cellStyle name="Normal 65 7 2 3 2 3" xfId="51752"/>
    <cellStyle name="Normal 65 7 2 3 4" xfId="51753"/>
    <cellStyle name="Normal 65 7 2 3_Lcc_inputs" xfId="51754"/>
    <cellStyle name="Normal 65 7 2 7" xfId="51755"/>
    <cellStyle name="Normal 65 7 2 8" xfId="51756"/>
    <cellStyle name="Normal 65 7 2_Lcc_inputs" xfId="51757"/>
    <cellStyle name="Normal 65 7 3_Lcc_inputs" xfId="51758"/>
    <cellStyle name="Normal 65 7 4 2 3" xfId="51759"/>
    <cellStyle name="Normal 65 7 4 4" xfId="51760"/>
    <cellStyle name="Normal 65 7 4_Lcc_inputs" xfId="51761"/>
    <cellStyle name="Normal 65 7 8" xfId="51762"/>
    <cellStyle name="Normal 65 7 9" xfId="51763"/>
    <cellStyle name="Normal 65 7_Lcc_inputs" xfId="51764"/>
    <cellStyle name="Normal 65 8 2_Lcc_inputs" xfId="51765"/>
    <cellStyle name="Normal 65 8 3 2 3" xfId="51766"/>
    <cellStyle name="Normal 65 8 3 4" xfId="51767"/>
    <cellStyle name="Normal 65 8 3_Lcc_inputs" xfId="51768"/>
    <cellStyle name="Normal 65 8 7" xfId="51769"/>
    <cellStyle name="Normal 65 8 8" xfId="51770"/>
    <cellStyle name="Normal 65 8_Lcc_inputs" xfId="51771"/>
    <cellStyle name="Normal 65 9 2_Lcc_inputs" xfId="51772"/>
    <cellStyle name="Normal 65 9 3 2 3" xfId="51773"/>
    <cellStyle name="Normal 65 9 3 4" xfId="51774"/>
    <cellStyle name="Normal 65 9 3_Lcc_inputs" xfId="51775"/>
    <cellStyle name="Normal 65 9 7" xfId="51776"/>
    <cellStyle name="Normal 65 9 8" xfId="51777"/>
    <cellStyle name="Normal 65 9_Lcc_inputs" xfId="51778"/>
    <cellStyle name="Normal 65_Lcc_inputs" xfId="51779"/>
    <cellStyle name="Normal 66 10 2 2 3" xfId="51780"/>
    <cellStyle name="Normal 66 10 2 4" xfId="51781"/>
    <cellStyle name="Normal 66 10 2_Lcc_inputs" xfId="51782"/>
    <cellStyle name="Normal 66 10 6" xfId="51783"/>
    <cellStyle name="Normal 66 10 7" xfId="51784"/>
    <cellStyle name="Normal 66 10_Lcc_inputs" xfId="51785"/>
    <cellStyle name="Normal 66 11 2 3" xfId="51786"/>
    <cellStyle name="Normal 66 11 3 2" xfId="51787"/>
    <cellStyle name="Normal 66 11 4" xfId="51788"/>
    <cellStyle name="Normal 66 11 5" xfId="51789"/>
    <cellStyle name="Normal 66 11_Lcc_inputs" xfId="51790"/>
    <cellStyle name="Normal 66 12 2 3" xfId="51791"/>
    <cellStyle name="Normal 66 12 4" xfId="51792"/>
    <cellStyle name="Normal 66 12_Lcc_inputs" xfId="51793"/>
    <cellStyle name="Normal 66 13 3" xfId="51794"/>
    <cellStyle name="Normal 66 14 2" xfId="51795"/>
    <cellStyle name="Normal 66 15" xfId="51796"/>
    <cellStyle name="Normal 66 16" xfId="51797"/>
    <cellStyle name="Normal 66 2 10" xfId="51798"/>
    <cellStyle name="Normal 66 2 2 2_Lcc_inputs" xfId="51799"/>
    <cellStyle name="Normal 66 2 2 3 2 3" xfId="51800"/>
    <cellStyle name="Normal 66 2 2 3 4" xfId="51801"/>
    <cellStyle name="Normal 66 2 2 3_Lcc_inputs" xfId="51802"/>
    <cellStyle name="Normal 66 2 2 7" xfId="51803"/>
    <cellStyle name="Normal 66 2 2 8" xfId="51804"/>
    <cellStyle name="Normal 66 2 2_Lcc_inputs" xfId="51805"/>
    <cellStyle name="Normal 66 2 3 2 2 3" xfId="51806"/>
    <cellStyle name="Normal 66 2 3 2 4" xfId="51807"/>
    <cellStyle name="Normal 66 2 3 2_Lcc_inputs" xfId="51808"/>
    <cellStyle name="Normal 66 2 3 6" xfId="51809"/>
    <cellStyle name="Normal 66 2 3 7" xfId="51810"/>
    <cellStyle name="Normal 66 2 3_Lcc_inputs" xfId="51811"/>
    <cellStyle name="Normal 66 2 4 2 3" xfId="51812"/>
    <cellStyle name="Normal 66 2 4 3 2" xfId="51813"/>
    <cellStyle name="Normal 66 2 4 4" xfId="51814"/>
    <cellStyle name="Normal 66 2 4 5" xfId="51815"/>
    <cellStyle name="Normal 66 2 4_Lcc_inputs" xfId="51816"/>
    <cellStyle name="Normal 66 2 5 2 3" xfId="51817"/>
    <cellStyle name="Normal 66 2 5 3 2" xfId="51818"/>
    <cellStyle name="Normal 66 2 5 4" xfId="51819"/>
    <cellStyle name="Normal 66 2 5 5" xfId="51820"/>
    <cellStyle name="Normal 66 2 5_Lcc_inputs" xfId="51821"/>
    <cellStyle name="Normal 66 2 6 2 2" xfId="51822"/>
    <cellStyle name="Normal 66 2 6 3" xfId="51823"/>
    <cellStyle name="Normal 66 2 6 4" xfId="51824"/>
    <cellStyle name="Normal 66 2 6_Lcc_inputs" xfId="51825"/>
    <cellStyle name="Normal 66 2 7 2" xfId="51826"/>
    <cellStyle name="Normal 66 2 7 3" xfId="51827"/>
    <cellStyle name="Normal 66 2 8" xfId="51828"/>
    <cellStyle name="Normal 66 2 8 2" xfId="51829"/>
    <cellStyle name="Normal 66 2 9" xfId="51830"/>
    <cellStyle name="Normal 66 2_Lcc_inputs" xfId="51831"/>
    <cellStyle name="Normal 66 3 2 2_Lcc_inputs" xfId="51832"/>
    <cellStyle name="Normal 66 3 2 3 2 3" xfId="51833"/>
    <cellStyle name="Normal 66 3 2 3 4" xfId="51834"/>
    <cellStyle name="Normal 66 3 2 3_Lcc_inputs" xfId="51835"/>
    <cellStyle name="Normal 66 3 2 7" xfId="51836"/>
    <cellStyle name="Normal 66 3 2 8" xfId="51837"/>
    <cellStyle name="Normal 66 3 2_Lcc_inputs" xfId="51838"/>
    <cellStyle name="Normal 66 3 3 2 2 3" xfId="51839"/>
    <cellStyle name="Normal 66 3 3 2 4" xfId="51840"/>
    <cellStyle name="Normal 66 3 3 2_Lcc_inputs" xfId="51841"/>
    <cellStyle name="Normal 66 3 3 6" xfId="51842"/>
    <cellStyle name="Normal 66 3 3 7" xfId="51843"/>
    <cellStyle name="Normal 66 3 3_Lcc_inputs" xfId="51844"/>
    <cellStyle name="Normal 66 3 4 2 3" xfId="51845"/>
    <cellStyle name="Normal 66 3 4 3 2" xfId="51846"/>
    <cellStyle name="Normal 66 3 4 4" xfId="51847"/>
    <cellStyle name="Normal 66 3 4 5" xfId="51848"/>
    <cellStyle name="Normal 66 3 4_Lcc_inputs" xfId="51849"/>
    <cellStyle name="Normal 66 3 5 2 3" xfId="51850"/>
    <cellStyle name="Normal 66 3 5 4" xfId="51851"/>
    <cellStyle name="Normal 66 3 5_Lcc_inputs" xfId="51852"/>
    <cellStyle name="Normal 66 3 6 3" xfId="51853"/>
    <cellStyle name="Normal 66 3 7 2" xfId="51854"/>
    <cellStyle name="Normal 66 3 8" xfId="51855"/>
    <cellStyle name="Normal 66 3 9" xfId="51856"/>
    <cellStyle name="Normal 66 3_Lcc_inputs" xfId="51857"/>
    <cellStyle name="Normal 66 4 2 2_Lcc_inputs" xfId="51858"/>
    <cellStyle name="Normal 66 4 2 3 2 3" xfId="51859"/>
    <cellStyle name="Normal 66 4 2 3 4" xfId="51860"/>
    <cellStyle name="Normal 66 4 2 3_Lcc_inputs" xfId="51861"/>
    <cellStyle name="Normal 66 4 2 7" xfId="51862"/>
    <cellStyle name="Normal 66 4 2 8" xfId="51863"/>
    <cellStyle name="Normal 66 4 2_Lcc_inputs" xfId="51864"/>
    <cellStyle name="Normal 66 4 3_Lcc_inputs" xfId="51865"/>
    <cellStyle name="Normal 66 4 4 2 3" xfId="51866"/>
    <cellStyle name="Normal 66 4 4 4" xfId="51867"/>
    <cellStyle name="Normal 66 4 4_Lcc_inputs" xfId="51868"/>
    <cellStyle name="Normal 66 4 8" xfId="51869"/>
    <cellStyle name="Normal 66 4 9" xfId="51870"/>
    <cellStyle name="Normal 66 4_Lcc_inputs" xfId="51871"/>
    <cellStyle name="Normal 66 5 2 2_Lcc_inputs" xfId="51872"/>
    <cellStyle name="Normal 66 5 2 3 2 3" xfId="51873"/>
    <cellStyle name="Normal 66 5 2 3 4" xfId="51874"/>
    <cellStyle name="Normal 66 5 2 3_Lcc_inputs" xfId="51875"/>
    <cellStyle name="Normal 66 5 2 7" xfId="51876"/>
    <cellStyle name="Normal 66 5 2 8" xfId="51877"/>
    <cellStyle name="Normal 66 5 2_Lcc_inputs" xfId="51878"/>
    <cellStyle name="Normal 66 5 3_Lcc_inputs" xfId="51879"/>
    <cellStyle name="Normal 66 5 4 2 3" xfId="51880"/>
    <cellStyle name="Normal 66 5 4 4" xfId="51881"/>
    <cellStyle name="Normal 66 5 4_Lcc_inputs" xfId="51882"/>
    <cellStyle name="Normal 66 5 8" xfId="51883"/>
    <cellStyle name="Normal 66 5 9" xfId="51884"/>
    <cellStyle name="Normal 66 5_Lcc_inputs" xfId="51885"/>
    <cellStyle name="Normal 66 6 2 2_Lcc_inputs" xfId="51886"/>
    <cellStyle name="Normal 66 6 2 3 2 3" xfId="51887"/>
    <cellStyle name="Normal 66 6 2 3 4" xfId="51888"/>
    <cellStyle name="Normal 66 6 2 3_Lcc_inputs" xfId="51889"/>
    <cellStyle name="Normal 66 6 2 7" xfId="51890"/>
    <cellStyle name="Normal 66 6 2 8" xfId="51891"/>
    <cellStyle name="Normal 66 6 2_Lcc_inputs" xfId="51892"/>
    <cellStyle name="Normal 66 6 3_Lcc_inputs" xfId="51893"/>
    <cellStyle name="Normal 66 6 4 2 3" xfId="51894"/>
    <cellStyle name="Normal 66 6 4 4" xfId="51895"/>
    <cellStyle name="Normal 66 6 4_Lcc_inputs" xfId="51896"/>
    <cellStyle name="Normal 66 6 8" xfId="51897"/>
    <cellStyle name="Normal 66 6 9" xfId="51898"/>
    <cellStyle name="Normal 66 6_Lcc_inputs" xfId="51899"/>
    <cellStyle name="Normal 66 7 2 2_Lcc_inputs" xfId="51900"/>
    <cellStyle name="Normal 66 7 2 3 2 3" xfId="51901"/>
    <cellStyle name="Normal 66 7 2 3 4" xfId="51902"/>
    <cellStyle name="Normal 66 7 2 3_Lcc_inputs" xfId="51903"/>
    <cellStyle name="Normal 66 7 2 7" xfId="51904"/>
    <cellStyle name="Normal 66 7 2 8" xfId="51905"/>
    <cellStyle name="Normal 66 7 2_Lcc_inputs" xfId="51906"/>
    <cellStyle name="Normal 66 7 3_Lcc_inputs" xfId="51907"/>
    <cellStyle name="Normal 66 7 4 2 3" xfId="51908"/>
    <cellStyle name="Normal 66 7 4 4" xfId="51909"/>
    <cellStyle name="Normal 66 7 4_Lcc_inputs" xfId="51910"/>
    <cellStyle name="Normal 66 7 8" xfId="51911"/>
    <cellStyle name="Normal 66 7 9" xfId="51912"/>
    <cellStyle name="Normal 66 7_Lcc_inputs" xfId="51913"/>
    <cellStyle name="Normal 66 8 2_Lcc_inputs" xfId="51914"/>
    <cellStyle name="Normal 66 8 3 2 3" xfId="51915"/>
    <cellStyle name="Normal 66 8 3 4" xfId="51916"/>
    <cellStyle name="Normal 66 8 3_Lcc_inputs" xfId="51917"/>
    <cellStyle name="Normal 66 8 7" xfId="51918"/>
    <cellStyle name="Normal 66 8 8" xfId="51919"/>
    <cellStyle name="Normal 66 8_Lcc_inputs" xfId="51920"/>
    <cellStyle name="Normal 66 9 2_Lcc_inputs" xfId="51921"/>
    <cellStyle name="Normal 66 9 3 2 3" xfId="51922"/>
    <cellStyle name="Normal 66 9 3 4" xfId="51923"/>
    <cellStyle name="Normal 66 9 3_Lcc_inputs" xfId="51924"/>
    <cellStyle name="Normal 66 9 7" xfId="51925"/>
    <cellStyle name="Normal 66 9 8" xfId="51926"/>
    <cellStyle name="Normal 66 9_Lcc_inputs" xfId="51927"/>
    <cellStyle name="Normal 66_Lcc_inputs" xfId="51928"/>
    <cellStyle name="Normal 67 10 2 2 3" xfId="51929"/>
    <cellStyle name="Normal 67 10 2 4" xfId="51930"/>
    <cellStyle name="Normal 67 10 2_Lcc_inputs" xfId="51931"/>
    <cellStyle name="Normal 67 10 6" xfId="51932"/>
    <cellStyle name="Normal 67 10 7" xfId="51933"/>
    <cellStyle name="Normal 67 10_Lcc_inputs" xfId="51934"/>
    <cellStyle name="Normal 67 11 2 3" xfId="51935"/>
    <cellStyle name="Normal 67 11 3 2" xfId="51936"/>
    <cellStyle name="Normal 67 11 4" xfId="51937"/>
    <cellStyle name="Normal 67 11 5" xfId="51938"/>
    <cellStyle name="Normal 67 11_Lcc_inputs" xfId="51939"/>
    <cellStyle name="Normal 67 12 2 3" xfId="51940"/>
    <cellStyle name="Normal 67 12 4" xfId="51941"/>
    <cellStyle name="Normal 67 12_Lcc_inputs" xfId="51942"/>
    <cellStyle name="Normal 67 13 3" xfId="51943"/>
    <cellStyle name="Normal 67 14 2" xfId="51944"/>
    <cellStyle name="Normal 67 15" xfId="51945"/>
    <cellStyle name="Normal 67 16" xfId="51946"/>
    <cellStyle name="Normal 67 2 10" xfId="51947"/>
    <cellStyle name="Normal 67 2 2 2_Lcc_inputs" xfId="51948"/>
    <cellStyle name="Normal 67 2 2 3 2 3" xfId="51949"/>
    <cellStyle name="Normal 67 2 2 3 4" xfId="51950"/>
    <cellStyle name="Normal 67 2 2 3_Lcc_inputs" xfId="51951"/>
    <cellStyle name="Normal 67 2 2 7" xfId="51952"/>
    <cellStyle name="Normal 67 2 2 8" xfId="51953"/>
    <cellStyle name="Normal 67 2 2_Lcc_inputs" xfId="51954"/>
    <cellStyle name="Normal 67 2 3 2 2 3" xfId="51955"/>
    <cellStyle name="Normal 67 2 3 2 4" xfId="51956"/>
    <cellStyle name="Normal 67 2 3 2_Lcc_inputs" xfId="51957"/>
    <cellStyle name="Normal 67 2 3 6" xfId="51958"/>
    <cellStyle name="Normal 67 2 3 7" xfId="51959"/>
    <cellStyle name="Normal 67 2 3_Lcc_inputs" xfId="51960"/>
    <cellStyle name="Normal 67 2 4 2 3" xfId="51961"/>
    <cellStyle name="Normal 67 2 4 3 2" xfId="51962"/>
    <cellStyle name="Normal 67 2 4 4" xfId="51963"/>
    <cellStyle name="Normal 67 2 4 5" xfId="51964"/>
    <cellStyle name="Normal 67 2 4_Lcc_inputs" xfId="51965"/>
    <cellStyle name="Normal 67 2 5 2 3" xfId="51966"/>
    <cellStyle name="Normal 67 2 5 3 2" xfId="51967"/>
    <cellStyle name="Normal 67 2 5 4" xfId="51968"/>
    <cellStyle name="Normal 67 2 5 5" xfId="51969"/>
    <cellStyle name="Normal 67 2 5_Lcc_inputs" xfId="51970"/>
    <cellStyle name="Normal 67 2 6 2 2" xfId="51971"/>
    <cellStyle name="Normal 67 2 6 3" xfId="51972"/>
    <cellStyle name="Normal 67 2 6 4" xfId="51973"/>
    <cellStyle name="Normal 67 2 6_Lcc_inputs" xfId="51974"/>
    <cellStyle name="Normal 67 2 7 2" xfId="51975"/>
    <cellStyle name="Normal 67 2 7 3" xfId="51976"/>
    <cellStyle name="Normal 67 2 8" xfId="51977"/>
    <cellStyle name="Normal 67 2 8 2" xfId="51978"/>
    <cellStyle name="Normal 67 2 9" xfId="51979"/>
    <cellStyle name="Normal 67 2_Lcc_inputs" xfId="51980"/>
    <cellStyle name="Normal 67 3 2 2_Lcc_inputs" xfId="51981"/>
    <cellStyle name="Normal 67 3 2 3 2 3" xfId="51982"/>
    <cellStyle name="Normal 67 3 2 3 4" xfId="51983"/>
    <cellStyle name="Normal 67 3 2 3_Lcc_inputs" xfId="51984"/>
    <cellStyle name="Normal 67 3 2 7" xfId="51985"/>
    <cellStyle name="Normal 67 3 2 8" xfId="51986"/>
    <cellStyle name="Normal 67 3 2_Lcc_inputs" xfId="51987"/>
    <cellStyle name="Normal 67 3 3 2 2 3" xfId="51988"/>
    <cellStyle name="Normal 67 3 3 2 4" xfId="51989"/>
    <cellStyle name="Normal 67 3 3 2_Lcc_inputs" xfId="51990"/>
    <cellStyle name="Normal 67 3 3 6" xfId="51991"/>
    <cellStyle name="Normal 67 3 3 7" xfId="51992"/>
    <cellStyle name="Normal 67 3 3_Lcc_inputs" xfId="51993"/>
    <cellStyle name="Normal 67 3 4 2 3" xfId="51994"/>
    <cellStyle name="Normal 67 3 4 3 2" xfId="51995"/>
    <cellStyle name="Normal 67 3 4 4" xfId="51996"/>
    <cellStyle name="Normal 67 3 4 5" xfId="51997"/>
    <cellStyle name="Normal 67 3 4_Lcc_inputs" xfId="51998"/>
    <cellStyle name="Normal 67 3 5 2 3" xfId="51999"/>
    <cellStyle name="Normal 67 3 5 4" xfId="52000"/>
    <cellStyle name="Normal 67 3 5_Lcc_inputs" xfId="52001"/>
    <cellStyle name="Normal 67 3 6 3" xfId="52002"/>
    <cellStyle name="Normal 67 3 7 2" xfId="52003"/>
    <cellStyle name="Normal 67 3 8" xfId="52004"/>
    <cellStyle name="Normal 67 3 9" xfId="52005"/>
    <cellStyle name="Normal 67 3_Lcc_inputs" xfId="52006"/>
    <cellStyle name="Normal 67 4 2 2_Lcc_inputs" xfId="52007"/>
    <cellStyle name="Normal 67 4 2 3 2 3" xfId="52008"/>
    <cellStyle name="Normal 67 4 2 3 4" xfId="52009"/>
    <cellStyle name="Normal 67 4 2 3_Lcc_inputs" xfId="52010"/>
    <cellStyle name="Normal 67 4 2 7" xfId="52011"/>
    <cellStyle name="Normal 67 4 2 8" xfId="52012"/>
    <cellStyle name="Normal 67 4 2_Lcc_inputs" xfId="52013"/>
    <cellStyle name="Normal 67 4 3_Lcc_inputs" xfId="52014"/>
    <cellStyle name="Normal 67 4 4 2 3" xfId="52015"/>
    <cellStyle name="Normal 67 4 4 4" xfId="52016"/>
    <cellStyle name="Normal 67 4 4_Lcc_inputs" xfId="52017"/>
    <cellStyle name="Normal 67 4 8" xfId="52018"/>
    <cellStyle name="Normal 67 4 9" xfId="52019"/>
    <cellStyle name="Normal 67 4_Lcc_inputs" xfId="52020"/>
    <cellStyle name="Normal 67 5 2 2_Lcc_inputs" xfId="52021"/>
    <cellStyle name="Normal 67 5 2 3 2 3" xfId="52022"/>
    <cellStyle name="Normal 67 5 2 3 4" xfId="52023"/>
    <cellStyle name="Normal 67 5 2 3_Lcc_inputs" xfId="52024"/>
    <cellStyle name="Normal 67 5 2 7" xfId="52025"/>
    <cellStyle name="Normal 67 5 2 8" xfId="52026"/>
    <cellStyle name="Normal 67 5 2_Lcc_inputs" xfId="52027"/>
    <cellStyle name="Normal 67 5 3_Lcc_inputs" xfId="52028"/>
    <cellStyle name="Normal 67 5 4 2 3" xfId="52029"/>
    <cellStyle name="Normal 67 5 4 4" xfId="52030"/>
    <cellStyle name="Normal 67 5 4_Lcc_inputs" xfId="52031"/>
    <cellStyle name="Normal 67 5 8" xfId="52032"/>
    <cellStyle name="Normal 67 5 9" xfId="52033"/>
    <cellStyle name="Normal 67 5_Lcc_inputs" xfId="52034"/>
    <cellStyle name="Normal 67 6 2 2_Lcc_inputs" xfId="52035"/>
    <cellStyle name="Normal 67 6 2 3 2 3" xfId="52036"/>
    <cellStyle name="Normal 67 6 2 3 4" xfId="52037"/>
    <cellStyle name="Normal 67 6 2 3_Lcc_inputs" xfId="52038"/>
    <cellStyle name="Normal 67 6 2 7" xfId="52039"/>
    <cellStyle name="Normal 67 6 2 8" xfId="52040"/>
    <cellStyle name="Normal 67 6 2_Lcc_inputs" xfId="52041"/>
    <cellStyle name="Normal 67 6 3_Lcc_inputs" xfId="52042"/>
    <cellStyle name="Normal 67 6 4 2 3" xfId="52043"/>
    <cellStyle name="Normal 67 6 4 4" xfId="52044"/>
    <cellStyle name="Normal 67 6 4_Lcc_inputs" xfId="52045"/>
    <cellStyle name="Normal 67 6 8" xfId="52046"/>
    <cellStyle name="Normal 67 6 9" xfId="52047"/>
    <cellStyle name="Normal 67 6_Lcc_inputs" xfId="52048"/>
    <cellStyle name="Normal 67 7 2 2_Lcc_inputs" xfId="52049"/>
    <cellStyle name="Normal 67 7 2 3 2 3" xfId="52050"/>
    <cellStyle name="Normal 67 7 2 3 4" xfId="52051"/>
    <cellStyle name="Normal 67 7 2 3_Lcc_inputs" xfId="52052"/>
    <cellStyle name="Normal 67 7 2 7" xfId="52053"/>
    <cellStyle name="Normal 67 7 2 8" xfId="52054"/>
    <cellStyle name="Normal 67 7 2_Lcc_inputs" xfId="52055"/>
    <cellStyle name="Normal 67 7 3_Lcc_inputs" xfId="52056"/>
    <cellStyle name="Normal 67 7 4 2 3" xfId="52057"/>
    <cellStyle name="Normal 67 7 4 4" xfId="52058"/>
    <cellStyle name="Normal 67 7 4_Lcc_inputs" xfId="52059"/>
    <cellStyle name="Normal 67 7 8" xfId="52060"/>
    <cellStyle name="Normal 67 7 9" xfId="52061"/>
    <cellStyle name="Normal 67 7_Lcc_inputs" xfId="52062"/>
    <cellStyle name="Normal 67 8 2_Lcc_inputs" xfId="52063"/>
    <cellStyle name="Normal 67 8 3 2 3" xfId="52064"/>
    <cellStyle name="Normal 67 8 3 4" xfId="52065"/>
    <cellStyle name="Normal 67 8 3_Lcc_inputs" xfId="52066"/>
    <cellStyle name="Normal 67 8 7" xfId="52067"/>
    <cellStyle name="Normal 67 8 8" xfId="52068"/>
    <cellStyle name="Normal 67 8_Lcc_inputs" xfId="52069"/>
    <cellStyle name="Normal 67 9 2_Lcc_inputs" xfId="52070"/>
    <cellStyle name="Normal 67 9 3 2 3" xfId="52071"/>
    <cellStyle name="Normal 67 9 3 4" xfId="52072"/>
    <cellStyle name="Normal 67 9 3_Lcc_inputs" xfId="52073"/>
    <cellStyle name="Normal 67 9 7" xfId="52074"/>
    <cellStyle name="Normal 67 9 8" xfId="52075"/>
    <cellStyle name="Normal 67 9_Lcc_inputs" xfId="52076"/>
    <cellStyle name="Normal 67_Lcc_inputs" xfId="52077"/>
    <cellStyle name="Normal 68 10 2 2 3" xfId="52078"/>
    <cellStyle name="Normal 68 10 2 4" xfId="52079"/>
    <cellStyle name="Normal 68 10 2_Lcc_inputs" xfId="52080"/>
    <cellStyle name="Normal 68 10 6" xfId="52081"/>
    <cellStyle name="Normal 68 10 7" xfId="52082"/>
    <cellStyle name="Normal 68 10_Lcc_inputs" xfId="52083"/>
    <cellStyle name="Normal 68 11 2 3" xfId="52084"/>
    <cellStyle name="Normal 68 11 3 2" xfId="52085"/>
    <cellStyle name="Normal 68 11 4" xfId="52086"/>
    <cellStyle name="Normal 68 11 5" xfId="52087"/>
    <cellStyle name="Normal 68 11_Lcc_inputs" xfId="52088"/>
    <cellStyle name="Normal 68 12 2 3" xfId="52089"/>
    <cellStyle name="Normal 68 12 4" xfId="52090"/>
    <cellStyle name="Normal 68 12_Lcc_inputs" xfId="52091"/>
    <cellStyle name="Normal 68 13 3" xfId="52092"/>
    <cellStyle name="Normal 68 14 2" xfId="52093"/>
    <cellStyle name="Normal 68 15" xfId="52094"/>
    <cellStyle name="Normal 68 16" xfId="52095"/>
    <cellStyle name="Normal 68 2 10" xfId="52096"/>
    <cellStyle name="Normal 68 2 2 2_Lcc_inputs" xfId="52097"/>
    <cellStyle name="Normal 68 2 2 3 2 3" xfId="52098"/>
    <cellStyle name="Normal 68 2 2 3 4" xfId="52099"/>
    <cellStyle name="Normal 68 2 2 3_Lcc_inputs" xfId="52100"/>
    <cellStyle name="Normal 68 2 2 7" xfId="52101"/>
    <cellStyle name="Normal 68 2 2 8" xfId="52102"/>
    <cellStyle name="Normal 68 2 2_Lcc_inputs" xfId="52103"/>
    <cellStyle name="Normal 68 2 3 2 2 3" xfId="52104"/>
    <cellStyle name="Normal 68 2 3 2 4" xfId="52105"/>
    <cellStyle name="Normal 68 2 3 2_Lcc_inputs" xfId="52106"/>
    <cellStyle name="Normal 68 2 3 6" xfId="52107"/>
    <cellStyle name="Normal 68 2 3 7" xfId="52108"/>
    <cellStyle name="Normal 68 2 3_Lcc_inputs" xfId="52109"/>
    <cellStyle name="Normal 68 2 4 2 3" xfId="52110"/>
    <cellStyle name="Normal 68 2 4 3 2" xfId="52111"/>
    <cellStyle name="Normal 68 2 4 4" xfId="52112"/>
    <cellStyle name="Normal 68 2 4 5" xfId="52113"/>
    <cellStyle name="Normal 68 2 4_Lcc_inputs" xfId="52114"/>
    <cellStyle name="Normal 68 2 5 2 3" xfId="52115"/>
    <cellStyle name="Normal 68 2 5 3 2" xfId="52116"/>
    <cellStyle name="Normal 68 2 5 4" xfId="52117"/>
    <cellStyle name="Normal 68 2 5 5" xfId="52118"/>
    <cellStyle name="Normal 68 2 5_Lcc_inputs" xfId="52119"/>
    <cellStyle name="Normal 68 2 6 2 2" xfId="52120"/>
    <cellStyle name="Normal 68 2 6 3" xfId="52121"/>
    <cellStyle name="Normal 68 2 6 4" xfId="52122"/>
    <cellStyle name="Normal 68 2 6_Lcc_inputs" xfId="52123"/>
    <cellStyle name="Normal 68 2 7 2" xfId="52124"/>
    <cellStyle name="Normal 68 2 7 3" xfId="52125"/>
    <cellStyle name="Normal 68 2 8" xfId="52126"/>
    <cellStyle name="Normal 68 2 8 2" xfId="52127"/>
    <cellStyle name="Normal 68 2 9" xfId="52128"/>
    <cellStyle name="Normal 68 2_Lcc_inputs" xfId="52129"/>
    <cellStyle name="Normal 68 3 2 2_Lcc_inputs" xfId="52130"/>
    <cellStyle name="Normal 68 3 2 3 2 3" xfId="52131"/>
    <cellStyle name="Normal 68 3 2 3 4" xfId="52132"/>
    <cellStyle name="Normal 68 3 2 3_Lcc_inputs" xfId="52133"/>
    <cellStyle name="Normal 68 3 2 7" xfId="52134"/>
    <cellStyle name="Normal 68 3 2 8" xfId="52135"/>
    <cellStyle name="Normal 68 3 2_Lcc_inputs" xfId="52136"/>
    <cellStyle name="Normal 68 3 3 2 2 3" xfId="52137"/>
    <cellStyle name="Normal 68 3 3 2 4" xfId="52138"/>
    <cellStyle name="Normal 68 3 3 2_Lcc_inputs" xfId="52139"/>
    <cellStyle name="Normal 68 3 3 6" xfId="52140"/>
    <cellStyle name="Normal 68 3 3 7" xfId="52141"/>
    <cellStyle name="Normal 68 3 3_Lcc_inputs" xfId="52142"/>
    <cellStyle name="Normal 68 3 4 2 3" xfId="52143"/>
    <cellStyle name="Normal 68 3 4 3 2" xfId="52144"/>
    <cellStyle name="Normal 68 3 4 4" xfId="52145"/>
    <cellStyle name="Normal 68 3 4 5" xfId="52146"/>
    <cellStyle name="Normal 68 3 4_Lcc_inputs" xfId="52147"/>
    <cellStyle name="Normal 68 3 5 2 3" xfId="52148"/>
    <cellStyle name="Normal 68 3 5 4" xfId="52149"/>
    <cellStyle name="Normal 68 3 5_Lcc_inputs" xfId="52150"/>
    <cellStyle name="Normal 68 3 6 3" xfId="52151"/>
    <cellStyle name="Normal 68 3 7 2" xfId="52152"/>
    <cellStyle name="Normal 68 3 8" xfId="52153"/>
    <cellStyle name="Normal 68 3 9" xfId="52154"/>
    <cellStyle name="Normal 68 3_Lcc_inputs" xfId="52155"/>
    <cellStyle name="Normal 68 4 2 2_Lcc_inputs" xfId="52156"/>
    <cellStyle name="Normal 68 4 2 3 2 3" xfId="52157"/>
    <cellStyle name="Normal 68 4 2 3 4" xfId="52158"/>
    <cellStyle name="Normal 68 4 2 3_Lcc_inputs" xfId="52159"/>
    <cellStyle name="Normal 68 4 2 7" xfId="52160"/>
    <cellStyle name="Normal 68 4 2 8" xfId="52161"/>
    <cellStyle name="Normal 68 4 2_Lcc_inputs" xfId="52162"/>
    <cellStyle name="Normal 68 4 3_Lcc_inputs" xfId="52163"/>
    <cellStyle name="Normal 68 4 4 2 3" xfId="52164"/>
    <cellStyle name="Normal 68 4 4 4" xfId="52165"/>
    <cellStyle name="Normal 68 4 4_Lcc_inputs" xfId="52166"/>
    <cellStyle name="Normal 68 4 8" xfId="52167"/>
    <cellStyle name="Normal 68 4 9" xfId="52168"/>
    <cellStyle name="Normal 68 4_Lcc_inputs" xfId="52169"/>
    <cellStyle name="Normal 68 5 2 2_Lcc_inputs" xfId="52170"/>
    <cellStyle name="Normal 68 5 2 3 2 3" xfId="52171"/>
    <cellStyle name="Normal 68 5 2 3 4" xfId="52172"/>
    <cellStyle name="Normal 68 5 2 3_Lcc_inputs" xfId="52173"/>
    <cellStyle name="Normal 68 5 2 7" xfId="52174"/>
    <cellStyle name="Normal 68 5 2 8" xfId="52175"/>
    <cellStyle name="Normal 68 5 2_Lcc_inputs" xfId="52176"/>
    <cellStyle name="Normal 68 5 3_Lcc_inputs" xfId="52177"/>
    <cellStyle name="Normal 68 5 4 2 3" xfId="52178"/>
    <cellStyle name="Normal 68 5 4 4" xfId="52179"/>
    <cellStyle name="Normal 68 5 4_Lcc_inputs" xfId="52180"/>
    <cellStyle name="Normal 68 5 8" xfId="52181"/>
    <cellStyle name="Normal 68 5 9" xfId="52182"/>
    <cellStyle name="Normal 68 5_Lcc_inputs" xfId="52183"/>
    <cellStyle name="Normal 68 6 2 2_Lcc_inputs" xfId="52184"/>
    <cellStyle name="Normal 68 6 2 3 2 3" xfId="52185"/>
    <cellStyle name="Normal 68 6 2 3 4" xfId="52186"/>
    <cellStyle name="Normal 68 6 2 3_Lcc_inputs" xfId="52187"/>
    <cellStyle name="Normal 68 6 2 7" xfId="52188"/>
    <cellStyle name="Normal 68 6 2 8" xfId="52189"/>
    <cellStyle name="Normal 68 6 2_Lcc_inputs" xfId="52190"/>
    <cellStyle name="Normal 68 6 3_Lcc_inputs" xfId="52191"/>
    <cellStyle name="Normal 68 6 4 2 3" xfId="52192"/>
    <cellStyle name="Normal 68 6 4 4" xfId="52193"/>
    <cellStyle name="Normal 68 6 4_Lcc_inputs" xfId="52194"/>
    <cellStyle name="Normal 68 6 8" xfId="52195"/>
    <cellStyle name="Normal 68 6 9" xfId="52196"/>
    <cellStyle name="Normal 68 6_Lcc_inputs" xfId="52197"/>
    <cellStyle name="Normal 68 7 2 2_Lcc_inputs" xfId="52198"/>
    <cellStyle name="Normal 68 7 2 3 2 3" xfId="52199"/>
    <cellStyle name="Normal 68 7 2 3 4" xfId="52200"/>
    <cellStyle name="Normal 68 7 2 3_Lcc_inputs" xfId="52201"/>
    <cellStyle name="Normal 68 7 2 7" xfId="52202"/>
    <cellStyle name="Normal 68 7 2 8" xfId="52203"/>
    <cellStyle name="Normal 68 7 2_Lcc_inputs" xfId="52204"/>
    <cellStyle name="Normal 68 7 3_Lcc_inputs" xfId="52205"/>
    <cellStyle name="Normal 68 7 4 2 3" xfId="52206"/>
    <cellStyle name="Normal 68 7 4 4" xfId="52207"/>
    <cellStyle name="Normal 68 7 4_Lcc_inputs" xfId="52208"/>
    <cellStyle name="Normal 68 7 8" xfId="52209"/>
    <cellStyle name="Normal 68 7 9" xfId="52210"/>
    <cellStyle name="Normal 68 7_Lcc_inputs" xfId="52211"/>
    <cellStyle name="Normal 68 8 2_Lcc_inputs" xfId="52212"/>
    <cellStyle name="Normal 68 8 3 2 3" xfId="52213"/>
    <cellStyle name="Normal 68 8 3 4" xfId="52214"/>
    <cellStyle name="Normal 68 8 3_Lcc_inputs" xfId="52215"/>
    <cellStyle name="Normal 68 8 7" xfId="52216"/>
    <cellStyle name="Normal 68 8 8" xfId="52217"/>
    <cellStyle name="Normal 68 8_Lcc_inputs" xfId="52218"/>
    <cellStyle name="Normal 68 9 2_Lcc_inputs" xfId="52219"/>
    <cellStyle name="Normal 68 9 3 2 3" xfId="52220"/>
    <cellStyle name="Normal 68 9 3 4" xfId="52221"/>
    <cellStyle name="Normal 68 9 3_Lcc_inputs" xfId="52222"/>
    <cellStyle name="Normal 68 9 7" xfId="52223"/>
    <cellStyle name="Normal 68 9 8" xfId="52224"/>
    <cellStyle name="Normal 68 9_Lcc_inputs" xfId="52225"/>
    <cellStyle name="Normal 68_Lcc_inputs" xfId="52226"/>
    <cellStyle name="Normal 69 10 2 2 3" xfId="52227"/>
    <cellStyle name="Normal 69 10 2 4" xfId="52228"/>
    <cellStyle name="Normal 69 10 2_Lcc_inputs" xfId="52229"/>
    <cellStyle name="Normal 69 10 6" xfId="52230"/>
    <cellStyle name="Normal 69 10 7" xfId="52231"/>
    <cellStyle name="Normal 69 10_Lcc_inputs" xfId="52232"/>
    <cellStyle name="Normal 69 11 2 3" xfId="52233"/>
    <cellStyle name="Normal 69 11 3 2" xfId="52234"/>
    <cellStyle name="Normal 69 11 4" xfId="52235"/>
    <cellStyle name="Normal 69 11 5" xfId="52236"/>
    <cellStyle name="Normal 69 11_Lcc_inputs" xfId="52237"/>
    <cellStyle name="Normal 69 12 2 3" xfId="52238"/>
    <cellStyle name="Normal 69 12 4" xfId="52239"/>
    <cellStyle name="Normal 69 12_Lcc_inputs" xfId="52240"/>
    <cellStyle name="Normal 69 13 3" xfId="52241"/>
    <cellStyle name="Normal 69 14 2" xfId="52242"/>
    <cellStyle name="Normal 69 15" xfId="52243"/>
    <cellStyle name="Normal 69 16" xfId="52244"/>
    <cellStyle name="Normal 69 2 10" xfId="52245"/>
    <cellStyle name="Normal 69 2 2 2_Lcc_inputs" xfId="52246"/>
    <cellStyle name="Normal 69 2 2 3 2 3" xfId="52247"/>
    <cellStyle name="Normal 69 2 2 3 4" xfId="52248"/>
    <cellStyle name="Normal 69 2 2 3_Lcc_inputs" xfId="52249"/>
    <cellStyle name="Normal 69 2 2 7" xfId="52250"/>
    <cellStyle name="Normal 69 2 2 8" xfId="52251"/>
    <cellStyle name="Normal 69 2 2_Lcc_inputs" xfId="52252"/>
    <cellStyle name="Normal 69 2 3 2 2 3" xfId="52253"/>
    <cellStyle name="Normal 69 2 3 2 4" xfId="52254"/>
    <cellStyle name="Normal 69 2 3 2_Lcc_inputs" xfId="52255"/>
    <cellStyle name="Normal 69 2 3 6" xfId="52256"/>
    <cellStyle name="Normal 69 2 3 7" xfId="52257"/>
    <cellStyle name="Normal 69 2 3_Lcc_inputs" xfId="52258"/>
    <cellStyle name="Normal 69 2 4 2 3" xfId="52259"/>
    <cellStyle name="Normal 69 2 4 3 2" xfId="52260"/>
    <cellStyle name="Normal 69 2 4 4" xfId="52261"/>
    <cellStyle name="Normal 69 2 4 5" xfId="52262"/>
    <cellStyle name="Normal 69 2 4_Lcc_inputs" xfId="52263"/>
    <cellStyle name="Normal 69 2 5 2 3" xfId="52264"/>
    <cellStyle name="Normal 69 2 5 3 2" xfId="52265"/>
    <cellStyle name="Normal 69 2 5 4" xfId="52266"/>
    <cellStyle name="Normal 69 2 5 5" xfId="52267"/>
    <cellStyle name="Normal 69 2 5_Lcc_inputs" xfId="52268"/>
    <cellStyle name="Normal 69 2 6 2 2" xfId="52269"/>
    <cellStyle name="Normal 69 2 6 3" xfId="52270"/>
    <cellStyle name="Normal 69 2 6 4" xfId="52271"/>
    <cellStyle name="Normal 69 2 6_Lcc_inputs" xfId="52272"/>
    <cellStyle name="Normal 69 2 7 2" xfId="52273"/>
    <cellStyle name="Normal 69 2 7 3" xfId="52274"/>
    <cellStyle name="Normal 69 2 8" xfId="52275"/>
    <cellStyle name="Normal 69 2 8 2" xfId="52276"/>
    <cellStyle name="Normal 69 2 9" xfId="52277"/>
    <cellStyle name="Normal 69 2_Lcc_inputs" xfId="52278"/>
    <cellStyle name="Normal 69 3 2 2_Lcc_inputs" xfId="52279"/>
    <cellStyle name="Normal 69 3 2 3 2 3" xfId="52280"/>
    <cellStyle name="Normal 69 3 2 3 4" xfId="52281"/>
    <cellStyle name="Normal 69 3 2 3_Lcc_inputs" xfId="52282"/>
    <cellStyle name="Normal 69 3 2 7" xfId="52283"/>
    <cellStyle name="Normal 69 3 2 8" xfId="52284"/>
    <cellStyle name="Normal 69 3 2_Lcc_inputs" xfId="52285"/>
    <cellStyle name="Normal 69 3 3 2 2 3" xfId="52286"/>
    <cellStyle name="Normal 69 3 3 2 4" xfId="52287"/>
    <cellStyle name="Normal 69 3 3 2_Lcc_inputs" xfId="52288"/>
    <cellStyle name="Normal 69 3 3 6" xfId="52289"/>
    <cellStyle name="Normal 69 3 3 7" xfId="52290"/>
    <cellStyle name="Normal 69 3 3_Lcc_inputs" xfId="52291"/>
    <cellStyle name="Normal 69 3 4 2 3" xfId="52292"/>
    <cellStyle name="Normal 69 3 4 3 2" xfId="52293"/>
    <cellStyle name="Normal 69 3 4 4" xfId="52294"/>
    <cellStyle name="Normal 69 3 4 5" xfId="52295"/>
    <cellStyle name="Normal 69 3 4_Lcc_inputs" xfId="52296"/>
    <cellStyle name="Normal 69 3 5 2 3" xfId="52297"/>
    <cellStyle name="Normal 69 3 5 4" xfId="52298"/>
    <cellStyle name="Normal 69 3 5_Lcc_inputs" xfId="52299"/>
    <cellStyle name="Normal 69 3 6 3" xfId="52300"/>
    <cellStyle name="Normal 69 3 7 2" xfId="52301"/>
    <cellStyle name="Normal 69 3 8" xfId="52302"/>
    <cellStyle name="Normal 69 3 9" xfId="52303"/>
    <cellStyle name="Normal 69 3_Lcc_inputs" xfId="52304"/>
    <cellStyle name="Normal 69 4 2 2_Lcc_inputs" xfId="52305"/>
    <cellStyle name="Normal 69 4 2 3 2 3" xfId="52306"/>
    <cellStyle name="Normal 69 4 2 3 4" xfId="52307"/>
    <cellStyle name="Normal 69 4 2 3_Lcc_inputs" xfId="52308"/>
    <cellStyle name="Normal 69 4 2 7" xfId="52309"/>
    <cellStyle name="Normal 69 4 2 8" xfId="52310"/>
    <cellStyle name="Normal 69 4 2_Lcc_inputs" xfId="52311"/>
    <cellStyle name="Normal 69 4 3_Lcc_inputs" xfId="52312"/>
    <cellStyle name="Normal 69 4 4 2 3" xfId="52313"/>
    <cellStyle name="Normal 69 4 4 4" xfId="52314"/>
    <cellStyle name="Normal 69 4 4_Lcc_inputs" xfId="52315"/>
    <cellStyle name="Normal 69 4 8" xfId="52316"/>
    <cellStyle name="Normal 69 4 9" xfId="52317"/>
    <cellStyle name="Normal 69 4_Lcc_inputs" xfId="52318"/>
    <cellStyle name="Normal 69 5 2 2_Lcc_inputs" xfId="52319"/>
    <cellStyle name="Normal 69 5 2 3 2 3" xfId="52320"/>
    <cellStyle name="Normal 69 5 2 3 4" xfId="52321"/>
    <cellStyle name="Normal 69 5 2 3_Lcc_inputs" xfId="52322"/>
    <cellStyle name="Normal 69 5 2 7" xfId="52323"/>
    <cellStyle name="Normal 69 5 2 8" xfId="52324"/>
    <cellStyle name="Normal 69 5 2_Lcc_inputs" xfId="52325"/>
    <cellStyle name="Normal 69 5 3_Lcc_inputs" xfId="52326"/>
    <cellStyle name="Normal 69 5 4 2 3" xfId="52327"/>
    <cellStyle name="Normal 69 5 4 4" xfId="52328"/>
    <cellStyle name="Normal 69 5 4_Lcc_inputs" xfId="52329"/>
    <cellStyle name="Normal 69 5 8" xfId="52330"/>
    <cellStyle name="Normal 69 5 9" xfId="52331"/>
    <cellStyle name="Normal 69 5_Lcc_inputs" xfId="52332"/>
    <cellStyle name="Normal 69 6 2 2_Lcc_inputs" xfId="52333"/>
    <cellStyle name="Normal 69 6 2 3 2 3" xfId="52334"/>
    <cellStyle name="Normal 69 6 2 3 4" xfId="52335"/>
    <cellStyle name="Normal 69 6 2 3_Lcc_inputs" xfId="52336"/>
    <cellStyle name="Normal 69 6 2 7" xfId="52337"/>
    <cellStyle name="Normal 69 6 2 8" xfId="52338"/>
    <cellStyle name="Normal 69 6 2_Lcc_inputs" xfId="52339"/>
    <cellStyle name="Normal 69 6 3_Lcc_inputs" xfId="52340"/>
    <cellStyle name="Normal 69 6 4 2 3" xfId="52341"/>
    <cellStyle name="Normal 69 6 4 4" xfId="52342"/>
    <cellStyle name="Normal 69 6 4_Lcc_inputs" xfId="52343"/>
    <cellStyle name="Normal 69 6 8" xfId="52344"/>
    <cellStyle name="Normal 69 6 9" xfId="52345"/>
    <cellStyle name="Normal 69 6_Lcc_inputs" xfId="52346"/>
    <cellStyle name="Normal 69 7 2 2_Lcc_inputs" xfId="52347"/>
    <cellStyle name="Normal 69 7 2 3 2 3" xfId="52348"/>
    <cellStyle name="Normal 69 7 2 3 4" xfId="52349"/>
    <cellStyle name="Normal 69 7 2 3_Lcc_inputs" xfId="52350"/>
    <cellStyle name="Normal 69 7 2 7" xfId="52351"/>
    <cellStyle name="Normal 69 7 2 8" xfId="52352"/>
    <cellStyle name="Normal 69 7 2_Lcc_inputs" xfId="52353"/>
    <cellStyle name="Normal 69 7 3_Lcc_inputs" xfId="52354"/>
    <cellStyle name="Normal 69 7 4 2 3" xfId="52355"/>
    <cellStyle name="Normal 69 7 4 4" xfId="52356"/>
    <cellStyle name="Normal 69 7 4_Lcc_inputs" xfId="52357"/>
    <cellStyle name="Normal 69 7 8" xfId="52358"/>
    <cellStyle name="Normal 69 7 9" xfId="52359"/>
    <cellStyle name="Normal 69 7_Lcc_inputs" xfId="52360"/>
    <cellStyle name="Normal 69 8 2_Lcc_inputs" xfId="52361"/>
    <cellStyle name="Normal 69 8 3 2 3" xfId="52362"/>
    <cellStyle name="Normal 69 8 3 4" xfId="52363"/>
    <cellStyle name="Normal 69 8 3_Lcc_inputs" xfId="52364"/>
    <cellStyle name="Normal 69 8 7" xfId="52365"/>
    <cellStyle name="Normal 69 8 8" xfId="52366"/>
    <cellStyle name="Normal 69 8_Lcc_inputs" xfId="52367"/>
    <cellStyle name="Normal 69 9 2_Lcc_inputs" xfId="52368"/>
    <cellStyle name="Normal 69 9 3 2 3" xfId="52369"/>
    <cellStyle name="Normal 69 9 3 4" xfId="52370"/>
    <cellStyle name="Normal 69 9 3_Lcc_inputs" xfId="52371"/>
    <cellStyle name="Normal 69 9 7" xfId="52372"/>
    <cellStyle name="Normal 69 9 8" xfId="52373"/>
    <cellStyle name="Normal 69 9_Lcc_inputs" xfId="52374"/>
    <cellStyle name="Normal 69_Lcc_inputs" xfId="52375"/>
    <cellStyle name="Normal 7 10 2_Lcc_inputs" xfId="52376"/>
    <cellStyle name="Normal 7 10 3 2 3" xfId="52377"/>
    <cellStyle name="Normal 7 10 3_Lcc_inputs" xfId="52378"/>
    <cellStyle name="Normal 7 10 8" xfId="52379"/>
    <cellStyle name="Normal 7 10_Lcc_inputs" xfId="52380"/>
    <cellStyle name="Normal 7 11 2_Lcc_inputs" xfId="52381"/>
    <cellStyle name="Normal 7 11 7" xfId="52382"/>
    <cellStyle name="Normal 7 11_Lcc_inputs" xfId="52383"/>
    <cellStyle name="Normal 7 12 5" xfId="52384"/>
    <cellStyle name="Normal 7 12_Lcc_inputs" xfId="52385"/>
    <cellStyle name="Normal 7 13_Lcc_inputs" xfId="52386"/>
    <cellStyle name="Normal 7 2 7 2 3 2" xfId="52387"/>
    <cellStyle name="Normal 7 2 7 2 5" xfId="52388"/>
    <cellStyle name="Normal 7 2 7 2_Lcc_inputs" xfId="52389"/>
    <cellStyle name="Normal 7 2 7 3 2 2" xfId="52390"/>
    <cellStyle name="Normal 7 2 7 3 4" xfId="52391"/>
    <cellStyle name="Normal 7 2 7 3_Lcc_inputs" xfId="52392"/>
    <cellStyle name="Normal 7 2 7 4 2" xfId="52393"/>
    <cellStyle name="Normal 7 2 7 4 3" xfId="52394"/>
    <cellStyle name="Normal 7 2 7 5 2" xfId="52395"/>
    <cellStyle name="Normal 7 2 7 6" xfId="52396"/>
    <cellStyle name="Normal 7 2 7_Lcc_inputs" xfId="52397"/>
    <cellStyle name="Normal 7 2 8 2 3" xfId="52398"/>
    <cellStyle name="Normal 7 2 8 3 2" xfId="52399"/>
    <cellStyle name="Normal 7 2 8_Lcc_inputs" xfId="52400"/>
    <cellStyle name="Normal 7 2 9 2 3" xfId="52401"/>
    <cellStyle name="Normal 7 2 9 3 2" xfId="52402"/>
    <cellStyle name="Normal 7 2 9_Lcc_inputs" xfId="52403"/>
    <cellStyle name="Normal 7 2_Lcc_inputs" xfId="52404"/>
    <cellStyle name="Normal 7 3 10 2" xfId="52405"/>
    <cellStyle name="Normal 7 3 11" xfId="52406"/>
    <cellStyle name="Normal 7 3 12" xfId="52407"/>
    <cellStyle name="Normal 7 3 4 2_Lcc_inputs" xfId="52408"/>
    <cellStyle name="Normal 7 3 4 3 2 3" xfId="52409"/>
    <cellStyle name="Normal 7 3 4 3 4" xfId="52410"/>
    <cellStyle name="Normal 7 3 4 3_Lcc_inputs" xfId="52411"/>
    <cellStyle name="Normal 7 3 4 7" xfId="52412"/>
    <cellStyle name="Normal 7 3 4 8" xfId="52413"/>
    <cellStyle name="Normal 7 3 4_Lcc_inputs" xfId="52414"/>
    <cellStyle name="Normal 7 3 5 2_Lcc_inputs" xfId="52415"/>
    <cellStyle name="Normal 7 3 5 3 2 3" xfId="52416"/>
    <cellStyle name="Normal 7 3 5 3 4" xfId="52417"/>
    <cellStyle name="Normal 7 3 5 3_Lcc_inputs" xfId="52418"/>
    <cellStyle name="Normal 7 3 5 7" xfId="52419"/>
    <cellStyle name="Normal 7 3 5 8" xfId="52420"/>
    <cellStyle name="Normal 7 3 5_Lcc_inputs" xfId="52421"/>
    <cellStyle name="Normal 7 3 6 2_Lcc_inputs" xfId="52422"/>
    <cellStyle name="Normal 7 3 6_Lcc_inputs" xfId="52423"/>
    <cellStyle name="Normal 7 3 7_Lcc_inputs" xfId="52424"/>
    <cellStyle name="Normal 7 3 8_Lcc_inputs" xfId="52425"/>
    <cellStyle name="Normal 7 3 9 3" xfId="52426"/>
    <cellStyle name="Normal 7 3_Lcc_inputs" xfId="52427"/>
    <cellStyle name="Normal 7 4 2 3_Lcc_inputs" xfId="52428"/>
    <cellStyle name="Normal 7 4 2 4 2 3" xfId="52429"/>
    <cellStyle name="Normal 7 4 2 4 4" xfId="52430"/>
    <cellStyle name="Normal 7 4 2 4_Lcc_inputs" xfId="52431"/>
    <cellStyle name="Normal 7 4 2 9" xfId="52432"/>
    <cellStyle name="Normal 7 4 2_Lcc_inputs" xfId="52433"/>
    <cellStyle name="Normal 7 4 3 2_Lcc_inputs" xfId="52434"/>
    <cellStyle name="Normal 7 4 3 3 2 3" xfId="52435"/>
    <cellStyle name="Normal 7 4 3 3 4" xfId="52436"/>
    <cellStyle name="Normal 7 4 3 3_Lcc_inputs" xfId="52437"/>
    <cellStyle name="Normal 7 4 3 8" xfId="52438"/>
    <cellStyle name="Normal 7 4 3_Lcc_inputs" xfId="52439"/>
    <cellStyle name="Normal 7 5 2 3_Lcc_inputs" xfId="52440"/>
    <cellStyle name="Normal 7 5 2 4 2 3" xfId="52441"/>
    <cellStyle name="Normal 7 5 2 4 4" xfId="52442"/>
    <cellStyle name="Normal 7 5 2 4_Lcc_inputs" xfId="52443"/>
    <cellStyle name="Normal 7 5 2 9" xfId="52444"/>
    <cellStyle name="Normal 7 5 2_Lcc_inputs" xfId="52445"/>
    <cellStyle name="Normal 7 5 3 2_Lcc_inputs" xfId="52446"/>
    <cellStyle name="Normal 7 5 3 3 2 3" xfId="52447"/>
    <cellStyle name="Normal 7 5 3 3 4" xfId="52448"/>
    <cellStyle name="Normal 7 5 3 3_Lcc_inputs" xfId="52449"/>
    <cellStyle name="Normal 7 5 3 8" xfId="52450"/>
    <cellStyle name="Normal 7 5 3_Lcc_inputs" xfId="52451"/>
    <cellStyle name="Normal 7 6 2 2 2_Lcc_inputs" xfId="52452"/>
    <cellStyle name="Normal 7 6 2 2 3 2 3" xfId="52453"/>
    <cellStyle name="Normal 7 6 2 2 3 4" xfId="52454"/>
    <cellStyle name="Normal 7 6 2 2 3_Lcc_inputs" xfId="52455"/>
    <cellStyle name="Normal 7 6 2 2 8" xfId="52456"/>
    <cellStyle name="Normal 7 6 2 2_Lcc_inputs" xfId="52457"/>
    <cellStyle name="Normal 7 6 2 3_Lcc_inputs" xfId="52458"/>
    <cellStyle name="Normal 7 6 2 4 2 3" xfId="52459"/>
    <cellStyle name="Normal 7 6 2 4 4" xfId="52460"/>
    <cellStyle name="Normal 7 6 2 4_Lcc_inputs" xfId="52461"/>
    <cellStyle name="Normal 7 6 2 9" xfId="52462"/>
    <cellStyle name="Normal 7 6 2_Lcc_inputs" xfId="52463"/>
    <cellStyle name="Normal 7 6 3 2_Lcc_inputs" xfId="52464"/>
    <cellStyle name="Normal 7 6 3 3 2 3" xfId="52465"/>
    <cellStyle name="Normal 7 6 3 3 4" xfId="52466"/>
    <cellStyle name="Normal 7 6 3 3_Lcc_inputs" xfId="52467"/>
    <cellStyle name="Normal 7 6 3 8" xfId="52468"/>
    <cellStyle name="Normal 7 6 3_Lcc_inputs" xfId="52469"/>
    <cellStyle name="Normal 7 6 4 2 2" xfId="52470"/>
    <cellStyle name="Normal 7 6 4 3" xfId="52471"/>
    <cellStyle name="Normal 7 6 4 3 2" xfId="52472"/>
    <cellStyle name="Normal 7 6 4 3 3" xfId="52473"/>
    <cellStyle name="Normal 7 6 4 4" xfId="52474"/>
    <cellStyle name="Normal 7 6 4 4 2" xfId="52475"/>
    <cellStyle name="Normal 7 6 4 5" xfId="52476"/>
    <cellStyle name="Normal 7 6 4_Lcc_inputs" xfId="52477"/>
    <cellStyle name="Normal 7 6 5 2 2 3" xfId="52478"/>
    <cellStyle name="Normal 7 6 5 2 4" xfId="52479"/>
    <cellStyle name="Normal 7 6 5 2_Lcc_inputs" xfId="52480"/>
    <cellStyle name="Normal 7 6 5 6" xfId="52481"/>
    <cellStyle name="Normal 7 6 5 7" xfId="52482"/>
    <cellStyle name="Normal 7 6 5_Lcc_inputs" xfId="52483"/>
    <cellStyle name="Normal 7 6 7 2 3" xfId="52484"/>
    <cellStyle name="Normal 7 6 7 4" xfId="52485"/>
    <cellStyle name="Normal 7 6 7_Lcc_inputs" xfId="52486"/>
    <cellStyle name="Normal 7 7 2 2_Lcc_inputs" xfId="52487"/>
    <cellStyle name="Normal 7 7 2 3 2 3" xfId="52488"/>
    <cellStyle name="Normal 7 7 2 3 4" xfId="52489"/>
    <cellStyle name="Normal 7 7 2 3_Lcc_inputs" xfId="52490"/>
    <cellStyle name="Normal 7 7 2 8" xfId="52491"/>
    <cellStyle name="Normal 7 7 2_Lcc_inputs" xfId="52492"/>
    <cellStyle name="Normal 7 7 3 2 2 3" xfId="52493"/>
    <cellStyle name="Normal 7 7 3 2 4" xfId="52494"/>
    <cellStyle name="Normal 7 7 3 2_Lcc_inputs" xfId="52495"/>
    <cellStyle name="Normal 7 7 3 7" xfId="52496"/>
    <cellStyle name="Normal 7 7 3_Lcc_inputs" xfId="52497"/>
    <cellStyle name="Normal 7 7 4 2 3" xfId="52498"/>
    <cellStyle name="Normal 7 7 4 3 2" xfId="52499"/>
    <cellStyle name="Normal 7 7 4 4" xfId="52500"/>
    <cellStyle name="Normal 7 7 4 5" xfId="52501"/>
    <cellStyle name="Normal 7 7 4_Lcc_inputs" xfId="52502"/>
    <cellStyle name="Normal 7 7 5 2 3" xfId="52503"/>
    <cellStyle name="Normal 7 7 5 4" xfId="52504"/>
    <cellStyle name="Normal 7 7 5_Lcc_inputs" xfId="52505"/>
    <cellStyle name="Normal 7 7 6 3" xfId="52506"/>
    <cellStyle name="Normal 7 7 7 2" xfId="52507"/>
    <cellStyle name="Normal 7 7 9" xfId="52508"/>
    <cellStyle name="Normal 7 7_Lcc_inputs" xfId="52509"/>
    <cellStyle name="Normal 7 8 2 2_Lcc_inputs" xfId="52510"/>
    <cellStyle name="Normal 7 8 2 3 2 3" xfId="52511"/>
    <cellStyle name="Normal 7 8 2 3 4" xfId="52512"/>
    <cellStyle name="Normal 7 8 2 3_Lcc_inputs" xfId="52513"/>
    <cellStyle name="Normal 7 8 2 8" xfId="52514"/>
    <cellStyle name="Normal 7 8 2_Lcc_inputs" xfId="52515"/>
    <cellStyle name="Normal 7 8 3_Lcc_inputs" xfId="52516"/>
    <cellStyle name="Normal 7 8 4 2 3" xfId="52517"/>
    <cellStyle name="Normal 7 8 4 4" xfId="52518"/>
    <cellStyle name="Normal 7 8 4_Lcc_inputs" xfId="52519"/>
    <cellStyle name="Normal 7 8 9" xfId="52520"/>
    <cellStyle name="Normal 7 8_Lcc_inputs" xfId="52521"/>
    <cellStyle name="Normal 7 9 2_Lcc_inputs" xfId="52522"/>
    <cellStyle name="Normal 7 9 3 2 3" xfId="52523"/>
    <cellStyle name="Normal 7 9 3_Lcc_inputs" xfId="52524"/>
    <cellStyle name="Normal 7 9 8" xfId="52525"/>
    <cellStyle name="Normal 7 9_Lcc_inputs" xfId="52526"/>
    <cellStyle name="Normal 7_Lcc_inputs" xfId="52527"/>
    <cellStyle name="Normal 70 10 2 2 3" xfId="52528"/>
    <cellStyle name="Normal 70 10 2 4" xfId="52529"/>
    <cellStyle name="Normal 70 10 2_Lcc_inputs" xfId="52530"/>
    <cellStyle name="Normal 70 10 6" xfId="52531"/>
    <cellStyle name="Normal 70 10 7" xfId="52532"/>
    <cellStyle name="Normal 70 10_Lcc_inputs" xfId="52533"/>
    <cellStyle name="Normal 70 11 2 3" xfId="52534"/>
    <cellStyle name="Normal 70 11 3 2" xfId="52535"/>
    <cellStyle name="Normal 70 11 4" xfId="52536"/>
    <cellStyle name="Normal 70 11 5" xfId="52537"/>
    <cellStyle name="Normal 70 11_Lcc_inputs" xfId="52538"/>
    <cellStyle name="Normal 70 12 2 3" xfId="52539"/>
    <cellStyle name="Normal 70 12 4" xfId="52540"/>
    <cellStyle name="Normal 70 12_Lcc_inputs" xfId="52541"/>
    <cellStyle name="Normal 70 13 3" xfId="52542"/>
    <cellStyle name="Normal 70 14 2" xfId="52543"/>
    <cellStyle name="Normal 70 15" xfId="52544"/>
    <cellStyle name="Normal 70 16" xfId="52545"/>
    <cellStyle name="Normal 70 2 10" xfId="52546"/>
    <cellStyle name="Normal 70 2 2 2_Lcc_inputs" xfId="52547"/>
    <cellStyle name="Normal 70 2 2 3 2 3" xfId="52548"/>
    <cellStyle name="Normal 70 2 2 3 4" xfId="52549"/>
    <cellStyle name="Normal 70 2 2 3_Lcc_inputs" xfId="52550"/>
    <cellStyle name="Normal 70 2 2 7" xfId="52551"/>
    <cellStyle name="Normal 70 2 2 8" xfId="52552"/>
    <cellStyle name="Normal 70 2 2_Lcc_inputs" xfId="52553"/>
    <cellStyle name="Normal 70 2 3 2 2 3" xfId="52554"/>
    <cellStyle name="Normal 70 2 3 2 4" xfId="52555"/>
    <cellStyle name="Normal 70 2 3 2_Lcc_inputs" xfId="52556"/>
    <cellStyle name="Normal 70 2 3 6" xfId="52557"/>
    <cellStyle name="Normal 70 2 3 7" xfId="52558"/>
    <cellStyle name="Normal 70 2 3_Lcc_inputs" xfId="52559"/>
    <cellStyle name="Normal 70 2 4 2 3" xfId="52560"/>
    <cellStyle name="Normal 70 2 4 3 2" xfId="52561"/>
    <cellStyle name="Normal 70 2 4 4" xfId="52562"/>
    <cellStyle name="Normal 70 2 4 5" xfId="52563"/>
    <cellStyle name="Normal 70 2 4_Lcc_inputs" xfId="52564"/>
    <cellStyle name="Normal 70 2 5 2 3" xfId="52565"/>
    <cellStyle name="Normal 70 2 5 3 2" xfId="52566"/>
    <cellStyle name="Normal 70 2 5 4" xfId="52567"/>
    <cellStyle name="Normal 70 2 5 5" xfId="52568"/>
    <cellStyle name="Normal 70 2 5_Lcc_inputs" xfId="52569"/>
    <cellStyle name="Normal 70 2 6 2 2" xfId="52570"/>
    <cellStyle name="Normal 70 2 6 3" xfId="52571"/>
    <cellStyle name="Normal 70 2 6 4" xfId="52572"/>
    <cellStyle name="Normal 70 2 6_Lcc_inputs" xfId="52573"/>
    <cellStyle name="Normal 70 2 7 2" xfId="52574"/>
    <cellStyle name="Normal 70 2 7 3" xfId="52575"/>
    <cellStyle name="Normal 70 2 8" xfId="52576"/>
    <cellStyle name="Normal 70 2 8 2" xfId="52577"/>
    <cellStyle name="Normal 70 2 9" xfId="52578"/>
    <cellStyle name="Normal 70 2_Lcc_inputs" xfId="52579"/>
    <cellStyle name="Normal 70 3 2 2_Lcc_inputs" xfId="52580"/>
    <cellStyle name="Normal 70 3 2 3 2 3" xfId="52581"/>
    <cellStyle name="Normal 70 3 2 3 4" xfId="52582"/>
    <cellStyle name="Normal 70 3 2 3_Lcc_inputs" xfId="52583"/>
    <cellStyle name="Normal 70 3 2 7" xfId="52584"/>
    <cellStyle name="Normal 70 3 2 8" xfId="52585"/>
    <cellStyle name="Normal 70 3 2_Lcc_inputs" xfId="52586"/>
    <cellStyle name="Normal 70 3 3 2 2 3" xfId="52587"/>
    <cellStyle name="Normal 70 3 3 2 4" xfId="52588"/>
    <cellStyle name="Normal 70 3 3 2_Lcc_inputs" xfId="52589"/>
    <cellStyle name="Normal 70 3 3 6" xfId="52590"/>
    <cellStyle name="Normal 70 3 3 7" xfId="52591"/>
    <cellStyle name="Normal 70 3 3_Lcc_inputs" xfId="52592"/>
    <cellStyle name="Normal 70 3 4 2 3" xfId="52593"/>
    <cellStyle name="Normal 70 3 4 3 2" xfId="52594"/>
    <cellStyle name="Normal 70 3 4 4" xfId="52595"/>
    <cellStyle name="Normal 70 3 4 5" xfId="52596"/>
    <cellStyle name="Normal 70 3 4_Lcc_inputs" xfId="52597"/>
    <cellStyle name="Normal 70 3 5 2 3" xfId="52598"/>
    <cellStyle name="Normal 70 3 5 4" xfId="52599"/>
    <cellStyle name="Normal 70 3 5_Lcc_inputs" xfId="52600"/>
    <cellStyle name="Normal 70 3 6 3" xfId="52601"/>
    <cellStyle name="Normal 70 3 7 2" xfId="52602"/>
    <cellStyle name="Normal 70 3 8" xfId="52603"/>
    <cellStyle name="Normal 70 3 9" xfId="52604"/>
    <cellStyle name="Normal 70 3_Lcc_inputs" xfId="52605"/>
    <cellStyle name="Normal 70 4 2 2_Lcc_inputs" xfId="52606"/>
    <cellStyle name="Normal 70 4 2 3 2 3" xfId="52607"/>
    <cellStyle name="Normal 70 4 2 3 4" xfId="52608"/>
    <cellStyle name="Normal 70 4 2 3_Lcc_inputs" xfId="52609"/>
    <cellStyle name="Normal 70 4 2 7" xfId="52610"/>
    <cellStyle name="Normal 70 4 2 8" xfId="52611"/>
    <cellStyle name="Normal 70 4 2_Lcc_inputs" xfId="52612"/>
    <cellStyle name="Normal 70 4 3_Lcc_inputs" xfId="52613"/>
    <cellStyle name="Normal 70 4 4 2 3" xfId="52614"/>
    <cellStyle name="Normal 70 4 4 4" xfId="52615"/>
    <cellStyle name="Normal 70 4 4_Lcc_inputs" xfId="52616"/>
    <cellStyle name="Normal 70 4 8" xfId="52617"/>
    <cellStyle name="Normal 70 4 9" xfId="52618"/>
    <cellStyle name="Normal 70 4_Lcc_inputs" xfId="52619"/>
    <cellStyle name="Normal 70 5 2 2_Lcc_inputs" xfId="52620"/>
    <cellStyle name="Normal 70 5 2 3 2 3" xfId="52621"/>
    <cellStyle name="Normal 70 5 2 3 4" xfId="52622"/>
    <cellStyle name="Normal 70 5 2 3_Lcc_inputs" xfId="52623"/>
    <cellStyle name="Normal 70 5 2 7" xfId="52624"/>
    <cellStyle name="Normal 70 5 2 8" xfId="52625"/>
    <cellStyle name="Normal 70 5 2_Lcc_inputs" xfId="52626"/>
    <cellStyle name="Normal 70 5 3_Lcc_inputs" xfId="52627"/>
    <cellStyle name="Normal 70 5 4 2 3" xfId="52628"/>
    <cellStyle name="Normal 70 5 4 4" xfId="52629"/>
    <cellStyle name="Normal 70 5 4_Lcc_inputs" xfId="52630"/>
    <cellStyle name="Normal 70 5 8" xfId="52631"/>
    <cellStyle name="Normal 70 5 9" xfId="52632"/>
    <cellStyle name="Normal 70 5_Lcc_inputs" xfId="52633"/>
    <cellStyle name="Normal 70 6 2 2_Lcc_inputs" xfId="52634"/>
    <cellStyle name="Normal 70 6 2 3 2 3" xfId="52635"/>
    <cellStyle name="Normal 70 6 2 3 4" xfId="52636"/>
    <cellStyle name="Normal 70 6 2 3_Lcc_inputs" xfId="52637"/>
    <cellStyle name="Normal 70 6 2 7" xfId="52638"/>
    <cellStyle name="Normal 70 6 2 8" xfId="52639"/>
    <cellStyle name="Normal 70 6 2_Lcc_inputs" xfId="52640"/>
    <cellStyle name="Normal 70 6 3_Lcc_inputs" xfId="52641"/>
    <cellStyle name="Normal 70 6 4 2 3" xfId="52642"/>
    <cellStyle name="Normal 70 6 4 4" xfId="52643"/>
    <cellStyle name="Normal 70 6 4_Lcc_inputs" xfId="52644"/>
    <cellStyle name="Normal 70 6 8" xfId="52645"/>
    <cellStyle name="Normal 70 6 9" xfId="52646"/>
    <cellStyle name="Normal 70 6_Lcc_inputs" xfId="52647"/>
    <cellStyle name="Normal 70 7 2 2_Lcc_inputs" xfId="52648"/>
    <cellStyle name="Normal 70 7 2 3 2 3" xfId="52649"/>
    <cellStyle name="Normal 70 7 2 3 4" xfId="52650"/>
    <cellStyle name="Normal 70 7 2 3_Lcc_inputs" xfId="52651"/>
    <cellStyle name="Normal 70 7 2 7" xfId="52652"/>
    <cellStyle name="Normal 70 7 2 8" xfId="52653"/>
    <cellStyle name="Normal 70 7 2_Lcc_inputs" xfId="52654"/>
    <cellStyle name="Normal 70 7 3_Lcc_inputs" xfId="52655"/>
    <cellStyle name="Normal 70 7 4 2 3" xfId="52656"/>
    <cellStyle name="Normal 70 7 4 4" xfId="52657"/>
    <cellStyle name="Normal 70 7 4_Lcc_inputs" xfId="52658"/>
    <cellStyle name="Normal 70 7 8" xfId="52659"/>
    <cellStyle name="Normal 70 7 9" xfId="52660"/>
    <cellStyle name="Normal 70 7_Lcc_inputs" xfId="52661"/>
    <cellStyle name="Normal 70 8 2_Lcc_inputs" xfId="52662"/>
    <cellStyle name="Normal 70 8 3 2 3" xfId="52663"/>
    <cellStyle name="Normal 70 8 3 4" xfId="52664"/>
    <cellStyle name="Normal 70 8 3_Lcc_inputs" xfId="52665"/>
    <cellStyle name="Normal 70 8 7" xfId="52666"/>
    <cellStyle name="Normal 70 8 8" xfId="52667"/>
    <cellStyle name="Normal 70 8_Lcc_inputs" xfId="52668"/>
    <cellStyle name="Normal 70 9 2_Lcc_inputs" xfId="52669"/>
    <cellStyle name="Normal 70 9 3 2 3" xfId="52670"/>
    <cellStyle name="Normal 70 9 3 4" xfId="52671"/>
    <cellStyle name="Normal 70 9 3_Lcc_inputs" xfId="52672"/>
    <cellStyle name="Normal 70 9 7" xfId="52673"/>
    <cellStyle name="Normal 70 9 8" xfId="52674"/>
    <cellStyle name="Normal 70 9_Lcc_inputs" xfId="52675"/>
    <cellStyle name="Normal 70_Lcc_inputs" xfId="52676"/>
    <cellStyle name="Normal 71 10 2 2 3" xfId="52677"/>
    <cellStyle name="Normal 71 10 2 4" xfId="52678"/>
    <cellStyle name="Normal 71 10 2_Lcc_inputs" xfId="52679"/>
    <cellStyle name="Normal 71 10 6" xfId="52680"/>
    <cellStyle name="Normal 71 10 7" xfId="52681"/>
    <cellStyle name="Normal 71 10_Lcc_inputs" xfId="52682"/>
    <cellStyle name="Normal 71 11 2 3" xfId="52683"/>
    <cellStyle name="Normal 71 11 3 2" xfId="52684"/>
    <cellStyle name="Normal 71 11 4" xfId="52685"/>
    <cellStyle name="Normal 71 11 5" xfId="52686"/>
    <cellStyle name="Normal 71 11_Lcc_inputs" xfId="52687"/>
    <cellStyle name="Normal 71 12 2 3" xfId="52688"/>
    <cellStyle name="Normal 71 12 4" xfId="52689"/>
    <cellStyle name="Normal 71 12_Lcc_inputs" xfId="52690"/>
    <cellStyle name="Normal 71 13 3" xfId="52691"/>
    <cellStyle name="Normal 71 14 2" xfId="52692"/>
    <cellStyle name="Normal 71 15" xfId="52693"/>
    <cellStyle name="Normal 71 16" xfId="52694"/>
    <cellStyle name="Normal 71 2 10" xfId="52695"/>
    <cellStyle name="Normal 71 2 2 2_Lcc_inputs" xfId="52696"/>
    <cellStyle name="Normal 71 2 2 3 2 3" xfId="52697"/>
    <cellStyle name="Normal 71 2 2 3 4" xfId="52698"/>
    <cellStyle name="Normal 71 2 2 3_Lcc_inputs" xfId="52699"/>
    <cellStyle name="Normal 71 2 2 7" xfId="52700"/>
    <cellStyle name="Normal 71 2 2 8" xfId="52701"/>
    <cellStyle name="Normal 71 2 2_Lcc_inputs" xfId="52702"/>
    <cellStyle name="Normal 71 2 3 2 2 3" xfId="52703"/>
    <cellStyle name="Normal 71 2 3 2 4" xfId="52704"/>
    <cellStyle name="Normal 71 2 3 2_Lcc_inputs" xfId="52705"/>
    <cellStyle name="Normal 71 2 3 6" xfId="52706"/>
    <cellStyle name="Normal 71 2 3 7" xfId="52707"/>
    <cellStyle name="Normal 71 2 3_Lcc_inputs" xfId="52708"/>
    <cellStyle name="Normal 71 2 4 2 3" xfId="52709"/>
    <cellStyle name="Normal 71 2 4 3 2" xfId="52710"/>
    <cellStyle name="Normal 71 2 4 4" xfId="52711"/>
    <cellStyle name="Normal 71 2 4 5" xfId="52712"/>
    <cellStyle name="Normal 71 2 4_Lcc_inputs" xfId="52713"/>
    <cellStyle name="Normal 71 2 5 2 3" xfId="52714"/>
    <cellStyle name="Normal 71 2 5 3 2" xfId="52715"/>
    <cellStyle name="Normal 71 2 5 4" xfId="52716"/>
    <cellStyle name="Normal 71 2 5 5" xfId="52717"/>
    <cellStyle name="Normal 71 2 5_Lcc_inputs" xfId="52718"/>
    <cellStyle name="Normal 71 2 6 2 2" xfId="52719"/>
    <cellStyle name="Normal 71 2 6 3" xfId="52720"/>
    <cellStyle name="Normal 71 2 6 4" xfId="52721"/>
    <cellStyle name="Normal 71 2 6_Lcc_inputs" xfId="52722"/>
    <cellStyle name="Normal 71 2 7 2" xfId="52723"/>
    <cellStyle name="Normal 71 2 7 3" xfId="52724"/>
    <cellStyle name="Normal 71 2 8" xfId="52725"/>
    <cellStyle name="Normal 71 2 8 2" xfId="52726"/>
    <cellStyle name="Normal 71 2 9" xfId="52727"/>
    <cellStyle name="Normal 71 2_Lcc_inputs" xfId="52728"/>
    <cellStyle name="Normal 71 3 2 2_Lcc_inputs" xfId="52729"/>
    <cellStyle name="Normal 71 3 2 3 2 3" xfId="52730"/>
    <cellStyle name="Normal 71 3 2 3 4" xfId="52731"/>
    <cellStyle name="Normal 71 3 2 3_Lcc_inputs" xfId="52732"/>
    <cellStyle name="Normal 71 3 2 7" xfId="52733"/>
    <cellStyle name="Normal 71 3 2 8" xfId="52734"/>
    <cellStyle name="Normal 71 3 2_Lcc_inputs" xfId="52735"/>
    <cellStyle name="Normal 71 3 3 2 2 3" xfId="52736"/>
    <cellStyle name="Normal 71 3 3 2 4" xfId="52737"/>
    <cellStyle name="Normal 71 3 3 2_Lcc_inputs" xfId="52738"/>
    <cellStyle name="Normal 71 3 3 6" xfId="52739"/>
    <cellStyle name="Normal 71 3 3 7" xfId="52740"/>
    <cellStyle name="Normal 71 3 3_Lcc_inputs" xfId="52741"/>
    <cellStyle name="Normal 71 3 4 2 3" xfId="52742"/>
    <cellStyle name="Normal 71 3 4 3 2" xfId="52743"/>
    <cellStyle name="Normal 71 3 4 4" xfId="52744"/>
    <cellStyle name="Normal 71 3 4 5" xfId="52745"/>
    <cellStyle name="Normal 71 3 4_Lcc_inputs" xfId="52746"/>
    <cellStyle name="Normal 71 3 5 2 3" xfId="52747"/>
    <cellStyle name="Normal 71 3 5 4" xfId="52748"/>
    <cellStyle name="Normal 71 3 5_Lcc_inputs" xfId="52749"/>
    <cellStyle name="Normal 71 3 6 3" xfId="52750"/>
    <cellStyle name="Normal 71 3 7 2" xfId="52751"/>
    <cellStyle name="Normal 71 3 8" xfId="52752"/>
    <cellStyle name="Normal 71 3 9" xfId="52753"/>
    <cellStyle name="Normal 71 3_Lcc_inputs" xfId="52754"/>
    <cellStyle name="Normal 71 4 2 2_Lcc_inputs" xfId="52755"/>
    <cellStyle name="Normal 71 4 2 3 2 3" xfId="52756"/>
    <cellStyle name="Normal 71 4 2 3 4" xfId="52757"/>
    <cellStyle name="Normal 71 4 2 3_Lcc_inputs" xfId="52758"/>
    <cellStyle name="Normal 71 4 2 7" xfId="52759"/>
    <cellStyle name="Normal 71 4 2 8" xfId="52760"/>
    <cellStyle name="Normal 71 4 2_Lcc_inputs" xfId="52761"/>
    <cellStyle name="Normal 71 4 3_Lcc_inputs" xfId="52762"/>
    <cellStyle name="Normal 71 4 4 2 3" xfId="52763"/>
    <cellStyle name="Normal 71 4 4 4" xfId="52764"/>
    <cellStyle name="Normal 71 4 4_Lcc_inputs" xfId="52765"/>
    <cellStyle name="Normal 71 4 8" xfId="52766"/>
    <cellStyle name="Normal 71 4 9" xfId="52767"/>
    <cellStyle name="Normal 71 4_Lcc_inputs" xfId="52768"/>
    <cellStyle name="Normal 71 5 2 2_Lcc_inputs" xfId="52769"/>
    <cellStyle name="Normal 71 5 2 3 2 3" xfId="52770"/>
    <cellStyle name="Normal 71 5 2 3 4" xfId="52771"/>
    <cellStyle name="Normal 71 5 2 3_Lcc_inputs" xfId="52772"/>
    <cellStyle name="Normal 71 5 2 7" xfId="52773"/>
    <cellStyle name="Normal 71 5 2 8" xfId="52774"/>
    <cellStyle name="Normal 71 5 2_Lcc_inputs" xfId="52775"/>
    <cellStyle name="Normal 71 5 3_Lcc_inputs" xfId="52776"/>
    <cellStyle name="Normal 71 5 4 2 3" xfId="52777"/>
    <cellStyle name="Normal 71 5 4 4" xfId="52778"/>
    <cellStyle name="Normal 71 5 4_Lcc_inputs" xfId="52779"/>
    <cellStyle name="Normal 71 5 8" xfId="52780"/>
    <cellStyle name="Normal 71 5 9" xfId="52781"/>
    <cellStyle name="Normal 71 5_Lcc_inputs" xfId="52782"/>
    <cellStyle name="Normal 71 6 2 2_Lcc_inputs" xfId="52783"/>
    <cellStyle name="Normal 71 6 2 3 2 3" xfId="52784"/>
    <cellStyle name="Normal 71 6 2 3 4" xfId="52785"/>
    <cellStyle name="Normal 71 6 2 3_Lcc_inputs" xfId="52786"/>
    <cellStyle name="Normal 71 6 2 7" xfId="52787"/>
    <cellStyle name="Normal 71 6 2 8" xfId="52788"/>
    <cellStyle name="Normal 71 6 2_Lcc_inputs" xfId="52789"/>
    <cellStyle name="Normal 71 6 3_Lcc_inputs" xfId="52790"/>
    <cellStyle name="Normal 71 6 4 2 3" xfId="52791"/>
    <cellStyle name="Normal 71 6 4 4" xfId="52792"/>
    <cellStyle name="Normal 71 6 4_Lcc_inputs" xfId="52793"/>
    <cellStyle name="Normal 71 6 8" xfId="52794"/>
    <cellStyle name="Normal 71 6 9" xfId="52795"/>
    <cellStyle name="Normal 71 6_Lcc_inputs" xfId="52796"/>
    <cellStyle name="Normal 71 7 2 2_Lcc_inputs" xfId="52797"/>
    <cellStyle name="Normal 71 7 2 3 2 3" xfId="52798"/>
    <cellStyle name="Normal 71 7 2 3 4" xfId="52799"/>
    <cellStyle name="Normal 71 7 2 3_Lcc_inputs" xfId="52800"/>
    <cellStyle name="Normal 71 7 2 7" xfId="52801"/>
    <cellStyle name="Normal 71 7 2 8" xfId="52802"/>
    <cellStyle name="Normal 71 7 2_Lcc_inputs" xfId="52803"/>
    <cellStyle name="Normal 71 7 3_Lcc_inputs" xfId="52804"/>
    <cellStyle name="Normal 71 7 4 2 3" xfId="52805"/>
    <cellStyle name="Normal 71 7 4 4" xfId="52806"/>
    <cellStyle name="Normal 71 7 4_Lcc_inputs" xfId="52807"/>
    <cellStyle name="Normal 71 7 8" xfId="52808"/>
    <cellStyle name="Normal 71 7 9" xfId="52809"/>
    <cellStyle name="Normal 71 7_Lcc_inputs" xfId="52810"/>
    <cellStyle name="Normal 71 8 2_Lcc_inputs" xfId="52811"/>
    <cellStyle name="Normal 71 8 3 2 3" xfId="52812"/>
    <cellStyle name="Normal 71 8 3 4" xfId="52813"/>
    <cellStyle name="Normal 71 8 3_Lcc_inputs" xfId="52814"/>
    <cellStyle name="Normal 71 8 7" xfId="52815"/>
    <cellStyle name="Normal 71 8 8" xfId="52816"/>
    <cellStyle name="Normal 71 8_Lcc_inputs" xfId="52817"/>
    <cellStyle name="Normal 71 9 2_Lcc_inputs" xfId="52818"/>
    <cellStyle name="Normal 71 9 3 2 3" xfId="52819"/>
    <cellStyle name="Normal 71 9 3 4" xfId="52820"/>
    <cellStyle name="Normal 71 9 3_Lcc_inputs" xfId="52821"/>
    <cellStyle name="Normal 71 9 7" xfId="52822"/>
    <cellStyle name="Normal 71 9 8" xfId="52823"/>
    <cellStyle name="Normal 71 9_Lcc_inputs" xfId="52824"/>
    <cellStyle name="Normal 71_Lcc_inputs" xfId="52825"/>
    <cellStyle name="Normal 72 10 2 2 3" xfId="52826"/>
    <cellStyle name="Normal 72 10 2 4" xfId="52827"/>
    <cellStyle name="Normal 72 10 2_Lcc_inputs" xfId="52828"/>
    <cellStyle name="Normal 72 10 6" xfId="52829"/>
    <cellStyle name="Normal 72 10 7" xfId="52830"/>
    <cellStyle name="Normal 72 10_Lcc_inputs" xfId="52831"/>
    <cellStyle name="Normal 72 11 2 3" xfId="52832"/>
    <cellStyle name="Normal 72 11 3 2" xfId="52833"/>
    <cellStyle name="Normal 72 11 4" xfId="52834"/>
    <cellStyle name="Normal 72 11 5" xfId="52835"/>
    <cellStyle name="Normal 72 11_Lcc_inputs" xfId="52836"/>
    <cellStyle name="Normal 72 12 2 3" xfId="52837"/>
    <cellStyle name="Normal 72 12 4" xfId="52838"/>
    <cellStyle name="Normal 72 12_Lcc_inputs" xfId="52839"/>
    <cellStyle name="Normal 72 13 3" xfId="52840"/>
    <cellStyle name="Normal 72 14 2" xfId="52841"/>
    <cellStyle name="Normal 72 15" xfId="52842"/>
    <cellStyle name="Normal 72 16" xfId="52843"/>
    <cellStyle name="Normal 72 2 10" xfId="52844"/>
    <cellStyle name="Normal 72 2 2 2_Lcc_inputs" xfId="52845"/>
    <cellStyle name="Normal 72 2 2 3 2 3" xfId="52846"/>
    <cellStyle name="Normal 72 2 2 3 4" xfId="52847"/>
    <cellStyle name="Normal 72 2 2 3_Lcc_inputs" xfId="52848"/>
    <cellStyle name="Normal 72 2 2 7" xfId="52849"/>
    <cellStyle name="Normal 72 2 2 8" xfId="52850"/>
    <cellStyle name="Normal 72 2 2_Lcc_inputs" xfId="52851"/>
    <cellStyle name="Normal 72 2 3 2 2 3" xfId="52852"/>
    <cellStyle name="Normal 72 2 3 2 4" xfId="52853"/>
    <cellStyle name="Normal 72 2 3 2_Lcc_inputs" xfId="52854"/>
    <cellStyle name="Normal 72 2 3 6" xfId="52855"/>
    <cellStyle name="Normal 72 2 3 7" xfId="52856"/>
    <cellStyle name="Normal 72 2 3_Lcc_inputs" xfId="52857"/>
    <cellStyle name="Normal 72 2 4 2 3" xfId="52858"/>
    <cellStyle name="Normal 72 2 4 3 2" xfId="52859"/>
    <cellStyle name="Normal 72 2 4 4" xfId="52860"/>
    <cellStyle name="Normal 72 2 4 5" xfId="52861"/>
    <cellStyle name="Normal 72 2 4_Lcc_inputs" xfId="52862"/>
    <cellStyle name="Normal 72 2 5 2 3" xfId="52863"/>
    <cellStyle name="Normal 72 2 5 3 2" xfId="52864"/>
    <cellStyle name="Normal 72 2 5 4" xfId="52865"/>
    <cellStyle name="Normal 72 2 5 5" xfId="52866"/>
    <cellStyle name="Normal 72 2 5_Lcc_inputs" xfId="52867"/>
    <cellStyle name="Normal 72 2 6 2 2" xfId="52868"/>
    <cellStyle name="Normal 72 2 6 3" xfId="52869"/>
    <cellStyle name="Normal 72 2 6 4" xfId="52870"/>
    <cellStyle name="Normal 72 2 6_Lcc_inputs" xfId="52871"/>
    <cellStyle name="Normal 72 2 7 2" xfId="52872"/>
    <cellStyle name="Normal 72 2 7 3" xfId="52873"/>
    <cellStyle name="Normal 72 2 8" xfId="52874"/>
    <cellStyle name="Normal 72 2 8 2" xfId="52875"/>
    <cellStyle name="Normal 72 2 9" xfId="52876"/>
    <cellStyle name="Normal 72 2_Lcc_inputs" xfId="52877"/>
    <cellStyle name="Normal 72 3 2 2_Lcc_inputs" xfId="52878"/>
    <cellStyle name="Normal 72 3 2 3 2 3" xfId="52879"/>
    <cellStyle name="Normal 72 3 2 3 4" xfId="52880"/>
    <cellStyle name="Normal 72 3 2 3_Lcc_inputs" xfId="52881"/>
    <cellStyle name="Normal 72 3 2 7" xfId="52882"/>
    <cellStyle name="Normal 72 3 2 8" xfId="52883"/>
    <cellStyle name="Normal 72 3 2_Lcc_inputs" xfId="52884"/>
    <cellStyle name="Normal 72 3 3 2 2 3" xfId="52885"/>
    <cellStyle name="Normal 72 3 3 2 4" xfId="52886"/>
    <cellStyle name="Normal 72 3 3 2_Lcc_inputs" xfId="52887"/>
    <cellStyle name="Normal 72 3 3 6" xfId="52888"/>
    <cellStyle name="Normal 72 3 3 7" xfId="52889"/>
    <cellStyle name="Normal 72 3 3_Lcc_inputs" xfId="52890"/>
    <cellStyle name="Normal 72 3 4 2 3" xfId="52891"/>
    <cellStyle name="Normal 72 3 4 3 2" xfId="52892"/>
    <cellStyle name="Normal 72 3 4 4" xfId="52893"/>
    <cellStyle name="Normal 72 3 4 5" xfId="52894"/>
    <cellStyle name="Normal 72 3 4_Lcc_inputs" xfId="52895"/>
    <cellStyle name="Normal 72 3 5 2 3" xfId="52896"/>
    <cellStyle name="Normal 72 3 5 4" xfId="52897"/>
    <cellStyle name="Normal 72 3 5_Lcc_inputs" xfId="52898"/>
    <cellStyle name="Normal 72 3 6 3" xfId="52899"/>
    <cellStyle name="Normal 72 3 7 2" xfId="52900"/>
    <cellStyle name="Normal 72 3 8" xfId="52901"/>
    <cellStyle name="Normal 72 3 9" xfId="52902"/>
    <cellStyle name="Normal 72 3_Lcc_inputs" xfId="52903"/>
    <cellStyle name="Normal 72 4 2 2_Lcc_inputs" xfId="52904"/>
    <cellStyle name="Normal 72 4 2 3 2 3" xfId="52905"/>
    <cellStyle name="Normal 72 4 2 3 4" xfId="52906"/>
    <cellStyle name="Normal 72 4 2 3_Lcc_inputs" xfId="52907"/>
    <cellStyle name="Normal 72 4 2 7" xfId="52908"/>
    <cellStyle name="Normal 72 4 2 8" xfId="52909"/>
    <cellStyle name="Normal 72 4 2_Lcc_inputs" xfId="52910"/>
    <cellStyle name="Normal 72 4 3_Lcc_inputs" xfId="52911"/>
    <cellStyle name="Normal 72 4 4 2 3" xfId="52912"/>
    <cellStyle name="Normal 72 4 4 4" xfId="52913"/>
    <cellStyle name="Normal 72 4 4_Lcc_inputs" xfId="52914"/>
    <cellStyle name="Normal 72 4 8" xfId="52915"/>
    <cellStyle name="Normal 72 4 9" xfId="52916"/>
    <cellStyle name="Normal 72 4_Lcc_inputs" xfId="52917"/>
    <cellStyle name="Normal 72 5 2 2_Lcc_inputs" xfId="52918"/>
    <cellStyle name="Normal 72 5 2 3 2 3" xfId="52919"/>
    <cellStyle name="Normal 72 5 2 3 4" xfId="52920"/>
    <cellStyle name="Normal 72 5 2 3_Lcc_inputs" xfId="52921"/>
    <cellStyle name="Normal 72 5 2 7" xfId="52922"/>
    <cellStyle name="Normal 72 5 2 8" xfId="52923"/>
    <cellStyle name="Normal 72 5 2_Lcc_inputs" xfId="52924"/>
    <cellStyle name="Normal 72 5 3_Lcc_inputs" xfId="52925"/>
    <cellStyle name="Normal 72 5 4 2 3" xfId="52926"/>
    <cellStyle name="Normal 72 5 4 4" xfId="52927"/>
    <cellStyle name="Normal 72 5 4_Lcc_inputs" xfId="52928"/>
    <cellStyle name="Normal 72 5 8" xfId="52929"/>
    <cellStyle name="Normal 72 5 9" xfId="52930"/>
    <cellStyle name="Normal 72 5_Lcc_inputs" xfId="52931"/>
    <cellStyle name="Normal 72 6 2 2_Lcc_inputs" xfId="52932"/>
    <cellStyle name="Normal 72 6 2 3 2 3" xfId="52933"/>
    <cellStyle name="Normal 72 6 2 3 4" xfId="52934"/>
    <cellStyle name="Normal 72 6 2 3_Lcc_inputs" xfId="52935"/>
    <cellStyle name="Normal 72 6 2 7" xfId="52936"/>
    <cellStyle name="Normal 72 6 2 8" xfId="52937"/>
    <cellStyle name="Normal 72 6 2_Lcc_inputs" xfId="52938"/>
    <cellStyle name="Normal 72 6 3_Lcc_inputs" xfId="52939"/>
    <cellStyle name="Normal 72 6 4 2 3" xfId="52940"/>
    <cellStyle name="Normal 72 6 4 4" xfId="52941"/>
    <cellStyle name="Normal 72 6 4_Lcc_inputs" xfId="52942"/>
    <cellStyle name="Normal 72 6 8" xfId="52943"/>
    <cellStyle name="Normal 72 6 9" xfId="52944"/>
    <cellStyle name="Normal 72 6_Lcc_inputs" xfId="52945"/>
    <cellStyle name="Normal 72 7 2 2_Lcc_inputs" xfId="52946"/>
    <cellStyle name="Normal 72 7 2 3 2 3" xfId="52947"/>
    <cellStyle name="Normal 72 7 2 3 4" xfId="52948"/>
    <cellStyle name="Normal 72 7 2 3_Lcc_inputs" xfId="52949"/>
    <cellStyle name="Normal 72 7 2 7" xfId="52950"/>
    <cellStyle name="Normal 72 7 2 8" xfId="52951"/>
    <cellStyle name="Normal 72 7 2_Lcc_inputs" xfId="52952"/>
    <cellStyle name="Normal 72 7 3_Lcc_inputs" xfId="52953"/>
    <cellStyle name="Normal 72 7 4 2 3" xfId="52954"/>
    <cellStyle name="Normal 72 7 4 4" xfId="52955"/>
    <cellStyle name="Normal 72 7 4_Lcc_inputs" xfId="52956"/>
    <cellStyle name="Normal 72 7 8" xfId="52957"/>
    <cellStyle name="Normal 72 7 9" xfId="52958"/>
    <cellStyle name="Normal 72 7_Lcc_inputs" xfId="52959"/>
    <cellStyle name="Normal 72 8 2_Lcc_inputs" xfId="52960"/>
    <cellStyle name="Normal 72 8 3 2 3" xfId="52961"/>
    <cellStyle name="Normal 72 8 3 4" xfId="52962"/>
    <cellStyle name="Normal 72 8 3_Lcc_inputs" xfId="52963"/>
    <cellStyle name="Normal 72 8 7" xfId="52964"/>
    <cellStyle name="Normal 72 8 8" xfId="52965"/>
    <cellStyle name="Normal 72 8_Lcc_inputs" xfId="52966"/>
    <cellStyle name="Normal 72 9 2_Lcc_inputs" xfId="52967"/>
    <cellStyle name="Normal 72 9 3 2 3" xfId="52968"/>
    <cellStyle name="Normal 72 9 3 4" xfId="52969"/>
    <cellStyle name="Normal 72 9 3_Lcc_inputs" xfId="52970"/>
    <cellStyle name="Normal 72 9 7" xfId="52971"/>
    <cellStyle name="Normal 72 9 8" xfId="52972"/>
    <cellStyle name="Normal 72 9_Lcc_inputs" xfId="52973"/>
    <cellStyle name="Normal 72_Lcc_inputs" xfId="52974"/>
    <cellStyle name="Normal 73 10 2 2 3" xfId="52975"/>
    <cellStyle name="Normal 73 10 2 4" xfId="52976"/>
    <cellStyle name="Normal 73 10 2_Lcc_inputs" xfId="52977"/>
    <cellStyle name="Normal 73 10 6" xfId="52978"/>
    <cellStyle name="Normal 73 10 7" xfId="52979"/>
    <cellStyle name="Normal 73 10_Lcc_inputs" xfId="52980"/>
    <cellStyle name="Normal 73 11 2 3" xfId="52981"/>
    <cellStyle name="Normal 73 11 3 2" xfId="52982"/>
    <cellStyle name="Normal 73 11 4" xfId="52983"/>
    <cellStyle name="Normal 73 11 5" xfId="52984"/>
    <cellStyle name="Normal 73 11_Lcc_inputs" xfId="52985"/>
    <cellStyle name="Normal 73 12 2 3" xfId="52986"/>
    <cellStyle name="Normal 73 12 4" xfId="52987"/>
    <cellStyle name="Normal 73 12_Lcc_inputs" xfId="52988"/>
    <cellStyle name="Normal 73 13 3" xfId="52989"/>
    <cellStyle name="Normal 73 14 2" xfId="52990"/>
    <cellStyle name="Normal 73 15" xfId="52991"/>
    <cellStyle name="Normal 73 16" xfId="52992"/>
    <cellStyle name="Normal 73 2 10" xfId="52993"/>
    <cellStyle name="Normal 73 2 2 2_Lcc_inputs" xfId="52994"/>
    <cellStyle name="Normal 73 2 2 3 2 3" xfId="52995"/>
    <cellStyle name="Normal 73 2 2 3 4" xfId="52996"/>
    <cellStyle name="Normal 73 2 2 3_Lcc_inputs" xfId="52997"/>
    <cellStyle name="Normal 73 2 2 7" xfId="52998"/>
    <cellStyle name="Normal 73 2 2 8" xfId="52999"/>
    <cellStyle name="Normal 73 2 2_Lcc_inputs" xfId="53000"/>
    <cellStyle name="Normal 73 2 3 2 2 3" xfId="53001"/>
    <cellStyle name="Normal 73 2 3 2 4" xfId="53002"/>
    <cellStyle name="Normal 73 2 3 2_Lcc_inputs" xfId="53003"/>
    <cellStyle name="Normal 73 2 3 6" xfId="53004"/>
    <cellStyle name="Normal 73 2 3 7" xfId="53005"/>
    <cellStyle name="Normal 73 2 3_Lcc_inputs" xfId="53006"/>
    <cellStyle name="Normal 73 2 4 2 3" xfId="53007"/>
    <cellStyle name="Normal 73 2 4 3 2" xfId="53008"/>
    <cellStyle name="Normal 73 2 4 4" xfId="53009"/>
    <cellStyle name="Normal 73 2 4 5" xfId="53010"/>
    <cellStyle name="Normal 73 2 4_Lcc_inputs" xfId="53011"/>
    <cellStyle name="Normal 73 2 5 2 3" xfId="53012"/>
    <cellStyle name="Normal 73 2 5 3 2" xfId="53013"/>
    <cellStyle name="Normal 73 2 5 4" xfId="53014"/>
    <cellStyle name="Normal 73 2 5 5" xfId="53015"/>
    <cellStyle name="Normal 73 2 5_Lcc_inputs" xfId="53016"/>
    <cellStyle name="Normal 73 2 6 2 2" xfId="53017"/>
    <cellStyle name="Normal 73 2 6 3" xfId="53018"/>
    <cellStyle name="Normal 73 2 6 4" xfId="53019"/>
    <cellStyle name="Normal 73 2 6_Lcc_inputs" xfId="53020"/>
    <cellStyle name="Normal 73 2 7 2" xfId="53021"/>
    <cellStyle name="Normal 73 2 7 3" xfId="53022"/>
    <cellStyle name="Normal 73 2 8" xfId="53023"/>
    <cellStyle name="Normal 73 2 8 2" xfId="53024"/>
    <cellStyle name="Normal 73 2 9" xfId="53025"/>
    <cellStyle name="Normal 73 2_Lcc_inputs" xfId="53026"/>
    <cellStyle name="Normal 73 3 2 2_Lcc_inputs" xfId="53027"/>
    <cellStyle name="Normal 73 3 2 3 2 3" xfId="53028"/>
    <cellStyle name="Normal 73 3 2 3 4" xfId="53029"/>
    <cellStyle name="Normal 73 3 2 3_Lcc_inputs" xfId="53030"/>
    <cellStyle name="Normal 73 3 2 7" xfId="53031"/>
    <cellStyle name="Normal 73 3 2 8" xfId="53032"/>
    <cellStyle name="Normal 73 3 2_Lcc_inputs" xfId="53033"/>
    <cellStyle name="Normal 73 3 3 2 2 3" xfId="53034"/>
    <cellStyle name="Normal 73 3 3 2 4" xfId="53035"/>
    <cellStyle name="Normal 73 3 3 2_Lcc_inputs" xfId="53036"/>
    <cellStyle name="Normal 73 3 3 6" xfId="53037"/>
    <cellStyle name="Normal 73 3 3 7" xfId="53038"/>
    <cellStyle name="Normal 73 3 3_Lcc_inputs" xfId="53039"/>
    <cellStyle name="Normal 73 3 4 2 3" xfId="53040"/>
    <cellStyle name="Normal 73 3 4 3 2" xfId="53041"/>
    <cellStyle name="Normal 73 3 4 4" xfId="53042"/>
    <cellStyle name="Normal 73 3 4 5" xfId="53043"/>
    <cellStyle name="Normal 73 3 4_Lcc_inputs" xfId="53044"/>
    <cellStyle name="Normal 73 3 5 2 3" xfId="53045"/>
    <cellStyle name="Normal 73 3 5 4" xfId="53046"/>
    <cellStyle name="Normal 73 3 5_Lcc_inputs" xfId="53047"/>
    <cellStyle name="Normal 73 3 6 3" xfId="53048"/>
    <cellStyle name="Normal 73 3 7 2" xfId="53049"/>
    <cellStyle name="Normal 73 3 8" xfId="53050"/>
    <cellStyle name="Normal 73 3 9" xfId="53051"/>
    <cellStyle name="Normal 73 3_Lcc_inputs" xfId="53052"/>
    <cellStyle name="Normal 73 4 2 2_Lcc_inputs" xfId="53053"/>
    <cellStyle name="Normal 73 4 2 3 2 3" xfId="53054"/>
    <cellStyle name="Normal 73 4 2 3 4" xfId="53055"/>
    <cellStyle name="Normal 73 4 2 3_Lcc_inputs" xfId="53056"/>
    <cellStyle name="Normal 73 4 2 7" xfId="53057"/>
    <cellStyle name="Normal 73 4 2 8" xfId="53058"/>
    <cellStyle name="Normal 73 4 2_Lcc_inputs" xfId="53059"/>
    <cellStyle name="Normal 73 4 3_Lcc_inputs" xfId="53060"/>
    <cellStyle name="Normal 73 4 4 2 3" xfId="53061"/>
    <cellStyle name="Normal 73 4 4 4" xfId="53062"/>
    <cellStyle name="Normal 73 4 4_Lcc_inputs" xfId="53063"/>
    <cellStyle name="Normal 73 4 8" xfId="53064"/>
    <cellStyle name="Normal 73 4 9" xfId="53065"/>
    <cellStyle name="Normal 73 4_Lcc_inputs" xfId="53066"/>
    <cellStyle name="Normal 73 5 2 2_Lcc_inputs" xfId="53067"/>
    <cellStyle name="Normal 73 5 2 3 2 3" xfId="53068"/>
    <cellStyle name="Normal 73 5 2 3 4" xfId="53069"/>
    <cellStyle name="Normal 73 5 2 3_Lcc_inputs" xfId="53070"/>
    <cellStyle name="Normal 73 5 2 7" xfId="53071"/>
    <cellStyle name="Normal 73 5 2 8" xfId="53072"/>
    <cellStyle name="Normal 73 5 2_Lcc_inputs" xfId="53073"/>
    <cellStyle name="Normal 73 5 3_Lcc_inputs" xfId="53074"/>
    <cellStyle name="Normal 73 5 4 2 3" xfId="53075"/>
    <cellStyle name="Normal 73 5 4 4" xfId="53076"/>
    <cellStyle name="Normal 73 5 4_Lcc_inputs" xfId="53077"/>
    <cellStyle name="Normal 73 5 8" xfId="53078"/>
    <cellStyle name="Normal 73 5 9" xfId="53079"/>
    <cellStyle name="Normal 73 5_Lcc_inputs" xfId="53080"/>
    <cellStyle name="Normal 73 6 2 2_Lcc_inputs" xfId="53081"/>
    <cellStyle name="Normal 73 6 2 3 2 3" xfId="53082"/>
    <cellStyle name="Normal 73 6 2 3 4" xfId="53083"/>
    <cellStyle name="Normal 73 6 2 3_Lcc_inputs" xfId="53084"/>
    <cellStyle name="Normal 73 6 2 7" xfId="53085"/>
    <cellStyle name="Normal 73 6 2 8" xfId="53086"/>
    <cellStyle name="Normal 73 6 2_Lcc_inputs" xfId="53087"/>
    <cellStyle name="Normal 73 6 3_Lcc_inputs" xfId="53088"/>
    <cellStyle name="Normal 73 6 4 2 3" xfId="53089"/>
    <cellStyle name="Normal 73 6 4 4" xfId="53090"/>
    <cellStyle name="Normal 73 6 4_Lcc_inputs" xfId="53091"/>
    <cellStyle name="Normal 73 6 8" xfId="53092"/>
    <cellStyle name="Normal 73 6 9" xfId="53093"/>
    <cellStyle name="Normal 73 6_Lcc_inputs" xfId="53094"/>
    <cellStyle name="Normal 73 7 2 2_Lcc_inputs" xfId="53095"/>
    <cellStyle name="Normal 73 7 2 3 2 3" xfId="53096"/>
    <cellStyle name="Normal 73 7 2 3 4" xfId="53097"/>
    <cellStyle name="Normal 73 7 2 3_Lcc_inputs" xfId="53098"/>
    <cellStyle name="Normal 73 7 2 7" xfId="53099"/>
    <cellStyle name="Normal 73 7 2 8" xfId="53100"/>
    <cellStyle name="Normal 73 7 2_Lcc_inputs" xfId="53101"/>
    <cellStyle name="Normal 73 7 3_Lcc_inputs" xfId="53102"/>
    <cellStyle name="Normal 73 7 4 2 3" xfId="53103"/>
    <cellStyle name="Normal 73 7 4 4" xfId="53104"/>
    <cellStyle name="Normal 73 7 4_Lcc_inputs" xfId="53105"/>
    <cellStyle name="Normal 73 7 8" xfId="53106"/>
    <cellStyle name="Normal 73 7 9" xfId="53107"/>
    <cellStyle name="Normal 73 7_Lcc_inputs" xfId="53108"/>
    <cellStyle name="Normal 73 8 2_Lcc_inputs" xfId="53109"/>
    <cellStyle name="Normal 73 8 3 2 3" xfId="53110"/>
    <cellStyle name="Normal 73 8 3 4" xfId="53111"/>
    <cellStyle name="Normal 73 8 3_Lcc_inputs" xfId="53112"/>
    <cellStyle name="Normal 73 8 7" xfId="53113"/>
    <cellStyle name="Normal 73 8 8" xfId="53114"/>
    <cellStyle name="Normal 73 8_Lcc_inputs" xfId="53115"/>
    <cellStyle name="Normal 73 9 2_Lcc_inputs" xfId="53116"/>
    <cellStyle name="Normal 73 9 3 2 3" xfId="53117"/>
    <cellStyle name="Normal 73 9 3 4" xfId="53118"/>
    <cellStyle name="Normal 73 9 3_Lcc_inputs" xfId="53119"/>
    <cellStyle name="Normal 73 9 7" xfId="53120"/>
    <cellStyle name="Normal 73 9 8" xfId="53121"/>
    <cellStyle name="Normal 73 9_Lcc_inputs" xfId="53122"/>
    <cellStyle name="Normal 73_Lcc_inputs" xfId="53123"/>
    <cellStyle name="Normal 74 10 2 2 3" xfId="53124"/>
    <cellStyle name="Normal 74 10 2 4" xfId="53125"/>
    <cellStyle name="Normal 74 10 2_Lcc_inputs" xfId="53126"/>
    <cellStyle name="Normal 74 10 6" xfId="53127"/>
    <cellStyle name="Normal 74 10 7" xfId="53128"/>
    <cellStyle name="Normal 74 10_Lcc_inputs" xfId="53129"/>
    <cellStyle name="Normal 74 11 2 3" xfId="53130"/>
    <cellStyle name="Normal 74 11 3 2" xfId="53131"/>
    <cellStyle name="Normal 74 11 4" xfId="53132"/>
    <cellStyle name="Normal 74 11 5" xfId="53133"/>
    <cellStyle name="Normal 74 11_Lcc_inputs" xfId="53134"/>
    <cellStyle name="Normal 74 12 2 3" xfId="53135"/>
    <cellStyle name="Normal 74 12 4" xfId="53136"/>
    <cellStyle name="Normal 74 12_Lcc_inputs" xfId="53137"/>
    <cellStyle name="Normal 74 13 3" xfId="53138"/>
    <cellStyle name="Normal 74 14 2" xfId="53139"/>
    <cellStyle name="Normal 74 15" xfId="53140"/>
    <cellStyle name="Normal 74 16" xfId="53141"/>
    <cellStyle name="Normal 74 2 10" xfId="53142"/>
    <cellStyle name="Normal 74 2 2 2_Lcc_inputs" xfId="53143"/>
    <cellStyle name="Normal 74 2 2 3 2 3" xfId="53144"/>
    <cellStyle name="Normal 74 2 2 3 4" xfId="53145"/>
    <cellStyle name="Normal 74 2 2 3_Lcc_inputs" xfId="53146"/>
    <cellStyle name="Normal 74 2 2 7" xfId="53147"/>
    <cellStyle name="Normal 74 2 2 8" xfId="53148"/>
    <cellStyle name="Normal 74 2 2_Lcc_inputs" xfId="53149"/>
    <cellStyle name="Normal 74 2 3 2 2 3" xfId="53150"/>
    <cellStyle name="Normal 74 2 3 2 4" xfId="53151"/>
    <cellStyle name="Normal 74 2 3 2_Lcc_inputs" xfId="53152"/>
    <cellStyle name="Normal 74 2 3 6" xfId="53153"/>
    <cellStyle name="Normal 74 2 3 7" xfId="53154"/>
    <cellStyle name="Normal 74 2 3_Lcc_inputs" xfId="53155"/>
    <cellStyle name="Normal 74 2 4 2 3" xfId="53156"/>
    <cellStyle name="Normal 74 2 4 3 2" xfId="53157"/>
    <cellStyle name="Normal 74 2 4 4" xfId="53158"/>
    <cellStyle name="Normal 74 2 4 5" xfId="53159"/>
    <cellStyle name="Normal 74 2 4_Lcc_inputs" xfId="53160"/>
    <cellStyle name="Normal 74 2 5 2 3" xfId="53161"/>
    <cellStyle name="Normal 74 2 5 3 2" xfId="53162"/>
    <cellStyle name="Normal 74 2 5 4" xfId="53163"/>
    <cellStyle name="Normal 74 2 5 5" xfId="53164"/>
    <cellStyle name="Normal 74 2 5_Lcc_inputs" xfId="53165"/>
    <cellStyle name="Normal 74 2 6 2 2" xfId="53166"/>
    <cellStyle name="Normal 74 2 6 3" xfId="53167"/>
    <cellStyle name="Normal 74 2 6 4" xfId="53168"/>
    <cellStyle name="Normal 74 2 6_Lcc_inputs" xfId="53169"/>
    <cellStyle name="Normal 74 2 7 2" xfId="53170"/>
    <cellStyle name="Normal 74 2 7 3" xfId="53171"/>
    <cellStyle name="Normal 74 2 8" xfId="53172"/>
    <cellStyle name="Normal 74 2 8 2" xfId="53173"/>
    <cellStyle name="Normal 74 2 9" xfId="53174"/>
    <cellStyle name="Normal 74 2_Lcc_inputs" xfId="53175"/>
    <cellStyle name="Normal 74 3 2 2_Lcc_inputs" xfId="53176"/>
    <cellStyle name="Normal 74 3 2 3 2 3" xfId="53177"/>
    <cellStyle name="Normal 74 3 2 3 4" xfId="53178"/>
    <cellStyle name="Normal 74 3 2 3_Lcc_inputs" xfId="53179"/>
    <cellStyle name="Normal 74 3 2 7" xfId="53180"/>
    <cellStyle name="Normal 74 3 2 8" xfId="53181"/>
    <cellStyle name="Normal 74 3 2_Lcc_inputs" xfId="53182"/>
    <cellStyle name="Normal 74 3 3 2 2 3" xfId="53183"/>
    <cellStyle name="Normal 74 3 3 2 4" xfId="53184"/>
    <cellStyle name="Normal 74 3 3 2_Lcc_inputs" xfId="53185"/>
    <cellStyle name="Normal 74 3 3 6" xfId="53186"/>
    <cellStyle name="Normal 74 3 3 7" xfId="53187"/>
    <cellStyle name="Normal 74 3 3_Lcc_inputs" xfId="53188"/>
    <cellStyle name="Normal 74 3 4 2 3" xfId="53189"/>
    <cellStyle name="Normal 74 3 4 3 2" xfId="53190"/>
    <cellStyle name="Normal 74 3 4 4" xfId="53191"/>
    <cellStyle name="Normal 74 3 4 5" xfId="53192"/>
    <cellStyle name="Normal 74 3 4_Lcc_inputs" xfId="53193"/>
    <cellStyle name="Normal 74 3 5 2 3" xfId="53194"/>
    <cellStyle name="Normal 74 3 5 4" xfId="53195"/>
    <cellStyle name="Normal 74 3 5_Lcc_inputs" xfId="53196"/>
    <cellStyle name="Normal 74 3 6 3" xfId="53197"/>
    <cellStyle name="Normal 74 3 7 2" xfId="53198"/>
    <cellStyle name="Normal 74 3 8" xfId="53199"/>
    <cellStyle name="Normal 74 3 9" xfId="53200"/>
    <cellStyle name="Normal 74 3_Lcc_inputs" xfId="53201"/>
    <cellStyle name="Normal 74 4 2 2_Lcc_inputs" xfId="53202"/>
    <cellStyle name="Normal 74 4 2 3 2 3" xfId="53203"/>
    <cellStyle name="Normal 74 4 2 3 4" xfId="53204"/>
    <cellStyle name="Normal 74 4 2 3_Lcc_inputs" xfId="53205"/>
    <cellStyle name="Normal 74 4 2 7" xfId="53206"/>
    <cellStyle name="Normal 74 4 2 8" xfId="53207"/>
    <cellStyle name="Normal 74 4 2_Lcc_inputs" xfId="53208"/>
    <cellStyle name="Normal 74 4 3_Lcc_inputs" xfId="53209"/>
    <cellStyle name="Normal 74 4 4 2 3" xfId="53210"/>
    <cellStyle name="Normal 74 4 4 4" xfId="53211"/>
    <cellStyle name="Normal 74 4 4_Lcc_inputs" xfId="53212"/>
    <cellStyle name="Normal 74 4 8" xfId="53213"/>
    <cellStyle name="Normal 74 4 9" xfId="53214"/>
    <cellStyle name="Normal 74 4_Lcc_inputs" xfId="53215"/>
    <cellStyle name="Normal 74 5 2 2_Lcc_inputs" xfId="53216"/>
    <cellStyle name="Normal 74 5 2 3 2 3" xfId="53217"/>
    <cellStyle name="Normal 74 5 2 3 4" xfId="53218"/>
    <cellStyle name="Normal 74 5 2 3_Lcc_inputs" xfId="53219"/>
    <cellStyle name="Normal 74 5 2 7" xfId="53220"/>
    <cellStyle name="Normal 74 5 2 8" xfId="53221"/>
    <cellStyle name="Normal 74 5 2_Lcc_inputs" xfId="53222"/>
    <cellStyle name="Normal 74 5 3_Lcc_inputs" xfId="53223"/>
    <cellStyle name="Normal 74 5 4 2 3" xfId="53224"/>
    <cellStyle name="Normal 74 5 4 4" xfId="53225"/>
    <cellStyle name="Normal 74 5 4_Lcc_inputs" xfId="53226"/>
    <cellStyle name="Normal 74 5 8" xfId="53227"/>
    <cellStyle name="Normal 74 5 9" xfId="53228"/>
    <cellStyle name="Normal 74 5_Lcc_inputs" xfId="53229"/>
    <cellStyle name="Normal 74 6 2 2_Lcc_inputs" xfId="53230"/>
    <cellStyle name="Normal 74 6 2 3 2 3" xfId="53231"/>
    <cellStyle name="Normal 74 6 2 3 4" xfId="53232"/>
    <cellStyle name="Normal 74 6 2 3_Lcc_inputs" xfId="53233"/>
    <cellStyle name="Normal 74 6 2 7" xfId="53234"/>
    <cellStyle name="Normal 74 6 2 8" xfId="53235"/>
    <cellStyle name="Normal 74 6 2_Lcc_inputs" xfId="53236"/>
    <cellStyle name="Normal 74 6 3_Lcc_inputs" xfId="53237"/>
    <cellStyle name="Normal 74 6 4 2 3" xfId="53238"/>
    <cellStyle name="Normal 74 6 4 4" xfId="53239"/>
    <cellStyle name="Normal 74 6 4_Lcc_inputs" xfId="53240"/>
    <cellStyle name="Normal 74 6 8" xfId="53241"/>
    <cellStyle name="Normal 74 6 9" xfId="53242"/>
    <cellStyle name="Normal 74 6_Lcc_inputs" xfId="53243"/>
    <cellStyle name="Normal 74 7 2 2_Lcc_inputs" xfId="53244"/>
    <cellStyle name="Normal 74 7 2 3 2 3" xfId="53245"/>
    <cellStyle name="Normal 74 7 2 3 4" xfId="53246"/>
    <cellStyle name="Normal 74 7 2 3_Lcc_inputs" xfId="53247"/>
    <cellStyle name="Normal 74 7 2 7" xfId="53248"/>
    <cellStyle name="Normal 74 7 2 8" xfId="53249"/>
    <cellStyle name="Normal 74 7 2_Lcc_inputs" xfId="53250"/>
    <cellStyle name="Normal 74 7 3_Lcc_inputs" xfId="53251"/>
    <cellStyle name="Normal 74 7 4 2 3" xfId="53252"/>
    <cellStyle name="Normal 74 7 4 4" xfId="53253"/>
    <cellStyle name="Normal 74 7 4_Lcc_inputs" xfId="53254"/>
    <cellStyle name="Normal 74 7 8" xfId="53255"/>
    <cellStyle name="Normal 74 7 9" xfId="53256"/>
    <cellStyle name="Normal 74 7_Lcc_inputs" xfId="53257"/>
    <cellStyle name="Normal 74 8 2_Lcc_inputs" xfId="53258"/>
    <cellStyle name="Normal 74 8 3 2 3" xfId="53259"/>
    <cellStyle name="Normal 74 8 3 4" xfId="53260"/>
    <cellStyle name="Normal 74 8 3_Lcc_inputs" xfId="53261"/>
    <cellStyle name="Normal 74 8 7" xfId="53262"/>
    <cellStyle name="Normal 74 8 8" xfId="53263"/>
    <cellStyle name="Normal 74 8_Lcc_inputs" xfId="53264"/>
    <cellStyle name="Normal 74 9 2_Lcc_inputs" xfId="53265"/>
    <cellStyle name="Normal 74 9 3 2 3" xfId="53266"/>
    <cellStyle name="Normal 74 9 3 4" xfId="53267"/>
    <cellStyle name="Normal 74 9 3_Lcc_inputs" xfId="53268"/>
    <cellStyle name="Normal 74 9 7" xfId="53269"/>
    <cellStyle name="Normal 74 9 8" xfId="53270"/>
    <cellStyle name="Normal 74 9_Lcc_inputs" xfId="53271"/>
    <cellStyle name="Normal 74_Lcc_inputs" xfId="53272"/>
    <cellStyle name="Normal 75 10 2 2 3" xfId="53273"/>
    <cellStyle name="Normal 75 10 2 4" xfId="53274"/>
    <cellStyle name="Normal 75 10 2_Lcc_inputs" xfId="53275"/>
    <cellStyle name="Normal 75 10 6" xfId="53276"/>
    <cellStyle name="Normal 75 10 7" xfId="53277"/>
    <cellStyle name="Normal 75 10_Lcc_inputs" xfId="53278"/>
    <cellStyle name="Normal 75 11 2 3" xfId="53279"/>
    <cellStyle name="Normal 75 11 3 2" xfId="53280"/>
    <cellStyle name="Normal 75 11 4" xfId="53281"/>
    <cellStyle name="Normal 75 11 5" xfId="53282"/>
    <cellStyle name="Normal 75 11_Lcc_inputs" xfId="53283"/>
    <cellStyle name="Normal 75 12 2 3" xfId="53284"/>
    <cellStyle name="Normal 75 12 4" xfId="53285"/>
    <cellStyle name="Normal 75 12_Lcc_inputs" xfId="53286"/>
    <cellStyle name="Normal 75 13 3" xfId="53287"/>
    <cellStyle name="Normal 75 14 2" xfId="53288"/>
    <cellStyle name="Normal 75 15" xfId="53289"/>
    <cellStyle name="Normal 75 16" xfId="53290"/>
    <cellStyle name="Normal 75 2 10" xfId="53291"/>
    <cellStyle name="Normal 75 2 2 2_Lcc_inputs" xfId="53292"/>
    <cellStyle name="Normal 75 2 2 3 2 3" xfId="53293"/>
    <cellStyle name="Normal 75 2 2 3 4" xfId="53294"/>
    <cellStyle name="Normal 75 2 2 3_Lcc_inputs" xfId="53295"/>
    <cellStyle name="Normal 75 2 2 7" xfId="53296"/>
    <cellStyle name="Normal 75 2 2 8" xfId="53297"/>
    <cellStyle name="Normal 75 2 2_Lcc_inputs" xfId="53298"/>
    <cellStyle name="Normal 75 2 3 2 2 3" xfId="53299"/>
    <cellStyle name="Normal 75 2 3 2 4" xfId="53300"/>
    <cellStyle name="Normal 75 2 3 2_Lcc_inputs" xfId="53301"/>
    <cellStyle name="Normal 75 2 3 6" xfId="53302"/>
    <cellStyle name="Normal 75 2 3 7" xfId="53303"/>
    <cellStyle name="Normal 75 2 3_Lcc_inputs" xfId="53304"/>
    <cellStyle name="Normal 75 2 4 2 3" xfId="53305"/>
    <cellStyle name="Normal 75 2 4 3 2" xfId="53306"/>
    <cellStyle name="Normal 75 2 4 4" xfId="53307"/>
    <cellStyle name="Normal 75 2 4 5" xfId="53308"/>
    <cellStyle name="Normal 75 2 4_Lcc_inputs" xfId="53309"/>
    <cellStyle name="Normal 75 2 5 2 3" xfId="53310"/>
    <cellStyle name="Normal 75 2 5 3 2" xfId="53311"/>
    <cellStyle name="Normal 75 2 5 4" xfId="53312"/>
    <cellStyle name="Normal 75 2 5 5" xfId="53313"/>
    <cellStyle name="Normal 75 2 5_Lcc_inputs" xfId="53314"/>
    <cellStyle name="Normal 75 2 6 2 2" xfId="53315"/>
    <cellStyle name="Normal 75 2 6 3" xfId="53316"/>
    <cellStyle name="Normal 75 2 6 4" xfId="53317"/>
    <cellStyle name="Normal 75 2 6_Lcc_inputs" xfId="53318"/>
    <cellStyle name="Normal 75 2 7 2" xfId="53319"/>
    <cellStyle name="Normal 75 2 7 3" xfId="53320"/>
    <cellStyle name="Normal 75 2 8" xfId="53321"/>
    <cellStyle name="Normal 75 2 8 2" xfId="53322"/>
    <cellStyle name="Normal 75 2 9" xfId="53323"/>
    <cellStyle name="Normal 75 2_Lcc_inputs" xfId="53324"/>
    <cellStyle name="Normal 75 3 2 2_Lcc_inputs" xfId="53325"/>
    <cellStyle name="Normal 75 3 2 3 2 3" xfId="53326"/>
    <cellStyle name="Normal 75 3 2 3 4" xfId="53327"/>
    <cellStyle name="Normal 75 3 2 3_Lcc_inputs" xfId="53328"/>
    <cellStyle name="Normal 75 3 2 7" xfId="53329"/>
    <cellStyle name="Normal 75 3 2 8" xfId="53330"/>
    <cellStyle name="Normal 75 3 2_Lcc_inputs" xfId="53331"/>
    <cellStyle name="Normal 75 3 3 2 2 3" xfId="53332"/>
    <cellStyle name="Normal 75 3 3 2 4" xfId="53333"/>
    <cellStyle name="Normal 75 3 3 2_Lcc_inputs" xfId="53334"/>
    <cellStyle name="Normal 75 3 3 6" xfId="53335"/>
    <cellStyle name="Normal 75 3 3 7" xfId="53336"/>
    <cellStyle name="Normal 75 3 3_Lcc_inputs" xfId="53337"/>
    <cellStyle name="Normal 75 3 4 2 3" xfId="53338"/>
    <cellStyle name="Normal 75 3 4 3 2" xfId="53339"/>
    <cellStyle name="Normal 75 3 4 4" xfId="53340"/>
    <cellStyle name="Normal 75 3 4 5" xfId="53341"/>
    <cellStyle name="Normal 75 3 4_Lcc_inputs" xfId="53342"/>
    <cellStyle name="Normal 75 3 5 2 3" xfId="53343"/>
    <cellStyle name="Normal 75 3 5 4" xfId="53344"/>
    <cellStyle name="Normal 75 3 5_Lcc_inputs" xfId="53345"/>
    <cellStyle name="Normal 75 3 6 3" xfId="53346"/>
    <cellStyle name="Normal 75 3 7 2" xfId="53347"/>
    <cellStyle name="Normal 75 3 8" xfId="53348"/>
    <cellStyle name="Normal 75 3 9" xfId="53349"/>
    <cellStyle name="Normal 75 3_Lcc_inputs" xfId="53350"/>
    <cellStyle name="Normal 75 4 2 2_Lcc_inputs" xfId="53351"/>
    <cellStyle name="Normal 75 4 2 3 2 3" xfId="53352"/>
    <cellStyle name="Normal 75 4 2 3 4" xfId="53353"/>
    <cellStyle name="Normal 75 4 2 3_Lcc_inputs" xfId="53354"/>
    <cellStyle name="Normal 75 4 2 7" xfId="53355"/>
    <cellStyle name="Normal 75 4 2 8" xfId="53356"/>
    <cellStyle name="Normal 75 4 2_Lcc_inputs" xfId="53357"/>
    <cellStyle name="Normal 75 4 3_Lcc_inputs" xfId="53358"/>
    <cellStyle name="Normal 75 4 4 2 3" xfId="53359"/>
    <cellStyle name="Normal 75 4 4 4" xfId="53360"/>
    <cellStyle name="Normal 75 4 4_Lcc_inputs" xfId="53361"/>
    <cellStyle name="Normal 75 4 8" xfId="53362"/>
    <cellStyle name="Normal 75 4 9" xfId="53363"/>
    <cellStyle name="Normal 75 4_Lcc_inputs" xfId="53364"/>
    <cellStyle name="Normal 75 5 2 2_Lcc_inputs" xfId="53365"/>
    <cellStyle name="Normal 75 5 2 3 2 3" xfId="53366"/>
    <cellStyle name="Normal 75 5 2 3 4" xfId="53367"/>
    <cellStyle name="Normal 75 5 2 3_Lcc_inputs" xfId="53368"/>
    <cellStyle name="Normal 75 5 2 7" xfId="53369"/>
    <cellStyle name="Normal 75 5 2 8" xfId="53370"/>
    <cellStyle name="Normal 75 5 2_Lcc_inputs" xfId="53371"/>
    <cellStyle name="Normal 75 5 3_Lcc_inputs" xfId="53372"/>
    <cellStyle name="Normal 75 5 4 2 3" xfId="53373"/>
    <cellStyle name="Normal 75 5 4 4" xfId="53374"/>
    <cellStyle name="Normal 75 5 4_Lcc_inputs" xfId="53375"/>
    <cellStyle name="Normal 75 5 8" xfId="53376"/>
    <cellStyle name="Normal 75 5 9" xfId="53377"/>
    <cellStyle name="Normal 75 5_Lcc_inputs" xfId="53378"/>
    <cellStyle name="Normal 75 6 2 2_Lcc_inputs" xfId="53379"/>
    <cellStyle name="Normal 75 6 2 3 2 3" xfId="53380"/>
    <cellStyle name="Normal 75 6 2 3 4" xfId="53381"/>
    <cellStyle name="Normal 75 6 2 3_Lcc_inputs" xfId="53382"/>
    <cellStyle name="Normal 75 6 2 7" xfId="53383"/>
    <cellStyle name="Normal 75 6 2 8" xfId="53384"/>
    <cellStyle name="Normal 75 6 2_Lcc_inputs" xfId="53385"/>
    <cellStyle name="Normal 75 6 3_Lcc_inputs" xfId="53386"/>
    <cellStyle name="Normal 75 6 4 2 3" xfId="53387"/>
    <cellStyle name="Normal 75 6 4 4" xfId="53388"/>
    <cellStyle name="Normal 75 6 4_Lcc_inputs" xfId="53389"/>
    <cellStyle name="Normal 75 6 8" xfId="53390"/>
    <cellStyle name="Normal 75 6 9" xfId="53391"/>
    <cellStyle name="Normal 75 6_Lcc_inputs" xfId="53392"/>
    <cellStyle name="Normal 75 7 2 2_Lcc_inputs" xfId="53393"/>
    <cellStyle name="Normal 75 7 2 3 2 3" xfId="53394"/>
    <cellStyle name="Normal 75 7 2 3 4" xfId="53395"/>
    <cellStyle name="Normal 75 7 2 3_Lcc_inputs" xfId="53396"/>
    <cellStyle name="Normal 75 7 2 7" xfId="53397"/>
    <cellStyle name="Normal 75 7 2 8" xfId="53398"/>
    <cellStyle name="Normal 75 7 2_Lcc_inputs" xfId="53399"/>
    <cellStyle name="Normal 75 7 3_Lcc_inputs" xfId="53400"/>
    <cellStyle name="Normal 75 7 4 2 3" xfId="53401"/>
    <cellStyle name="Normal 75 7 4 4" xfId="53402"/>
    <cellStyle name="Normal 75 7 4_Lcc_inputs" xfId="53403"/>
    <cellStyle name="Normal 75 7 8" xfId="53404"/>
    <cellStyle name="Normal 75 7 9" xfId="53405"/>
    <cellStyle name="Normal 75 7_Lcc_inputs" xfId="53406"/>
    <cellStyle name="Normal 75 8 2_Lcc_inputs" xfId="53407"/>
    <cellStyle name="Normal 75 8 3 2 3" xfId="53408"/>
    <cellStyle name="Normal 75 8 3 4" xfId="53409"/>
    <cellStyle name="Normal 75 8 3_Lcc_inputs" xfId="53410"/>
    <cellStyle name="Normal 75 8 7" xfId="53411"/>
    <cellStyle name="Normal 75 8 8" xfId="53412"/>
    <cellStyle name="Normal 75 8_Lcc_inputs" xfId="53413"/>
    <cellStyle name="Normal 75 9 2_Lcc_inputs" xfId="53414"/>
    <cellStyle name="Normal 75 9 3 2 3" xfId="53415"/>
    <cellStyle name="Normal 75 9 3 4" xfId="53416"/>
    <cellStyle name="Normal 75 9 3_Lcc_inputs" xfId="53417"/>
    <cellStyle name="Normal 75 9 7" xfId="53418"/>
    <cellStyle name="Normal 75 9 8" xfId="53419"/>
    <cellStyle name="Normal 75 9_Lcc_inputs" xfId="53420"/>
    <cellStyle name="Normal 75_Lcc_inputs" xfId="53421"/>
    <cellStyle name="Normal 76 10 2 2 3" xfId="53422"/>
    <cellStyle name="Normal 76 10 2 4" xfId="53423"/>
    <cellStyle name="Normal 76 10 2_Lcc_inputs" xfId="53424"/>
    <cellStyle name="Normal 76 10 6" xfId="53425"/>
    <cellStyle name="Normal 76 10 7" xfId="53426"/>
    <cellStyle name="Normal 76 10_Lcc_inputs" xfId="53427"/>
    <cellStyle name="Normal 76 11 2 3" xfId="53428"/>
    <cellStyle name="Normal 76 11 3 2" xfId="53429"/>
    <cellStyle name="Normal 76 11 4" xfId="53430"/>
    <cellStyle name="Normal 76 11 5" xfId="53431"/>
    <cellStyle name="Normal 76 11_Lcc_inputs" xfId="53432"/>
    <cellStyle name="Normal 76 12 2 3" xfId="53433"/>
    <cellStyle name="Normal 76 12 4" xfId="53434"/>
    <cellStyle name="Normal 76 12_Lcc_inputs" xfId="53435"/>
    <cellStyle name="Normal 76 13 3" xfId="53436"/>
    <cellStyle name="Normal 76 14 2" xfId="53437"/>
    <cellStyle name="Normal 76 15" xfId="53438"/>
    <cellStyle name="Normal 76 16" xfId="53439"/>
    <cellStyle name="Normal 76 2 10" xfId="53440"/>
    <cellStyle name="Normal 76 2 2 2_Lcc_inputs" xfId="53441"/>
    <cellStyle name="Normal 76 2 2 3 2 3" xfId="53442"/>
    <cellStyle name="Normal 76 2 2 3 4" xfId="53443"/>
    <cellStyle name="Normal 76 2 2 3_Lcc_inputs" xfId="53444"/>
    <cellStyle name="Normal 76 2 2 7" xfId="53445"/>
    <cellStyle name="Normal 76 2 2 8" xfId="53446"/>
    <cellStyle name="Normal 76 2 2_Lcc_inputs" xfId="53447"/>
    <cellStyle name="Normal 76 2 3 2 2 3" xfId="53448"/>
    <cellStyle name="Normal 76 2 3 2 4" xfId="53449"/>
    <cellStyle name="Normal 76 2 3 2_Lcc_inputs" xfId="53450"/>
    <cellStyle name="Normal 76 2 3 6" xfId="53451"/>
    <cellStyle name="Normal 76 2 3 7" xfId="53452"/>
    <cellStyle name="Normal 76 2 3_Lcc_inputs" xfId="53453"/>
    <cellStyle name="Normal 76 2 4 2 3" xfId="53454"/>
    <cellStyle name="Normal 76 2 4 3 2" xfId="53455"/>
    <cellStyle name="Normal 76 2 4 4" xfId="53456"/>
    <cellStyle name="Normal 76 2 4 5" xfId="53457"/>
    <cellStyle name="Normal 76 2 4_Lcc_inputs" xfId="53458"/>
    <cellStyle name="Normal 76 2 5 2 3" xfId="53459"/>
    <cellStyle name="Normal 76 2 5 3 2" xfId="53460"/>
    <cellStyle name="Normal 76 2 5 4" xfId="53461"/>
    <cellStyle name="Normal 76 2 5 5" xfId="53462"/>
    <cellStyle name="Normal 76 2 5_Lcc_inputs" xfId="53463"/>
    <cellStyle name="Normal 76 2 6 2 2" xfId="53464"/>
    <cellStyle name="Normal 76 2 6 3" xfId="53465"/>
    <cellStyle name="Normal 76 2 6 4" xfId="53466"/>
    <cellStyle name="Normal 76 2 6_Lcc_inputs" xfId="53467"/>
    <cellStyle name="Normal 76 2 7 2" xfId="53468"/>
    <cellStyle name="Normal 76 2 7 3" xfId="53469"/>
    <cellStyle name="Normal 76 2 8" xfId="53470"/>
    <cellStyle name="Normal 76 2 8 2" xfId="53471"/>
    <cellStyle name="Normal 76 2 9" xfId="53472"/>
    <cellStyle name="Normal 76 2_Lcc_inputs" xfId="53473"/>
    <cellStyle name="Normal 76 3 2 2_Lcc_inputs" xfId="53474"/>
    <cellStyle name="Normal 76 3 2 3 2 3" xfId="53475"/>
    <cellStyle name="Normal 76 3 2 3 4" xfId="53476"/>
    <cellStyle name="Normal 76 3 2 3_Lcc_inputs" xfId="53477"/>
    <cellStyle name="Normal 76 3 2 7" xfId="53478"/>
    <cellStyle name="Normal 76 3 2 8" xfId="53479"/>
    <cellStyle name="Normal 76 3 2_Lcc_inputs" xfId="53480"/>
    <cellStyle name="Normal 76 3 3 2 2 3" xfId="53481"/>
    <cellStyle name="Normal 76 3 3 2 4" xfId="53482"/>
    <cellStyle name="Normal 76 3 3 2_Lcc_inputs" xfId="53483"/>
    <cellStyle name="Normal 76 3 3 6" xfId="53484"/>
    <cellStyle name="Normal 76 3 3 7" xfId="53485"/>
    <cellStyle name="Normal 76 3 3_Lcc_inputs" xfId="53486"/>
    <cellStyle name="Normal 76 3 4 2 3" xfId="53487"/>
    <cellStyle name="Normal 76 3 4 3 2" xfId="53488"/>
    <cellStyle name="Normal 76 3 4 4" xfId="53489"/>
    <cellStyle name="Normal 76 3 4 5" xfId="53490"/>
    <cellStyle name="Normal 76 3 4_Lcc_inputs" xfId="53491"/>
    <cellStyle name="Normal 76 3 5 2 3" xfId="53492"/>
    <cellStyle name="Normal 76 3 5 4" xfId="53493"/>
    <cellStyle name="Normal 76 3 5_Lcc_inputs" xfId="53494"/>
    <cellStyle name="Normal 76 3 6 3" xfId="53495"/>
    <cellStyle name="Normal 76 3 7 2" xfId="53496"/>
    <cellStyle name="Normal 76 3 8" xfId="53497"/>
    <cellStyle name="Normal 76 3 9" xfId="53498"/>
    <cellStyle name="Normal 76 3_Lcc_inputs" xfId="53499"/>
    <cellStyle name="Normal 76 4 2 2_Lcc_inputs" xfId="53500"/>
    <cellStyle name="Normal 76 4 2 3 2 3" xfId="53501"/>
    <cellStyle name="Normal 76 4 2 3 4" xfId="53502"/>
    <cellStyle name="Normal 76 4 2 3_Lcc_inputs" xfId="53503"/>
    <cellStyle name="Normal 76 4 2 7" xfId="53504"/>
    <cellStyle name="Normal 76 4 2 8" xfId="53505"/>
    <cellStyle name="Normal 76 4 2_Lcc_inputs" xfId="53506"/>
    <cellStyle name="Normal 76 4 3_Lcc_inputs" xfId="53507"/>
    <cellStyle name="Normal 76 4 4 2 3" xfId="53508"/>
    <cellStyle name="Normal 76 4 4 4" xfId="53509"/>
    <cellStyle name="Normal 76 4 4_Lcc_inputs" xfId="53510"/>
    <cellStyle name="Normal 76 4 8" xfId="53511"/>
    <cellStyle name="Normal 76 4 9" xfId="53512"/>
    <cellStyle name="Normal 76 4_Lcc_inputs" xfId="53513"/>
    <cellStyle name="Normal 76 5 2 2_Lcc_inputs" xfId="53514"/>
    <cellStyle name="Normal 76 5 2 3 2 3" xfId="53515"/>
    <cellStyle name="Normal 76 5 2 3 4" xfId="53516"/>
    <cellStyle name="Normal 76 5 2 3_Lcc_inputs" xfId="53517"/>
    <cellStyle name="Normal 76 5 2 7" xfId="53518"/>
    <cellStyle name="Normal 76 5 2 8" xfId="53519"/>
    <cellStyle name="Normal 76 5 2_Lcc_inputs" xfId="53520"/>
    <cellStyle name="Normal 76 5 3_Lcc_inputs" xfId="53521"/>
    <cellStyle name="Normal 76 5 4 2 3" xfId="53522"/>
    <cellStyle name="Normal 76 5 4 4" xfId="53523"/>
    <cellStyle name="Normal 76 5 4_Lcc_inputs" xfId="53524"/>
    <cellStyle name="Normal 76 5 8" xfId="53525"/>
    <cellStyle name="Normal 76 5 9" xfId="53526"/>
    <cellStyle name="Normal 76 5_Lcc_inputs" xfId="53527"/>
    <cellStyle name="Normal 76 6 2 2_Lcc_inputs" xfId="53528"/>
    <cellStyle name="Normal 76 6 2 3 2 3" xfId="53529"/>
    <cellStyle name="Normal 76 6 2 3 4" xfId="53530"/>
    <cellStyle name="Normal 76 6 2 3_Lcc_inputs" xfId="53531"/>
    <cellStyle name="Normal 76 6 2 7" xfId="53532"/>
    <cellStyle name="Normal 76 6 2 8" xfId="53533"/>
    <cellStyle name="Normal 76 6 2_Lcc_inputs" xfId="53534"/>
    <cellStyle name="Normal 76 6 3_Lcc_inputs" xfId="53535"/>
    <cellStyle name="Normal 76 6 4 2 3" xfId="53536"/>
    <cellStyle name="Normal 76 6 4 4" xfId="53537"/>
    <cellStyle name="Normal 76 6 4_Lcc_inputs" xfId="53538"/>
    <cellStyle name="Normal 76 6 8" xfId="53539"/>
    <cellStyle name="Normal 76 6 9" xfId="53540"/>
    <cellStyle name="Normal 76 6_Lcc_inputs" xfId="53541"/>
    <cellStyle name="Normal 76 7 2 2_Lcc_inputs" xfId="53542"/>
    <cellStyle name="Normal 76 7 2 3 2 3" xfId="53543"/>
    <cellStyle name="Normal 76 7 2 3 4" xfId="53544"/>
    <cellStyle name="Normal 76 7 2 3_Lcc_inputs" xfId="53545"/>
    <cellStyle name="Normal 76 7 2 7" xfId="53546"/>
    <cellStyle name="Normal 76 7 2 8" xfId="53547"/>
    <cellStyle name="Normal 76 7 2_Lcc_inputs" xfId="53548"/>
    <cellStyle name="Normal 76 7 3_Lcc_inputs" xfId="53549"/>
    <cellStyle name="Normal 76 7 4 2 3" xfId="53550"/>
    <cellStyle name="Normal 76 7 4 4" xfId="53551"/>
    <cellStyle name="Normal 76 7 4_Lcc_inputs" xfId="53552"/>
    <cellStyle name="Normal 76 7 8" xfId="53553"/>
    <cellStyle name="Normal 76 7 9" xfId="53554"/>
    <cellStyle name="Normal 76 7_Lcc_inputs" xfId="53555"/>
    <cellStyle name="Normal 76 8 2_Lcc_inputs" xfId="53556"/>
    <cellStyle name="Normal 76 8 3 2 3" xfId="53557"/>
    <cellStyle name="Normal 76 8 3 4" xfId="53558"/>
    <cellStyle name="Normal 76 8 3_Lcc_inputs" xfId="53559"/>
    <cellStyle name="Normal 76 8 7" xfId="53560"/>
    <cellStyle name="Normal 76 8 8" xfId="53561"/>
    <cellStyle name="Normal 76 8_Lcc_inputs" xfId="53562"/>
    <cellStyle name="Normal 76 9 2_Lcc_inputs" xfId="53563"/>
    <cellStyle name="Normal 76 9 3 2 3" xfId="53564"/>
    <cellStyle name="Normal 76 9 3 4" xfId="53565"/>
    <cellStyle name="Normal 76 9 3_Lcc_inputs" xfId="53566"/>
    <cellStyle name="Normal 76 9 7" xfId="53567"/>
    <cellStyle name="Normal 76 9 8" xfId="53568"/>
    <cellStyle name="Normal 76 9_Lcc_inputs" xfId="53569"/>
    <cellStyle name="Normal 76_Lcc_inputs" xfId="53570"/>
    <cellStyle name="Normal 77 2 2_Lcc_inputs" xfId="53571"/>
    <cellStyle name="Normal 77 2 3 2 3" xfId="53572"/>
    <cellStyle name="Normal 77 2 3 4" xfId="53573"/>
    <cellStyle name="Normal 77 2 3_Lcc_inputs" xfId="53574"/>
    <cellStyle name="Normal 77 2 7" xfId="53575"/>
    <cellStyle name="Normal 77 2 8" xfId="53576"/>
    <cellStyle name="Normal 77 2_Lcc_inputs" xfId="53577"/>
    <cellStyle name="Normal 77 3 2 2 3" xfId="53578"/>
    <cellStyle name="Normal 77 3 2 4" xfId="53579"/>
    <cellStyle name="Normal 77 3 2_Lcc_inputs" xfId="53580"/>
    <cellStyle name="Normal 77 3 6" xfId="53581"/>
    <cellStyle name="Normal 77 3 7" xfId="53582"/>
    <cellStyle name="Normal 77 3_Lcc_inputs" xfId="53583"/>
    <cellStyle name="Normal 77 4 2 3" xfId="53584"/>
    <cellStyle name="Normal 77 4 3 2" xfId="53585"/>
    <cellStyle name="Normal 77 4 4" xfId="53586"/>
    <cellStyle name="Normal 77 4 5" xfId="53587"/>
    <cellStyle name="Normal 77 4_Lcc_inputs" xfId="53588"/>
    <cellStyle name="Normal 77 5 2 3" xfId="53589"/>
    <cellStyle name="Normal 77 5 4" xfId="53590"/>
    <cellStyle name="Normal 77 5_Lcc_inputs" xfId="53591"/>
    <cellStyle name="Normal 77 6 3" xfId="53592"/>
    <cellStyle name="Normal 77 7 2" xfId="53593"/>
    <cellStyle name="Normal 77 8" xfId="53594"/>
    <cellStyle name="Normal 77 9" xfId="53595"/>
    <cellStyle name="Normal 77_Lcc_inputs" xfId="53596"/>
    <cellStyle name="Normal 78 10 2 2 3" xfId="53597"/>
    <cellStyle name="Normal 78 10 2 4" xfId="53598"/>
    <cellStyle name="Normal 78 10 2_Lcc_inputs" xfId="53599"/>
    <cellStyle name="Normal 78 10 6" xfId="53600"/>
    <cellStyle name="Normal 78 10 7" xfId="53601"/>
    <cellStyle name="Normal 78 10_Lcc_inputs" xfId="53602"/>
    <cellStyle name="Normal 78 11 2 3" xfId="53603"/>
    <cellStyle name="Normal 78 11 3 2" xfId="53604"/>
    <cellStyle name="Normal 78 11 4" xfId="53605"/>
    <cellStyle name="Normal 78 11 5" xfId="53606"/>
    <cellStyle name="Normal 78 11_Lcc_inputs" xfId="53607"/>
    <cellStyle name="Normal 78 12 2 3" xfId="53608"/>
    <cellStyle name="Normal 78 12 4" xfId="53609"/>
    <cellStyle name="Normal 78 12_Lcc_inputs" xfId="53610"/>
    <cellStyle name="Normal 78 13 3" xfId="53611"/>
    <cellStyle name="Normal 78 14 2" xfId="53612"/>
    <cellStyle name="Normal 78 15" xfId="53613"/>
    <cellStyle name="Normal 78 16" xfId="53614"/>
    <cellStyle name="Normal 78 2 10" xfId="53615"/>
    <cellStyle name="Normal 78 2 2 2_Lcc_inputs" xfId="53616"/>
    <cellStyle name="Normal 78 2 2 3 2 3" xfId="53617"/>
    <cellStyle name="Normal 78 2 2 3 4" xfId="53618"/>
    <cellStyle name="Normal 78 2 2 3_Lcc_inputs" xfId="53619"/>
    <cellStyle name="Normal 78 2 2 7" xfId="53620"/>
    <cellStyle name="Normal 78 2 2 8" xfId="53621"/>
    <cellStyle name="Normal 78 2 2_Lcc_inputs" xfId="53622"/>
    <cellStyle name="Normal 78 2 3 2 2 3" xfId="53623"/>
    <cellStyle name="Normal 78 2 3 2 4" xfId="53624"/>
    <cellStyle name="Normal 78 2 3 2_Lcc_inputs" xfId="53625"/>
    <cellStyle name="Normal 78 2 3 6" xfId="53626"/>
    <cellStyle name="Normal 78 2 3 7" xfId="53627"/>
    <cellStyle name="Normal 78 2 3_Lcc_inputs" xfId="53628"/>
    <cellStyle name="Normal 78 2 4 2 3" xfId="53629"/>
    <cellStyle name="Normal 78 2 4 3 2" xfId="53630"/>
    <cellStyle name="Normal 78 2 4 4" xfId="53631"/>
    <cellStyle name="Normal 78 2 4 5" xfId="53632"/>
    <cellStyle name="Normal 78 2 4_Lcc_inputs" xfId="53633"/>
    <cellStyle name="Normal 78 2 5 2 3" xfId="53634"/>
    <cellStyle name="Normal 78 2 5 3 2" xfId="53635"/>
    <cellStyle name="Normal 78 2 5 4" xfId="53636"/>
    <cellStyle name="Normal 78 2 5 5" xfId="53637"/>
    <cellStyle name="Normal 78 2 5_Lcc_inputs" xfId="53638"/>
    <cellStyle name="Normal 78 2 6 2 2" xfId="53639"/>
    <cellStyle name="Normal 78 2 6 3" xfId="53640"/>
    <cellStyle name="Normal 78 2 6 4" xfId="53641"/>
    <cellStyle name="Normal 78 2 6_Lcc_inputs" xfId="53642"/>
    <cellStyle name="Normal 78 2 7 2" xfId="53643"/>
    <cellStyle name="Normal 78 2 7 3" xfId="53644"/>
    <cellStyle name="Normal 78 2 8" xfId="53645"/>
    <cellStyle name="Normal 78 2 8 2" xfId="53646"/>
    <cellStyle name="Normal 78 2 9" xfId="53647"/>
    <cellStyle name="Normal 78 2_Lcc_inputs" xfId="53648"/>
    <cellStyle name="Normal 78 3 2 2_Lcc_inputs" xfId="53649"/>
    <cellStyle name="Normal 78 3 2 3 2 3" xfId="53650"/>
    <cellStyle name="Normal 78 3 2 3 4" xfId="53651"/>
    <cellStyle name="Normal 78 3 2 3_Lcc_inputs" xfId="53652"/>
    <cellStyle name="Normal 78 3 2 7" xfId="53653"/>
    <cellStyle name="Normal 78 3 2 8" xfId="53654"/>
    <cellStyle name="Normal 78 3 2_Lcc_inputs" xfId="53655"/>
    <cellStyle name="Normal 78 3 3 2 2 3" xfId="53656"/>
    <cellStyle name="Normal 78 3 3 2 4" xfId="53657"/>
    <cellStyle name="Normal 78 3 3 2_Lcc_inputs" xfId="53658"/>
    <cellStyle name="Normal 78 3 3 6" xfId="53659"/>
    <cellStyle name="Normal 78 3 3 7" xfId="53660"/>
    <cellStyle name="Normal 78 3 3_Lcc_inputs" xfId="53661"/>
    <cellStyle name="Normal 78 3 4 2 3" xfId="53662"/>
    <cellStyle name="Normal 78 3 4 3 2" xfId="53663"/>
    <cellStyle name="Normal 78 3 4 4" xfId="53664"/>
    <cellStyle name="Normal 78 3 4 5" xfId="53665"/>
    <cellStyle name="Normal 78 3 4_Lcc_inputs" xfId="53666"/>
    <cellStyle name="Normal 78 3 5 2 3" xfId="53667"/>
    <cellStyle name="Normal 78 3 5 4" xfId="53668"/>
    <cellStyle name="Normal 78 3 5_Lcc_inputs" xfId="53669"/>
    <cellStyle name="Normal 78 3 6 3" xfId="53670"/>
    <cellStyle name="Normal 78 3 7 2" xfId="53671"/>
    <cellStyle name="Normal 78 3 8" xfId="53672"/>
    <cellStyle name="Normal 78 3 9" xfId="53673"/>
    <cellStyle name="Normal 78 3_Lcc_inputs" xfId="53674"/>
    <cellStyle name="Normal 78 4 2 2_Lcc_inputs" xfId="53675"/>
    <cellStyle name="Normal 78 4 2 3 2 3" xfId="53676"/>
    <cellStyle name="Normal 78 4 2 3 4" xfId="53677"/>
    <cellStyle name="Normal 78 4 2 3_Lcc_inputs" xfId="53678"/>
    <cellStyle name="Normal 78 4 2 7" xfId="53679"/>
    <cellStyle name="Normal 78 4 2 8" xfId="53680"/>
    <cellStyle name="Normal 78 4 2_Lcc_inputs" xfId="53681"/>
    <cellStyle name="Normal 78 4 3_Lcc_inputs" xfId="53682"/>
    <cellStyle name="Normal 78 4 4 2 3" xfId="53683"/>
    <cellStyle name="Normal 78 4 4 4" xfId="53684"/>
    <cellStyle name="Normal 78 4 4_Lcc_inputs" xfId="53685"/>
    <cellStyle name="Normal 78 4 8" xfId="53686"/>
    <cellStyle name="Normal 78 4 9" xfId="53687"/>
    <cellStyle name="Normal 78 4_Lcc_inputs" xfId="53688"/>
    <cellStyle name="Normal 78 5 2 2_Lcc_inputs" xfId="53689"/>
    <cellStyle name="Normal 78 5 2 3 2 3" xfId="53690"/>
    <cellStyle name="Normal 78 5 2 3 4" xfId="53691"/>
    <cellStyle name="Normal 78 5 2 3_Lcc_inputs" xfId="53692"/>
    <cellStyle name="Normal 78 5 2 7" xfId="53693"/>
    <cellStyle name="Normal 78 5 2 8" xfId="53694"/>
    <cellStyle name="Normal 78 5 2_Lcc_inputs" xfId="53695"/>
    <cellStyle name="Normal 78 5 3_Lcc_inputs" xfId="53696"/>
    <cellStyle name="Normal 78 5 4 2 3" xfId="53697"/>
    <cellStyle name="Normal 78 5 4 4" xfId="53698"/>
    <cellStyle name="Normal 78 5 4_Lcc_inputs" xfId="53699"/>
    <cellStyle name="Normal 78 5 8" xfId="53700"/>
    <cellStyle name="Normal 78 5 9" xfId="53701"/>
    <cellStyle name="Normal 78 5_Lcc_inputs" xfId="53702"/>
    <cellStyle name="Normal 78 6 2 2_Lcc_inputs" xfId="53703"/>
    <cellStyle name="Normal 78 6 2 3 2 3" xfId="53704"/>
    <cellStyle name="Normal 78 6 2 3 4" xfId="53705"/>
    <cellStyle name="Normal 78 6 2 3_Lcc_inputs" xfId="53706"/>
    <cellStyle name="Normal 78 6 2 7" xfId="53707"/>
    <cellStyle name="Normal 78 6 2 8" xfId="53708"/>
    <cellStyle name="Normal 78 6 2_Lcc_inputs" xfId="53709"/>
    <cellStyle name="Normal 78 6 3_Lcc_inputs" xfId="53710"/>
    <cellStyle name="Normal 78 6 4 2 3" xfId="53711"/>
    <cellStyle name="Normal 78 6 4 4" xfId="53712"/>
    <cellStyle name="Normal 78 6 4_Lcc_inputs" xfId="53713"/>
    <cellStyle name="Normal 78 6 8" xfId="53714"/>
    <cellStyle name="Normal 78 6 9" xfId="53715"/>
    <cellStyle name="Normal 78 6_Lcc_inputs" xfId="53716"/>
    <cellStyle name="Normal 78 7 2 2_Lcc_inputs" xfId="53717"/>
    <cellStyle name="Normal 78 7 2 3 2 3" xfId="53718"/>
    <cellStyle name="Normal 78 7 2 3 4" xfId="53719"/>
    <cellStyle name="Normal 78 7 2 3_Lcc_inputs" xfId="53720"/>
    <cellStyle name="Normal 78 7 2 7" xfId="53721"/>
    <cellStyle name="Normal 78 7 2 8" xfId="53722"/>
    <cellStyle name="Normal 78 7 2_Lcc_inputs" xfId="53723"/>
    <cellStyle name="Normal 78 7 3_Lcc_inputs" xfId="53724"/>
    <cellStyle name="Normal 78 7 4 2 3" xfId="53725"/>
    <cellStyle name="Normal 78 7 4 4" xfId="53726"/>
    <cellStyle name="Normal 78 7 4_Lcc_inputs" xfId="53727"/>
    <cellStyle name="Normal 78 7 8" xfId="53728"/>
    <cellStyle name="Normal 78 7 9" xfId="53729"/>
    <cellStyle name="Normal 78 7_Lcc_inputs" xfId="53730"/>
    <cellStyle name="Normal 78 8 2_Lcc_inputs" xfId="53731"/>
    <cellStyle name="Normal 78 8 3 2 3" xfId="53732"/>
    <cellStyle name="Normal 78 8 3 4" xfId="53733"/>
    <cellStyle name="Normal 78 8 3_Lcc_inputs" xfId="53734"/>
    <cellStyle name="Normal 78 8 7" xfId="53735"/>
    <cellStyle name="Normal 78 8 8" xfId="53736"/>
    <cellStyle name="Normal 78 8_Lcc_inputs" xfId="53737"/>
    <cellStyle name="Normal 78 9 2_Lcc_inputs" xfId="53738"/>
    <cellStyle name="Normal 78 9 3 2 3" xfId="53739"/>
    <cellStyle name="Normal 78 9 3 4" xfId="53740"/>
    <cellStyle name="Normal 78 9 3_Lcc_inputs" xfId="53741"/>
    <cellStyle name="Normal 78 9 7" xfId="53742"/>
    <cellStyle name="Normal 78 9 8" xfId="53743"/>
    <cellStyle name="Normal 78 9_Lcc_inputs" xfId="53744"/>
    <cellStyle name="Normal 78_Lcc_inputs" xfId="53745"/>
    <cellStyle name="Normal 79 10 2 2 3" xfId="53746"/>
    <cellStyle name="Normal 79 10 2 4" xfId="53747"/>
    <cellStyle name="Normal 79 10 2_Lcc_inputs" xfId="53748"/>
    <cellStyle name="Normal 79 10 6" xfId="53749"/>
    <cellStyle name="Normal 79 10 7" xfId="53750"/>
    <cellStyle name="Normal 79 10_Lcc_inputs" xfId="53751"/>
    <cellStyle name="Normal 79 11 2 3" xfId="53752"/>
    <cellStyle name="Normal 79 11 3 2" xfId="53753"/>
    <cellStyle name="Normal 79 11 4" xfId="53754"/>
    <cellStyle name="Normal 79 11 5" xfId="53755"/>
    <cellStyle name="Normal 79 11_Lcc_inputs" xfId="53756"/>
    <cellStyle name="Normal 79 12 2 3" xfId="53757"/>
    <cellStyle name="Normal 79 12 4" xfId="53758"/>
    <cellStyle name="Normal 79 12_Lcc_inputs" xfId="53759"/>
    <cellStyle name="Normal 79 13 3" xfId="53760"/>
    <cellStyle name="Normal 79 14 2" xfId="53761"/>
    <cellStyle name="Normal 79 15" xfId="53762"/>
    <cellStyle name="Normal 79 16" xfId="53763"/>
    <cellStyle name="Normal 79 2 10" xfId="53764"/>
    <cellStyle name="Normal 79 2 2 2_Lcc_inputs" xfId="53765"/>
    <cellStyle name="Normal 79 2 2 3 2 3" xfId="53766"/>
    <cellStyle name="Normal 79 2 2 3 4" xfId="53767"/>
    <cellStyle name="Normal 79 2 2 3_Lcc_inputs" xfId="53768"/>
    <cellStyle name="Normal 79 2 2 7" xfId="53769"/>
    <cellStyle name="Normal 79 2 2 8" xfId="53770"/>
    <cellStyle name="Normal 79 2 2_Lcc_inputs" xfId="53771"/>
    <cellStyle name="Normal 79 2 3 2 2 3" xfId="53772"/>
    <cellStyle name="Normal 79 2 3 2 4" xfId="53773"/>
    <cellStyle name="Normal 79 2 3 2_Lcc_inputs" xfId="53774"/>
    <cellStyle name="Normal 79 2 3 6" xfId="53775"/>
    <cellStyle name="Normal 79 2 3 7" xfId="53776"/>
    <cellStyle name="Normal 79 2 3_Lcc_inputs" xfId="53777"/>
    <cellStyle name="Normal 79 2 4 2 3" xfId="53778"/>
    <cellStyle name="Normal 79 2 4 3 2" xfId="53779"/>
    <cellStyle name="Normal 79 2 4 4" xfId="53780"/>
    <cellStyle name="Normal 79 2 4 5" xfId="53781"/>
    <cellStyle name="Normal 79 2 4_Lcc_inputs" xfId="53782"/>
    <cellStyle name="Normal 79 2 5 2 3" xfId="53783"/>
    <cellStyle name="Normal 79 2 5 3 2" xfId="53784"/>
    <cellStyle name="Normal 79 2 5 4" xfId="53785"/>
    <cellStyle name="Normal 79 2 5 5" xfId="53786"/>
    <cellStyle name="Normal 79 2 5_Lcc_inputs" xfId="53787"/>
    <cellStyle name="Normal 79 2 6 2 2" xfId="53788"/>
    <cellStyle name="Normal 79 2 6 3" xfId="53789"/>
    <cellStyle name="Normal 79 2 6 4" xfId="53790"/>
    <cellStyle name="Normal 79 2 6_Lcc_inputs" xfId="53791"/>
    <cellStyle name="Normal 79 2 7 2" xfId="53792"/>
    <cellStyle name="Normal 79 2 7 3" xfId="53793"/>
    <cellStyle name="Normal 79 2 8" xfId="53794"/>
    <cellStyle name="Normal 79 2 8 2" xfId="53795"/>
    <cellStyle name="Normal 79 2 9" xfId="53796"/>
    <cellStyle name="Normal 79 2_Lcc_inputs" xfId="53797"/>
    <cellStyle name="Normal 79 3 2 2_Lcc_inputs" xfId="53798"/>
    <cellStyle name="Normal 79 3 2 3 2 3" xfId="53799"/>
    <cellStyle name="Normal 79 3 2 3 4" xfId="53800"/>
    <cellStyle name="Normal 79 3 2 3_Lcc_inputs" xfId="53801"/>
    <cellStyle name="Normal 79 3 2 7" xfId="53802"/>
    <cellStyle name="Normal 79 3 2 8" xfId="53803"/>
    <cellStyle name="Normal 79 3 2_Lcc_inputs" xfId="53804"/>
    <cellStyle name="Normal 79 3 3 2 2 3" xfId="53805"/>
    <cellStyle name="Normal 79 3 3 2 4" xfId="53806"/>
    <cellStyle name="Normal 79 3 3 2_Lcc_inputs" xfId="53807"/>
    <cellStyle name="Normal 79 3 3 6" xfId="53808"/>
    <cellStyle name="Normal 79 3 3 7" xfId="53809"/>
    <cellStyle name="Normal 79 3 3_Lcc_inputs" xfId="53810"/>
    <cellStyle name="Normal 79 3 4 2 3" xfId="53811"/>
    <cellStyle name="Normal 79 3 4 3 2" xfId="53812"/>
    <cellStyle name="Normal 79 3 4 4" xfId="53813"/>
    <cellStyle name="Normal 79 3 4 5" xfId="53814"/>
    <cellStyle name="Normal 79 3 4_Lcc_inputs" xfId="53815"/>
    <cellStyle name="Normal 79 3 5 2 3" xfId="53816"/>
    <cellStyle name="Normal 79 3 5 4" xfId="53817"/>
    <cellStyle name="Normal 79 3 5_Lcc_inputs" xfId="53818"/>
    <cellStyle name="Normal 79 3 6 3" xfId="53819"/>
    <cellStyle name="Normal 79 3 7 2" xfId="53820"/>
    <cellStyle name="Normal 79 3 8" xfId="53821"/>
    <cellStyle name="Normal 79 3 9" xfId="53822"/>
    <cellStyle name="Normal 79 3_Lcc_inputs" xfId="53823"/>
    <cellStyle name="Normal 79 4 2 2_Lcc_inputs" xfId="53824"/>
    <cellStyle name="Normal 79 4 2 3 2 3" xfId="53825"/>
    <cellStyle name="Normal 79 4 2 3 4" xfId="53826"/>
    <cellStyle name="Normal 79 4 2 3_Lcc_inputs" xfId="53827"/>
    <cellStyle name="Normal 79 4 2 7" xfId="53828"/>
    <cellStyle name="Normal 79 4 2 8" xfId="53829"/>
    <cellStyle name="Normal 79 4 2_Lcc_inputs" xfId="53830"/>
    <cellStyle name="Normal 79 4 3_Lcc_inputs" xfId="53831"/>
    <cellStyle name="Normal 79 4 4 2 3" xfId="53832"/>
    <cellStyle name="Normal 79 4 4 4" xfId="53833"/>
    <cellStyle name="Normal 79 4 4_Lcc_inputs" xfId="53834"/>
    <cellStyle name="Normal 79 4 8" xfId="53835"/>
    <cellStyle name="Normal 79 4 9" xfId="53836"/>
    <cellStyle name="Normal 79 4_Lcc_inputs" xfId="53837"/>
    <cellStyle name="Normal 79 5 2 2_Lcc_inputs" xfId="53838"/>
    <cellStyle name="Normal 79 5 2 3 2 3" xfId="53839"/>
    <cellStyle name="Normal 79 5 2 3 4" xfId="53840"/>
    <cellStyle name="Normal 79 5 2 3_Lcc_inputs" xfId="53841"/>
    <cellStyle name="Normal 79 5 2 7" xfId="53842"/>
    <cellStyle name="Normal 79 5 2 8" xfId="53843"/>
    <cellStyle name="Normal 79 5 2_Lcc_inputs" xfId="53844"/>
    <cellStyle name="Normal 79 5 3_Lcc_inputs" xfId="53845"/>
    <cellStyle name="Normal 79 5 4 2 3" xfId="53846"/>
    <cellStyle name="Normal 79 5 4 4" xfId="53847"/>
    <cellStyle name="Normal 79 5 4_Lcc_inputs" xfId="53848"/>
    <cellStyle name="Normal 79 5 8" xfId="53849"/>
    <cellStyle name="Normal 79 5 9" xfId="53850"/>
    <cellStyle name="Normal 79 5_Lcc_inputs" xfId="53851"/>
    <cellStyle name="Normal 79 6 2 2_Lcc_inputs" xfId="53852"/>
    <cellStyle name="Normal 79 6 2 3 2 3" xfId="53853"/>
    <cellStyle name="Normal 79 6 2 3 4" xfId="53854"/>
    <cellStyle name="Normal 79 6 2 3_Lcc_inputs" xfId="53855"/>
    <cellStyle name="Normal 79 6 2 7" xfId="53856"/>
    <cellStyle name="Normal 79 6 2 8" xfId="53857"/>
    <cellStyle name="Normal 79 6 2_Lcc_inputs" xfId="53858"/>
    <cellStyle name="Normal 79 6 3_Lcc_inputs" xfId="53859"/>
    <cellStyle name="Normal 79 6 4 2 3" xfId="53860"/>
    <cellStyle name="Normal 79 6 4 4" xfId="53861"/>
    <cellStyle name="Normal 79 6 4_Lcc_inputs" xfId="53862"/>
    <cellStyle name="Normal 79 6 8" xfId="53863"/>
    <cellStyle name="Normal 79 6 9" xfId="53864"/>
    <cellStyle name="Normal 79 6_Lcc_inputs" xfId="53865"/>
    <cellStyle name="Normal 79 7 2 2_Lcc_inputs" xfId="53866"/>
    <cellStyle name="Normal 79 7 2 3 2 3" xfId="53867"/>
    <cellStyle name="Normal 79 7 2 3 4" xfId="53868"/>
    <cellStyle name="Normal 79 7 2 3_Lcc_inputs" xfId="53869"/>
    <cellStyle name="Normal 79 7 2 7" xfId="53870"/>
    <cellStyle name="Normal 79 7 2 8" xfId="53871"/>
    <cellStyle name="Normal 79 7 2_Lcc_inputs" xfId="53872"/>
    <cellStyle name="Normal 79 7 3_Lcc_inputs" xfId="53873"/>
    <cellStyle name="Normal 79 7 4 2 3" xfId="53874"/>
    <cellStyle name="Normal 79 7 4 4" xfId="53875"/>
    <cellStyle name="Normal 79 7 4_Lcc_inputs" xfId="53876"/>
    <cellStyle name="Normal 79 7 8" xfId="53877"/>
    <cellStyle name="Normal 79 7 9" xfId="53878"/>
    <cellStyle name="Normal 79 7_Lcc_inputs" xfId="53879"/>
    <cellStyle name="Normal 79 8 2_Lcc_inputs" xfId="53880"/>
    <cellStyle name="Normal 79 8 3 2 3" xfId="53881"/>
    <cellStyle name="Normal 79 8 3 4" xfId="53882"/>
    <cellStyle name="Normal 79 8 3_Lcc_inputs" xfId="53883"/>
    <cellStyle name="Normal 79 8 7" xfId="53884"/>
    <cellStyle name="Normal 79 8 8" xfId="53885"/>
    <cellStyle name="Normal 79 8_Lcc_inputs" xfId="53886"/>
    <cellStyle name="Normal 79 9 2_Lcc_inputs" xfId="53887"/>
    <cellStyle name="Normal 79 9 3 2 3" xfId="53888"/>
    <cellStyle name="Normal 79 9 3 4" xfId="53889"/>
    <cellStyle name="Normal 79 9 3_Lcc_inputs" xfId="53890"/>
    <cellStyle name="Normal 79 9 7" xfId="53891"/>
    <cellStyle name="Normal 79 9 8" xfId="53892"/>
    <cellStyle name="Normal 79 9_Lcc_inputs" xfId="53893"/>
    <cellStyle name="Normal 79_Lcc_inputs" xfId="53894"/>
    <cellStyle name="Normal 8 10 2_Lcc_inputs" xfId="53895"/>
    <cellStyle name="Normal 8 10 3 2 3" xfId="53896"/>
    <cellStyle name="Normal 8 10 3 4" xfId="53897"/>
    <cellStyle name="Normal 8 10 3_Lcc_inputs" xfId="53898"/>
    <cellStyle name="Normal 8 10 7" xfId="53899"/>
    <cellStyle name="Normal 8 10 8" xfId="53900"/>
    <cellStyle name="Normal 8 10_Lcc_inputs" xfId="53901"/>
    <cellStyle name="Normal 8 11 2 2 3" xfId="53902"/>
    <cellStyle name="Normal 8 11 2 4" xfId="53903"/>
    <cellStyle name="Normal 8 11 2_Lcc_inputs" xfId="53904"/>
    <cellStyle name="Normal 8 11 6" xfId="53905"/>
    <cellStyle name="Normal 8 11 7" xfId="53906"/>
    <cellStyle name="Normal 8 11_Lcc_inputs" xfId="53907"/>
    <cellStyle name="Normal 8 12 2 3" xfId="53908"/>
    <cellStyle name="Normal 8 12 3 2" xfId="53909"/>
    <cellStyle name="Normal 8 12 4" xfId="53910"/>
    <cellStyle name="Normal 8 12 5" xfId="53911"/>
    <cellStyle name="Normal 8 12_Lcc_inputs" xfId="53912"/>
    <cellStyle name="Normal 8 13 2 3" xfId="53913"/>
    <cellStyle name="Normal 8 13 4" xfId="53914"/>
    <cellStyle name="Normal 8 13_Lcc_inputs" xfId="53915"/>
    <cellStyle name="Normal 8 14 3" xfId="53916"/>
    <cellStyle name="Normal 8 15 2" xfId="53917"/>
    <cellStyle name="Normal 8 16" xfId="53918"/>
    <cellStyle name="Normal 8 17" xfId="53919"/>
    <cellStyle name="Normal 8 2 2 2 2 3" xfId="53920"/>
    <cellStyle name="Normal 8 2 2 2 3 2" xfId="53921"/>
    <cellStyle name="Normal 8 2 2 2 4" xfId="53922"/>
    <cellStyle name="Normal 8 2 2 2 5" xfId="53923"/>
    <cellStyle name="Normal 8 2 2 2_Lcc_inputs" xfId="53924"/>
    <cellStyle name="Normal 8 2 2 3 2 2" xfId="53925"/>
    <cellStyle name="Normal 8 2 2 3 3" xfId="53926"/>
    <cellStyle name="Normal 8 2 2 3 4" xfId="53927"/>
    <cellStyle name="Normal 8 2 2 3_Lcc_inputs" xfId="53928"/>
    <cellStyle name="Normal 8 2 2 4 2" xfId="53929"/>
    <cellStyle name="Normal 8 2 2 4 3" xfId="53930"/>
    <cellStyle name="Normal 8 2 2 5" xfId="53931"/>
    <cellStyle name="Normal 8 2 2 5 2" xfId="53932"/>
    <cellStyle name="Normal 8 2 2 6" xfId="53933"/>
    <cellStyle name="Normal 8 2 2_Lcc_inputs" xfId="53934"/>
    <cellStyle name="Normal 8 2 3 2" xfId="53935"/>
    <cellStyle name="Normal 8 2 3 2 2" xfId="53936"/>
    <cellStyle name="Normal 8 2 3 2 3" xfId="53937"/>
    <cellStyle name="Normal 8 2 3 3" xfId="53938"/>
    <cellStyle name="Normal 8 2 3 3 2" xfId="53939"/>
    <cellStyle name="Normal 8 2 3 4" xfId="53940"/>
    <cellStyle name="Normal 8 2 3_Lcc_inputs" xfId="53941"/>
    <cellStyle name="Normal 8 2 4 2" xfId="53942"/>
    <cellStyle name="Normal 8 2 4 2 2" xfId="53943"/>
    <cellStyle name="Normal 8 2 4 2 3" xfId="53944"/>
    <cellStyle name="Normal 8 2 4 3" xfId="53945"/>
    <cellStyle name="Normal 8 2 4 3 2" xfId="53946"/>
    <cellStyle name="Normal 8 2 4 4" xfId="53947"/>
    <cellStyle name="Normal 8 2 4_Lcc_inputs" xfId="53948"/>
    <cellStyle name="Normal 8 2 6" xfId="53949"/>
    <cellStyle name="Normal 8 2_Lcc_inputs" xfId="53950"/>
    <cellStyle name="Normal 8 3 11" xfId="53951"/>
    <cellStyle name="Normal 8 3 12" xfId="53952"/>
    <cellStyle name="Normal 8 3 2 2 2_Lcc_inputs" xfId="53953"/>
    <cellStyle name="Normal 8 3 2 2 3 2 3" xfId="53954"/>
    <cellStyle name="Normal 8 3 2 2 3 4" xfId="53955"/>
    <cellStyle name="Normal 8 3 2 2 3_Lcc_inputs" xfId="53956"/>
    <cellStyle name="Normal 8 3 2 2 7" xfId="53957"/>
    <cellStyle name="Normal 8 3 2 2 8" xfId="53958"/>
    <cellStyle name="Normal 8 3 2 2_Lcc_inputs" xfId="53959"/>
    <cellStyle name="Normal 8 3 2_Lcc_inputs" xfId="53960"/>
    <cellStyle name="Normal 8 3 3 2_Lcc_inputs" xfId="53961"/>
    <cellStyle name="Normal 8 3 3 3 2 3" xfId="53962"/>
    <cellStyle name="Normal 8 3 3 3 4" xfId="53963"/>
    <cellStyle name="Normal 8 3 3 3_Lcc_inputs" xfId="53964"/>
    <cellStyle name="Normal 8 3 3 7" xfId="53965"/>
    <cellStyle name="Normal 8 3 3 8" xfId="53966"/>
    <cellStyle name="Normal 8 3 3_Lcc_inputs" xfId="53967"/>
    <cellStyle name="Normal 8 3 4 2_Lcc_inputs" xfId="53968"/>
    <cellStyle name="Normal 8 3 4 3 2 3" xfId="53969"/>
    <cellStyle name="Normal 8 3 4 3 4" xfId="53970"/>
    <cellStyle name="Normal 8 3 4 3_Lcc_inputs" xfId="53971"/>
    <cellStyle name="Normal 8 3 4 7" xfId="53972"/>
    <cellStyle name="Normal 8 3 4 8" xfId="53973"/>
    <cellStyle name="Normal 8 3 4_Lcc_inputs" xfId="53974"/>
    <cellStyle name="Normal 8 3 5 2_Lcc_inputs" xfId="53975"/>
    <cellStyle name="Normal 8 3 5 3 2 3" xfId="53976"/>
    <cellStyle name="Normal 8 3 5 3 4" xfId="53977"/>
    <cellStyle name="Normal 8 3 5 3_Lcc_inputs" xfId="53978"/>
    <cellStyle name="Normal 8 3 5 7" xfId="53979"/>
    <cellStyle name="Normal 8 3 5 8" xfId="53980"/>
    <cellStyle name="Normal 8 3 5_Lcc_inputs" xfId="53981"/>
    <cellStyle name="Normal 8 3 6 2 2 3" xfId="53982"/>
    <cellStyle name="Normal 8 3 6 2 4" xfId="53983"/>
    <cellStyle name="Normal 8 3 6 2_Lcc_inputs" xfId="53984"/>
    <cellStyle name="Normal 8 3 6 6" xfId="53985"/>
    <cellStyle name="Normal 8 3 6 7" xfId="53986"/>
    <cellStyle name="Normal 8 3 6_Lcc_inputs" xfId="53987"/>
    <cellStyle name="Normal 8 3 7 2 3" xfId="53988"/>
    <cellStyle name="Normal 8 3 7 4" xfId="53989"/>
    <cellStyle name="Normal 8 3 7_Lcc_inputs" xfId="53990"/>
    <cellStyle name="Normal 8 3_Lcc_inputs" xfId="53991"/>
    <cellStyle name="Normal 8 4 2 2_Lcc_inputs" xfId="53992"/>
    <cellStyle name="Normal 8 4 2 3 2 3" xfId="53993"/>
    <cellStyle name="Normal 8 4 2 3 4" xfId="53994"/>
    <cellStyle name="Normal 8 4 2 3_Lcc_inputs" xfId="53995"/>
    <cellStyle name="Normal 8 4 2 7" xfId="53996"/>
    <cellStyle name="Normal 8 4 2 8" xfId="53997"/>
    <cellStyle name="Normal 8 4 2_Lcc_inputs" xfId="53998"/>
    <cellStyle name="Normal 8 4 3 2_Lcc_inputs" xfId="53999"/>
    <cellStyle name="Normal 8 4 3 3 2 3" xfId="54000"/>
    <cellStyle name="Normal 8 4 3 3 4" xfId="54001"/>
    <cellStyle name="Normal 8 4 3 3_Lcc_inputs" xfId="54002"/>
    <cellStyle name="Normal 8 4 3 7" xfId="54003"/>
    <cellStyle name="Normal 8 4 3 8" xfId="54004"/>
    <cellStyle name="Normal 8 4 3_Lcc_inputs" xfId="54005"/>
    <cellStyle name="Normal 8 4 4 2 2" xfId="54006"/>
    <cellStyle name="Normal 8 4 4 3" xfId="54007"/>
    <cellStyle name="Normal 8 4 4 3 2" xfId="54008"/>
    <cellStyle name="Normal 8 4 4 3 3" xfId="54009"/>
    <cellStyle name="Normal 8 4 4 4" xfId="54010"/>
    <cellStyle name="Normal 8 4 4 4 2" xfId="54011"/>
    <cellStyle name="Normal 8 4 4 5" xfId="54012"/>
    <cellStyle name="Normal 8 4 4_Lcc_inputs" xfId="54013"/>
    <cellStyle name="Normal 8 4 5 2 2 3" xfId="54014"/>
    <cellStyle name="Normal 8 4 5 2 4" xfId="54015"/>
    <cellStyle name="Normal 8 4 5 2_Lcc_inputs" xfId="54016"/>
    <cellStyle name="Normal 8 4 5 6" xfId="54017"/>
    <cellStyle name="Normal 8 4 5 7" xfId="54018"/>
    <cellStyle name="Normal 8 4 5_Lcc_inputs" xfId="54019"/>
    <cellStyle name="Normal 8 4 7 2 3" xfId="54020"/>
    <cellStyle name="Normal 8 4 7 4" xfId="54021"/>
    <cellStyle name="Normal 8 4 7_Lcc_inputs" xfId="54022"/>
    <cellStyle name="Normal 8 5 2 2_Lcc_inputs" xfId="54023"/>
    <cellStyle name="Normal 8 5 2 3 2 3" xfId="54024"/>
    <cellStyle name="Normal 8 5 2 3 4" xfId="54025"/>
    <cellStyle name="Normal 8 5 2 3_Lcc_inputs" xfId="54026"/>
    <cellStyle name="Normal 8 5 2 7" xfId="54027"/>
    <cellStyle name="Normal 8 5 2 8" xfId="54028"/>
    <cellStyle name="Normal 8 5 2_Lcc_inputs" xfId="54029"/>
    <cellStyle name="Normal 8 5 3_Lcc_inputs" xfId="54030"/>
    <cellStyle name="Normal 8 5 4 2 3" xfId="54031"/>
    <cellStyle name="Normal 8 5 4 4" xfId="54032"/>
    <cellStyle name="Normal 8 5 4_Lcc_inputs" xfId="54033"/>
    <cellStyle name="Normal 8 5 9" xfId="54034"/>
    <cellStyle name="Normal 8 5_Lcc_inputs" xfId="54035"/>
    <cellStyle name="Normal 8 6 2 2_Lcc_inputs" xfId="54036"/>
    <cellStyle name="Normal 8 6 2 3 2 3" xfId="54037"/>
    <cellStyle name="Normal 8 6 2 3 4" xfId="54038"/>
    <cellStyle name="Normal 8 6 2 3_Lcc_inputs" xfId="54039"/>
    <cellStyle name="Normal 8 6 2 7" xfId="54040"/>
    <cellStyle name="Normal 8 6 2 8" xfId="54041"/>
    <cellStyle name="Normal 8 6 2_Lcc_inputs" xfId="54042"/>
    <cellStyle name="Normal 8 6 3_Lcc_inputs" xfId="54043"/>
    <cellStyle name="Normal 8 6 4 2 3" xfId="54044"/>
    <cellStyle name="Normal 8 6 4 4" xfId="54045"/>
    <cellStyle name="Normal 8 6 4_Lcc_inputs" xfId="54046"/>
    <cellStyle name="Normal 8 6 8" xfId="54047"/>
    <cellStyle name="Normal 8 6 9" xfId="54048"/>
    <cellStyle name="Normal 8 6_Lcc_inputs" xfId="54049"/>
    <cellStyle name="Normal 8 7 2 2_Lcc_inputs" xfId="54050"/>
    <cellStyle name="Normal 8 7 2 3 2 3" xfId="54051"/>
    <cellStyle name="Normal 8 7 2 3 4" xfId="54052"/>
    <cellStyle name="Normal 8 7 2 3_Lcc_inputs" xfId="54053"/>
    <cellStyle name="Normal 8 7 2 7" xfId="54054"/>
    <cellStyle name="Normal 8 7 2 8" xfId="54055"/>
    <cellStyle name="Normal 8 7 2_Lcc_inputs" xfId="54056"/>
    <cellStyle name="Normal 8 7 3_Lcc_inputs" xfId="54057"/>
    <cellStyle name="Normal 8 7 4 2 3" xfId="54058"/>
    <cellStyle name="Normal 8 7 4 4" xfId="54059"/>
    <cellStyle name="Normal 8 7 4_Lcc_inputs" xfId="54060"/>
    <cellStyle name="Normal 8 7 8" xfId="54061"/>
    <cellStyle name="Normal 8 7 9" xfId="54062"/>
    <cellStyle name="Normal 8 7_Lcc_inputs" xfId="54063"/>
    <cellStyle name="Normal 8 8 2 2_Lcc_inputs" xfId="54064"/>
    <cellStyle name="Normal 8 8 2 3 2 3" xfId="54065"/>
    <cellStyle name="Normal 8 8 2 3 4" xfId="54066"/>
    <cellStyle name="Normal 8 8 2 3_Lcc_inputs" xfId="54067"/>
    <cellStyle name="Normal 8 8 2 7" xfId="54068"/>
    <cellStyle name="Normal 8 8 2 8" xfId="54069"/>
    <cellStyle name="Normal 8 8 2_Lcc_inputs" xfId="54070"/>
    <cellStyle name="Normal 8 8 3_Lcc_inputs" xfId="54071"/>
    <cellStyle name="Normal 8 8 4 2 3" xfId="54072"/>
    <cellStyle name="Normal 8 8 4 4" xfId="54073"/>
    <cellStyle name="Normal 8 8 4_Lcc_inputs" xfId="54074"/>
    <cellStyle name="Normal 8 8 8" xfId="54075"/>
    <cellStyle name="Normal 8 8 9" xfId="54076"/>
    <cellStyle name="Normal 8 8_Lcc_inputs" xfId="54077"/>
    <cellStyle name="Normal 8 9 2_Lcc_inputs" xfId="54078"/>
    <cellStyle name="Normal 8 9 3 2 3" xfId="54079"/>
    <cellStyle name="Normal 8 9 3 4" xfId="54080"/>
    <cellStyle name="Normal 8 9 3_Lcc_inputs" xfId="54081"/>
    <cellStyle name="Normal 8 9 7" xfId="54082"/>
    <cellStyle name="Normal 8 9 8" xfId="54083"/>
    <cellStyle name="Normal 8 9_Lcc_inputs" xfId="54084"/>
    <cellStyle name="Normal 8_Lcc_inputs" xfId="54085"/>
    <cellStyle name="Normal 80 10 2 2 3" xfId="54086"/>
    <cellStyle name="Normal 80 10 2 4" xfId="54087"/>
    <cellStyle name="Normal 80 10 2_Lcc_inputs" xfId="54088"/>
    <cellStyle name="Normal 80 10 6" xfId="54089"/>
    <cellStyle name="Normal 80 10 7" xfId="54090"/>
    <cellStyle name="Normal 80 10_Lcc_inputs" xfId="54091"/>
    <cellStyle name="Normal 80 11 2 3" xfId="54092"/>
    <cellStyle name="Normal 80 11 3 2" xfId="54093"/>
    <cellStyle name="Normal 80 11 4" xfId="54094"/>
    <cellStyle name="Normal 80 11 5" xfId="54095"/>
    <cellStyle name="Normal 80 11_Lcc_inputs" xfId="54096"/>
    <cellStyle name="Normal 80 12 2 3" xfId="54097"/>
    <cellStyle name="Normal 80 12 4" xfId="54098"/>
    <cellStyle name="Normal 80 12_Lcc_inputs" xfId="54099"/>
    <cellStyle name="Normal 80 13 3" xfId="54100"/>
    <cellStyle name="Normal 80 14 2" xfId="54101"/>
    <cellStyle name="Normal 80 15" xfId="54102"/>
    <cellStyle name="Normal 80 16" xfId="54103"/>
    <cellStyle name="Normal 80 2 10" xfId="54104"/>
    <cellStyle name="Normal 80 2 2 2_Lcc_inputs" xfId="54105"/>
    <cellStyle name="Normal 80 2 2 3 2 3" xfId="54106"/>
    <cellStyle name="Normal 80 2 2 3 4" xfId="54107"/>
    <cellStyle name="Normal 80 2 2 3_Lcc_inputs" xfId="54108"/>
    <cellStyle name="Normal 80 2 2 7" xfId="54109"/>
    <cellStyle name="Normal 80 2 2 8" xfId="54110"/>
    <cellStyle name="Normal 80 2 2_Lcc_inputs" xfId="54111"/>
    <cellStyle name="Normal 80 2 3 2 2 3" xfId="54112"/>
    <cellStyle name="Normal 80 2 3 2 4" xfId="54113"/>
    <cellStyle name="Normal 80 2 3 2_Lcc_inputs" xfId="54114"/>
    <cellStyle name="Normal 80 2 3 6" xfId="54115"/>
    <cellStyle name="Normal 80 2 3 7" xfId="54116"/>
    <cellStyle name="Normal 80 2 3_Lcc_inputs" xfId="54117"/>
    <cellStyle name="Normal 80 2 4 2 3" xfId="54118"/>
    <cellStyle name="Normal 80 2 4 3 2" xfId="54119"/>
    <cellStyle name="Normal 80 2 4 4" xfId="54120"/>
    <cellStyle name="Normal 80 2 4 5" xfId="54121"/>
    <cellStyle name="Normal 80 2 4_Lcc_inputs" xfId="54122"/>
    <cellStyle name="Normal 80 2 5 2 3" xfId="54123"/>
    <cellStyle name="Normal 80 2 5 3 2" xfId="54124"/>
    <cellStyle name="Normal 80 2 5 4" xfId="54125"/>
    <cellStyle name="Normal 80 2 5 5" xfId="54126"/>
    <cellStyle name="Normal 80 2 5_Lcc_inputs" xfId="54127"/>
    <cellStyle name="Normal 80 2 6 2 2" xfId="54128"/>
    <cellStyle name="Normal 80 2 6 3" xfId="54129"/>
    <cellStyle name="Normal 80 2 6 4" xfId="54130"/>
    <cellStyle name="Normal 80 2 6_Lcc_inputs" xfId="54131"/>
    <cellStyle name="Normal 80 2 7 2" xfId="54132"/>
    <cellStyle name="Normal 80 2 7 3" xfId="54133"/>
    <cellStyle name="Normal 80 2 8" xfId="54134"/>
    <cellStyle name="Normal 80 2 8 2" xfId="54135"/>
    <cellStyle name="Normal 80 2 9" xfId="54136"/>
    <cellStyle name="Normal 80 2_Lcc_inputs" xfId="54137"/>
    <cellStyle name="Normal 80 3 2 2_Lcc_inputs" xfId="54138"/>
    <cellStyle name="Normal 80 3 2 3 2 3" xfId="54139"/>
    <cellStyle name="Normal 80 3 2 3 4" xfId="54140"/>
    <cellStyle name="Normal 80 3 2 3_Lcc_inputs" xfId="54141"/>
    <cellStyle name="Normal 80 3 2 7" xfId="54142"/>
    <cellStyle name="Normal 80 3 2 8" xfId="54143"/>
    <cellStyle name="Normal 80 3 2_Lcc_inputs" xfId="54144"/>
    <cellStyle name="Normal 80 3 3 2 2 3" xfId="54145"/>
    <cellStyle name="Normal 80 3 3 2 4" xfId="54146"/>
    <cellStyle name="Normal 80 3 3 2_Lcc_inputs" xfId="54147"/>
    <cellStyle name="Normal 80 3 3 6" xfId="54148"/>
    <cellStyle name="Normal 80 3 3 7" xfId="54149"/>
    <cellStyle name="Normal 80 3 3_Lcc_inputs" xfId="54150"/>
    <cellStyle name="Normal 80 3 4 2 3" xfId="54151"/>
    <cellStyle name="Normal 80 3 4 3 2" xfId="54152"/>
    <cellStyle name="Normal 80 3 4 4" xfId="54153"/>
    <cellStyle name="Normal 80 3 4 5" xfId="54154"/>
    <cellStyle name="Normal 80 3 4_Lcc_inputs" xfId="54155"/>
    <cellStyle name="Normal 80 3 5 2 3" xfId="54156"/>
    <cellStyle name="Normal 80 3 5 4" xfId="54157"/>
    <cellStyle name="Normal 80 3 5_Lcc_inputs" xfId="54158"/>
    <cellStyle name="Normal 80 3 6 3" xfId="54159"/>
    <cellStyle name="Normal 80 3 7 2" xfId="54160"/>
    <cellStyle name="Normal 80 3 8" xfId="54161"/>
    <cellStyle name="Normal 80 3 9" xfId="54162"/>
    <cellStyle name="Normal 80 3_Lcc_inputs" xfId="54163"/>
    <cellStyle name="Normal 80 4 2 2_Lcc_inputs" xfId="54164"/>
    <cellStyle name="Normal 80 4 2 3 2 3" xfId="54165"/>
    <cellStyle name="Normal 80 4 2 3 4" xfId="54166"/>
    <cellStyle name="Normal 80 4 2 3_Lcc_inputs" xfId="54167"/>
    <cellStyle name="Normal 80 4 2 7" xfId="54168"/>
    <cellStyle name="Normal 80 4 2 8" xfId="54169"/>
    <cellStyle name="Normal 80 4 2_Lcc_inputs" xfId="54170"/>
    <cellStyle name="Normal 80 4 3_Lcc_inputs" xfId="54171"/>
    <cellStyle name="Normal 80 4 4 2 3" xfId="54172"/>
    <cellStyle name="Normal 80 4 4 4" xfId="54173"/>
    <cellStyle name="Normal 80 4 4_Lcc_inputs" xfId="54174"/>
    <cellStyle name="Normal 80 4 8" xfId="54175"/>
    <cellStyle name="Normal 80 4 9" xfId="54176"/>
    <cellStyle name="Normal 80 4_Lcc_inputs" xfId="54177"/>
    <cellStyle name="Normal 80 5 2 2_Lcc_inputs" xfId="54178"/>
    <cellStyle name="Normal 80 5 2 3 2 3" xfId="54179"/>
    <cellStyle name="Normal 80 5 2 3 4" xfId="54180"/>
    <cellStyle name="Normal 80 5 2 3_Lcc_inputs" xfId="54181"/>
    <cellStyle name="Normal 80 5 2 7" xfId="54182"/>
    <cellStyle name="Normal 80 5 2 8" xfId="54183"/>
    <cellStyle name="Normal 80 5 2_Lcc_inputs" xfId="54184"/>
    <cellStyle name="Normal 80 5 3_Lcc_inputs" xfId="54185"/>
    <cellStyle name="Normal 80 5 4 2 3" xfId="54186"/>
    <cellStyle name="Normal 80 5 4 4" xfId="54187"/>
    <cellStyle name="Normal 80 5 4_Lcc_inputs" xfId="54188"/>
    <cellStyle name="Normal 80 5 8" xfId="54189"/>
    <cellStyle name="Normal 80 5 9" xfId="54190"/>
    <cellStyle name="Normal 80 5_Lcc_inputs" xfId="54191"/>
    <cellStyle name="Normal 80 6 2 2_Lcc_inputs" xfId="54192"/>
    <cellStyle name="Normal 80 6 2 3 2 3" xfId="54193"/>
    <cellStyle name="Normal 80 6 2 3 4" xfId="54194"/>
    <cellStyle name="Normal 80 6 2 3_Lcc_inputs" xfId="54195"/>
    <cellStyle name="Normal 80 6 2 7" xfId="54196"/>
    <cellStyle name="Normal 80 6 2 8" xfId="54197"/>
    <cellStyle name="Normal 80 6 2_Lcc_inputs" xfId="54198"/>
    <cellStyle name="Normal 80 6 3_Lcc_inputs" xfId="54199"/>
    <cellStyle name="Normal 80 6 4 2 3" xfId="54200"/>
    <cellStyle name="Normal 80 6 4 4" xfId="54201"/>
    <cellStyle name="Normal 80 6 4_Lcc_inputs" xfId="54202"/>
    <cellStyle name="Normal 80 6 8" xfId="54203"/>
    <cellStyle name="Normal 80 6 9" xfId="54204"/>
    <cellStyle name="Normal 80 6_Lcc_inputs" xfId="54205"/>
    <cellStyle name="Normal 80 7 2 2_Lcc_inputs" xfId="54206"/>
    <cellStyle name="Normal 80 7 2 3 2 3" xfId="54207"/>
    <cellStyle name="Normal 80 7 2 3 4" xfId="54208"/>
    <cellStyle name="Normal 80 7 2 3_Lcc_inputs" xfId="54209"/>
    <cellStyle name="Normal 80 7 2 7" xfId="54210"/>
    <cellStyle name="Normal 80 7 2 8" xfId="54211"/>
    <cellStyle name="Normal 80 7 2_Lcc_inputs" xfId="54212"/>
    <cellStyle name="Normal 80 7 3_Lcc_inputs" xfId="54213"/>
    <cellStyle name="Normal 80 7 4 2 3" xfId="54214"/>
    <cellStyle name="Normal 80 7 4 4" xfId="54215"/>
    <cellStyle name="Normal 80 7 4_Lcc_inputs" xfId="54216"/>
    <cellStyle name="Normal 80 7 8" xfId="54217"/>
    <cellStyle name="Normal 80 7 9" xfId="54218"/>
    <cellStyle name="Normal 80 7_Lcc_inputs" xfId="54219"/>
    <cellStyle name="Normal 80 8 2_Lcc_inputs" xfId="54220"/>
    <cellStyle name="Normal 80 8 3 2 3" xfId="54221"/>
    <cellStyle name="Normal 80 8 3 4" xfId="54222"/>
    <cellStyle name="Normal 80 8 3_Lcc_inputs" xfId="54223"/>
    <cellStyle name="Normal 80 8 7" xfId="54224"/>
    <cellStyle name="Normal 80 8 8" xfId="54225"/>
    <cellStyle name="Normal 80 8_Lcc_inputs" xfId="54226"/>
    <cellStyle name="Normal 80 9 2_Lcc_inputs" xfId="54227"/>
    <cellStyle name="Normal 80 9 3 2 3" xfId="54228"/>
    <cellStyle name="Normal 80 9 3 4" xfId="54229"/>
    <cellStyle name="Normal 80 9 3_Lcc_inputs" xfId="54230"/>
    <cellStyle name="Normal 80 9 7" xfId="54231"/>
    <cellStyle name="Normal 80 9 8" xfId="54232"/>
    <cellStyle name="Normal 80 9_Lcc_inputs" xfId="54233"/>
    <cellStyle name="Normal 80_Lcc_inputs" xfId="54234"/>
    <cellStyle name="Normal 81 10 2 2 3" xfId="54235"/>
    <cellStyle name="Normal 81 10 2 4" xfId="54236"/>
    <cellStyle name="Normal 81 10 2_Lcc_inputs" xfId="54237"/>
    <cellStyle name="Normal 81 10 6" xfId="54238"/>
    <cellStyle name="Normal 81 10 7" xfId="54239"/>
    <cellStyle name="Normal 81 10_Lcc_inputs" xfId="54240"/>
    <cellStyle name="Normal 81 11 2 3" xfId="54241"/>
    <cellStyle name="Normal 81 11 3 2" xfId="54242"/>
    <cellStyle name="Normal 81 11 4" xfId="54243"/>
    <cellStyle name="Normal 81 11 5" xfId="54244"/>
    <cellStyle name="Normal 81 11_Lcc_inputs" xfId="54245"/>
    <cellStyle name="Normal 81 12 2 3" xfId="54246"/>
    <cellStyle name="Normal 81 12 4" xfId="54247"/>
    <cellStyle name="Normal 81 12_Lcc_inputs" xfId="54248"/>
    <cellStyle name="Normal 81 13 3" xfId="54249"/>
    <cellStyle name="Normal 81 14 2" xfId="54250"/>
    <cellStyle name="Normal 81 15" xfId="54251"/>
    <cellStyle name="Normal 81 16" xfId="54252"/>
    <cellStyle name="Normal 81 2 10" xfId="54253"/>
    <cellStyle name="Normal 81 2 2 2_Lcc_inputs" xfId="54254"/>
    <cellStyle name="Normal 81 2 2 3 2 3" xfId="54255"/>
    <cellStyle name="Normal 81 2 2 3 4" xfId="54256"/>
    <cellStyle name="Normal 81 2 2 3_Lcc_inputs" xfId="54257"/>
    <cellStyle name="Normal 81 2 2 7" xfId="54258"/>
    <cellStyle name="Normal 81 2 2 8" xfId="54259"/>
    <cellStyle name="Normal 81 2 2_Lcc_inputs" xfId="54260"/>
    <cellStyle name="Normal 81 2 3 2 2 3" xfId="54261"/>
    <cellStyle name="Normal 81 2 3 2 4" xfId="54262"/>
    <cellStyle name="Normal 81 2 3 2_Lcc_inputs" xfId="54263"/>
    <cellStyle name="Normal 81 2 3 6" xfId="54264"/>
    <cellStyle name="Normal 81 2 3 7" xfId="54265"/>
    <cellStyle name="Normal 81 2 3_Lcc_inputs" xfId="54266"/>
    <cellStyle name="Normal 81 2 4 2 3" xfId="54267"/>
    <cellStyle name="Normal 81 2 4 3 2" xfId="54268"/>
    <cellStyle name="Normal 81 2 4 4" xfId="54269"/>
    <cellStyle name="Normal 81 2 4 5" xfId="54270"/>
    <cellStyle name="Normal 81 2 4_Lcc_inputs" xfId="54271"/>
    <cellStyle name="Normal 81 2 5 2 3" xfId="54272"/>
    <cellStyle name="Normal 81 2 5 3 2" xfId="54273"/>
    <cellStyle name="Normal 81 2 5 4" xfId="54274"/>
    <cellStyle name="Normal 81 2 5 5" xfId="54275"/>
    <cellStyle name="Normal 81 2 5_Lcc_inputs" xfId="54276"/>
    <cellStyle name="Normal 81 2 6 2 2" xfId="54277"/>
    <cellStyle name="Normal 81 2 6 3" xfId="54278"/>
    <cellStyle name="Normal 81 2 6 4" xfId="54279"/>
    <cellStyle name="Normal 81 2 6_Lcc_inputs" xfId="54280"/>
    <cellStyle name="Normal 81 2 7 2" xfId="54281"/>
    <cellStyle name="Normal 81 2 7 3" xfId="54282"/>
    <cellStyle name="Normal 81 2 8" xfId="54283"/>
    <cellStyle name="Normal 81 2 8 2" xfId="54284"/>
    <cellStyle name="Normal 81 2 9" xfId="54285"/>
    <cellStyle name="Normal 81 2_Lcc_inputs" xfId="54286"/>
    <cellStyle name="Normal 81 3 2 2_Lcc_inputs" xfId="54287"/>
    <cellStyle name="Normal 81 3 2 3 2 3" xfId="54288"/>
    <cellStyle name="Normal 81 3 2 3 4" xfId="54289"/>
    <cellStyle name="Normal 81 3 2 3_Lcc_inputs" xfId="54290"/>
    <cellStyle name="Normal 81 3 2 7" xfId="54291"/>
    <cellStyle name="Normal 81 3 2 8" xfId="54292"/>
    <cellStyle name="Normal 81 3 2_Lcc_inputs" xfId="54293"/>
    <cellStyle name="Normal 81 3 3 2 2 3" xfId="54294"/>
    <cellStyle name="Normal 81 3 3 2 4" xfId="54295"/>
    <cellStyle name="Normal 81 3 3 2_Lcc_inputs" xfId="54296"/>
    <cellStyle name="Normal 81 3 3 6" xfId="54297"/>
    <cellStyle name="Normal 81 3 3 7" xfId="54298"/>
    <cellStyle name="Normal 81 3 3_Lcc_inputs" xfId="54299"/>
    <cellStyle name="Normal 81 3 4 2 3" xfId="54300"/>
    <cellStyle name="Normal 81 3 4 3 2" xfId="54301"/>
    <cellStyle name="Normal 81 3 4 4" xfId="54302"/>
    <cellStyle name="Normal 81 3 4 5" xfId="54303"/>
    <cellStyle name="Normal 81 3 4_Lcc_inputs" xfId="54304"/>
    <cellStyle name="Normal 81 3 5 2 3" xfId="54305"/>
    <cellStyle name="Normal 81 3 5 4" xfId="54306"/>
    <cellStyle name="Normal 81 3 5_Lcc_inputs" xfId="54307"/>
    <cellStyle name="Normal 81 3 6 3" xfId="54308"/>
    <cellStyle name="Normal 81 3 7 2" xfId="54309"/>
    <cellStyle name="Normal 81 3 8" xfId="54310"/>
    <cellStyle name="Normal 81 3 9" xfId="54311"/>
    <cellStyle name="Normal 81 3_Lcc_inputs" xfId="54312"/>
    <cellStyle name="Normal 81 4 2 2_Lcc_inputs" xfId="54313"/>
    <cellStyle name="Normal 81 4 2 3 2 3" xfId="54314"/>
    <cellStyle name="Normal 81 4 2 3 4" xfId="54315"/>
    <cellStyle name="Normal 81 4 2 3_Lcc_inputs" xfId="54316"/>
    <cellStyle name="Normal 81 4 2 7" xfId="54317"/>
    <cellStyle name="Normal 81 4 2 8" xfId="54318"/>
    <cellStyle name="Normal 81 4 2_Lcc_inputs" xfId="54319"/>
    <cellStyle name="Normal 81 4 3_Lcc_inputs" xfId="54320"/>
    <cellStyle name="Normal 81 4 4 2 3" xfId="54321"/>
    <cellStyle name="Normal 81 4 4 4" xfId="54322"/>
    <cellStyle name="Normal 81 4 4_Lcc_inputs" xfId="54323"/>
    <cellStyle name="Normal 81 4 8" xfId="54324"/>
    <cellStyle name="Normal 81 4 9" xfId="54325"/>
    <cellStyle name="Normal 81 4_Lcc_inputs" xfId="54326"/>
    <cellStyle name="Normal 81 5 2 2_Lcc_inputs" xfId="54327"/>
    <cellStyle name="Normal 81 5 2 3 2 3" xfId="54328"/>
    <cellStyle name="Normal 81 5 2 3 4" xfId="54329"/>
    <cellStyle name="Normal 81 5 2 3_Lcc_inputs" xfId="54330"/>
    <cellStyle name="Normal 81 5 2 7" xfId="54331"/>
    <cellStyle name="Normal 81 5 2 8" xfId="54332"/>
    <cellStyle name="Normal 81 5 2_Lcc_inputs" xfId="54333"/>
    <cellStyle name="Normal 81 5 3_Lcc_inputs" xfId="54334"/>
    <cellStyle name="Normal 81 5 4 2 3" xfId="54335"/>
    <cellStyle name="Normal 81 5 4 4" xfId="54336"/>
    <cellStyle name="Normal 81 5 4_Lcc_inputs" xfId="54337"/>
    <cellStyle name="Normal 81 5 8" xfId="54338"/>
    <cellStyle name="Normal 81 5 9" xfId="54339"/>
    <cellStyle name="Normal 81 5_Lcc_inputs" xfId="54340"/>
    <cellStyle name="Normal 81 6 2 2_Lcc_inputs" xfId="54341"/>
    <cellStyle name="Normal 81 6 2 3 2 3" xfId="54342"/>
    <cellStyle name="Normal 81 6 2 3 4" xfId="54343"/>
    <cellStyle name="Normal 81 6 2 3_Lcc_inputs" xfId="54344"/>
    <cellStyle name="Normal 81 6 2 7" xfId="54345"/>
    <cellStyle name="Normal 81 6 2 8" xfId="54346"/>
    <cellStyle name="Normal 81 6 2_Lcc_inputs" xfId="54347"/>
    <cellStyle name="Normal 81 6 3_Lcc_inputs" xfId="54348"/>
    <cellStyle name="Normal 81 6 4 2 3" xfId="54349"/>
    <cellStyle name="Normal 81 6 4 4" xfId="54350"/>
    <cellStyle name="Normal 81 6 4_Lcc_inputs" xfId="54351"/>
    <cellStyle name="Normal 81 6 8" xfId="54352"/>
    <cellStyle name="Normal 81 6 9" xfId="54353"/>
    <cellStyle name="Normal 81 6_Lcc_inputs" xfId="54354"/>
    <cellStyle name="Normal 81 7 2 2_Lcc_inputs" xfId="54355"/>
    <cellStyle name="Normal 81 7 2 3 2 3" xfId="54356"/>
    <cellStyle name="Normal 81 7 2 3 4" xfId="54357"/>
    <cellStyle name="Normal 81 7 2 3_Lcc_inputs" xfId="54358"/>
    <cellStyle name="Normal 81 7 2 7" xfId="54359"/>
    <cellStyle name="Normal 81 7 2 8" xfId="54360"/>
    <cellStyle name="Normal 81 7 2_Lcc_inputs" xfId="54361"/>
    <cellStyle name="Normal 81 7 3_Lcc_inputs" xfId="54362"/>
    <cellStyle name="Normal 81 7 4 2 3" xfId="54363"/>
    <cellStyle name="Normal 81 7 4 4" xfId="54364"/>
    <cellStyle name="Normal 81 7 4_Lcc_inputs" xfId="54365"/>
    <cellStyle name="Normal 81 7 8" xfId="54366"/>
    <cellStyle name="Normal 81 7 9" xfId="54367"/>
    <cellStyle name="Normal 81 7_Lcc_inputs" xfId="54368"/>
    <cellStyle name="Normal 81 8 2_Lcc_inputs" xfId="54369"/>
    <cellStyle name="Normal 81 8 3 2 3" xfId="54370"/>
    <cellStyle name="Normal 81 8 3 4" xfId="54371"/>
    <cellStyle name="Normal 81 8 3_Lcc_inputs" xfId="54372"/>
    <cellStyle name="Normal 81 8 7" xfId="54373"/>
    <cellStyle name="Normal 81 8 8" xfId="54374"/>
    <cellStyle name="Normal 81 8_Lcc_inputs" xfId="54375"/>
    <cellStyle name="Normal 81 9 2_Lcc_inputs" xfId="54376"/>
    <cellStyle name="Normal 81 9 3 2 3" xfId="54377"/>
    <cellStyle name="Normal 81 9 3 4" xfId="54378"/>
    <cellStyle name="Normal 81 9 3_Lcc_inputs" xfId="54379"/>
    <cellStyle name="Normal 81 9 7" xfId="54380"/>
    <cellStyle name="Normal 81 9 8" xfId="54381"/>
    <cellStyle name="Normal 81 9_Lcc_inputs" xfId="54382"/>
    <cellStyle name="Normal 81_Lcc_inputs" xfId="54383"/>
    <cellStyle name="Normal 82 10 2 2 3" xfId="54384"/>
    <cellStyle name="Normal 82 10 2 4" xfId="54385"/>
    <cellStyle name="Normal 82 10 2_Lcc_inputs" xfId="54386"/>
    <cellStyle name="Normal 82 10 6" xfId="54387"/>
    <cellStyle name="Normal 82 10 7" xfId="54388"/>
    <cellStyle name="Normal 82 10_Lcc_inputs" xfId="54389"/>
    <cellStyle name="Normal 82 11 2 3" xfId="54390"/>
    <cellStyle name="Normal 82 11 3 2" xfId="54391"/>
    <cellStyle name="Normal 82 11 4" xfId="54392"/>
    <cellStyle name="Normal 82 11 5" xfId="54393"/>
    <cellStyle name="Normal 82 11_Lcc_inputs" xfId="54394"/>
    <cellStyle name="Normal 82 12 2 3" xfId="54395"/>
    <cellStyle name="Normal 82 12 4" xfId="54396"/>
    <cellStyle name="Normal 82 12_Lcc_inputs" xfId="54397"/>
    <cellStyle name="Normal 82 13 3" xfId="54398"/>
    <cellStyle name="Normal 82 14 2" xfId="54399"/>
    <cellStyle name="Normal 82 15" xfId="54400"/>
    <cellStyle name="Normal 82 16" xfId="54401"/>
    <cellStyle name="Normal 82 2 10" xfId="54402"/>
    <cellStyle name="Normal 82 2 2 2_Lcc_inputs" xfId="54403"/>
    <cellStyle name="Normal 82 2 2 3 2 3" xfId="54404"/>
    <cellStyle name="Normal 82 2 2 3 4" xfId="54405"/>
    <cellStyle name="Normal 82 2 2 3_Lcc_inputs" xfId="54406"/>
    <cellStyle name="Normal 82 2 2 7" xfId="54407"/>
    <cellStyle name="Normal 82 2 2 8" xfId="54408"/>
    <cellStyle name="Normal 82 2 2_Lcc_inputs" xfId="54409"/>
    <cellStyle name="Normal 82 2 3 2 2 3" xfId="54410"/>
    <cellStyle name="Normal 82 2 3 2 4" xfId="54411"/>
    <cellStyle name="Normal 82 2 3 2_Lcc_inputs" xfId="54412"/>
    <cellStyle name="Normal 82 2 3 6" xfId="54413"/>
    <cellStyle name="Normal 82 2 3 7" xfId="54414"/>
    <cellStyle name="Normal 82 2 3_Lcc_inputs" xfId="54415"/>
    <cellStyle name="Normal 82 2 4 2 3" xfId="54416"/>
    <cellStyle name="Normal 82 2 4 3 2" xfId="54417"/>
    <cellStyle name="Normal 82 2 4 4" xfId="54418"/>
    <cellStyle name="Normal 82 2 4 5" xfId="54419"/>
    <cellStyle name="Normal 82 2 4_Lcc_inputs" xfId="54420"/>
    <cellStyle name="Normal 82 2 5 2 3" xfId="54421"/>
    <cellStyle name="Normal 82 2 5 3 2" xfId="54422"/>
    <cellStyle name="Normal 82 2 5 4" xfId="54423"/>
    <cellStyle name="Normal 82 2 5 5" xfId="54424"/>
    <cellStyle name="Normal 82 2 5_Lcc_inputs" xfId="54425"/>
    <cellStyle name="Normal 82 2 6 2 2" xfId="54426"/>
    <cellStyle name="Normal 82 2 6 3" xfId="54427"/>
    <cellStyle name="Normal 82 2 6 4" xfId="54428"/>
    <cellStyle name="Normal 82 2 6_Lcc_inputs" xfId="54429"/>
    <cellStyle name="Normal 82 2 7 2" xfId="54430"/>
    <cellStyle name="Normal 82 2 7 3" xfId="54431"/>
    <cellStyle name="Normal 82 2 8" xfId="54432"/>
    <cellStyle name="Normal 82 2 8 2" xfId="54433"/>
    <cellStyle name="Normal 82 2 9" xfId="54434"/>
    <cellStyle name="Normal 82 2_Lcc_inputs" xfId="54435"/>
    <cellStyle name="Normal 82 3 2 2_Lcc_inputs" xfId="54436"/>
    <cellStyle name="Normal 82 3 2 3 2 3" xfId="54437"/>
    <cellStyle name="Normal 82 3 2 3 4" xfId="54438"/>
    <cellStyle name="Normal 82 3 2 3_Lcc_inputs" xfId="54439"/>
    <cellStyle name="Normal 82 3 2 7" xfId="54440"/>
    <cellStyle name="Normal 82 3 2 8" xfId="54441"/>
    <cellStyle name="Normal 82 3 2_Lcc_inputs" xfId="54442"/>
    <cellStyle name="Normal 82 3 3 2 2 3" xfId="54443"/>
    <cellStyle name="Normal 82 3 3 2 4" xfId="54444"/>
    <cellStyle name="Normal 82 3 3 2_Lcc_inputs" xfId="54445"/>
    <cellStyle name="Normal 82 3 3 6" xfId="54446"/>
    <cellStyle name="Normal 82 3 3 7" xfId="54447"/>
    <cellStyle name="Normal 82 3 3_Lcc_inputs" xfId="54448"/>
    <cellStyle name="Normal 82 3 4 2 3" xfId="54449"/>
    <cellStyle name="Normal 82 3 4 3 2" xfId="54450"/>
    <cellStyle name="Normal 82 3 4 4" xfId="54451"/>
    <cellStyle name="Normal 82 3 4 5" xfId="54452"/>
    <cellStyle name="Normal 82 3 4_Lcc_inputs" xfId="54453"/>
    <cellStyle name="Normal 82 3 5 2 3" xfId="54454"/>
    <cellStyle name="Normal 82 3 5 4" xfId="54455"/>
    <cellStyle name="Normal 82 3 5_Lcc_inputs" xfId="54456"/>
    <cellStyle name="Normal 82 3 6 3" xfId="54457"/>
    <cellStyle name="Normal 82 3 7 2" xfId="54458"/>
    <cellStyle name="Normal 82 3 8" xfId="54459"/>
    <cellStyle name="Normal 82 3 9" xfId="54460"/>
    <cellStyle name="Normal 82 3_Lcc_inputs" xfId="54461"/>
    <cellStyle name="Normal 82 4 2 2_Lcc_inputs" xfId="54462"/>
    <cellStyle name="Normal 82 4 2 3 2 3" xfId="54463"/>
    <cellStyle name="Normal 82 4 2 3 4" xfId="54464"/>
    <cellStyle name="Normal 82 4 2 3_Lcc_inputs" xfId="54465"/>
    <cellStyle name="Normal 82 4 2 7" xfId="54466"/>
    <cellStyle name="Normal 82 4 2 8" xfId="54467"/>
    <cellStyle name="Normal 82 4 2_Lcc_inputs" xfId="54468"/>
    <cellStyle name="Normal 82 4 3_Lcc_inputs" xfId="54469"/>
    <cellStyle name="Normal 82 4 4 2 3" xfId="54470"/>
    <cellStyle name="Normal 82 4 4 4" xfId="54471"/>
    <cellStyle name="Normal 82 4 4_Lcc_inputs" xfId="54472"/>
    <cellStyle name="Normal 82 4 8" xfId="54473"/>
    <cellStyle name="Normal 82 4 9" xfId="54474"/>
    <cellStyle name="Normal 82 4_Lcc_inputs" xfId="54475"/>
    <cellStyle name="Normal 82 5 2 2_Lcc_inputs" xfId="54476"/>
    <cellStyle name="Normal 82 5 2 3 2 3" xfId="54477"/>
    <cellStyle name="Normal 82 5 2 3 4" xfId="54478"/>
    <cellStyle name="Normal 82 5 2 3_Lcc_inputs" xfId="54479"/>
    <cellStyle name="Normal 82 5 2 7" xfId="54480"/>
    <cellStyle name="Normal 82 5 2 8" xfId="54481"/>
    <cellStyle name="Normal 82 5 2_Lcc_inputs" xfId="54482"/>
    <cellStyle name="Normal 82 5 3_Lcc_inputs" xfId="54483"/>
    <cellStyle name="Normal 82 5 4 2 3" xfId="54484"/>
    <cellStyle name="Normal 82 5 4 4" xfId="54485"/>
    <cellStyle name="Normal 82 5 4_Lcc_inputs" xfId="54486"/>
    <cellStyle name="Normal 82 5 8" xfId="54487"/>
    <cellStyle name="Normal 82 5 9" xfId="54488"/>
    <cellStyle name="Normal 82 5_Lcc_inputs" xfId="54489"/>
    <cellStyle name="Normal 82 6 2 2_Lcc_inputs" xfId="54490"/>
    <cellStyle name="Normal 82 6 2 3 2 3" xfId="54491"/>
    <cellStyle name="Normal 82 6 2 3 4" xfId="54492"/>
    <cellStyle name="Normal 82 6 2 3_Lcc_inputs" xfId="54493"/>
    <cellStyle name="Normal 82 6 2 7" xfId="54494"/>
    <cellStyle name="Normal 82 6 2 8" xfId="54495"/>
    <cellStyle name="Normal 82 6 2_Lcc_inputs" xfId="54496"/>
    <cellStyle name="Normal 82 6 3_Lcc_inputs" xfId="54497"/>
    <cellStyle name="Normal 82 6 4 2 3" xfId="54498"/>
    <cellStyle name="Normal 82 6 4 4" xfId="54499"/>
    <cellStyle name="Normal 82 6 4_Lcc_inputs" xfId="54500"/>
    <cellStyle name="Normal 82 6 8" xfId="54501"/>
    <cellStyle name="Normal 82 6 9" xfId="54502"/>
    <cellStyle name="Normal 82 6_Lcc_inputs" xfId="54503"/>
    <cellStyle name="Normal 82 7 2 2_Lcc_inputs" xfId="54504"/>
    <cellStyle name="Normal 82 7 2 3 2 3" xfId="54505"/>
    <cellStyle name="Normal 82 7 2 3 4" xfId="54506"/>
    <cellStyle name="Normal 82 7 2 3_Lcc_inputs" xfId="54507"/>
    <cellStyle name="Normal 82 7 2 7" xfId="54508"/>
    <cellStyle name="Normal 82 7 2 8" xfId="54509"/>
    <cellStyle name="Normal 82 7 2_Lcc_inputs" xfId="54510"/>
    <cellStyle name="Normal 82 7 3_Lcc_inputs" xfId="54511"/>
    <cellStyle name="Normal 82 7 4 2 3" xfId="54512"/>
    <cellStyle name="Normal 82 7 4 4" xfId="54513"/>
    <cellStyle name="Normal 82 7 4_Lcc_inputs" xfId="54514"/>
    <cellStyle name="Normal 82 7 8" xfId="54515"/>
    <cellStyle name="Normal 82 7 9" xfId="54516"/>
    <cellStyle name="Normal 82 7_Lcc_inputs" xfId="54517"/>
    <cellStyle name="Normal 82 8 2_Lcc_inputs" xfId="54518"/>
    <cellStyle name="Normal 82 8 3 2 3" xfId="54519"/>
    <cellStyle name="Normal 82 8 3 4" xfId="54520"/>
    <cellStyle name="Normal 82 8 3_Lcc_inputs" xfId="54521"/>
    <cellStyle name="Normal 82 8 7" xfId="54522"/>
    <cellStyle name="Normal 82 8 8" xfId="54523"/>
    <cellStyle name="Normal 82 8_Lcc_inputs" xfId="54524"/>
    <cellStyle name="Normal 82 9 2_Lcc_inputs" xfId="54525"/>
    <cellStyle name="Normal 82 9 3 2 3" xfId="54526"/>
    <cellStyle name="Normal 82 9 3 4" xfId="54527"/>
    <cellStyle name="Normal 82 9 3_Lcc_inputs" xfId="54528"/>
    <cellStyle name="Normal 82 9 7" xfId="54529"/>
    <cellStyle name="Normal 82 9 8" xfId="54530"/>
    <cellStyle name="Normal 82 9_Lcc_inputs" xfId="54531"/>
    <cellStyle name="Normal 82_Lcc_inputs" xfId="54532"/>
    <cellStyle name="Normal 83 10 2 2 3" xfId="54533"/>
    <cellStyle name="Normal 83 10 2 4" xfId="54534"/>
    <cellStyle name="Normal 83 10 2_Lcc_inputs" xfId="54535"/>
    <cellStyle name="Normal 83 10 6" xfId="54536"/>
    <cellStyle name="Normal 83 10 7" xfId="54537"/>
    <cellStyle name="Normal 83 10_Lcc_inputs" xfId="54538"/>
    <cellStyle name="Normal 83 11 2 3" xfId="54539"/>
    <cellStyle name="Normal 83 11 3 2" xfId="54540"/>
    <cellStyle name="Normal 83 11 4" xfId="54541"/>
    <cellStyle name="Normal 83 11 5" xfId="54542"/>
    <cellStyle name="Normal 83 11_Lcc_inputs" xfId="54543"/>
    <cellStyle name="Normal 83 12 2 3" xfId="54544"/>
    <cellStyle name="Normal 83 12 4" xfId="54545"/>
    <cellStyle name="Normal 83 12_Lcc_inputs" xfId="54546"/>
    <cellStyle name="Normal 83 13 3" xfId="54547"/>
    <cellStyle name="Normal 83 14 2" xfId="54548"/>
    <cellStyle name="Normal 83 15" xfId="54549"/>
    <cellStyle name="Normal 83 16" xfId="54550"/>
    <cellStyle name="Normal 83 2 10" xfId="54551"/>
    <cellStyle name="Normal 83 2 2 2_Lcc_inputs" xfId="54552"/>
    <cellStyle name="Normal 83 2 2 3 2 3" xfId="54553"/>
    <cellStyle name="Normal 83 2 2 3 4" xfId="54554"/>
    <cellStyle name="Normal 83 2 2 3_Lcc_inputs" xfId="54555"/>
    <cellStyle name="Normal 83 2 2 7" xfId="54556"/>
    <cellStyle name="Normal 83 2 2 8" xfId="54557"/>
    <cellStyle name="Normal 83 2 2_Lcc_inputs" xfId="54558"/>
    <cellStyle name="Normal 83 2 3 2 2 3" xfId="54559"/>
    <cellStyle name="Normal 83 2 3 2 4" xfId="54560"/>
    <cellStyle name="Normal 83 2 3 2_Lcc_inputs" xfId="54561"/>
    <cellStyle name="Normal 83 2 3 6" xfId="54562"/>
    <cellStyle name="Normal 83 2 3 7" xfId="54563"/>
    <cellStyle name="Normal 83 2 3_Lcc_inputs" xfId="54564"/>
    <cellStyle name="Normal 83 2 4 2 3" xfId="54565"/>
    <cellStyle name="Normal 83 2 4 3 2" xfId="54566"/>
    <cellStyle name="Normal 83 2 4 4" xfId="54567"/>
    <cellStyle name="Normal 83 2 4 5" xfId="54568"/>
    <cellStyle name="Normal 83 2 4_Lcc_inputs" xfId="54569"/>
    <cellStyle name="Normal 83 2 5 2 3" xfId="54570"/>
    <cellStyle name="Normal 83 2 5 3 2" xfId="54571"/>
    <cellStyle name="Normal 83 2 5 4" xfId="54572"/>
    <cellStyle name="Normal 83 2 5 5" xfId="54573"/>
    <cellStyle name="Normal 83 2 5_Lcc_inputs" xfId="54574"/>
    <cellStyle name="Normal 83 2 6 2 2" xfId="54575"/>
    <cellStyle name="Normal 83 2 6 3" xfId="54576"/>
    <cellStyle name="Normal 83 2 6 4" xfId="54577"/>
    <cellStyle name="Normal 83 2 6_Lcc_inputs" xfId="54578"/>
    <cellStyle name="Normal 83 2 7 2" xfId="54579"/>
    <cellStyle name="Normal 83 2 7 3" xfId="54580"/>
    <cellStyle name="Normal 83 2 8" xfId="54581"/>
    <cellStyle name="Normal 83 2 8 2" xfId="54582"/>
    <cellStyle name="Normal 83 2 9" xfId="54583"/>
    <cellStyle name="Normal 83 2_Lcc_inputs" xfId="54584"/>
    <cellStyle name="Normal 83 3 2 2_Lcc_inputs" xfId="54585"/>
    <cellStyle name="Normal 83 3 2 3 2 3" xfId="54586"/>
    <cellStyle name="Normal 83 3 2 3 4" xfId="54587"/>
    <cellStyle name="Normal 83 3 2 3_Lcc_inputs" xfId="54588"/>
    <cellStyle name="Normal 83 3 2 7" xfId="54589"/>
    <cellStyle name="Normal 83 3 2 8" xfId="54590"/>
    <cellStyle name="Normal 83 3 2_Lcc_inputs" xfId="54591"/>
    <cellStyle name="Normal 83 3 3 2 2 3" xfId="54592"/>
    <cellStyle name="Normal 83 3 3 2 4" xfId="54593"/>
    <cellStyle name="Normal 83 3 3 2_Lcc_inputs" xfId="54594"/>
    <cellStyle name="Normal 83 3 3 6" xfId="54595"/>
    <cellStyle name="Normal 83 3 3 7" xfId="54596"/>
    <cellStyle name="Normal 83 3 3_Lcc_inputs" xfId="54597"/>
    <cellStyle name="Normal 83 3 4 2 3" xfId="54598"/>
    <cellStyle name="Normal 83 3 4 3 2" xfId="54599"/>
    <cellStyle name="Normal 83 3 4 4" xfId="54600"/>
    <cellStyle name="Normal 83 3 4 5" xfId="54601"/>
    <cellStyle name="Normal 83 3 4_Lcc_inputs" xfId="54602"/>
    <cellStyle name="Normal 83 3 5 2 3" xfId="54603"/>
    <cellStyle name="Normal 83 3 5 4" xfId="54604"/>
    <cellStyle name="Normal 83 3 5_Lcc_inputs" xfId="54605"/>
    <cellStyle name="Normal 83 3 6 3" xfId="54606"/>
    <cellStyle name="Normal 83 3 7 2" xfId="54607"/>
    <cellStyle name="Normal 83 3 8" xfId="54608"/>
    <cellStyle name="Normal 83 3 9" xfId="54609"/>
    <cellStyle name="Normal 83 3_Lcc_inputs" xfId="54610"/>
    <cellStyle name="Normal 83 4 2 2_Lcc_inputs" xfId="54611"/>
    <cellStyle name="Normal 83 4 2 3 2 3" xfId="54612"/>
    <cellStyle name="Normal 83 4 2 3 4" xfId="54613"/>
    <cellStyle name="Normal 83 4 2 3_Lcc_inputs" xfId="54614"/>
    <cellStyle name="Normal 83 4 2 7" xfId="54615"/>
    <cellStyle name="Normal 83 4 2 8" xfId="54616"/>
    <cellStyle name="Normal 83 4 2_Lcc_inputs" xfId="54617"/>
    <cellStyle name="Normal 83 4 3_Lcc_inputs" xfId="54618"/>
    <cellStyle name="Normal 83 4 4 2 3" xfId="54619"/>
    <cellStyle name="Normal 83 4 4 4" xfId="54620"/>
    <cellStyle name="Normal 83 4 4_Lcc_inputs" xfId="54621"/>
    <cellStyle name="Normal 83 4 8" xfId="54622"/>
    <cellStyle name="Normal 83 4 9" xfId="54623"/>
    <cellStyle name="Normal 83 4_Lcc_inputs" xfId="54624"/>
    <cellStyle name="Normal 83 5 2 2_Lcc_inputs" xfId="54625"/>
    <cellStyle name="Normal 83 5 2 3 2 3" xfId="54626"/>
    <cellStyle name="Normal 83 5 2 3 4" xfId="54627"/>
    <cellStyle name="Normal 83 5 2 3_Lcc_inputs" xfId="54628"/>
    <cellStyle name="Normal 83 5 2 7" xfId="54629"/>
    <cellStyle name="Normal 83 5 2 8" xfId="54630"/>
    <cellStyle name="Normal 83 5 2_Lcc_inputs" xfId="54631"/>
    <cellStyle name="Normal 83 5 3_Lcc_inputs" xfId="54632"/>
    <cellStyle name="Normal 83 5 4 2 3" xfId="54633"/>
    <cellStyle name="Normal 83 5 4 4" xfId="54634"/>
    <cellStyle name="Normal 83 5 4_Lcc_inputs" xfId="54635"/>
    <cellStyle name="Normal 83 5 8" xfId="54636"/>
    <cellStyle name="Normal 83 5 9" xfId="54637"/>
    <cellStyle name="Normal 83 5_Lcc_inputs" xfId="54638"/>
    <cellStyle name="Normal 83 6 2 2_Lcc_inputs" xfId="54639"/>
    <cellStyle name="Normal 83 6 2 3 2 3" xfId="54640"/>
    <cellStyle name="Normal 83 6 2 3 4" xfId="54641"/>
    <cellStyle name="Normal 83 6 2 3_Lcc_inputs" xfId="54642"/>
    <cellStyle name="Normal 83 6 2 7" xfId="54643"/>
    <cellStyle name="Normal 83 6 2 8" xfId="54644"/>
    <cellStyle name="Normal 83 6 2_Lcc_inputs" xfId="54645"/>
    <cellStyle name="Normal 83 6 3_Lcc_inputs" xfId="54646"/>
    <cellStyle name="Normal 83 6 4 2 3" xfId="54647"/>
    <cellStyle name="Normal 83 6 4 4" xfId="54648"/>
    <cellStyle name="Normal 83 6 4_Lcc_inputs" xfId="54649"/>
    <cellStyle name="Normal 83 6 8" xfId="54650"/>
    <cellStyle name="Normal 83 6 9" xfId="54651"/>
    <cellStyle name="Normal 83 6_Lcc_inputs" xfId="54652"/>
    <cellStyle name="Normal 83 7 2 2_Lcc_inputs" xfId="54653"/>
    <cellStyle name="Normal 83 7 2 3 2 3" xfId="54654"/>
    <cellStyle name="Normal 83 7 2 3 4" xfId="54655"/>
    <cellStyle name="Normal 83 7 2 3_Lcc_inputs" xfId="54656"/>
    <cellStyle name="Normal 83 7 2 7" xfId="54657"/>
    <cellStyle name="Normal 83 7 2 8" xfId="54658"/>
    <cellStyle name="Normal 83 7 2_Lcc_inputs" xfId="54659"/>
    <cellStyle name="Normal 83 7 3_Lcc_inputs" xfId="54660"/>
    <cellStyle name="Normal 83 7 4 2 3" xfId="54661"/>
    <cellStyle name="Normal 83 7 4 4" xfId="54662"/>
    <cellStyle name="Normal 83 7 4_Lcc_inputs" xfId="54663"/>
    <cellStyle name="Normal 83 7 8" xfId="54664"/>
    <cellStyle name="Normal 83 7 9" xfId="54665"/>
    <cellStyle name="Normal 83 7_Lcc_inputs" xfId="54666"/>
    <cellStyle name="Normal 83 8 2_Lcc_inputs" xfId="54667"/>
    <cellStyle name="Normal 83 8 3 2 3" xfId="54668"/>
    <cellStyle name="Normal 83 8 3 4" xfId="54669"/>
    <cellStyle name="Normal 83 8 3_Lcc_inputs" xfId="54670"/>
    <cellStyle name="Normal 83 8 7" xfId="54671"/>
    <cellStyle name="Normal 83 8 8" xfId="54672"/>
    <cellStyle name="Normal 83 8_Lcc_inputs" xfId="54673"/>
    <cellStyle name="Normal 83 9 2_Lcc_inputs" xfId="54674"/>
    <cellStyle name="Normal 83 9 3 2 3" xfId="54675"/>
    <cellStyle name="Normal 83 9 3 4" xfId="54676"/>
    <cellStyle name="Normal 83 9 3_Lcc_inputs" xfId="54677"/>
    <cellStyle name="Normal 83 9 7" xfId="54678"/>
    <cellStyle name="Normal 83 9 8" xfId="54679"/>
    <cellStyle name="Normal 83 9_Lcc_inputs" xfId="54680"/>
    <cellStyle name="Normal 83_Lcc_inputs" xfId="54681"/>
    <cellStyle name="Normal 84 2 2_Lcc_inputs" xfId="54682"/>
    <cellStyle name="Normal 84 2 3 2 3" xfId="54683"/>
    <cellStyle name="Normal 84 2 3 4" xfId="54684"/>
    <cellStyle name="Normal 84 2 3_Lcc_inputs" xfId="54685"/>
    <cellStyle name="Normal 84 2 7" xfId="54686"/>
    <cellStyle name="Normal 84 2 8" xfId="54687"/>
    <cellStyle name="Normal 84 2_Lcc_inputs" xfId="54688"/>
    <cellStyle name="Normal 84 3_Lcc_inputs" xfId="54689"/>
    <cellStyle name="Normal 84 4 2 3" xfId="54690"/>
    <cellStyle name="Normal 84 4 4" xfId="54691"/>
    <cellStyle name="Normal 84 4_Lcc_inputs" xfId="54692"/>
    <cellStyle name="Normal 84 8" xfId="54693"/>
    <cellStyle name="Normal 84 9" xfId="54694"/>
    <cellStyle name="Normal 84_Lcc_inputs" xfId="54695"/>
    <cellStyle name="Normal 85 2_Lcc_inputs" xfId="54696"/>
    <cellStyle name="Normal 85 3 2 3" xfId="54697"/>
    <cellStyle name="Normal 85 3 4" xfId="54698"/>
    <cellStyle name="Normal 85 3_Lcc_inputs" xfId="54699"/>
    <cellStyle name="Normal 85 7" xfId="54700"/>
    <cellStyle name="Normal 85 8" xfId="54701"/>
    <cellStyle name="Normal 85_Lcc_inputs" xfId="54702"/>
    <cellStyle name="Normal 86 2_Lcc_inputs" xfId="54703"/>
    <cellStyle name="Normal 86 3 2 3" xfId="54704"/>
    <cellStyle name="Normal 86 3 4" xfId="54705"/>
    <cellStyle name="Normal 86 3_Lcc_inputs" xfId="54706"/>
    <cellStyle name="Normal 86 8" xfId="54707"/>
    <cellStyle name="Normal 86_Lcc_inputs" xfId="54708"/>
    <cellStyle name="Normal 87 2 2 3" xfId="54709"/>
    <cellStyle name="Normal 87 2 4" xfId="54710"/>
    <cellStyle name="Normal 87 2_Lcc_inputs" xfId="54711"/>
    <cellStyle name="Normal 87 6" xfId="54712"/>
    <cellStyle name="Normal 87 7" xfId="54713"/>
    <cellStyle name="Normal 87_Lcc_inputs" xfId="54714"/>
    <cellStyle name="Normal 88 2 3" xfId="54715"/>
    <cellStyle name="Normal 88 4" xfId="54716"/>
    <cellStyle name="Normal 88_Lcc_inputs" xfId="54717"/>
    <cellStyle name="Normal 9 10 2_Lcc_inputs" xfId="54718"/>
    <cellStyle name="Normal 9 10 3 2 3" xfId="54719"/>
    <cellStyle name="Normal 9 10 3 4" xfId="54720"/>
    <cellStyle name="Normal 9 10 3_Lcc_inputs" xfId="54721"/>
    <cellStyle name="Normal 9 10 7" xfId="54722"/>
    <cellStyle name="Normal 9 10 8" xfId="54723"/>
    <cellStyle name="Normal 9 10_Lcc_inputs" xfId="54724"/>
    <cellStyle name="Normal 9 11 2 2 3" xfId="54725"/>
    <cellStyle name="Normal 9 11 2 4" xfId="54726"/>
    <cellStyle name="Normal 9 11 2_Lcc_inputs" xfId="54727"/>
    <cellStyle name="Normal 9 11 6" xfId="54728"/>
    <cellStyle name="Normal 9 11 7" xfId="54729"/>
    <cellStyle name="Normal 9 11_Lcc_inputs" xfId="54730"/>
    <cellStyle name="Normal 9 12 2 3" xfId="54731"/>
    <cellStyle name="Normal 9 12 3 2" xfId="54732"/>
    <cellStyle name="Normal 9 12 4" xfId="54733"/>
    <cellStyle name="Normal 9 12 5" xfId="54734"/>
    <cellStyle name="Normal 9 12_Lcc_inputs" xfId="54735"/>
    <cellStyle name="Normal 9 13 2 3" xfId="54736"/>
    <cellStyle name="Normal 9 13 4" xfId="54737"/>
    <cellStyle name="Normal 9 13_Lcc_inputs" xfId="54738"/>
    <cellStyle name="Normal 9 14 3" xfId="54739"/>
    <cellStyle name="Normal 9 15 2" xfId="54740"/>
    <cellStyle name="Normal 9 17" xfId="54741"/>
    <cellStyle name="Normal 9 2 2 2 2 3" xfId="54742"/>
    <cellStyle name="Normal 9 2 2 2 3 2" xfId="54743"/>
    <cellStyle name="Normal 9 2 2 2 4" xfId="54744"/>
    <cellStyle name="Normal 9 2 2 2 5" xfId="54745"/>
    <cellStyle name="Normal 9 2 2 2_Lcc_inputs" xfId="54746"/>
    <cellStyle name="Normal 9 2 2 3 2 2" xfId="54747"/>
    <cellStyle name="Normal 9 2 2 3 3" xfId="54748"/>
    <cellStyle name="Normal 9 2 2 3 4" xfId="54749"/>
    <cellStyle name="Normal 9 2 2 3_Lcc_inputs" xfId="54750"/>
    <cellStyle name="Normal 9 2 2 4 2" xfId="54751"/>
    <cellStyle name="Normal 9 2 2 4 3" xfId="54752"/>
    <cellStyle name="Normal 9 2 2 5 2" xfId="54753"/>
    <cellStyle name="Normal 9 2 2 6" xfId="54754"/>
    <cellStyle name="Normal 9 2 2_Lcc_inputs" xfId="54755"/>
    <cellStyle name="Normal 9 2 3 2" xfId="54756"/>
    <cellStyle name="Normal 9 2 3 2 2" xfId="54757"/>
    <cellStyle name="Normal 9 2 3 2 3" xfId="54758"/>
    <cellStyle name="Normal 9 2 3 3" xfId="54759"/>
    <cellStyle name="Normal 9 2 3 3 2" xfId="54760"/>
    <cellStyle name="Normal 9 2 3 4" xfId="54761"/>
    <cellStyle name="Normal 9 2 3_Lcc_inputs" xfId="54762"/>
    <cellStyle name="Normal 9 2 4 2" xfId="54763"/>
    <cellStyle name="Normal 9 2 4 2 2" xfId="54764"/>
    <cellStyle name="Normal 9 2 4 2 3" xfId="54765"/>
    <cellStyle name="Normal 9 2 4 3" xfId="54766"/>
    <cellStyle name="Normal 9 2 4 3 2" xfId="54767"/>
    <cellStyle name="Normal 9 2 4 4" xfId="54768"/>
    <cellStyle name="Normal 9 2 4_Lcc_inputs" xfId="54769"/>
    <cellStyle name="Normal 9 2 6" xfId="54770"/>
    <cellStyle name="Normal 9 2_Lcc_inputs" xfId="54771"/>
    <cellStyle name="Normal 9 3 12" xfId="54772"/>
    <cellStyle name="Normal 9 3 2 2 2_Lcc_inputs" xfId="54773"/>
    <cellStyle name="Normal 9 3 2 2 3 2 3" xfId="54774"/>
    <cellStyle name="Normal 9 3 2 2 3 4" xfId="54775"/>
    <cellStyle name="Normal 9 3 2 2 3_Lcc_inputs" xfId="54776"/>
    <cellStyle name="Normal 9 3 2 2 7" xfId="54777"/>
    <cellStyle name="Normal 9 3 2 2 8" xfId="54778"/>
    <cellStyle name="Normal 9 3 2 2_Lcc_inputs" xfId="54779"/>
    <cellStyle name="Normal 9 3 2_Lcc_inputs" xfId="54780"/>
    <cellStyle name="Normal 9 3 3 2_Lcc_inputs" xfId="54781"/>
    <cellStyle name="Normal 9 3 3 3 2 3" xfId="54782"/>
    <cellStyle name="Normal 9 3 3 3 4" xfId="54783"/>
    <cellStyle name="Normal 9 3 3 3_Lcc_inputs" xfId="54784"/>
    <cellStyle name="Normal 9 3 3 7" xfId="54785"/>
    <cellStyle name="Normal 9 3 3 8" xfId="54786"/>
    <cellStyle name="Normal 9 3 3_Lcc_inputs" xfId="54787"/>
    <cellStyle name="Normal 9 3 4 2_Lcc_inputs" xfId="54788"/>
    <cellStyle name="Normal 9 3 4 3 2 3" xfId="54789"/>
    <cellStyle name="Normal 9 3 4 3 4" xfId="54790"/>
    <cellStyle name="Normal 9 3 4 3_Lcc_inputs" xfId="54791"/>
    <cellStyle name="Normal 9 3 4 7" xfId="54792"/>
    <cellStyle name="Normal 9 3 4 8" xfId="54793"/>
    <cellStyle name="Normal 9 3 4_Lcc_inputs" xfId="54794"/>
    <cellStyle name="Normal 9 3 5 2_Lcc_inputs" xfId="54795"/>
    <cellStyle name="Normal 9 3 5 3 2 3" xfId="54796"/>
    <cellStyle name="Normal 9 3 5 3 4" xfId="54797"/>
    <cellStyle name="Normal 9 3 5 3_Lcc_inputs" xfId="54798"/>
    <cellStyle name="Normal 9 3 5 7" xfId="54799"/>
    <cellStyle name="Normal 9 3 5 8" xfId="54800"/>
    <cellStyle name="Normal 9 3 5_Lcc_inputs" xfId="54801"/>
    <cellStyle name="Normal 9 3 6 2 2 3" xfId="54802"/>
    <cellStyle name="Normal 9 3 6 2 4" xfId="54803"/>
    <cellStyle name="Normal 9 3 6 2_Lcc_inputs" xfId="54804"/>
    <cellStyle name="Normal 9 3 6 6" xfId="54805"/>
    <cellStyle name="Normal 9 3 6 7" xfId="54806"/>
    <cellStyle name="Normal 9 3 6_Lcc_inputs" xfId="54807"/>
    <cellStyle name="Normal 9 3 7 2 3" xfId="54808"/>
    <cellStyle name="Normal 9 3 7 4" xfId="54809"/>
    <cellStyle name="Normal 9 3 7_Lcc_inputs" xfId="54810"/>
    <cellStyle name="Normal 9 3_Lcc_inputs" xfId="54811"/>
    <cellStyle name="Normal 9 4 2 2_Lcc_inputs" xfId="54812"/>
    <cellStyle name="Normal 9 4 2 3 2 3" xfId="54813"/>
    <cellStyle name="Normal 9 4 2 3 4" xfId="54814"/>
    <cellStyle name="Normal 9 4 2 3_Lcc_inputs" xfId="54815"/>
    <cellStyle name="Normal 9 4 2 7" xfId="54816"/>
    <cellStyle name="Normal 9 4 2 8" xfId="54817"/>
    <cellStyle name="Normal 9 4 2_Lcc_inputs" xfId="54818"/>
    <cellStyle name="Normal 9 4 3 2_Lcc_inputs" xfId="54819"/>
    <cellStyle name="Normal 9 4 3 3 2 3" xfId="54820"/>
    <cellStyle name="Normal 9 4 3 3 4" xfId="54821"/>
    <cellStyle name="Normal 9 4 3 3_Lcc_inputs" xfId="54822"/>
    <cellStyle name="Normal 9 4 3 7" xfId="54823"/>
    <cellStyle name="Normal 9 4 3 8" xfId="54824"/>
    <cellStyle name="Normal 9 4 3_Lcc_inputs" xfId="54825"/>
    <cellStyle name="Normal 9 4 4 2 2" xfId="54826"/>
    <cellStyle name="Normal 9 4 4 3" xfId="54827"/>
    <cellStyle name="Normal 9 4 4 3 2" xfId="54828"/>
    <cellStyle name="Normal 9 4 4 3 3" xfId="54829"/>
    <cellStyle name="Normal 9 4 4 4" xfId="54830"/>
    <cellStyle name="Normal 9 4 4 4 2" xfId="54831"/>
    <cellStyle name="Normal 9 4 4 5" xfId="54832"/>
    <cellStyle name="Normal 9 4 4_Lcc_inputs" xfId="54833"/>
    <cellStyle name="Normal 9 4 5 2 2 3" xfId="54834"/>
    <cellStyle name="Normal 9 4 5 2 4" xfId="54835"/>
    <cellStyle name="Normal 9 4 5 2_Lcc_inputs" xfId="54836"/>
    <cellStyle name="Normal 9 4 5 6" xfId="54837"/>
    <cellStyle name="Normal 9 4 5 7" xfId="54838"/>
    <cellStyle name="Normal 9 4 5_Lcc_inputs" xfId="54839"/>
    <cellStyle name="Normal 9 4 7 2 3" xfId="54840"/>
    <cellStyle name="Normal 9 4 7 4" xfId="54841"/>
    <cellStyle name="Normal 9 4 7_Lcc_inputs" xfId="54842"/>
    <cellStyle name="Normal 9 5 2 2_Lcc_inputs" xfId="54843"/>
    <cellStyle name="Normal 9 5 2 3 2 3" xfId="54844"/>
    <cellStyle name="Normal 9 5 2 3 4" xfId="54845"/>
    <cellStyle name="Normal 9 5 2 3_Lcc_inputs" xfId="54846"/>
    <cellStyle name="Normal 9 5 2 7" xfId="54847"/>
    <cellStyle name="Normal 9 5 2 8" xfId="54848"/>
    <cellStyle name="Normal 9 5 2_Lcc_inputs" xfId="54849"/>
    <cellStyle name="Normal 9 5 3_Lcc_inputs" xfId="54850"/>
    <cellStyle name="Normal 9 5 4 2 3" xfId="54851"/>
    <cellStyle name="Normal 9 5 4 4" xfId="54852"/>
    <cellStyle name="Normal 9 5 4_Lcc_inputs" xfId="54853"/>
    <cellStyle name="Normal 9 5 8" xfId="54854"/>
    <cellStyle name="Normal 9 5 9" xfId="54855"/>
    <cellStyle name="Normal 9 5_Lcc_inputs" xfId="54856"/>
    <cellStyle name="Normal 9 6 2 2_Lcc_inputs" xfId="54857"/>
    <cellStyle name="Normal 9 6 2 3 2 3" xfId="54858"/>
    <cellStyle name="Normal 9 6 2 3 4" xfId="54859"/>
    <cellStyle name="Normal 9 6 2 3_Lcc_inputs" xfId="54860"/>
    <cellStyle name="Normal 9 6 2 7" xfId="54861"/>
    <cellStyle name="Normal 9 6 2 8" xfId="54862"/>
    <cellStyle name="Normal 9 6 2_Lcc_inputs" xfId="54863"/>
    <cellStyle name="Normal 9 6 3_Lcc_inputs" xfId="54864"/>
    <cellStyle name="Normal 9 6 4 2 3" xfId="54865"/>
    <cellStyle name="Normal 9 6 4 4" xfId="54866"/>
    <cellStyle name="Normal 9 6 4_Lcc_inputs" xfId="54867"/>
    <cellStyle name="Normal 9 6 8" xfId="54868"/>
    <cellStyle name="Normal 9 6 9" xfId="54869"/>
    <cellStyle name="Normal 9 6_Lcc_inputs" xfId="54870"/>
    <cellStyle name="Normal 9 7 2 2_Lcc_inputs" xfId="54871"/>
    <cellStyle name="Normal 9 7 2 3 2 3" xfId="54872"/>
    <cellStyle name="Normal 9 7 2 3 4" xfId="54873"/>
    <cellStyle name="Normal 9 7 2 3_Lcc_inputs" xfId="54874"/>
    <cellStyle name="Normal 9 7 2 7" xfId="54875"/>
    <cellStyle name="Normal 9 7 2 8" xfId="54876"/>
    <cellStyle name="Normal 9 7 2_Lcc_inputs" xfId="54877"/>
    <cellStyle name="Normal 9 7 3_Lcc_inputs" xfId="54878"/>
    <cellStyle name="Normal 9 7 4 2 3" xfId="54879"/>
    <cellStyle name="Normal 9 7 4 4" xfId="54880"/>
    <cellStyle name="Normal 9 7 4_Lcc_inputs" xfId="54881"/>
    <cellStyle name="Normal 9 7 8" xfId="54882"/>
    <cellStyle name="Normal 9 7 9" xfId="54883"/>
    <cellStyle name="Normal 9 7_Lcc_inputs" xfId="54884"/>
    <cellStyle name="Normal 9 8 2 2_Lcc_inputs" xfId="54885"/>
    <cellStyle name="Normal 9 8 2 3 2 3" xfId="54886"/>
    <cellStyle name="Normal 9 8 2 3 4" xfId="54887"/>
    <cellStyle name="Normal 9 8 2 3_Lcc_inputs" xfId="54888"/>
    <cellStyle name="Normal 9 8 2 7" xfId="54889"/>
    <cellStyle name="Normal 9 8 2 8" xfId="54890"/>
    <cellStyle name="Normal 9 8 2_Lcc_inputs" xfId="54891"/>
    <cellStyle name="Normal 9 8 3_Lcc_inputs" xfId="54892"/>
    <cellStyle name="Normal 9 8 4 2 3" xfId="54893"/>
    <cellStyle name="Normal 9 8 4 4" xfId="54894"/>
    <cellStyle name="Normal 9 8 4_Lcc_inputs" xfId="54895"/>
    <cellStyle name="Normal 9 8 8" xfId="54896"/>
    <cellStyle name="Normal 9 8 9" xfId="54897"/>
    <cellStyle name="Normal 9 8_Lcc_inputs" xfId="54898"/>
    <cellStyle name="Normal 9 9 2_Lcc_inputs" xfId="54899"/>
    <cellStyle name="Normal 9 9 3 2 3" xfId="54900"/>
    <cellStyle name="Normal 9 9 3 4" xfId="54901"/>
    <cellStyle name="Normal 9 9 3_Lcc_inputs" xfId="54902"/>
    <cellStyle name="Normal 9 9 7" xfId="54903"/>
    <cellStyle name="Normal 9 9 8" xfId="54904"/>
    <cellStyle name="Normal 9 9_Lcc_inputs" xfId="54905"/>
    <cellStyle name="Normal 9_Lcc_inputs" xfId="54906"/>
    <cellStyle name="NOT USED 2 2" xfId="54907"/>
    <cellStyle name="NOT USED 3" xfId="54908"/>
    <cellStyle name="NOT USED_Lcc_inputs" xfId="54909"/>
    <cellStyle name="Note 2 2 10 2" xfId="54910"/>
    <cellStyle name="Note 2 2 10 3" xfId="54911"/>
    <cellStyle name="Note 2 2 11" xfId="54912"/>
    <cellStyle name="Note 2 2 11 2" xfId="54913"/>
    <cellStyle name="Note 2 2 12" xfId="54914"/>
    <cellStyle name="Note 2 2 13" xfId="54915"/>
    <cellStyle name="Note 2 2 2 2 2" xfId="54916"/>
    <cellStyle name="Note 2 2 2 2 2 2" xfId="54917"/>
    <cellStyle name="Note 2 2 2 2_Lcc_inputs" xfId="54918"/>
    <cellStyle name="Note 2 2 2 3 2_Lcc_inputs" xfId="54919"/>
    <cellStyle name="Note 2 2 2 3 3 2 3" xfId="54920"/>
    <cellStyle name="Note 2 2 2 3 3 4" xfId="54921"/>
    <cellStyle name="Note 2 2 2 3 3_Lcc_inputs" xfId="54922"/>
    <cellStyle name="Note 2 2 2 3 7" xfId="54923"/>
    <cellStyle name="Note 2 2 2 3 8" xfId="54924"/>
    <cellStyle name="Note 2 2 2 3_Lcc_inputs" xfId="54925"/>
    <cellStyle name="Note 2 2 2 4_Lcc_inputs" xfId="54926"/>
    <cellStyle name="Note 2 2 2 5_Lcc_inputs" xfId="54927"/>
    <cellStyle name="Note 2 2 2 6 3" xfId="54928"/>
    <cellStyle name="Note 2 2 2 7 2" xfId="54929"/>
    <cellStyle name="Note 2 2 2 9" xfId="54930"/>
    <cellStyle name="Note 2 2 2_Lcc_inputs" xfId="54931"/>
    <cellStyle name="Note 2 2 3 2 2_Lcc_inputs" xfId="54932"/>
    <cellStyle name="Note 2 2 3 2 3 2 3" xfId="54933"/>
    <cellStyle name="Note 2 2 3 2 3 4" xfId="54934"/>
    <cellStyle name="Note 2 2 3 2 3_Lcc_inputs" xfId="54935"/>
    <cellStyle name="Note 2 2 3 2 7" xfId="54936"/>
    <cellStyle name="Note 2 2 3 2 8" xfId="54937"/>
    <cellStyle name="Note 2 2 3 2_Lcc_inputs" xfId="54938"/>
    <cellStyle name="Note 2 2 3 3_Lcc_inputs" xfId="54939"/>
    <cellStyle name="Note 2 2 3 4 2 3" xfId="54940"/>
    <cellStyle name="Note 2 2 3 4 4" xfId="54941"/>
    <cellStyle name="Note 2 2 3 4_Lcc_inputs" xfId="54942"/>
    <cellStyle name="Note 2 2 3 8" xfId="54943"/>
    <cellStyle name="Note 2 2 3 9" xfId="54944"/>
    <cellStyle name="Note 2 2 3_Lcc_inputs" xfId="54945"/>
    <cellStyle name="Note 2 2 4 2 2_Lcc_inputs" xfId="54946"/>
    <cellStyle name="Note 2 2 4 2 3 2 3" xfId="54947"/>
    <cellStyle name="Note 2 2 4 2 3 4" xfId="54948"/>
    <cellStyle name="Note 2 2 4 2 3_Lcc_inputs" xfId="54949"/>
    <cellStyle name="Note 2 2 4 2 7" xfId="54950"/>
    <cellStyle name="Note 2 2 4 2 8" xfId="54951"/>
    <cellStyle name="Note 2 2 4 2_Lcc_inputs" xfId="54952"/>
    <cellStyle name="Note 2 2 4 3_Lcc_inputs" xfId="54953"/>
    <cellStyle name="Note 2 2 4 4 2 3" xfId="54954"/>
    <cellStyle name="Note 2 2 4 4 4" xfId="54955"/>
    <cellStyle name="Note 2 2 4 4_Lcc_inputs" xfId="54956"/>
    <cellStyle name="Note 2 2 4 8" xfId="54957"/>
    <cellStyle name="Note 2 2 4 9" xfId="54958"/>
    <cellStyle name="Note 2 2 4_Lcc_inputs" xfId="54959"/>
    <cellStyle name="Note 2 2 5 2_Lcc_inputs" xfId="54960"/>
    <cellStyle name="Note 2 2 5 3 2 3" xfId="54961"/>
    <cellStyle name="Note 2 2 5 3 4" xfId="54962"/>
    <cellStyle name="Note 2 2 5 3_Lcc_inputs" xfId="54963"/>
    <cellStyle name="Note 2 2 5 7" xfId="54964"/>
    <cellStyle name="Note 2 2 5 8" xfId="54965"/>
    <cellStyle name="Note 2 2 5_Lcc_inputs" xfId="54966"/>
    <cellStyle name="Note 2 2 6 2 2 3" xfId="54967"/>
    <cellStyle name="Note 2 2 6 2 4" xfId="54968"/>
    <cellStyle name="Note 2 2 6 2_Lcc_inputs" xfId="54969"/>
    <cellStyle name="Note 2 2 6 6" xfId="54970"/>
    <cellStyle name="Note 2 2 6 7" xfId="54971"/>
    <cellStyle name="Note 2 2 6_Lcc_inputs" xfId="54972"/>
    <cellStyle name="Note 2 2 7 2 3" xfId="54973"/>
    <cellStyle name="Note 2 2 7 3 2" xfId="54974"/>
    <cellStyle name="Note 2 2 7 4" xfId="54975"/>
    <cellStyle name="Note 2 2 7 5" xfId="54976"/>
    <cellStyle name="Note 2 2 7_Lcc_inputs" xfId="54977"/>
    <cellStyle name="Note 2 2 8 2 3" xfId="54978"/>
    <cellStyle name="Note 2 2 8 3 2" xfId="54979"/>
    <cellStyle name="Note 2 2 8 4" xfId="54980"/>
    <cellStyle name="Note 2 2 8 5" xfId="54981"/>
    <cellStyle name="Note 2 2 8_Lcc_inputs" xfId="54982"/>
    <cellStyle name="Note 2 2 9 2 2" xfId="54983"/>
    <cellStyle name="Note 2 2 9 3" xfId="54984"/>
    <cellStyle name="Note 2 2 9 4" xfId="54985"/>
    <cellStyle name="Note 2 2 9_Lcc_inputs" xfId="54986"/>
    <cellStyle name="Note 2 2_Lcc_inputs" xfId="54987"/>
    <cellStyle name="Note 2 3 2 2" xfId="54988"/>
    <cellStyle name="Note 2 3_Lcc_inputs" xfId="54989"/>
    <cellStyle name="Note 2 4 2 2" xfId="54990"/>
    <cellStyle name="Note 2 4_Lcc_inputs" xfId="54991"/>
    <cellStyle name="Note 2 5 2 2 2 3" xfId="54992"/>
    <cellStyle name="Note 2 5 2 2 4" xfId="54993"/>
    <cellStyle name="Note 2 5 2 2_Lcc_inputs" xfId="54994"/>
    <cellStyle name="Note 2 5 2 6" xfId="54995"/>
    <cellStyle name="Note 2 5 2 7" xfId="54996"/>
    <cellStyle name="Note 2 5 2_Lcc_inputs" xfId="54997"/>
    <cellStyle name="Note 2 5 3 2 3" xfId="54998"/>
    <cellStyle name="Note 2 5 3 3 2" xfId="54999"/>
    <cellStyle name="Note 2 5 3 4" xfId="55000"/>
    <cellStyle name="Note 2 5 3 5" xfId="55001"/>
    <cellStyle name="Note 2 5 3_Lcc_inputs" xfId="55002"/>
    <cellStyle name="Note 2 5 4 2 3" xfId="55003"/>
    <cellStyle name="Note 2 5 4 4" xfId="55004"/>
    <cellStyle name="Note 2 5 4_Lcc_inputs" xfId="55005"/>
    <cellStyle name="Note 2 5 5 3" xfId="55006"/>
    <cellStyle name="Note 2 5 6 2" xfId="55007"/>
    <cellStyle name="Note 2 5 7" xfId="55008"/>
    <cellStyle name="Note 2 5 8" xfId="55009"/>
    <cellStyle name="Note 2 5_Lcc_inputs" xfId="55010"/>
    <cellStyle name="Note 2 6 2 2" xfId="55011"/>
    <cellStyle name="Note 2 6 2 3" xfId="55012"/>
    <cellStyle name="Note 2 6 3 2" xfId="55013"/>
    <cellStyle name="Note 2 6 4" xfId="55014"/>
    <cellStyle name="Note 2 6_Lcc_inputs" xfId="55015"/>
    <cellStyle name="Note 2 7 2" xfId="55016"/>
    <cellStyle name="Note 2 7 2 2" xfId="55017"/>
    <cellStyle name="Note 2 7 2 3" xfId="55018"/>
    <cellStyle name="Note 2 7 3" xfId="55019"/>
    <cellStyle name="Note 2 7 3 2" xfId="55020"/>
    <cellStyle name="Note 2 7 4" xfId="55021"/>
    <cellStyle name="Note 2 7_Lcc_inputs" xfId="55022"/>
    <cellStyle name="Note 2 8 2" xfId="55023"/>
    <cellStyle name="Note 2_Lcc_inputs" xfId="55024"/>
    <cellStyle name="Note 3 2 3 2" xfId="55025"/>
    <cellStyle name="Note 3 2 3 2 2" xfId="55026"/>
    <cellStyle name="Note 3 2 3_Lcc_inputs" xfId="55027"/>
    <cellStyle name="Note 3 2 4 2" xfId="55028"/>
    <cellStyle name="Note 3 2 4 2 2" xfId="55029"/>
    <cellStyle name="Note 3 2 4_Lcc_inputs" xfId="55030"/>
    <cellStyle name="Note 3 2 5 2" xfId="55031"/>
    <cellStyle name="Note 3 2_Lcc_inputs" xfId="55032"/>
    <cellStyle name="Note 3 3 2 2" xfId="55033"/>
    <cellStyle name="Note 3 3_Lcc_inputs" xfId="55034"/>
    <cellStyle name="Note 3 4 2" xfId="55035"/>
    <cellStyle name="Note 3 4 2 2" xfId="55036"/>
    <cellStyle name="Note 3 4_Lcc_inputs" xfId="55037"/>
    <cellStyle name="Note 3 5 2" xfId="55038"/>
    <cellStyle name="Note 3 5 2 2" xfId="55039"/>
    <cellStyle name="Note 3 5_Lcc_inputs" xfId="55040"/>
    <cellStyle name="Note 3 6" xfId="55041"/>
    <cellStyle name="Note 3 6 2" xfId="55042"/>
    <cellStyle name="Note 3_Lcc_inputs" xfId="55043"/>
    <cellStyle name="Note 4 3 2" xfId="55044"/>
    <cellStyle name="Note 4_Lcc_inputs" xfId="55045"/>
    <cellStyle name="Note 5 2 2" xfId="55046"/>
    <cellStyle name="Note 5_Lcc_inputs" xfId="55047"/>
    <cellStyle name="Output 2 2 2 2" xfId="55048"/>
    <cellStyle name="Output 2 2_Lcc_inputs" xfId="55049"/>
    <cellStyle name="Output 2 3 2" xfId="55050"/>
    <cellStyle name="Output 2 3 2 2" xfId="55051"/>
    <cellStyle name="Output 2 3_Lcc_inputs" xfId="55052"/>
    <cellStyle name="Output 2_Lcc_inputs" xfId="55053"/>
    <cellStyle name="Output 3 3 2" xfId="55054"/>
    <cellStyle name="Output 3_Lcc_inputs" xfId="55055"/>
    <cellStyle name="Output 4 2" xfId="55056"/>
    <cellStyle name="Output 4 2 2" xfId="55057"/>
    <cellStyle name="Output 4_Lcc_inputs" xfId="55058"/>
    <cellStyle name="Percent 2 2 2_Lcc_inputs" xfId="55059"/>
    <cellStyle name="Percent 2 2_Lcc_inputs" xfId="55060"/>
    <cellStyle name="Percent 2_Lcc_inputs" xfId="55061"/>
    <cellStyle name="Percent 3_Lcc_inputs" xfId="55062"/>
    <cellStyle name="Percent 4 2 2_Lcc_inputs" xfId="55063"/>
    <cellStyle name="Percent 4 2_Lcc_inputs" xfId="55064"/>
    <cellStyle name="Percent 4 5_Lcc_inputs" xfId="55065"/>
    <cellStyle name="Percent 4_Lcc_inputs" xfId="55066"/>
    <cellStyle name="Percent 5_Lcc_inputs" xfId="55067"/>
    <cellStyle name="Total 2 2 2 2" xfId="55068"/>
    <cellStyle name="Total 2 2_Lcc_inputs" xfId="55069"/>
    <cellStyle name="Total 2 3 2" xfId="55070"/>
    <cellStyle name="Total 2 3 2 2" xfId="55071"/>
    <cellStyle name="Total 2 3_Lcc_inputs" xfId="55072"/>
    <cellStyle name="Total 2_Lcc_inputs" xfId="55073"/>
    <cellStyle name="Total 3 3 2" xfId="55074"/>
    <cellStyle name="Total 3_Lcc_inputs" xfId="55075"/>
    <cellStyle name="Total 4 2" xfId="55076"/>
    <cellStyle name="Total 4 2 2" xfId="55077"/>
    <cellStyle name="Total 4_Lcc_inputs" xfId="55078"/>
    <cellStyle name="Warning Text 2_Lcc_inputs" xfId="55079"/>
    <cellStyle name="Warning Text 3_Lcc_inputs" xfId="55080"/>
    <cellStyle name="Comma 64" xfId="55081"/>
    <cellStyle name="Percent 13" xfId="55082"/>
    <cellStyle name="Normal 10 17" xfId="55083"/>
    <cellStyle name="Normal 3 70" xfId="55084"/>
    <cellStyle name="Normal 3 2 59" xfId="55085"/>
    <cellStyle name="Normal 8 20" xfId="55086"/>
    <cellStyle name="Normal 7 30" xfId="55087"/>
    <cellStyle name="Normal 3 4 26" xfId="55088"/>
    <cellStyle name="Normal 3 6 26" xfId="55089"/>
    <cellStyle name="Normal 3 7 26" xfId="55090"/>
    <cellStyle name="Normal 4 13" xfId="55091"/>
    <cellStyle name="Normal 4 3 7" xfId="55092"/>
    <cellStyle name="Normal 5 30" xfId="55093"/>
    <cellStyle name="Normal 6 18" xfId="55094"/>
    <cellStyle name="Normal 7 28" xfId="55095"/>
    <cellStyle name="Normal 8 19" xfId="55096"/>
    <cellStyle name="Normal 7 29" xfId="55097"/>
    <cellStyle name="Normal 8 18" xfId="55098"/>
    <cellStyle name="Normal 9 18" xfId="55099"/>
    <cellStyle name="Note 2 2 15" xfId="55100"/>
    <cellStyle name="Percent 5 2 4" xfId="55101"/>
    <cellStyle name="Normal 6 2 7" xfId="55102"/>
    <cellStyle name="Normal 111" xfId="55103"/>
    <cellStyle name="Comma 66" xfId="55104"/>
    <cellStyle name="Normal 6 2 8" xfId="55105"/>
    <cellStyle name="Comma 67" xfId="55106"/>
    <cellStyle name="Comma 65" xfId="55107"/>
    <cellStyle name="Comma 68" xfId="55108"/>
    <cellStyle name="Normal 4 15" xfId="55109"/>
    <cellStyle name="Normal 3 4 30" xfId="55110"/>
    <cellStyle name="Normal 4 17" xfId="55111"/>
    <cellStyle name="Normal 8 24" xfId="55112"/>
    <cellStyle name="Normal 8 23" xfId="55113"/>
    <cellStyle name="Normal 9 24" xfId="55114"/>
    <cellStyle name="Comma 69" xfId="55115"/>
    <cellStyle name="Normal 7 31" xfId="55116"/>
    <cellStyle name="Normal 3 4 28" xfId="55117"/>
    <cellStyle name="Normal 8 21" xfId="55118"/>
    <cellStyle name="Comma 71" xfId="55119"/>
    <cellStyle name="Comma 70" xfId="55120"/>
    <cellStyle name="Normal 3 7 30" xfId="55121"/>
    <cellStyle name="Normal 3 6 32" xfId="55122"/>
    <cellStyle name="Normal 9 20" xfId="55123"/>
    <cellStyle name="Normal 7 39" xfId="55124"/>
    <cellStyle name="Normal 3 7 28" xfId="55125"/>
    <cellStyle name="Normal 7 41" xfId="55126"/>
    <cellStyle name="Normal 6 20" xfId="55127"/>
    <cellStyle name="Normal 8 29" xfId="55128"/>
    <cellStyle name="Normal 6 24" xfId="55129"/>
    <cellStyle name="Normal 7 33" xfId="55130"/>
    <cellStyle name="Normal 7 37" xfId="55131"/>
    <cellStyle name="Normal 4 19" xfId="55132"/>
    <cellStyle name="Normal 3 6 30" xfId="55133"/>
    <cellStyle name="Normal 4 3 9" xfId="55134"/>
    <cellStyle name="Normal 3 7 32" xfId="55135"/>
    <cellStyle name="Normal 5 34" xfId="55136"/>
    <cellStyle name="Normal 3 4 32" xfId="55137"/>
    <cellStyle name="Normal 7 34" xfId="55138"/>
    <cellStyle name="Normal 5 32" xfId="55139"/>
    <cellStyle name="Normal 8 27" xfId="55140"/>
    <cellStyle name="Comma 73" xfId="55141"/>
    <cellStyle name="Normal 10 22" xfId="55142"/>
    <cellStyle name="Normal 10 20" xfId="55143"/>
    <cellStyle name="Normal 5 36" xfId="55144"/>
    <cellStyle name="Normal 10 18" xfId="55145"/>
    <cellStyle name="Normal 3 6 28" xfId="55146"/>
    <cellStyle name="Normal 6 22" xfId="55147"/>
    <cellStyle name="Normal 8 22" xfId="55148"/>
    <cellStyle name="Normal 7 32" xfId="55149"/>
    <cellStyle name="Normal 8 25" xfId="55150"/>
    <cellStyle name="Normal 9 22" xfId="55151"/>
    <cellStyle name="Comma 72" xfId="55152"/>
    <cellStyle name="Comma 11 3" xfId="55153"/>
    <cellStyle name="Comma 13 11" xfId="55154"/>
    <cellStyle name="Normal 7 35" xfId="55155"/>
    <cellStyle name="Comma 14 4" xfId="55156"/>
    <cellStyle name="Comma 12 3" xfId="55157"/>
    <cellStyle name="Normal 3 2 61" xfId="55158"/>
    <cellStyle name="Normal 3 2 65" xfId="55159"/>
    <cellStyle name="Normal 3 2 63" xfId="55160"/>
    <cellStyle name="Normal 3 72" xfId="55161"/>
    <cellStyle name="Normal 3 76" xfId="55162"/>
    <cellStyle name="Normal 3 74" xfId="55163"/>
    <cellStyle name="Normal 3 75" xfId="55164"/>
    <cellStyle name="Normal 3 73" xfId="55165"/>
    <cellStyle name="Normal 3 71" xfId="55166"/>
    <cellStyle name="Normal 3 2 60" xfId="55167"/>
    <cellStyle name="Normal 3 2 62" xfId="55168"/>
    <cellStyle name="Normal 3 2 64" xfId="55169"/>
    <cellStyle name="Normal 3 4 27" xfId="55170"/>
    <cellStyle name="Normal 3 4 29" xfId="55171"/>
    <cellStyle name="Normal 3 4 31" xfId="55172"/>
    <cellStyle name="Normal 10 19" xfId="55173"/>
    <cellStyle name="Normal 10 21" xfId="55174"/>
    <cellStyle name="Normal 10 23" xfId="55175"/>
    <cellStyle name="Normal 3 6 27" xfId="55176"/>
    <cellStyle name="Normal 3 6 29" xfId="55177"/>
    <cellStyle name="Normal 3 6 31" xfId="55178"/>
    <cellStyle name="Normal 3 7 27" xfId="55179"/>
    <cellStyle name="Normal 3 7 29" xfId="55180"/>
    <cellStyle name="Normal 3 7 31" xfId="55181"/>
    <cellStyle name="Normal 4 14" xfId="55182"/>
    <cellStyle name="Normal 4 3 8" xfId="55183"/>
    <cellStyle name="Normal 4 16" xfId="55184"/>
    <cellStyle name="Normal 4 3 10" xfId="55185"/>
    <cellStyle name="Normal 5 31" xfId="55186"/>
    <cellStyle name="Normal 4 18" xfId="55187"/>
    <cellStyle name="Normal 5 33" xfId="55188"/>
    <cellStyle name="Normal 5 35" xfId="55189"/>
    <cellStyle name="Normal 6 19" xfId="55190"/>
    <cellStyle name="Normal 7 36" xfId="55191"/>
    <cellStyle name="Normal 6 21" xfId="55192"/>
    <cellStyle name="Normal 7 38" xfId="55193"/>
    <cellStyle name="Normal 6 23" xfId="55194"/>
    <cellStyle name="Normal 7 40" xfId="55195"/>
    <cellStyle name="Normal 8 26" xfId="55196"/>
    <cellStyle name="Normal 9 19" xfId="55197"/>
    <cellStyle name="Normal 8 28" xfId="55198"/>
    <cellStyle name="Normal 9 21" xfId="55199"/>
    <cellStyle name="Normal 8 30" xfId="55200"/>
    <cellStyle name="Normal 9 23" xfId="55201"/>
    <cellStyle name="Normal 8 31" xfId="55202"/>
    <cellStyle name="Comma 74" xfId="55203"/>
    <cellStyle name="Comma 75" xfId="55204"/>
    <cellStyle name="Comma 76" xfId="55205"/>
    <cellStyle name="Comma 77" xfId="55206"/>
    <cellStyle name="Comma 78" xfId="55207"/>
    <cellStyle name="Normal_Final Load and Revenue Forecast with 35% Rate Increase-2000 2" xfId="55208"/>
    <cellStyle name="Normal_Final Load and Revenue Forecast with 35% Rate Increase-2000 3" xfId="55209"/>
    <cellStyle name="Comma 80" xfId="55210"/>
    <cellStyle name="Normal 8 35" xfId="55211"/>
    <cellStyle name="Normal 6 26" xfId="55212"/>
    <cellStyle name="Normal 6 29" xfId="55213"/>
    <cellStyle name="Normal 7 45" xfId="55214"/>
    <cellStyle name="Normal 8 33" xfId="55215"/>
    <cellStyle name="Note 3 9" xfId="55216"/>
    <cellStyle name="Normal 7 43" xfId="55217"/>
    <cellStyle name="Comma 82" xfId="55218"/>
    <cellStyle name="Normal 6 27" xfId="55219"/>
    <cellStyle name="Comma 81" xfId="55220"/>
    <cellStyle name="Normal 7 42" xfId="55221"/>
    <cellStyle name="Note 3 8" xfId="55222"/>
    <cellStyle name="Normal 8 32" xfId="55223"/>
    <cellStyle name="Normal 8 2 7" xfId="55224"/>
    <cellStyle name="Normal 8 2 8" xfId="55225"/>
    <cellStyle name="Normal 6 28" xfId="55226"/>
    <cellStyle name="Comma 83" xfId="55227"/>
    <cellStyle name="Normal 7 44" xfId="55228"/>
    <cellStyle name="Note 3 10" xfId="55229"/>
    <cellStyle name="Normal 8 34" xfId="55230"/>
    <cellStyle name="Normal 8 2 9" xfId="55231"/>
    <cellStyle name="Normal 8 2 10" xfId="55232"/>
    <cellStyle name="Comma 84" xfId="55233"/>
    <cellStyle name="Normal 6 30" xfId="55234"/>
    <cellStyle name="Normal 7 46" xfId="55235"/>
    <cellStyle name="Normal 8 36" xfId="55236"/>
    <cellStyle name="Normal 6 4 10" xfId="55237"/>
    <cellStyle name="Note 3 2 8" xfId="55238"/>
    <cellStyle name="Normal 7 5 5" xfId="55239"/>
    <cellStyle name="Normal 14 18" xfId="55240"/>
    <cellStyle name="Normal 16 18" xfId="55241"/>
    <cellStyle name="Normal 17 18" xfId="55242"/>
    <cellStyle name="Normal 18 19" xfId="55243"/>
    <cellStyle name="Normal 19 18" xfId="55244"/>
    <cellStyle name="Normal 3 3 2 7" xfId="55245"/>
    <cellStyle name="Normal 4 2 2 9" xfId="55246"/>
    <cellStyle name="Comma 20 3" xfId="55247"/>
    <cellStyle name="Comma 19 4" xfId="55248"/>
    <cellStyle name="Normal 8 2 3 5" xfId="55249"/>
    <cellStyle name="Comma 21 2" xfId="55250"/>
    <cellStyle name="Percent 9 2" xfId="55251"/>
    <cellStyle name="Comma 22 3" xfId="55252"/>
    <cellStyle name="Comma 46 2" xfId="55253"/>
    <cellStyle name="Heading 2 2 3 2 2" xfId="55254"/>
    <cellStyle name="Note 3 6 3" xfId="55255"/>
    <cellStyle name="Output 2 3 4" xfId="55256"/>
    <cellStyle name="Heading 2 4 3 2" xfId="55257"/>
    <cellStyle name="Note 2 11 2" xfId="55258"/>
    <cellStyle name="Note 3 2 2 2" xfId="55259"/>
    <cellStyle name="Note 2 7 2 4" xfId="55260"/>
    <cellStyle name="Heading 2 4 2 2" xfId="55261"/>
    <cellStyle name="Total 2 4 3" xfId="55262"/>
    <cellStyle name="Heading 2 2 6" xfId="55263"/>
    <cellStyle name="Calculation 2 3 4" xfId="55264"/>
    <cellStyle name="Calculation 2 4 3" xfId="55265"/>
    <cellStyle name="Note 3 7 2" xfId="55266"/>
    <cellStyle name="Note 2 7 3 3" xfId="55267"/>
    <cellStyle name="Heading 2 2 3 3 2" xfId="55268"/>
    <cellStyle name="Input 2 4 3" xfId="55269"/>
    <cellStyle name="Note 3 2 3 3" xfId="55270"/>
    <cellStyle name="Note 2 12 2" xfId="55271"/>
    <cellStyle name="Output 2 4 3" xfId="55272"/>
    <cellStyle name="Comma 48 2" xfId="55273"/>
    <cellStyle name="Total 2 3 4" xfId="55274"/>
    <cellStyle name="Input 2 3 4" xfId="55275"/>
    <cellStyle name="Heading 2 2 5 2" xfId="55276"/>
    <cellStyle name="Comma 47 2" xfId="55277"/>
    <cellStyle name="Normal 20 19" xfId="55278"/>
    <cellStyle name="Normal 7 6 9" xfId="55279"/>
    <cellStyle name="Normal 8 7 11" xfId="55280"/>
    <cellStyle name="Comma 6 3 2" xfId="55281"/>
    <cellStyle name="Data Name 4 3" xfId="55282"/>
    <cellStyle name="Comma 11 3 2" xfId="55283"/>
    <cellStyle name="Comma 22 2" xfId="55284"/>
    <cellStyle name="Comma 31 2" xfId="55285"/>
    <cellStyle name="Comma 24 2" xfId="55286"/>
    <cellStyle name="Comma 25 2" xfId="55287"/>
    <cellStyle name="Comma 37 2" xfId="55288"/>
    <cellStyle name="Comma 23 2" xfId="55289"/>
    <cellStyle name="Comma 29 2" xfId="55290"/>
    <cellStyle name="Comma 26 2" xfId="55291"/>
    <cellStyle name="Comma 28 2" xfId="55292"/>
    <cellStyle name="Comma 27 2" xfId="55293"/>
    <cellStyle name="Comma 32 2" xfId="55294"/>
    <cellStyle name="Comma 35 2" xfId="55295"/>
    <cellStyle name="Comma 38 2" xfId="55296"/>
    <cellStyle name="Comma 36 2" xfId="55297"/>
    <cellStyle name="Comma 30 2" xfId="55298"/>
    <cellStyle name="Comma 33 2" xfId="55299"/>
    <cellStyle name="Comma 34 2" xfId="55300"/>
    <cellStyle name="Comma 11 2 2" xfId="55301"/>
    <cellStyle name="Comma 39 2" xfId="55302"/>
    <cellStyle name="Comma 40 2" xfId="55303"/>
    <cellStyle name="Comma 43 2" xfId="55304"/>
    <cellStyle name="Note 2 2 5 9" xfId="55305"/>
    <cellStyle name="Heading 2 2 2 3" xfId="55306"/>
    <cellStyle name="Heading 2 2 2 4" xfId="55307"/>
    <cellStyle name="Comma 41 2" xfId="55308"/>
    <cellStyle name="Percent 5 2 2 2" xfId="55309"/>
    <cellStyle name="Heading 2 2 2 2 4" xfId="55310"/>
    <cellStyle name="Normal 6 2 2 8" xfId="55311"/>
    <cellStyle name="Note 2 2 3 11" xfId="55312"/>
    <cellStyle name="Note 3 3 4" xfId="55313"/>
    <cellStyle name="Calculation 2 2 2 4" xfId="55314"/>
    <cellStyle name="Input 2 2 2 4" xfId="55315"/>
    <cellStyle name="Note 2 2 4 10" xfId="55316"/>
    <cellStyle name="Output 2 2 2 4" xfId="55317"/>
    <cellStyle name="Comma 42 2" xfId="55318"/>
    <cellStyle name="Total 2 2 2 4" xfId="55319"/>
    <cellStyle name="Note 3 4 4" xfId="55320"/>
    <cellStyle name="Note 3 5 4" xfId="55321"/>
    <cellStyle name="Comma 44 2" xfId="55322"/>
    <cellStyle name="Normal 9 5 11" xfId="55323"/>
    <cellStyle name="Comma 45 2" xfId="55324"/>
    <cellStyle name="Note 2 10 2" xfId="55325"/>
    <cellStyle name="Calculation 2 2 3 2" xfId="55326"/>
    <cellStyle name="Note 2 2 5 2 6" xfId="55327"/>
    <cellStyle name="Heading 2 2 2 3 2" xfId="55328"/>
    <cellStyle name="Note 2 9 2 2" xfId="55329"/>
    <cellStyle name="Heading 2 2 2 4 2" xfId="55330"/>
    <cellStyle name="Input 2 2 3 2" xfId="55331"/>
    <cellStyle name="Output 2 2 3 2" xfId="55332"/>
    <cellStyle name="Note 2 8 2 2" xfId="55333"/>
    <cellStyle name="Heading 2 2 2 2 2 2" xfId="55334"/>
    <cellStyle name="Calculation 2 2 4" xfId="55335"/>
    <cellStyle name="Input 2 2 4" xfId="55336"/>
    <cellStyle name="Note 2 2 3 2 9" xfId="55337"/>
    <cellStyle name="Output 2 2 4" xfId="55338"/>
    <cellStyle name="Total 2 2 4" xfId="55339"/>
    <cellStyle name="Note 3 3 2 3" xfId="55340"/>
    <cellStyle name="Calculation 2 2 2 2 2" xfId="55341"/>
    <cellStyle name="Input 2 2 2 2 2" xfId="55342"/>
    <cellStyle name="Note 2 2 4 2 9" xfId="55343"/>
    <cellStyle name="Output 2 2 2 2 2" xfId="55344"/>
    <cellStyle name="Total 2 2 2 2 2" xfId="55345"/>
    <cellStyle name="Note 3 4 2 3" xfId="55346"/>
    <cellStyle name="Total 2 2 3 2" xfId="55347"/>
    <cellStyle name="Note 3 5 2 3" xfId="55348"/>
    <cellStyle name="Note 2 10 3" xfId="55349"/>
    <cellStyle name="Calculation 2 2 3 3" xfId="55350"/>
    <cellStyle name="Note 2 2 5 3 5" xfId="55351"/>
    <cellStyle name="Heading 2 2 2 3 3" xfId="55352"/>
    <cellStyle name="Note 2 9 3" xfId="55353"/>
    <cellStyle name="Heading 2 2 2 4 3" xfId="55354"/>
    <cellStyle name="Input 2 2 3 3" xfId="55355"/>
    <cellStyle name="Output 2 2 3 3" xfId="55356"/>
    <cellStyle name="Note 2 8 3 2" xfId="55357"/>
    <cellStyle name="Heading 2 2 2 2 3" xfId="55358"/>
    <cellStyle name="Calculation 2 2 5" xfId="55359"/>
    <cellStyle name="Input 2 2 5" xfId="55360"/>
    <cellStyle name="Note 2 2 3 3 6" xfId="55361"/>
    <cellStyle name="Output 2 2 5" xfId="55362"/>
    <cellStyle name="Total 2 2 5" xfId="55363"/>
    <cellStyle name="Note 3 3 3 2" xfId="55364"/>
    <cellStyle name="Calculation 2 2 2 3" xfId="55365"/>
    <cellStyle name="Input 2 2 2 3" xfId="55366"/>
    <cellStyle name="Note 2 2 4 3 6" xfId="55367"/>
    <cellStyle name="Output 2 2 2 3" xfId="55368"/>
    <cellStyle name="Total 2 2 2 3" xfId="55369"/>
    <cellStyle name="Note 3 4 3" xfId="55370"/>
    <cellStyle name="Total 2 2 3 3" xfId="55371"/>
    <cellStyle name="Note 3 5 3" xfId="553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customXml" Target="../customXml/item1.xml" /><Relationship Id="rId15" Type="http://schemas.openxmlformats.org/officeDocument/2006/relationships/customXml" Target="../customXml/item2.xml" /><Relationship Id="rId16" Type="http://schemas.openxmlformats.org/officeDocument/2006/relationships/customXml" Target="../customXml/item3.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Shipment</a:t>
            </a:r>
            <a:r>
              <a:rPr lang="en-US" cap="none" u="none" baseline="0">
                <a:latin typeface="Calibri"/>
                <a:ea typeface="Calibri"/>
                <a:cs typeface="Calibri"/>
              </a:rPr>
              <a:t> UEC (2005-2034)</a:t>
            </a:r>
          </a:p>
        </c:rich>
      </c:tx>
      <c:layout>
        <c:manualLayout>
          <c:xMode val="edge"/>
          <c:yMode val="edge"/>
          <c:x val="0.177"/>
          <c:y val="0.045"/>
        </c:manualLayout>
      </c:layout>
      <c:overlay val="0"/>
      <c:spPr>
        <a:noFill/>
        <a:ln>
          <a:noFill/>
        </a:ln>
      </c:spPr>
    </c:title>
    <c:plotArea>
      <c:layout>
        <c:manualLayout>
          <c:layoutTarget val="inner"/>
          <c:xMode val="edge"/>
          <c:yMode val="edge"/>
          <c:x val="0.1565"/>
          <c:y val="0.1565"/>
          <c:w val="0.799"/>
          <c:h val="0.596"/>
        </c:manualLayout>
      </c:layout>
      <c:lineChart>
        <c:grouping val="standard"/>
        <c:varyColors val="0"/>
        <c:ser>
          <c:idx val="1"/>
          <c:order val="0"/>
          <c:tx>
            <c:strRef>
              <c:f>Results!$C$58</c:f>
              <c:strCache>
                <c:ptCount val="1"/>
                <c:pt idx="0">
                  <c:v>Council's Pre-case Shipment UEC </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Results!$B$59:$B$88</c:f>
              <c:numCache/>
            </c:numRef>
          </c:cat>
          <c:val>
            <c:numRef>
              <c:f>Results!$C$59:$C$88</c:f>
              <c:numCache/>
            </c:numRef>
          </c:val>
          <c:smooth val="0"/>
        </c:ser>
        <c:ser>
          <c:idx val="2"/>
          <c:order val="1"/>
          <c:tx>
            <c:strRef>
              <c:f>Results!$D$58</c:f>
              <c:strCache>
                <c:ptCount val="1"/>
                <c:pt idx="0">
                  <c:v>Model Pre-case Shipment UEC</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Results!$B$59:$B$88</c:f>
              <c:numCache/>
            </c:numRef>
          </c:cat>
          <c:val>
            <c:numRef>
              <c:f>Results!$D$59:$D$88</c:f>
              <c:numCache/>
            </c:numRef>
          </c:val>
          <c:smooth val="0"/>
        </c:ser>
        <c:ser>
          <c:idx val="3"/>
          <c:order val="2"/>
          <c:tx>
            <c:strRef>
              <c:f>Results!$E$58</c:f>
              <c:strCache>
                <c:ptCount val="1"/>
                <c:pt idx="0">
                  <c:v>Model Post-case Shipment UEC</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Results!$B$59:$B$88</c:f>
              <c:numCache/>
            </c:numRef>
          </c:cat>
          <c:val>
            <c:numRef>
              <c:f>Results!$E$59:$E$88</c:f>
              <c:numCache/>
            </c:numRef>
          </c:val>
          <c:smooth val="0"/>
        </c:ser>
        <c:marker val="1"/>
        <c:axId val="59575017"/>
        <c:axId val="66413106"/>
      </c:lineChart>
      <c:catAx>
        <c:axId val="59575017"/>
        <c:scaling>
          <c:orientation val="minMax"/>
        </c:scaling>
        <c:axPos val="b"/>
        <c:delete val="0"/>
        <c:numFmt formatCode="General" sourceLinked="1"/>
        <c:majorTickMark val="out"/>
        <c:minorTickMark val="none"/>
        <c:tickLblPos val="nextTo"/>
        <c:crossAx val="66413106"/>
        <c:crosses val="autoZero"/>
        <c:auto val="1"/>
        <c:lblOffset val="100"/>
        <c:noMultiLvlLbl val="0"/>
      </c:catAx>
      <c:valAx>
        <c:axId val="66413106"/>
        <c:scaling>
          <c:orientation val="minMax"/>
        </c:scaling>
        <c:axPos val="l"/>
        <c:title>
          <c:tx>
            <c:rich>
              <a:bodyPr vert="horz" rot="-5400000" anchor="ctr"/>
              <a:lstStyle/>
              <a:p>
                <a:pPr algn="ctr">
                  <a:defRPr/>
                </a:pPr>
                <a:r>
                  <a:rPr lang="en-US" cap="none" u="none" baseline="0">
                    <a:latin typeface="Calibri"/>
                    <a:ea typeface="Calibri"/>
                    <a:cs typeface="Calibri"/>
                  </a:rPr>
                  <a:t>kWh per Unit</a:t>
                </a:r>
              </a:p>
            </c:rich>
          </c:tx>
          <c:layout>
            <c:manualLayout>
              <c:xMode val="edge"/>
              <c:yMode val="edge"/>
              <c:x val="0.029"/>
              <c:y val="0.338"/>
            </c:manualLayout>
          </c:layout>
          <c:overlay val="0"/>
          <c:spPr>
            <a:noFill/>
            <a:ln>
              <a:noFill/>
            </a:ln>
          </c:spPr>
        </c:title>
        <c:majorGridlines/>
        <c:delete val="0"/>
        <c:numFmt formatCode="_(* #,##0_);_(* \(#,##0\);_(* &quot;-&quot;??_);_(@_)" sourceLinked="1"/>
        <c:majorTickMark val="out"/>
        <c:minorTickMark val="none"/>
        <c:tickLblPos val="nextTo"/>
        <c:crossAx val="59575017"/>
        <c:crosses val="autoZero"/>
        <c:crossBetween val="between"/>
        <c:dispUnits/>
      </c:valAx>
    </c:plotArea>
    <c:legend>
      <c:legendPos val="r"/>
      <c:layout>
        <c:manualLayout>
          <c:xMode val="edge"/>
          <c:yMode val="edge"/>
          <c:x val="0.06175"/>
          <c:y val="0.833"/>
          <c:w val="0.917"/>
          <c:h val="0.16225"/>
        </c:manualLayout>
      </c:layout>
      <c:overlay val="0"/>
    </c:legend>
    <c:plotVisOnly val="1"/>
    <c:dispBlanksAs val="gap"/>
    <c:showDLblsOverMax val="0"/>
  </c:chart>
  <c:spPr>
    <a:solidFill>
      <a:srgbClr val="EEECE1"/>
    </a:solidFill>
    <a:ln>
      <a:solidFill>
        <a:srgbClr val="EEECE1">
          <a:lumMod val="25000"/>
        </a:srgbClr>
      </a:solidFill>
    </a:ln>
  </c:spPr>
  <c:lang xmlns:c="http://schemas.openxmlformats.org/drawingml/2006/chart" val="en-US"/>
  <c:printSettings xmlns:c="http://schemas.openxmlformats.org/drawingml/2006/chart">
    <c:headerFooter/>
    <c:pageMargins b="0.75000000000000089" l="0.70000000000000062" r="0.70000000000000062" t="0.75000000000000089"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Shipment </a:t>
            </a:r>
            <a:r>
              <a:rPr lang="en-US" cap="none" u="none" baseline="0">
                <a:latin typeface="Calibri"/>
                <a:ea typeface="Calibri"/>
                <a:cs typeface="Calibri"/>
              </a:rPr>
              <a:t>Model (2005-2034)</a:t>
            </a:r>
          </a:p>
        </c:rich>
      </c:tx>
      <c:layout>
        <c:manualLayout>
          <c:xMode val="edge"/>
          <c:yMode val="edge"/>
          <c:x val="0.3295"/>
          <c:y val="0.0405"/>
        </c:manualLayout>
      </c:layout>
      <c:overlay val="0"/>
      <c:spPr>
        <a:noFill/>
        <a:ln>
          <a:noFill/>
        </a:ln>
      </c:spPr>
    </c:title>
    <c:plotArea>
      <c:layout>
        <c:manualLayout>
          <c:layoutTarget val="inner"/>
          <c:xMode val="edge"/>
          <c:yMode val="edge"/>
          <c:x val="0.15825"/>
          <c:y val="0.136"/>
          <c:w val="0.797"/>
          <c:h val="0.6165"/>
        </c:manualLayout>
      </c:layout>
      <c:lineChart>
        <c:grouping val="standard"/>
        <c:varyColors val="0"/>
        <c:ser>
          <c:idx val="1"/>
          <c:order val="0"/>
          <c:tx>
            <c:strRef>
              <c:f>Results!$H$58</c:f>
              <c:strCache>
                <c:ptCount val="1"/>
                <c:pt idx="0">
                  <c:v>Council's Shipments</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Results!$B$59:$B$88</c:f>
              <c:numCache/>
            </c:numRef>
          </c:cat>
          <c:val>
            <c:numRef>
              <c:f>Results!$H$59:$H$88</c:f>
              <c:numCache/>
            </c:numRef>
          </c:val>
          <c:smooth val="0"/>
        </c:ser>
        <c:ser>
          <c:idx val="2"/>
          <c:order val="1"/>
          <c:tx>
            <c:strRef>
              <c:f>Results!$I$58</c:f>
              <c:strCache>
                <c:ptCount val="1"/>
                <c:pt idx="0">
                  <c:v>Model Shipments</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Results!$B$59:$B$88</c:f>
              <c:numCache/>
            </c:numRef>
          </c:cat>
          <c:val>
            <c:numRef>
              <c:f>Results!$I$59:$I$88</c:f>
              <c:numCache/>
            </c:numRef>
          </c:val>
          <c:smooth val="0"/>
        </c:ser>
        <c:marker val="1"/>
        <c:axId val="60847043"/>
        <c:axId val="10752476"/>
      </c:lineChart>
      <c:catAx>
        <c:axId val="60847043"/>
        <c:scaling>
          <c:orientation val="minMax"/>
        </c:scaling>
        <c:axPos val="b"/>
        <c:delete val="0"/>
        <c:numFmt formatCode="General" sourceLinked="1"/>
        <c:majorTickMark val="out"/>
        <c:minorTickMark val="none"/>
        <c:tickLblPos val="nextTo"/>
        <c:txPr>
          <a:bodyPr vert="horz" rot="5400000"/>
          <a:lstStyle/>
          <a:p>
            <a:pPr>
              <a:defRPr lang="en-US" cap="none" u="none" baseline="0">
                <a:latin typeface="Calibri"/>
                <a:ea typeface="Calibri"/>
                <a:cs typeface="Calibri"/>
              </a:defRPr>
            </a:pPr>
          </a:p>
        </c:txPr>
        <c:crossAx val="10752476"/>
        <c:crosses val="autoZero"/>
        <c:auto val="1"/>
        <c:lblOffset val="100"/>
        <c:noMultiLvlLbl val="0"/>
      </c:catAx>
      <c:valAx>
        <c:axId val="10752476"/>
        <c:scaling>
          <c:orientation val="minMax"/>
        </c:scaling>
        <c:axPos val="l"/>
        <c:title>
          <c:tx>
            <c:rich>
              <a:bodyPr vert="horz" rot="-5400000" anchor="ctr"/>
              <a:lstStyle/>
              <a:p>
                <a:pPr algn="ctr">
                  <a:defRPr/>
                </a:pPr>
                <a:r>
                  <a:rPr lang="en-US" cap="none" u="none" baseline="0">
                    <a:latin typeface="Calibri"/>
                    <a:ea typeface="Calibri"/>
                    <a:cs typeface="Calibri"/>
                  </a:rPr>
                  <a:t>Unit</a:t>
                </a:r>
              </a:p>
            </c:rich>
          </c:tx>
          <c:layout>
            <c:manualLayout>
              <c:xMode val="edge"/>
              <c:yMode val="edge"/>
              <c:x val="0.029"/>
              <c:y val="0.338"/>
            </c:manualLayout>
          </c:layout>
          <c:overlay val="0"/>
          <c:spPr>
            <a:noFill/>
            <a:ln>
              <a:noFill/>
            </a:ln>
          </c:spPr>
        </c:title>
        <c:majorGridlines/>
        <c:delete val="0"/>
        <c:numFmt formatCode="_(* #,##0_);_(* \(#,##0\);_(* &quot;-&quot;??_);_(@_)" sourceLinked="1"/>
        <c:majorTickMark val="out"/>
        <c:minorTickMark val="none"/>
        <c:tickLblPos val="nextTo"/>
        <c:crossAx val="60847043"/>
        <c:crosses val="autoZero"/>
        <c:crossBetween val="between"/>
        <c:dispUnits/>
      </c:valAx>
    </c:plotArea>
    <c:legend>
      <c:legendPos val="r"/>
      <c:layout>
        <c:manualLayout>
          <c:xMode val="edge"/>
          <c:yMode val="edge"/>
          <c:x val="0.06175"/>
          <c:y val="0.833"/>
          <c:w val="0.917"/>
          <c:h val="0.16225"/>
        </c:manualLayout>
      </c:layout>
      <c:overlay val="0"/>
    </c:legend>
    <c:plotVisOnly val="1"/>
    <c:dispBlanksAs val="gap"/>
    <c:showDLblsOverMax val="0"/>
  </c:chart>
  <c:spPr>
    <a:solidFill>
      <a:srgbClr val="EEECE1"/>
    </a:solidFill>
    <a:ln>
      <a:solidFill>
        <a:srgbClr val="EEECE1">
          <a:lumMod val="25000"/>
        </a:srgbClr>
      </a:solidFill>
    </a:ln>
  </c:spPr>
  <c:lang xmlns:c="http://schemas.openxmlformats.org/drawingml/2006/chart" val="en-US"/>
  <c:printSettings xmlns:c="http://schemas.openxmlformats.org/drawingml/2006/chart">
    <c:headerFooter/>
    <c:pageMargins b="0.75000000000000089" l="0.70000000000000062" r="0.70000000000000062" t="0.75000000000000089"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Commercial Clothes Washers Electricity Consumption - Multi-Family (2005-2034)</a:t>
            </a:r>
          </a:p>
        </c:rich>
      </c:tx>
      <c:layout>
        <c:manualLayout>
          <c:xMode val="edge"/>
          <c:yMode val="edge"/>
          <c:x val="0.27075"/>
          <c:y val="0.03425"/>
        </c:manualLayout>
      </c:layout>
      <c:overlay val="0"/>
      <c:spPr>
        <a:noFill/>
        <a:ln>
          <a:noFill/>
        </a:ln>
      </c:spPr>
    </c:title>
    <c:plotArea>
      <c:layout>
        <c:manualLayout>
          <c:layoutTarget val="inner"/>
          <c:xMode val="edge"/>
          <c:yMode val="edge"/>
          <c:x val="0.096"/>
          <c:y val="0.11775"/>
          <c:w val="0.8395"/>
          <c:h val="0.71725"/>
        </c:manualLayout>
      </c:layout>
      <c:lineChart>
        <c:grouping val="standard"/>
        <c:varyColors val="0"/>
        <c:ser>
          <c:idx val="1"/>
          <c:order val="0"/>
          <c:tx>
            <c:strRef>
              <c:f>Results!$T$58</c:f>
              <c:strCache>
                <c:ptCount val="1"/>
                <c:pt idx="0">
                  <c:v>Modeled Pre-case Consumption (Installed UEC * Stock)</c:v>
                </c:pt>
              </c:strCache>
            </c:strRef>
          </c:tx>
          <c:spPr>
            <a:ln>
              <a:solidFill>
                <a:schemeClr val="tx2"/>
              </a:solidFill>
            </a:ln>
          </c:spPr>
          <c:extLst>
            <c:ext xmlns:c14="http://schemas.microsoft.com/office/drawing/2007/8/2/chart" uri="{6F2FDCE9-48DA-4B69-8628-5D25D57E5C99}">
              <c14:invertSolidFillFmt>
                <c14:spPr>
                  <a:solidFill>
                    <a:srgbClr val="000000"/>
                  </a:solidFill>
                </c14:spPr>
              </c14:invertSolidFillFmt>
            </c:ext>
          </c:extLst>
          <c:marker>
            <c:symbol val="auto"/>
            <c:spPr>
              <a:ln>
                <a:solidFill>
                  <a:schemeClr val="tx2"/>
                </a:solidFill>
              </a:ln>
            </c:spPr>
          </c:marker>
          <c:dLbls>
            <c:numFmt formatCode="General" sourceLinked="1"/>
            <c:showLegendKey val="0"/>
            <c:showVal val="0"/>
            <c:showBubbleSize val="0"/>
            <c:showCatName val="0"/>
            <c:showSerName val="0"/>
            <c:showLeaderLines val="1"/>
            <c:showPercent val="0"/>
          </c:dLbls>
          <c:cat>
            <c:numRef>
              <c:f>Results!$B$59:$B$88</c:f>
              <c:numCache/>
            </c:numRef>
          </c:cat>
          <c:val>
            <c:numRef>
              <c:f>Results!$T$59:$T$88</c:f>
              <c:numCache/>
            </c:numRef>
          </c:val>
          <c:smooth val="0"/>
        </c:ser>
        <c:ser>
          <c:idx val="0"/>
          <c:order val="1"/>
          <c:tx>
            <c:strRef>
              <c:f>Results!$U$58</c:f>
              <c:strCache>
                <c:ptCount val="1"/>
                <c:pt idx="0">
                  <c:v>Modeled Post-case Consumption (Installed UEC* Stock)</c:v>
                </c:pt>
              </c:strCache>
            </c:strRef>
          </c:tx>
          <c:spPr>
            <a:ln>
              <a:solidFill>
                <a:schemeClr val="accent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chemeClr val="accent2"/>
              </a:solidFill>
            </c:spPr>
          </c:marker>
          <c:dLbls>
            <c:numFmt formatCode="General" sourceLinked="1"/>
            <c:showLegendKey val="0"/>
            <c:showVal val="0"/>
            <c:showBubbleSize val="0"/>
            <c:showCatName val="0"/>
            <c:showSerName val="0"/>
            <c:showLeaderLines val="1"/>
            <c:showPercent val="0"/>
          </c:dLbls>
          <c:cat>
            <c:numRef>
              <c:f>Results!$B$59:$B$88</c:f>
              <c:numCache/>
            </c:numRef>
          </c:cat>
          <c:val>
            <c:numRef>
              <c:f>Results!$U$59:$U$88</c:f>
              <c:numCache/>
            </c:numRef>
          </c:val>
          <c:smooth val="0"/>
        </c:ser>
        <c:marker val="1"/>
        <c:axId val="29663421"/>
        <c:axId val="65644198"/>
      </c:lineChart>
      <c:catAx>
        <c:axId val="29663421"/>
        <c:scaling>
          <c:orientation val="minMax"/>
        </c:scaling>
        <c:axPos val="b"/>
        <c:delete val="0"/>
        <c:numFmt formatCode="General" sourceLinked="1"/>
        <c:majorTickMark val="out"/>
        <c:minorTickMark val="none"/>
        <c:tickLblPos val="nextTo"/>
        <c:txPr>
          <a:bodyPr/>
          <a:lstStyle/>
          <a:p>
            <a:pPr>
              <a:defRPr lang="en-US" cap="none" sz="1100" u="none" baseline="0">
                <a:latin typeface="Calibri"/>
                <a:ea typeface="Calibri"/>
                <a:cs typeface="Calibri"/>
              </a:defRPr>
            </a:pPr>
          </a:p>
        </c:txPr>
        <c:crossAx val="65644198"/>
        <c:crosses val="autoZero"/>
        <c:auto val="1"/>
        <c:lblOffset val="100"/>
        <c:noMultiLvlLbl val="0"/>
      </c:catAx>
      <c:valAx>
        <c:axId val="65644198"/>
        <c:scaling>
          <c:orientation val="minMax"/>
        </c:scaling>
        <c:axPos val="l"/>
        <c:title>
          <c:tx>
            <c:rich>
              <a:bodyPr vert="horz" rot="-5400000" anchor="ctr"/>
              <a:lstStyle/>
              <a:p>
                <a:pPr algn="ctr">
                  <a:defRPr/>
                </a:pPr>
                <a:r>
                  <a:rPr lang="en-US" cap="none" sz="1800" b="1" u="none" baseline="0">
                    <a:latin typeface="Calibri"/>
                    <a:ea typeface="Calibri"/>
                    <a:cs typeface="Calibri"/>
                  </a:rPr>
                  <a:t>aMW</a:t>
                </a:r>
              </a:p>
            </c:rich>
          </c:tx>
          <c:layout>
            <c:manualLayout>
              <c:xMode val="edge"/>
              <c:yMode val="edge"/>
              <c:x val="0.027"/>
              <c:y val="0.357"/>
            </c:manualLayout>
          </c:layout>
          <c:overlay val="0"/>
          <c:spPr>
            <a:noFill/>
            <a:ln>
              <a:noFill/>
            </a:ln>
          </c:spPr>
        </c:title>
        <c:majorGridlines/>
        <c:delete val="0"/>
        <c:numFmt formatCode="_(* #,##0_);_(* \(#,##0\);_(* &quot;-&quot;??_);_(@_)" sourceLinked="1"/>
        <c:majorTickMark val="out"/>
        <c:minorTickMark val="none"/>
        <c:tickLblPos val="nextTo"/>
        <c:txPr>
          <a:bodyPr/>
          <a:lstStyle/>
          <a:p>
            <a:pPr>
              <a:defRPr lang="en-US" cap="none" sz="1400" u="none" baseline="0">
                <a:latin typeface="Calibri"/>
                <a:ea typeface="Calibri"/>
                <a:cs typeface="Calibri"/>
              </a:defRPr>
            </a:pPr>
          </a:p>
        </c:txPr>
        <c:crossAx val="29663421"/>
        <c:crosses val="autoZero"/>
        <c:crossBetween val="between"/>
        <c:dispUnits/>
      </c:valAx>
    </c:plotArea>
    <c:legend>
      <c:legendPos val="r"/>
      <c:layout>
        <c:manualLayout>
          <c:xMode val="edge"/>
          <c:yMode val="edge"/>
          <c:x val="0.02925"/>
          <c:y val="0.892"/>
          <c:w val="0.9645"/>
          <c:h val="0.09375"/>
        </c:manualLayout>
      </c:layout>
      <c:overlay val="0"/>
      <c:txPr>
        <a:bodyPr vert="horz" rot="0"/>
        <a:lstStyle/>
        <a:p>
          <a:pPr>
            <a:defRPr lang="en-US" cap="none" sz="1800" u="none" baseline="0">
              <a:latin typeface="Calibri"/>
              <a:ea typeface="Calibri"/>
              <a:cs typeface="Calibri"/>
            </a:defRPr>
          </a:pPr>
        </a:p>
      </c:txPr>
    </c:legend>
    <c:plotVisOnly val="1"/>
    <c:dispBlanksAs val="gap"/>
    <c:showDLblsOverMax val="0"/>
  </c:chart>
  <c:spPr>
    <a:solidFill>
      <a:schemeClr val="bg2"/>
    </a:solidFill>
    <a:ln>
      <a:solidFill>
        <a:schemeClr val="bg2">
          <a:lumMod val="25000"/>
        </a:schemeClr>
      </a:solidFill>
    </a:ln>
  </c:spPr>
  <c:lang xmlns:c="http://schemas.openxmlformats.org/drawingml/2006/chart" val="en-US"/>
  <c:printSettings xmlns:c="http://schemas.openxmlformats.org/drawingml/2006/chart">
    <c:headerFooter/>
    <c:pageMargins b="0.75000000000000111" l="0.70000000000000062" r="0.70000000000000062" t="0.75000000000000111"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9"/>
    </mc:Choice>
    <mc:Fallback>
      <c:style val="29"/>
    </mc:Fallback>
  </mc:AlternateContent>
  <c:chart>
    <c:autoTitleDeleted val="0"/>
    <c:title>
      <c:tx>
        <c:rich>
          <a:bodyPr vert="horz" rot="0" anchor="ctr"/>
          <a:lstStyle/>
          <a:p>
            <a:pPr algn="ctr">
              <a:defRPr/>
            </a:pPr>
            <a:r>
              <a:rPr lang="en-US" cap="none" u="none" baseline="0">
                <a:latin typeface="Calibri"/>
                <a:ea typeface="Calibri"/>
                <a:cs typeface="Calibri"/>
              </a:rPr>
              <a:t>Annual Non Programmatic Savings Due to Standard (aMW)</a:t>
            </a:r>
          </a:p>
        </c:rich>
      </c:tx>
      <c:layout/>
      <c:overlay val="0"/>
      <c:spPr>
        <a:noFill/>
        <a:ln>
          <a:noFill/>
        </a:ln>
      </c:spPr>
    </c:title>
    <c:plotArea>
      <c:layout>
        <c:manualLayout>
          <c:layoutTarget val="inner"/>
          <c:xMode val="edge"/>
          <c:yMode val="edge"/>
          <c:x val="0.1495"/>
          <c:y val="0.17825"/>
          <c:w val="0.75675"/>
          <c:h val="0.7155"/>
        </c:manualLayout>
      </c:layout>
      <c:barChart>
        <c:barDir val="col"/>
        <c:grouping val="clustered"/>
        <c:varyColors val="0"/>
        <c:ser>
          <c:idx val="0"/>
          <c:order val="0"/>
          <c:tx>
            <c:strRef>
              <c:f>Results!$AA$58</c:f>
              <c:strCache>
                <c:ptCount val="1"/>
                <c:pt idx="0">
                  <c:v>Annual Savings Due to Standard Before Program Adjustments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Results!$X$64:$X$68</c:f>
              <c:numCache/>
            </c:numRef>
          </c:cat>
          <c:val>
            <c:numRef>
              <c:f>Results!$AA$64:$AA$68</c:f>
              <c:numCache/>
            </c:numRef>
          </c:val>
        </c:ser>
        <c:axId val="53926871"/>
        <c:axId val="15579792"/>
      </c:barChart>
      <c:catAx>
        <c:axId val="53926871"/>
        <c:scaling>
          <c:orientation val="minMax"/>
        </c:scaling>
        <c:axPos val="b"/>
        <c:delete val="0"/>
        <c:numFmt formatCode="General" sourceLinked="1"/>
        <c:majorTickMark val="out"/>
        <c:minorTickMark val="none"/>
        <c:tickLblPos val="nextTo"/>
        <c:crossAx val="15579792"/>
        <c:crosses val="autoZero"/>
        <c:auto val="1"/>
        <c:lblOffset val="100"/>
        <c:noMultiLvlLbl val="0"/>
      </c:catAx>
      <c:valAx>
        <c:axId val="15579792"/>
        <c:scaling>
          <c:orientation val="minMax"/>
        </c:scaling>
        <c:axPos val="l"/>
        <c:majorGridlines/>
        <c:delete val="0"/>
        <c:numFmt formatCode="0.0" sourceLinked="1"/>
        <c:majorTickMark val="out"/>
        <c:minorTickMark val="none"/>
        <c:tickLblPos val="nextTo"/>
        <c:crossAx val="53926871"/>
        <c:crosses val="autoZero"/>
        <c:crossBetween val="between"/>
        <c:dispUnits/>
      </c:valAx>
    </c:plotArea>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Unit Energy Consumption (kWh/Unit) 2005-2034</a:t>
            </a:r>
          </a:p>
        </c:rich>
      </c:tx>
      <c:layout>
        <c:manualLayout>
          <c:xMode val="edge"/>
          <c:yMode val="edge"/>
          <c:x val="0.1705"/>
          <c:y val="0.02625"/>
        </c:manualLayout>
      </c:layout>
      <c:overlay val="0"/>
      <c:spPr>
        <a:noFill/>
        <a:ln>
          <a:noFill/>
        </a:ln>
      </c:spPr>
    </c:title>
    <c:plotArea>
      <c:layout>
        <c:manualLayout>
          <c:layoutTarget val="inner"/>
          <c:xMode val="edge"/>
          <c:yMode val="edge"/>
          <c:x val="0.14475"/>
          <c:y val="0.12075"/>
          <c:w val="0.8145"/>
          <c:h val="0.6225"/>
        </c:manualLayout>
      </c:layout>
      <c:lineChart>
        <c:grouping val="standard"/>
        <c:varyColors val="0"/>
        <c:ser>
          <c:idx val="9"/>
          <c:order val="0"/>
          <c:tx>
            <c:strRef>
              <c:f>UEC!$D$69</c:f>
              <c:strCache>
                <c:ptCount val="1"/>
                <c:pt idx="0">
                  <c:v>Average Pre- case UEC </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UEC!$T$73:$AW$73</c:f>
              <c:numCache/>
            </c:numRef>
          </c:cat>
          <c:val>
            <c:numRef>
              <c:f>UEC!$T$69:$AW$69</c:f>
              <c:numCache/>
            </c:numRef>
          </c:val>
          <c:smooth val="0"/>
        </c:ser>
        <c:ser>
          <c:idx val="10"/>
          <c:order val="1"/>
          <c:tx>
            <c:strRef>
              <c:f>UEC!$D$76</c:f>
              <c:strCache>
                <c:ptCount val="1"/>
                <c:pt idx="0">
                  <c:v>Average post case UEC </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UEC!$T$73:$AW$73</c:f>
              <c:numCache/>
            </c:numRef>
          </c:cat>
          <c:val>
            <c:numRef>
              <c:f>UEC!$T$76:$AW$76</c:f>
              <c:numCache/>
            </c:numRef>
          </c:val>
          <c:smooth val="0"/>
        </c:ser>
        <c:marker val="1"/>
        <c:axId val="6000401"/>
        <c:axId val="54003610"/>
      </c:lineChart>
      <c:catAx>
        <c:axId val="6000401"/>
        <c:scaling>
          <c:orientation val="minMax"/>
        </c:scaling>
        <c:axPos val="b"/>
        <c:delete val="0"/>
        <c:numFmt formatCode="General" sourceLinked="1"/>
        <c:majorTickMark val="out"/>
        <c:minorTickMark val="none"/>
        <c:tickLblPos val="nextTo"/>
        <c:txPr>
          <a:bodyPr vert="horz" rot="5400000"/>
          <a:lstStyle/>
          <a:p>
            <a:pPr>
              <a:defRPr lang="en-US" cap="none" u="none" baseline="0">
                <a:latin typeface="Calibri"/>
                <a:ea typeface="Calibri"/>
                <a:cs typeface="Calibri"/>
              </a:defRPr>
            </a:pPr>
          </a:p>
        </c:txPr>
        <c:crossAx val="54003610"/>
        <c:crosses val="autoZero"/>
        <c:auto val="1"/>
        <c:lblOffset val="100"/>
        <c:noMultiLvlLbl val="0"/>
      </c:catAx>
      <c:valAx>
        <c:axId val="54003610"/>
        <c:scaling>
          <c:orientation val="minMax"/>
        </c:scaling>
        <c:axPos val="l"/>
        <c:title>
          <c:tx>
            <c:rich>
              <a:bodyPr vert="horz" rot="-5400000" anchor="ctr"/>
              <a:lstStyle/>
              <a:p>
                <a:pPr algn="ctr">
                  <a:defRPr/>
                </a:pPr>
                <a:r>
                  <a:rPr lang="en-US" cap="none" u="none" baseline="0">
                    <a:latin typeface="Calibri"/>
                    <a:ea typeface="Calibri"/>
                    <a:cs typeface="Calibri"/>
                  </a:rPr>
                  <a:t>Average Annual Unit Consumption</a:t>
                </a:r>
                <a:r>
                  <a:rPr lang="en-US" cap="none" u="none" baseline="0">
                    <a:latin typeface="Calibri"/>
                    <a:ea typeface="Calibri"/>
                    <a:cs typeface="Calibri"/>
                  </a:rPr>
                  <a:t> (</a:t>
                </a:r>
                <a:r>
                  <a:rPr lang="en-US" cap="none" u="none" baseline="0">
                    <a:latin typeface="Calibri"/>
                    <a:ea typeface="Calibri"/>
                    <a:cs typeface="Calibri"/>
                  </a:rPr>
                  <a:t> kWh/Unit) </a:t>
                </a:r>
              </a:p>
            </c:rich>
          </c:tx>
          <c:layout>
            <c:manualLayout>
              <c:xMode val="edge"/>
              <c:yMode val="edge"/>
              <c:x val="0.04925"/>
              <c:y val="0.1345"/>
            </c:manualLayout>
          </c:layout>
          <c:overlay val="0"/>
          <c:spPr>
            <a:noFill/>
            <a:ln>
              <a:noFill/>
            </a:ln>
          </c:spPr>
        </c:title>
        <c:majorGridlines/>
        <c:delete val="0"/>
        <c:numFmt formatCode="0" sourceLinked="1"/>
        <c:majorTickMark val="out"/>
        <c:minorTickMark val="none"/>
        <c:tickLblPos val="nextTo"/>
        <c:crossAx val="6000401"/>
        <c:crosses val="autoZero"/>
        <c:crossBetween val="between"/>
        <c:dispUnits/>
      </c:valAx>
    </c:plotArea>
    <c:legend>
      <c:legendPos val="r"/>
      <c:layout>
        <c:manualLayout>
          <c:xMode val="edge"/>
          <c:yMode val="edge"/>
          <c:x val="0.07225"/>
          <c:y val="0.8585"/>
          <c:w val="0.84125"/>
          <c:h val="0.123"/>
        </c:manualLayout>
      </c:layout>
      <c:overlay val="0"/>
    </c:legend>
    <c:plotVisOnly val="1"/>
    <c:dispBlanksAs val="gap"/>
    <c:showDLblsOverMax val="0"/>
  </c:chart>
  <c:lang xmlns:c="http://schemas.openxmlformats.org/drawingml/2006/chart" val="en-US"/>
  <c:printSettings xmlns:c="http://schemas.openxmlformats.org/drawingml/2006/chart">
    <c:headerFooter/>
    <c:pageMargins b="0.75000000000000089" l="0.70000000000000062" r="0.70000000000000062" t="0.75000000000000089"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latin typeface="Calibri"/>
                <a:ea typeface="Calibri"/>
                <a:cs typeface="Calibri"/>
              </a:rPr>
              <a:t>Unit Energy Consumption (kWh/Unit) 2005-2034</a:t>
            </a:r>
          </a:p>
        </c:rich>
      </c:tx>
      <c:layout>
        <c:manualLayout>
          <c:xMode val="edge"/>
          <c:yMode val="edge"/>
          <c:x val="0.1705"/>
          <c:y val="0.02625"/>
        </c:manualLayout>
      </c:layout>
      <c:overlay val="0"/>
      <c:spPr>
        <a:noFill/>
        <a:ln>
          <a:noFill/>
        </a:ln>
      </c:spPr>
    </c:title>
    <c:plotArea>
      <c:layout>
        <c:manualLayout>
          <c:layoutTarget val="inner"/>
          <c:xMode val="edge"/>
          <c:yMode val="edge"/>
          <c:x val="0.14475"/>
          <c:y val="0.12075"/>
          <c:w val="0.8145"/>
          <c:h val="0.6225"/>
        </c:manualLayout>
      </c:layout>
      <c:lineChart>
        <c:grouping val="standard"/>
        <c:varyColors val="0"/>
        <c:ser>
          <c:idx val="9"/>
          <c:order val="0"/>
          <c:tx>
            <c:strRef>
              <c:f>UEC!$D$69</c:f>
              <c:strCache>
                <c:ptCount val="1"/>
                <c:pt idx="0">
                  <c:v>Average Pre- case UEC </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UEC!$T$73:$AW$73</c:f>
              <c:numCache/>
            </c:numRef>
          </c:cat>
          <c:val>
            <c:numRef>
              <c:f>UEC!$T$86:$AW$86</c:f>
              <c:numCache/>
            </c:numRef>
          </c:val>
          <c:smooth val="0"/>
        </c:ser>
        <c:ser>
          <c:idx val="10"/>
          <c:order val="1"/>
          <c:tx>
            <c:strRef>
              <c:f>UEC!$D$76</c:f>
              <c:strCache>
                <c:ptCount val="1"/>
                <c:pt idx="0">
                  <c:v>Average post case UEC </c:v>
                </c:pt>
              </c:strCache>
            </c:strRef>
          </c:tx>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cat>
            <c:numRef>
              <c:f>UEC!$T$73:$AW$73</c:f>
              <c:numCache/>
            </c:numRef>
          </c:cat>
          <c:val>
            <c:numRef>
              <c:f>UEC!$T$93:$AW$93</c:f>
              <c:numCache/>
            </c:numRef>
          </c:val>
          <c:smooth val="0"/>
        </c:ser>
        <c:marker val="1"/>
        <c:axId val="16270443"/>
        <c:axId val="12216260"/>
      </c:lineChart>
      <c:catAx>
        <c:axId val="16270443"/>
        <c:scaling>
          <c:orientation val="minMax"/>
        </c:scaling>
        <c:axPos val="b"/>
        <c:delete val="0"/>
        <c:numFmt formatCode="General" sourceLinked="1"/>
        <c:majorTickMark val="out"/>
        <c:minorTickMark val="none"/>
        <c:tickLblPos val="nextTo"/>
        <c:txPr>
          <a:bodyPr vert="horz" rot="5400000"/>
          <a:lstStyle/>
          <a:p>
            <a:pPr>
              <a:defRPr lang="en-US" cap="none" u="none" baseline="0">
                <a:latin typeface="Calibri"/>
                <a:ea typeface="Calibri"/>
                <a:cs typeface="Calibri"/>
              </a:defRPr>
            </a:pPr>
          </a:p>
        </c:txPr>
        <c:crossAx val="12216260"/>
        <c:crosses val="autoZero"/>
        <c:auto val="1"/>
        <c:lblOffset val="100"/>
        <c:noMultiLvlLbl val="0"/>
      </c:catAx>
      <c:valAx>
        <c:axId val="12216260"/>
        <c:scaling>
          <c:orientation val="minMax"/>
        </c:scaling>
        <c:axPos val="l"/>
        <c:title>
          <c:tx>
            <c:rich>
              <a:bodyPr vert="horz" rot="-5400000" anchor="ctr"/>
              <a:lstStyle/>
              <a:p>
                <a:pPr algn="ctr">
                  <a:defRPr/>
                </a:pPr>
                <a:r>
                  <a:rPr lang="en-US" cap="none" u="none" baseline="0">
                    <a:latin typeface="Calibri"/>
                    <a:ea typeface="Calibri"/>
                    <a:cs typeface="Calibri"/>
                  </a:rPr>
                  <a:t>Average Annual Unit Consumption</a:t>
                </a:r>
                <a:r>
                  <a:rPr lang="en-US" cap="none" u="none" baseline="0">
                    <a:latin typeface="Calibri"/>
                    <a:ea typeface="Calibri"/>
                    <a:cs typeface="Calibri"/>
                  </a:rPr>
                  <a:t> (</a:t>
                </a:r>
                <a:r>
                  <a:rPr lang="en-US" cap="none" u="none" baseline="0">
                    <a:latin typeface="Calibri"/>
                    <a:ea typeface="Calibri"/>
                    <a:cs typeface="Calibri"/>
                  </a:rPr>
                  <a:t> kWh/Unit) </a:t>
                </a:r>
              </a:p>
            </c:rich>
          </c:tx>
          <c:layout>
            <c:manualLayout>
              <c:xMode val="edge"/>
              <c:yMode val="edge"/>
              <c:x val="0.04925"/>
              <c:y val="0.1345"/>
            </c:manualLayout>
          </c:layout>
          <c:overlay val="0"/>
          <c:spPr>
            <a:noFill/>
            <a:ln>
              <a:noFill/>
            </a:ln>
          </c:spPr>
        </c:title>
        <c:majorGridlines/>
        <c:delete val="0"/>
        <c:numFmt formatCode="0" sourceLinked="1"/>
        <c:majorTickMark val="out"/>
        <c:minorTickMark val="none"/>
        <c:tickLblPos val="nextTo"/>
        <c:crossAx val="16270443"/>
        <c:crosses val="autoZero"/>
        <c:crossBetween val="between"/>
        <c:dispUnits/>
      </c:valAx>
    </c:plotArea>
    <c:legend>
      <c:legendPos val="r"/>
      <c:layout>
        <c:manualLayout>
          <c:xMode val="edge"/>
          <c:yMode val="edge"/>
          <c:x val="0.07225"/>
          <c:y val="0.8585"/>
          <c:w val="0.84125"/>
          <c:h val="0.123"/>
        </c:manualLayout>
      </c:layout>
      <c:overlay val="0"/>
    </c:legend>
    <c:plotVisOnly val="1"/>
    <c:dispBlanksAs val="gap"/>
    <c:showDLblsOverMax val="0"/>
  </c:chart>
  <c:lang xmlns:c="http://schemas.openxmlformats.org/drawingml/2006/chart" val="en-US"/>
  <c:printSettings xmlns:c="http://schemas.openxmlformats.org/drawingml/2006/chart">
    <c:headerFooter/>
    <c:pageMargins b="0.75000000000000089" l="0.70000000000000062" r="0.70000000000000062" t="0.75000000000000089"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7"/>
          <c:y val="0.061"/>
          <c:w val="0.73425"/>
          <c:h val="0.87475"/>
        </c:manualLayout>
      </c:layout>
      <c:scatterChart>
        <c:scatterStyle val="smoothMarker"/>
        <c:varyColors val="0"/>
        <c:ser>
          <c:idx val="0"/>
          <c:order val="0"/>
          <c:tx>
            <c:strRef>
              <c:f>'Stock Model'!$BH$7</c:f>
              <c:strCache>
                <c:ptCount val="1"/>
                <c:pt idx="0">
                  <c:v>Actual Retirements</c:v>
                </c:pt>
              </c:strCache>
            </c:strRef>
          </c:tx>
          <c:spPr>
            <a:ln w="1905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'Stock Model'!$B$24:$B$53</c:f>
              <c:numCache/>
            </c:numRef>
          </c:xVal>
          <c:yVal>
            <c:numRef>
              <c:f>'Stock Model'!$BH$24:$BH$53</c:f>
              <c:numCache/>
            </c:numRef>
          </c:yVal>
          <c:smooth val="1"/>
        </c:ser>
        <c:ser>
          <c:idx val="1"/>
          <c:order val="1"/>
          <c:tx>
            <c:strRef>
              <c:f>'Stock Model'!$BI$7</c:f>
              <c:strCache>
                <c:ptCount val="1"/>
                <c:pt idx="0">
                  <c:v>Repl. Units</c:v>
                </c:pt>
              </c:strCache>
            </c:strRef>
          </c:tx>
          <c:spPr>
            <a:ln w="1905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'Stock Model'!$B$24:$B$53</c:f>
              <c:numCache/>
            </c:numRef>
          </c:xVal>
          <c:yVal>
            <c:numRef>
              <c:f>'Stock Model'!$BI$24:$BI$53</c:f>
              <c:numCache/>
            </c:numRef>
          </c:yVal>
          <c:smooth val="1"/>
        </c:ser>
        <c:ser>
          <c:idx val="2"/>
          <c:order val="2"/>
          <c:tx>
            <c:strRef>
              <c:f>'Stock Model'!$BJ$7</c:f>
              <c:strCache>
                <c:ptCount val="1"/>
                <c:pt idx="0">
                  <c:v>New Cons Units</c:v>
                </c:pt>
              </c:strCache>
            </c:strRef>
          </c:tx>
          <c:spPr>
            <a:ln w="19050">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xVal>
            <c:numRef>
              <c:f>'Stock Model'!$B$24:$B$53</c:f>
              <c:numCache/>
            </c:numRef>
          </c:xVal>
          <c:yVal>
            <c:numRef>
              <c:f>'Stock Model'!$BJ$24:$BJ$53</c:f>
              <c:numCache/>
            </c:numRef>
          </c:yVal>
          <c:smooth val="1"/>
        </c:ser>
        <c:ser>
          <c:idx val="3"/>
          <c:order val="3"/>
          <c:tx>
            <c:strRef>
              <c:f>'Stock Model'!$BK$7</c:f>
              <c:strCache>
                <c:ptCount val="1"/>
                <c:pt idx="0">
                  <c:v>Total Shipment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'Stock Model'!$B$24:$B$53</c:f>
              <c:numCache/>
            </c:numRef>
          </c:xVal>
          <c:yVal>
            <c:numRef>
              <c:f>'Stock Model'!$BK$24:$BK$53</c:f>
              <c:numCache/>
            </c:numRef>
          </c:yVal>
          <c:smooth val="1"/>
        </c:ser>
        <c:axId val="42837477"/>
        <c:axId val="49992974"/>
      </c:scatterChart>
      <c:scatterChart>
        <c:scatterStyle val="lineMarker"/>
        <c:varyColors val="0"/>
        <c:ser>
          <c:idx val="4"/>
          <c:order val="4"/>
          <c:tx>
            <c:v>Historical Shipment</c:v>
          </c:tx>
          <c:spPr>
            <a:ln w="28575">
              <a:no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xVal>
            <c:numRef>
              <c:f>'Stock Model'!$AY$9:$AY$24</c:f>
              <c:numCache/>
            </c:numRef>
          </c:xVal>
          <c:yVal>
            <c:numRef>
              <c:f>'Stock Model'!$AZ$9:$AZ$24</c:f>
              <c:numCache/>
            </c:numRef>
          </c:yVal>
          <c:smooth val="0"/>
        </c:ser>
        <c:ser>
          <c:idx val="5"/>
          <c:order val="5"/>
          <c:tx>
            <c:strRef>
              <c:f>'Stock Model'!$BL$7</c:f>
              <c:strCache>
                <c:ptCount val="1"/>
                <c:pt idx="0">
                  <c:v>6Plan's Baseline</c:v>
                </c:pt>
              </c:strCache>
            </c:strRef>
          </c:tx>
          <c:spPr>
            <a:ln w="19050">
              <a:solidFill>
                <a:schemeClr val="accent6"/>
              </a:solidFill>
            </a:ln>
          </c:spPr>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xVal>
            <c:numRef>
              <c:f>'Stock Model'!$AY$24:$AY$53</c:f>
              <c:numCache/>
            </c:numRef>
          </c:xVal>
          <c:yVal>
            <c:numRef>
              <c:f>'Stock Model'!$BL$24:$BL$53</c:f>
              <c:numCache/>
            </c:numRef>
          </c:yVal>
          <c:smooth val="0"/>
        </c:ser>
        <c:axId val="42837477"/>
        <c:axId val="49992974"/>
      </c:scatterChart>
      <c:catAx>
        <c:axId val="42837477"/>
        <c:scaling>
          <c:orientation val="minMax"/>
          <c:max val="2034"/>
          <c:min val="2001"/>
        </c:scaling>
        <c:axPos val="b"/>
        <c:delete val="0"/>
        <c:numFmt formatCode="General" sourceLinked="1"/>
        <c:majorTickMark val="out"/>
        <c:minorTickMark val="none"/>
        <c:tickLblPos val="nextTo"/>
        <c:crossAx val="49992974"/>
        <c:crosses val="autoZero"/>
        <c:auto val="1"/>
        <c:lblOffset val="100"/>
        <c:noMultiLvlLbl val="0"/>
      </c:catAx>
      <c:valAx>
        <c:axId val="49992974"/>
        <c:scaling>
          <c:orientation val="minMax"/>
        </c:scaling>
        <c:axPos val="l"/>
        <c:title>
          <c:tx>
            <c:rich>
              <a:bodyPr vert="horz" rot="-5400000" anchor="ctr"/>
              <a:lstStyle/>
              <a:p>
                <a:pPr algn="ctr">
                  <a:defRPr/>
                </a:pPr>
                <a:r>
                  <a:rPr lang="en-US" cap="none" u="none" baseline="0">
                    <a:latin typeface="Calibri"/>
                    <a:ea typeface="Calibri"/>
                    <a:cs typeface="Calibri"/>
                  </a:rPr>
                  <a:t>Total</a:t>
                </a:r>
                <a:r>
                  <a:rPr lang="en-US" cap="none" u="none" baseline="0">
                    <a:latin typeface="Calibri"/>
                    <a:ea typeface="Calibri"/>
                    <a:cs typeface="Calibri"/>
                  </a:rPr>
                  <a:t> Commercial Clotheswashers Shipment </a:t>
                </a:r>
              </a:p>
            </c:rich>
          </c:tx>
          <c:layout>
            <c:manualLayout>
              <c:xMode val="edge"/>
              <c:yMode val="edge"/>
              <c:x val="0.037"/>
              <c:y val="0.212"/>
            </c:manualLayout>
          </c:layout>
          <c:overlay val="0"/>
          <c:spPr>
            <a:noFill/>
            <a:ln>
              <a:noFill/>
            </a:ln>
          </c:spPr>
        </c:title>
        <c:majorGridlines/>
        <c:delete val="0"/>
        <c:numFmt formatCode="0" sourceLinked="1"/>
        <c:majorTickMark val="out"/>
        <c:minorTickMark val="none"/>
        <c:tickLblPos val="nextTo"/>
        <c:crossAx val="42837477"/>
        <c:crosses val="autoZero"/>
        <c:crossBetween val="midCat"/>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000000000000133" l="0.70000000000000062" r="0.70000000000000062" t="0.75000000000000133"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1"/>
          <c:order val="0"/>
          <c:tx>
            <c:strRef>
              <c:f>'CCW Stock Data'!$D$4</c:f>
              <c:strCache>
                <c:ptCount val="1"/>
                <c:pt idx="0">
                  <c:v>New Construction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'CCW Stock Data'!$B$5:$B$38</c:f>
              <c:numCache/>
            </c:numRef>
          </c:cat>
          <c:val>
            <c:numRef>
              <c:f>'CCW Stock Data'!$D$5:$D$38</c:f>
              <c:numCache/>
            </c:numRef>
          </c:val>
          <c:smooth val="0"/>
        </c:ser>
        <c:ser>
          <c:idx val="3"/>
          <c:order val="1"/>
          <c:tx>
            <c:strRef>
              <c:f>'CCW Stock Data'!$F$4</c:f>
              <c:strCache>
                <c:ptCount val="1"/>
                <c:pt idx="0">
                  <c:v>CCW Existing Construction Replacement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'CCW Stock Data'!$B$5:$B$38</c:f>
              <c:numCache/>
            </c:numRef>
          </c:cat>
          <c:val>
            <c:numRef>
              <c:f>'CCW Stock Data'!$F$5:$F$38</c:f>
              <c:numCache/>
            </c:numRef>
          </c:val>
          <c:smooth val="0"/>
        </c:ser>
        <c:ser>
          <c:idx val="4"/>
          <c:order val="2"/>
          <c:tx>
            <c:strRef>
              <c:f>'CCW Stock Data'!$G$4</c:f>
              <c:strCache>
                <c:ptCount val="1"/>
                <c:pt idx="0">
                  <c:v>CCW New Construction</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'CCW Stock Data'!$B$5:$B$38</c:f>
              <c:numCache/>
            </c:numRef>
          </c:cat>
          <c:val>
            <c:numRef>
              <c:f>'CCW Stock Data'!$G$5:$G$38</c:f>
              <c:numCache/>
            </c:numRef>
          </c:val>
          <c:smooth val="0"/>
        </c:ser>
        <c:ser>
          <c:idx val="5"/>
          <c:order val="3"/>
          <c:tx>
            <c:strRef>
              <c:f>'CCW Stock Data'!$H$4</c:f>
              <c:strCache>
                <c:ptCount val="1"/>
                <c:pt idx="0">
                  <c:v>CCW New Construction Replacement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'CCW Stock Data'!$B$5:$B$38</c:f>
              <c:numCache/>
            </c:numRef>
          </c:cat>
          <c:val>
            <c:numRef>
              <c:f>'CCW Stock Data'!$H$5:$H$38</c:f>
              <c:numCache/>
            </c:numRef>
          </c:val>
          <c:smooth val="0"/>
        </c:ser>
        <c:ser>
          <c:idx val="6"/>
          <c:order val="4"/>
          <c:tx>
            <c:strRef>
              <c:f>'CCW Stock Data'!$I$4</c:f>
              <c:strCache>
                <c:ptCount val="1"/>
                <c:pt idx="0">
                  <c:v>Total CCW Units (shipment)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'CCW Stock Data'!$B$5:$B$38</c:f>
              <c:numCache/>
            </c:numRef>
          </c:cat>
          <c:val>
            <c:numRef>
              <c:f>'CCW Stock Data'!$I$5:$I$38</c:f>
              <c:numCache/>
            </c:numRef>
          </c:val>
          <c:smooth val="0"/>
        </c:ser>
        <c:axId val="47283583"/>
        <c:axId val="22899064"/>
      </c:lineChart>
      <c:catAx>
        <c:axId val="47283583"/>
        <c:scaling>
          <c:orientation val="minMax"/>
        </c:scaling>
        <c:axPos val="b"/>
        <c:delete val="0"/>
        <c:numFmt formatCode="General" sourceLinked="1"/>
        <c:majorTickMark val="out"/>
        <c:minorTickMark val="none"/>
        <c:tickLblPos val="nextTo"/>
        <c:crossAx val="22899064"/>
        <c:crosses val="autoZero"/>
        <c:auto val="1"/>
        <c:lblOffset val="100"/>
        <c:noMultiLvlLbl val="0"/>
      </c:catAx>
      <c:valAx>
        <c:axId val="22899064"/>
        <c:scaling>
          <c:orientation val="minMax"/>
        </c:scaling>
        <c:axPos val="l"/>
        <c:majorGridlines/>
        <c:delete val="0"/>
        <c:numFmt formatCode="_(* #,##0_);_(* \(#,##0\);_(* &quot;-&quot;??_);_(@_)" sourceLinked="1"/>
        <c:majorTickMark val="out"/>
        <c:minorTickMark val="none"/>
        <c:tickLblPos val="nextTo"/>
        <c:crossAx val="47283583"/>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000000000000089" l="0.70000000000000062" r="0.70000000000000062" t="0.75000000000000089"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33</xdr:row>
      <xdr:rowOff>228600</xdr:rowOff>
    </xdr:from>
    <xdr:to>
      <xdr:col>9</xdr:col>
      <xdr:colOff>28575</xdr:colOff>
      <xdr:row>49</xdr:row>
      <xdr:rowOff>38100</xdr:rowOff>
    </xdr:to>
    <xdr:graphicFrame macro="">
      <xdr:nvGraphicFramePr>
        <xdr:cNvPr id="2" name="Chart 1"/>
        <xdr:cNvGraphicFramePr/>
      </xdr:nvGraphicFramePr>
      <xdr:xfrm>
        <a:off x="1095375" y="9039225"/>
        <a:ext cx="8134350" cy="4000500"/>
      </xdr:xfrm>
      <a:graphic>
        <a:graphicData uri="http://schemas.openxmlformats.org/drawingml/2006/chart">
          <c:chart xmlns:c="http://schemas.openxmlformats.org/drawingml/2006/chart" r:id="rId1"/>
        </a:graphicData>
      </a:graphic>
    </xdr:graphicFrame>
    <xdr:clientData/>
  </xdr:twoCellAnchor>
  <xdr:twoCellAnchor>
    <xdr:from>
      <xdr:col>9</xdr:col>
      <xdr:colOff>266700</xdr:colOff>
      <xdr:row>33</xdr:row>
      <xdr:rowOff>200025</xdr:rowOff>
    </xdr:from>
    <xdr:to>
      <xdr:col>16</xdr:col>
      <xdr:colOff>1495425</xdr:colOff>
      <xdr:row>49</xdr:row>
      <xdr:rowOff>104775</xdr:rowOff>
    </xdr:to>
    <xdr:graphicFrame macro="">
      <xdr:nvGraphicFramePr>
        <xdr:cNvPr id="3" name="Chart 2"/>
        <xdr:cNvGraphicFramePr/>
      </xdr:nvGraphicFramePr>
      <xdr:xfrm>
        <a:off x="9467850" y="9010650"/>
        <a:ext cx="9334500" cy="4095750"/>
      </xdr:xfrm>
      <a:graphic>
        <a:graphicData uri="http://schemas.openxmlformats.org/drawingml/2006/chart">
          <c:chart xmlns:c="http://schemas.openxmlformats.org/drawingml/2006/chart" r:id="rId2"/>
        </a:graphicData>
      </a:graphic>
    </xdr:graphicFrame>
    <xdr:clientData/>
  </xdr:twoCellAnchor>
  <xdr:twoCellAnchor>
    <xdr:from>
      <xdr:col>1</xdr:col>
      <xdr:colOff>466725</xdr:colOff>
      <xdr:row>2</xdr:row>
      <xdr:rowOff>133350</xdr:rowOff>
    </xdr:from>
    <xdr:to>
      <xdr:col>16</xdr:col>
      <xdr:colOff>1485900</xdr:colOff>
      <xdr:row>33</xdr:row>
      <xdr:rowOff>66675</xdr:rowOff>
    </xdr:to>
    <xdr:graphicFrame macro="">
      <xdr:nvGraphicFramePr>
        <xdr:cNvPr id="5" name="Chart 4"/>
        <xdr:cNvGraphicFramePr/>
      </xdr:nvGraphicFramePr>
      <xdr:xfrm>
        <a:off x="1076325" y="1381125"/>
        <a:ext cx="17716500" cy="7496175"/>
      </xdr:xfrm>
      <a:graphic>
        <a:graphicData uri="http://schemas.openxmlformats.org/drawingml/2006/chart">
          <c:chart xmlns:c="http://schemas.openxmlformats.org/drawingml/2006/chart" r:id="rId3"/>
        </a:graphicData>
      </a:graphic>
    </xdr:graphicFrame>
    <xdr:clientData/>
  </xdr:twoCellAnchor>
  <xdr:twoCellAnchor>
    <xdr:from>
      <xdr:col>17</xdr:col>
      <xdr:colOff>123825</xdr:colOff>
      <xdr:row>33</xdr:row>
      <xdr:rowOff>266700</xdr:rowOff>
    </xdr:from>
    <xdr:to>
      <xdr:col>22</xdr:col>
      <xdr:colOff>504825</xdr:colOff>
      <xdr:row>50</xdr:row>
      <xdr:rowOff>47625</xdr:rowOff>
    </xdr:to>
    <xdr:graphicFrame macro="">
      <xdr:nvGraphicFramePr>
        <xdr:cNvPr id="6" name="Chart 5"/>
        <xdr:cNvGraphicFramePr/>
      </xdr:nvGraphicFramePr>
      <xdr:xfrm>
        <a:off x="19097625" y="9077325"/>
        <a:ext cx="9115425" cy="416242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161925</xdr:colOff>
      <xdr:row>4</xdr:row>
      <xdr:rowOff>57150</xdr:rowOff>
    </xdr:from>
    <xdr:to>
      <xdr:col>20</xdr:col>
      <xdr:colOff>371475</xdr:colOff>
      <xdr:row>24</xdr:row>
      <xdr:rowOff>133350</xdr:rowOff>
    </xdr:to>
    <xdr:graphicFrame macro="">
      <xdr:nvGraphicFramePr>
        <xdr:cNvPr id="4" name="Chart 3"/>
        <xdr:cNvGraphicFramePr/>
      </xdr:nvGraphicFramePr>
      <xdr:xfrm>
        <a:off x="12334875" y="904875"/>
        <a:ext cx="6705600" cy="4552950"/>
      </xdr:xfrm>
      <a:graphic>
        <a:graphicData uri="http://schemas.openxmlformats.org/drawingml/2006/chart">
          <c:chart xmlns:c="http://schemas.openxmlformats.org/drawingml/2006/chart" r:id="rId1"/>
        </a:graphicData>
      </a:graphic>
    </xdr:graphicFrame>
    <xdr:clientData/>
  </xdr:twoCellAnchor>
  <xdr:twoCellAnchor>
    <xdr:from>
      <xdr:col>22</xdr:col>
      <xdr:colOff>0</xdr:colOff>
      <xdr:row>5</xdr:row>
      <xdr:rowOff>0</xdr:rowOff>
    </xdr:from>
    <xdr:to>
      <xdr:col>32</xdr:col>
      <xdr:colOff>609600</xdr:colOff>
      <xdr:row>25</xdr:row>
      <xdr:rowOff>95250</xdr:rowOff>
    </xdr:to>
    <xdr:graphicFrame macro="">
      <xdr:nvGraphicFramePr>
        <xdr:cNvPr id="3" name="Chart 2"/>
        <xdr:cNvGraphicFramePr/>
      </xdr:nvGraphicFramePr>
      <xdr:xfrm>
        <a:off x="19888200" y="1019175"/>
        <a:ext cx="6705600" cy="45624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64</xdr:col>
      <xdr:colOff>600075</xdr:colOff>
      <xdr:row>7</xdr:row>
      <xdr:rowOff>266700</xdr:rowOff>
    </xdr:from>
    <xdr:to>
      <xdr:col>81</xdr:col>
      <xdr:colOff>180975</xdr:colOff>
      <xdr:row>30</xdr:row>
      <xdr:rowOff>104775</xdr:rowOff>
    </xdr:to>
    <xdr:graphicFrame macro="">
      <xdr:nvGraphicFramePr>
        <xdr:cNvPr id="5" name="Chart 4"/>
        <xdr:cNvGraphicFramePr/>
      </xdr:nvGraphicFramePr>
      <xdr:xfrm>
        <a:off x="45129450" y="2114550"/>
        <a:ext cx="10791825" cy="49434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409575</xdr:colOff>
      <xdr:row>13</xdr:row>
      <xdr:rowOff>161925</xdr:rowOff>
    </xdr:from>
    <xdr:to>
      <xdr:col>13</xdr:col>
      <xdr:colOff>2124075</xdr:colOff>
      <xdr:row>29</xdr:row>
      <xdr:rowOff>95250</xdr:rowOff>
    </xdr:to>
    <xdr:graphicFrame macro="">
      <xdr:nvGraphicFramePr>
        <xdr:cNvPr id="5" name="Chart 4"/>
        <xdr:cNvGraphicFramePr/>
      </xdr:nvGraphicFramePr>
      <xdr:xfrm>
        <a:off x="18240375" y="2638425"/>
        <a:ext cx="6610350" cy="29813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Q5F01.bud.bpa.gov\ESB\Users\alee\Documents\BPA\Task%202\Dishwasher\Dishwashers%20Analysis%2010142013_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lts-Total Res"/>
      <sheetName val="Results-SF"/>
      <sheetName val="Results-MF"/>
      <sheetName val="Results-MH"/>
      <sheetName val="UEC-SF"/>
      <sheetName val="Installed UEC-SF"/>
      <sheetName val="UEC-MF"/>
      <sheetName val="Installed UEC-MF"/>
      <sheetName val="UEC-MH"/>
      <sheetName val="Installed UEC-MH"/>
      <sheetName val="UEC Development"/>
      <sheetName val="Stock Model- SF"/>
      <sheetName val="Stock Model- MF"/>
      <sheetName val="Stock Model- MH"/>
      <sheetName val="Assumptions"/>
      <sheetName val="DHW &amp; Appliance Units"/>
      <sheetName val="Res Dishwasher Stock Data"/>
      <sheetName val="PNW Total Housing Units"/>
      <sheetName val="CHANGELOG"/>
    </sheetNames>
    <sheetDataSet>
      <sheetData sheetId="0"/>
      <sheetData sheetId="1"/>
      <sheetData sheetId="2"/>
      <sheetData sheetId="3"/>
      <sheetData sheetId="4"/>
      <sheetData sheetId="5"/>
      <sheetData sheetId="6"/>
      <sheetData sheetId="7"/>
      <sheetData sheetId="8"/>
      <sheetData sheetId="9"/>
      <sheetData sheetId="10"/>
      <sheetData sheetId="11">
        <row r="2">
          <cell r="C2">
            <v>1990</v>
          </cell>
        </row>
        <row r="8">
          <cell r="C8">
            <v>50</v>
          </cell>
          <cell r="D8">
            <v>49</v>
          </cell>
          <cell r="E8">
            <v>48</v>
          </cell>
          <cell r="F8">
            <v>47</v>
          </cell>
          <cell r="G8">
            <v>46</v>
          </cell>
          <cell r="H8">
            <v>45</v>
          </cell>
          <cell r="I8">
            <v>44</v>
          </cell>
          <cell r="J8">
            <v>43</v>
          </cell>
          <cell r="K8">
            <v>42</v>
          </cell>
          <cell r="L8">
            <v>41</v>
          </cell>
          <cell r="M8">
            <v>40</v>
          </cell>
          <cell r="N8">
            <v>39</v>
          </cell>
          <cell r="O8">
            <v>38</v>
          </cell>
          <cell r="P8">
            <v>37</v>
          </cell>
          <cell r="Q8">
            <v>36</v>
          </cell>
          <cell r="R8">
            <v>35</v>
          </cell>
          <cell r="S8">
            <v>34</v>
          </cell>
          <cell r="T8">
            <v>33</v>
          </cell>
          <cell r="U8">
            <v>32</v>
          </cell>
          <cell r="V8">
            <v>31</v>
          </cell>
          <cell r="W8">
            <v>30</v>
          </cell>
          <cell r="X8">
            <v>29</v>
          </cell>
          <cell r="Y8">
            <v>28</v>
          </cell>
          <cell r="Z8">
            <v>27</v>
          </cell>
          <cell r="AA8">
            <v>26</v>
          </cell>
          <cell r="AB8">
            <v>25</v>
          </cell>
          <cell r="AC8">
            <v>24</v>
          </cell>
          <cell r="AD8">
            <v>23</v>
          </cell>
          <cell r="AE8">
            <v>22</v>
          </cell>
          <cell r="AF8">
            <v>21</v>
          </cell>
          <cell r="AG8">
            <v>20</v>
          </cell>
          <cell r="AH8">
            <v>19</v>
          </cell>
          <cell r="AI8">
            <v>18</v>
          </cell>
          <cell r="AJ8">
            <v>17</v>
          </cell>
          <cell r="AK8">
            <v>16</v>
          </cell>
          <cell r="AL8">
            <v>15</v>
          </cell>
          <cell r="AM8">
            <v>14</v>
          </cell>
          <cell r="AN8">
            <v>13</v>
          </cell>
          <cell r="AO8">
            <v>12</v>
          </cell>
          <cell r="AP8">
            <v>11</v>
          </cell>
          <cell r="AQ8">
            <v>10</v>
          </cell>
          <cell r="AR8">
            <v>9</v>
          </cell>
          <cell r="AS8">
            <v>8</v>
          </cell>
          <cell r="AT8">
            <v>7</v>
          </cell>
          <cell r="AU8">
            <v>6</v>
          </cell>
          <cell r="AV8">
            <v>5</v>
          </cell>
          <cell r="AW8">
            <v>4</v>
          </cell>
          <cell r="AX8">
            <v>3</v>
          </cell>
          <cell r="AY8">
            <v>2</v>
          </cell>
          <cell r="AZ8">
            <v>1</v>
          </cell>
        </row>
        <row r="9">
          <cell r="B9">
            <v>1990</v>
          </cell>
        </row>
        <row r="10">
          <cell r="B10">
            <v>1991</v>
          </cell>
        </row>
        <row r="11">
          <cell r="B11">
            <v>1992</v>
          </cell>
        </row>
        <row r="12">
          <cell r="B12">
            <v>1993</v>
          </cell>
        </row>
        <row r="13">
          <cell r="B13">
            <v>1994</v>
          </cell>
        </row>
        <row r="14">
          <cell r="B14">
            <v>1995</v>
          </cell>
        </row>
        <row r="15">
          <cell r="B15">
            <v>1996</v>
          </cell>
        </row>
        <row r="16">
          <cell r="B16">
            <v>1997</v>
          </cell>
        </row>
        <row r="17">
          <cell r="B17">
            <v>1998</v>
          </cell>
        </row>
        <row r="18">
          <cell r="B18">
            <v>1999</v>
          </cell>
        </row>
        <row r="19">
          <cell r="B19">
            <v>2000</v>
          </cell>
        </row>
        <row r="20">
          <cell r="B20">
            <v>2001</v>
          </cell>
        </row>
        <row r="21">
          <cell r="B21">
            <v>2002</v>
          </cell>
        </row>
        <row r="22">
          <cell r="B22">
            <v>2003</v>
          </cell>
        </row>
        <row r="23">
          <cell r="B23">
            <v>2004</v>
          </cell>
        </row>
        <row r="24">
          <cell r="B24">
            <v>2005</v>
          </cell>
        </row>
        <row r="25">
          <cell r="B25">
            <v>2006</v>
          </cell>
        </row>
        <row r="26">
          <cell r="B26">
            <v>2007</v>
          </cell>
        </row>
        <row r="27">
          <cell r="B27">
            <v>2008</v>
          </cell>
        </row>
        <row r="28">
          <cell r="B28">
            <v>2009</v>
          </cell>
        </row>
        <row r="29">
          <cell r="B29">
            <v>2010</v>
          </cell>
        </row>
        <row r="30">
          <cell r="B30">
            <v>2011</v>
          </cell>
        </row>
        <row r="31">
          <cell r="B31">
            <v>2012</v>
          </cell>
        </row>
        <row r="32">
          <cell r="B32">
            <v>2013</v>
          </cell>
        </row>
        <row r="33">
          <cell r="B33">
            <v>2014</v>
          </cell>
        </row>
        <row r="34">
          <cell r="B34">
            <v>2015</v>
          </cell>
        </row>
        <row r="35">
          <cell r="B35">
            <v>2016</v>
          </cell>
        </row>
        <row r="36">
          <cell r="B36">
            <v>2017</v>
          </cell>
        </row>
        <row r="37">
          <cell r="B37">
            <v>2018</v>
          </cell>
        </row>
        <row r="38">
          <cell r="B38">
            <v>2019</v>
          </cell>
        </row>
        <row r="39">
          <cell r="B39">
            <v>2020</v>
          </cell>
        </row>
        <row r="40">
          <cell r="B40">
            <v>2021</v>
          </cell>
        </row>
        <row r="41">
          <cell r="B41">
            <v>2022</v>
          </cell>
        </row>
        <row r="42">
          <cell r="B42">
            <v>2023</v>
          </cell>
        </row>
        <row r="43">
          <cell r="B43">
            <v>2024</v>
          </cell>
        </row>
        <row r="44">
          <cell r="B44">
            <v>2025</v>
          </cell>
        </row>
        <row r="45">
          <cell r="B45">
            <v>2026</v>
          </cell>
        </row>
        <row r="46">
          <cell r="B46">
            <v>2027</v>
          </cell>
        </row>
        <row r="47">
          <cell r="B47">
            <v>2028</v>
          </cell>
        </row>
        <row r="48">
          <cell r="B48">
            <v>2029</v>
          </cell>
        </row>
        <row r="49">
          <cell r="B49">
            <v>2030</v>
          </cell>
        </row>
        <row r="50">
          <cell r="B50">
            <v>2031</v>
          </cell>
        </row>
        <row r="51">
          <cell r="B51">
            <v>2032</v>
          </cell>
        </row>
        <row r="52">
          <cell r="B52">
            <v>2033</v>
          </cell>
        </row>
        <row r="53">
          <cell r="B53">
            <v>2034</v>
          </cell>
        </row>
      </sheetData>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2:AK89"/>
  <sheetViews>
    <sheetView tabSelected="1" zoomScale="60" zoomScaleNormal="60" workbookViewId="0" topLeftCell="A1">
      <selection activeCell="U12" sqref="U12"/>
    </sheetView>
  </sheetViews>
  <sheetFormatPr defaultColWidth="9.140625" defaultRowHeight="15"/>
  <cols>
    <col min="1" max="1" width="9.140625" style="1" customWidth="1"/>
    <col min="2" max="3" width="20.8515625" style="1" customWidth="1"/>
    <col min="4" max="4" width="11.7109375" style="1" customWidth="1"/>
    <col min="5" max="5" width="11.421875" style="1" customWidth="1"/>
    <col min="6" max="7" width="11.421875" style="504" customWidth="1"/>
    <col min="8" max="8" width="20.57421875" style="1" customWidth="1"/>
    <col min="9" max="9" width="20.57421875" style="504" customWidth="1"/>
    <col min="10" max="10" width="18.421875" style="1" customWidth="1"/>
    <col min="11" max="11" width="17.8515625" style="1" customWidth="1"/>
    <col min="12" max="12" width="24.28125" style="1" customWidth="1"/>
    <col min="13" max="13" width="24.28125" style="621" customWidth="1"/>
    <col min="14" max="15" width="4.28125" style="623" customWidth="1"/>
    <col min="16" max="16" width="28.140625" style="1" customWidth="1"/>
    <col min="17" max="17" width="25.00390625" style="1" customWidth="1"/>
    <col min="18" max="18" width="1.8515625" style="1" customWidth="1"/>
    <col min="19" max="19" width="38.28125" style="1" customWidth="1"/>
    <col min="20" max="20" width="41.421875" style="1" customWidth="1"/>
    <col min="21" max="21" width="31.421875" style="1" customWidth="1"/>
    <col min="22" max="22" width="18.00390625" style="1" customWidth="1"/>
    <col min="23" max="23" width="17.7109375" style="1" bestFit="1" customWidth="1"/>
    <col min="24" max="24" width="20.57421875" style="1" customWidth="1"/>
    <col min="25" max="31" width="9.140625" style="1" customWidth="1"/>
    <col min="32" max="33" width="45.421875" style="1" customWidth="1"/>
    <col min="34" max="16384" width="9.140625" style="1" customWidth="1"/>
  </cols>
  <sheetData>
    <row r="1" ht="15.75" thickBot="1"/>
    <row r="2" spans="2:23" ht="82.5" customHeight="1">
      <c r="B2" s="693" t="s">
        <v>152</v>
      </c>
      <c r="C2" s="694"/>
      <c r="D2" s="694"/>
      <c r="E2" s="694"/>
      <c r="F2" s="694"/>
      <c r="G2" s="694"/>
      <c r="H2" s="694"/>
      <c r="I2" s="694"/>
      <c r="J2" s="694"/>
      <c r="K2" s="694"/>
      <c r="L2" s="694"/>
      <c r="M2" s="694"/>
      <c r="N2" s="694"/>
      <c r="O2" s="694"/>
      <c r="P2" s="694"/>
      <c r="Q2" s="694"/>
      <c r="R2" s="659"/>
      <c r="S2" s="659"/>
      <c r="T2" s="659"/>
      <c r="U2" s="659"/>
      <c r="V2" s="659"/>
      <c r="W2" s="664"/>
    </row>
    <row r="3" spans="2:23" ht="19.5" thickBot="1">
      <c r="B3" s="656"/>
      <c r="C3" s="657"/>
      <c r="D3" s="657"/>
      <c r="E3" s="657"/>
      <c r="F3" s="657"/>
      <c r="G3" s="657"/>
      <c r="H3" s="657"/>
      <c r="I3" s="657"/>
      <c r="J3" s="657"/>
      <c r="K3" s="657"/>
      <c r="L3" s="657"/>
      <c r="M3" s="657"/>
      <c r="N3" s="657"/>
      <c r="O3" s="657"/>
      <c r="P3" s="657"/>
      <c r="Q3" s="657"/>
      <c r="R3" s="657"/>
      <c r="S3" s="657"/>
      <c r="T3" s="665"/>
      <c r="U3" s="657"/>
      <c r="V3" s="657"/>
      <c r="W3" s="658"/>
    </row>
    <row r="4" spans="2:23" ht="37.5" customHeight="1">
      <c r="B4" s="656"/>
      <c r="C4" s="657"/>
      <c r="D4" s="657"/>
      <c r="E4" s="657"/>
      <c r="F4" s="657"/>
      <c r="G4" s="657"/>
      <c r="H4" s="657"/>
      <c r="I4" s="657"/>
      <c r="J4" s="657"/>
      <c r="K4" s="657"/>
      <c r="L4" s="657"/>
      <c r="M4" s="657"/>
      <c r="N4" s="657"/>
      <c r="O4" s="657"/>
      <c r="P4" s="657"/>
      <c r="Q4" s="657"/>
      <c r="R4" s="657"/>
      <c r="S4" s="657"/>
      <c r="T4" s="650" t="s">
        <v>154</v>
      </c>
      <c r="U4" s="649">
        <f>Assumptions!C10</f>
        <v>2013</v>
      </c>
      <c r="V4" s="653"/>
      <c r="W4" s="658"/>
    </row>
    <row r="5" spans="2:23" ht="42" customHeight="1">
      <c r="B5" s="656"/>
      <c r="C5" s="657"/>
      <c r="D5" s="657"/>
      <c r="E5" s="657"/>
      <c r="F5" s="657"/>
      <c r="G5" s="657"/>
      <c r="H5" s="657"/>
      <c r="I5" s="657"/>
      <c r="J5" s="657"/>
      <c r="K5" s="657"/>
      <c r="L5" s="657"/>
      <c r="M5" s="657"/>
      <c r="N5" s="657"/>
      <c r="O5" s="657"/>
      <c r="P5" s="657"/>
      <c r="Q5" s="657"/>
      <c r="R5" s="657"/>
      <c r="S5" s="657"/>
      <c r="T5" s="301" t="s">
        <v>333</v>
      </c>
      <c r="U5" s="645">
        <f ca="1">T89-U89</f>
        <v>77.77988472104806</v>
      </c>
      <c r="V5" s="652"/>
      <c r="W5" s="658"/>
    </row>
    <row r="6" spans="2:23" ht="24.75" customHeight="1">
      <c r="B6" s="656"/>
      <c r="C6" s="657"/>
      <c r="D6" s="657"/>
      <c r="E6" s="657"/>
      <c r="F6" s="657"/>
      <c r="G6" s="657"/>
      <c r="H6" s="657"/>
      <c r="I6" s="657"/>
      <c r="J6" s="657"/>
      <c r="K6" s="657"/>
      <c r="L6" s="657"/>
      <c r="M6" s="657"/>
      <c r="N6" s="657"/>
      <c r="O6" s="657"/>
      <c r="P6" s="657"/>
      <c r="Q6" s="657"/>
      <c r="R6" s="657"/>
      <c r="S6" s="657"/>
      <c r="T6" s="654" t="s">
        <v>334</v>
      </c>
      <c r="U6" s="648">
        <f>VLOOKUP(2009,$S$58:$V$89,4)</f>
        <v>0</v>
      </c>
      <c r="V6" s="651"/>
      <c r="W6" s="658"/>
    </row>
    <row r="7" spans="2:23" ht="25.5" customHeight="1" thickBot="1">
      <c r="B7" s="656"/>
      <c r="C7" s="657"/>
      <c r="D7" s="657"/>
      <c r="E7" s="657"/>
      <c r="F7" s="657"/>
      <c r="G7" s="657"/>
      <c r="H7" s="657"/>
      <c r="I7" s="657"/>
      <c r="J7" s="657"/>
      <c r="K7" s="657"/>
      <c r="L7" s="657"/>
      <c r="M7" s="657"/>
      <c r="N7" s="657"/>
      <c r="O7" s="657"/>
      <c r="P7" s="657"/>
      <c r="Q7" s="657"/>
      <c r="R7" s="657"/>
      <c r="S7" s="657"/>
      <c r="T7" s="647" t="s">
        <v>301</v>
      </c>
      <c r="U7" s="646">
        <f ca="1">SUM(AA64:AA68)</f>
        <v>0.6730582639485537</v>
      </c>
      <c r="V7" s="651"/>
      <c r="W7" s="658"/>
    </row>
    <row r="8" spans="2:23" ht="15">
      <c r="B8" s="656"/>
      <c r="C8" s="657"/>
      <c r="D8" s="657"/>
      <c r="E8" s="657"/>
      <c r="F8" s="657"/>
      <c r="G8" s="657"/>
      <c r="H8" s="657"/>
      <c r="I8" s="657"/>
      <c r="J8" s="657"/>
      <c r="K8" s="657"/>
      <c r="L8" s="657"/>
      <c r="M8" s="657"/>
      <c r="N8" s="657"/>
      <c r="O8" s="657"/>
      <c r="P8" s="657"/>
      <c r="Q8" s="657"/>
      <c r="R8" s="657"/>
      <c r="S8" s="657"/>
      <c r="T8" s="657"/>
      <c r="U8" s="657"/>
      <c r="V8" s="657"/>
      <c r="W8" s="658"/>
    </row>
    <row r="9" spans="2:23" ht="15">
      <c r="B9" s="656"/>
      <c r="C9" s="657"/>
      <c r="D9" s="657"/>
      <c r="E9" s="657"/>
      <c r="F9" s="657"/>
      <c r="G9" s="657"/>
      <c r="H9" s="657"/>
      <c r="I9" s="657"/>
      <c r="J9" s="657"/>
      <c r="K9" s="657"/>
      <c r="L9" s="657"/>
      <c r="M9" s="657"/>
      <c r="N9" s="657"/>
      <c r="O9" s="657"/>
      <c r="P9" s="657"/>
      <c r="Q9" s="657"/>
      <c r="R9" s="657"/>
      <c r="S9" s="657"/>
      <c r="T9" s="657"/>
      <c r="U9" s="657"/>
      <c r="V9" s="657"/>
      <c r="W9" s="658"/>
    </row>
    <row r="10" spans="2:23" ht="15">
      <c r="B10" s="656"/>
      <c r="C10" s="657"/>
      <c r="D10" s="657"/>
      <c r="E10" s="657"/>
      <c r="F10" s="657"/>
      <c r="G10" s="657"/>
      <c r="H10" s="657"/>
      <c r="I10" s="657"/>
      <c r="J10" s="657"/>
      <c r="K10" s="657"/>
      <c r="L10" s="657"/>
      <c r="M10" s="657"/>
      <c r="N10" s="657"/>
      <c r="O10" s="657"/>
      <c r="P10" s="657"/>
      <c r="Q10" s="657"/>
      <c r="R10" s="657"/>
      <c r="S10" s="657"/>
      <c r="T10" s="657"/>
      <c r="U10" s="657"/>
      <c r="V10" s="657"/>
      <c r="W10" s="658"/>
    </row>
    <row r="11" spans="2:23" ht="18.75">
      <c r="B11" s="656"/>
      <c r="C11" s="657"/>
      <c r="D11" s="657"/>
      <c r="E11" s="657"/>
      <c r="F11" s="657"/>
      <c r="G11" s="657"/>
      <c r="H11" s="657"/>
      <c r="I11" s="657"/>
      <c r="J11" s="657"/>
      <c r="K11" s="657"/>
      <c r="L11" s="657"/>
      <c r="M11" s="657"/>
      <c r="N11" s="657"/>
      <c r="O11" s="657"/>
      <c r="P11" s="657"/>
      <c r="Q11" s="657"/>
      <c r="R11" s="657"/>
      <c r="S11" s="657"/>
      <c r="T11" s="665" t="s">
        <v>153</v>
      </c>
      <c r="U11" s="657"/>
      <c r="V11" s="657"/>
      <c r="W11" s="658"/>
    </row>
    <row r="12" spans="2:23" ht="27" customHeight="1">
      <c r="B12" s="656"/>
      <c r="C12" s="657"/>
      <c r="D12" s="657"/>
      <c r="E12" s="657"/>
      <c r="F12" s="657"/>
      <c r="G12" s="657"/>
      <c r="H12" s="657"/>
      <c r="I12" s="657"/>
      <c r="J12" s="657"/>
      <c r="K12" s="657"/>
      <c r="L12" s="657"/>
      <c r="M12" s="657"/>
      <c r="N12" s="657"/>
      <c r="O12" s="657"/>
      <c r="P12" s="657"/>
      <c r="Q12" s="657"/>
      <c r="R12" s="657"/>
      <c r="S12" s="657"/>
      <c r="T12" s="657" t="s">
        <v>235</v>
      </c>
      <c r="U12" s="657"/>
      <c r="V12" s="657"/>
      <c r="W12" s="658"/>
    </row>
    <row r="13" spans="2:23" ht="15">
      <c r="B13" s="656"/>
      <c r="C13" s="657"/>
      <c r="D13" s="657"/>
      <c r="E13" s="657"/>
      <c r="F13" s="657"/>
      <c r="G13" s="657"/>
      <c r="H13" s="657"/>
      <c r="I13" s="657"/>
      <c r="J13" s="657"/>
      <c r="K13" s="657"/>
      <c r="L13" s="657"/>
      <c r="M13" s="657"/>
      <c r="N13" s="657"/>
      <c r="O13" s="657"/>
      <c r="P13" s="657"/>
      <c r="Q13" s="657"/>
      <c r="R13" s="657"/>
      <c r="S13" s="657"/>
      <c r="T13" s="657" t="s">
        <v>302</v>
      </c>
      <c r="U13" s="657"/>
      <c r="V13" s="657"/>
      <c r="W13" s="658"/>
    </row>
    <row r="14" spans="2:23" ht="72.75" customHeight="1">
      <c r="B14" s="656"/>
      <c r="C14" s="657"/>
      <c r="D14" s="657"/>
      <c r="E14" s="657"/>
      <c r="F14" s="657"/>
      <c r="G14" s="657"/>
      <c r="H14" s="657"/>
      <c r="I14" s="657"/>
      <c r="J14" s="657"/>
      <c r="K14" s="657"/>
      <c r="L14" s="657"/>
      <c r="M14" s="657"/>
      <c r="N14" s="657"/>
      <c r="O14" s="657"/>
      <c r="P14" s="657"/>
      <c r="Q14" s="657"/>
      <c r="R14" s="657"/>
      <c r="S14" s="691"/>
      <c r="T14" s="696" t="s">
        <v>332</v>
      </c>
      <c r="U14" s="696"/>
      <c r="V14" s="696"/>
      <c r="W14" s="697"/>
    </row>
    <row r="15" spans="2:23" ht="46.5" customHeight="1">
      <c r="B15" s="656"/>
      <c r="C15" s="657"/>
      <c r="D15" s="657"/>
      <c r="E15" s="657"/>
      <c r="F15" s="657"/>
      <c r="G15" s="657"/>
      <c r="H15" s="657"/>
      <c r="I15" s="657"/>
      <c r="J15" s="657"/>
      <c r="K15" s="657"/>
      <c r="L15" s="657"/>
      <c r="M15" s="657"/>
      <c r="N15" s="657"/>
      <c r="O15" s="657"/>
      <c r="P15" s="657"/>
      <c r="Q15" s="657"/>
      <c r="R15" s="657"/>
      <c r="S15" s="692"/>
      <c r="T15" s="666"/>
      <c r="U15" s="529"/>
      <c r="V15" s="529"/>
      <c r="W15" s="658"/>
    </row>
    <row r="16" spans="2:23" ht="15">
      <c r="B16" s="656"/>
      <c r="C16" s="657"/>
      <c r="D16" s="657"/>
      <c r="E16" s="657"/>
      <c r="F16" s="657"/>
      <c r="G16" s="657"/>
      <c r="H16" s="657"/>
      <c r="I16" s="657"/>
      <c r="J16" s="657"/>
      <c r="K16" s="657"/>
      <c r="L16" s="657"/>
      <c r="M16" s="657"/>
      <c r="N16" s="657"/>
      <c r="O16" s="657"/>
      <c r="P16" s="657"/>
      <c r="Q16" s="657"/>
      <c r="R16" s="657"/>
      <c r="S16" s="657"/>
      <c r="T16" s="657"/>
      <c r="U16" s="657"/>
      <c r="V16" s="657"/>
      <c r="W16" s="658"/>
    </row>
    <row r="17" spans="2:23" ht="15">
      <c r="B17" s="656"/>
      <c r="C17" s="657"/>
      <c r="D17" s="657"/>
      <c r="E17" s="657"/>
      <c r="F17" s="657"/>
      <c r="G17" s="657"/>
      <c r="H17" s="657"/>
      <c r="I17" s="657"/>
      <c r="J17" s="657"/>
      <c r="K17" s="657"/>
      <c r="L17" s="657"/>
      <c r="M17" s="657"/>
      <c r="N17" s="657"/>
      <c r="O17" s="657"/>
      <c r="P17" s="657"/>
      <c r="Q17" s="657"/>
      <c r="R17" s="657"/>
      <c r="S17" s="657"/>
      <c r="T17" s="657"/>
      <c r="U17" s="657"/>
      <c r="V17" s="657"/>
      <c r="W17" s="658"/>
    </row>
    <row r="18" spans="2:23" ht="15">
      <c r="B18" s="656"/>
      <c r="C18" s="657"/>
      <c r="D18" s="657"/>
      <c r="E18" s="657"/>
      <c r="F18" s="657"/>
      <c r="G18" s="657"/>
      <c r="H18" s="657"/>
      <c r="I18" s="657"/>
      <c r="J18" s="657"/>
      <c r="K18" s="657"/>
      <c r="L18" s="657"/>
      <c r="M18" s="657"/>
      <c r="N18" s="657"/>
      <c r="O18" s="657"/>
      <c r="P18" s="657"/>
      <c r="Q18" s="657"/>
      <c r="R18" s="657"/>
      <c r="S18" s="657"/>
      <c r="T18" s="657"/>
      <c r="U18" s="657"/>
      <c r="V18" s="657"/>
      <c r="W18" s="658"/>
    </row>
    <row r="19" spans="2:23" ht="15">
      <c r="B19" s="656"/>
      <c r="C19" s="657"/>
      <c r="D19" s="657"/>
      <c r="E19" s="657"/>
      <c r="F19" s="657"/>
      <c r="G19" s="657"/>
      <c r="H19" s="657"/>
      <c r="I19" s="657"/>
      <c r="J19" s="657"/>
      <c r="K19" s="657"/>
      <c r="L19" s="657"/>
      <c r="M19" s="657"/>
      <c r="N19" s="657"/>
      <c r="O19" s="657"/>
      <c r="P19" s="657"/>
      <c r="Q19" s="657"/>
      <c r="R19" s="657"/>
      <c r="S19" s="657"/>
      <c r="T19" s="657"/>
      <c r="U19" s="657"/>
      <c r="V19" s="657"/>
      <c r="W19" s="658"/>
    </row>
    <row r="20" spans="2:23" ht="15">
      <c r="B20" s="656"/>
      <c r="C20" s="657"/>
      <c r="D20" s="657"/>
      <c r="E20" s="657"/>
      <c r="F20" s="657"/>
      <c r="G20" s="657"/>
      <c r="H20" s="657"/>
      <c r="I20" s="657"/>
      <c r="J20" s="657"/>
      <c r="K20" s="657"/>
      <c r="L20" s="657"/>
      <c r="M20" s="657"/>
      <c r="N20" s="657"/>
      <c r="O20" s="657"/>
      <c r="P20" s="657"/>
      <c r="Q20" s="657"/>
      <c r="R20" s="657"/>
      <c r="S20" s="657"/>
      <c r="T20" s="657"/>
      <c r="U20" s="657"/>
      <c r="V20" s="657"/>
      <c r="W20" s="658"/>
    </row>
    <row r="21" spans="2:23" ht="15">
      <c r="B21" s="656"/>
      <c r="C21" s="657"/>
      <c r="D21" s="657"/>
      <c r="E21" s="657"/>
      <c r="F21" s="657"/>
      <c r="G21" s="657"/>
      <c r="H21" s="657"/>
      <c r="I21" s="657"/>
      <c r="J21" s="657"/>
      <c r="K21" s="657"/>
      <c r="L21" s="657"/>
      <c r="M21" s="657"/>
      <c r="N21" s="657"/>
      <c r="O21" s="657"/>
      <c r="P21" s="657"/>
      <c r="Q21" s="657"/>
      <c r="R21" s="657"/>
      <c r="S21" s="657"/>
      <c r="T21" s="657"/>
      <c r="U21" s="657"/>
      <c r="V21" s="657"/>
      <c r="W21" s="658"/>
    </row>
    <row r="22" spans="2:23" ht="15">
      <c r="B22" s="656"/>
      <c r="C22" s="657"/>
      <c r="D22" s="657"/>
      <c r="E22" s="657"/>
      <c r="F22" s="657"/>
      <c r="G22" s="657"/>
      <c r="H22" s="657"/>
      <c r="I22" s="657"/>
      <c r="J22" s="657"/>
      <c r="K22" s="657"/>
      <c r="L22" s="657"/>
      <c r="M22" s="657"/>
      <c r="N22" s="657"/>
      <c r="O22" s="657"/>
      <c r="P22" s="657"/>
      <c r="Q22" s="657"/>
      <c r="R22" s="657"/>
      <c r="S22" s="657"/>
      <c r="T22" s="657"/>
      <c r="U22" s="657"/>
      <c r="V22" s="657"/>
      <c r="W22" s="658"/>
    </row>
    <row r="23" spans="2:23" ht="15">
      <c r="B23" s="656"/>
      <c r="C23" s="657"/>
      <c r="D23" s="657"/>
      <c r="E23" s="657"/>
      <c r="F23" s="657"/>
      <c r="G23" s="657"/>
      <c r="H23" s="657"/>
      <c r="I23" s="657"/>
      <c r="J23" s="657"/>
      <c r="K23" s="657"/>
      <c r="L23" s="657"/>
      <c r="M23" s="657"/>
      <c r="N23" s="657"/>
      <c r="O23" s="657"/>
      <c r="P23" s="657"/>
      <c r="Q23" s="657"/>
      <c r="R23" s="657"/>
      <c r="S23" s="657"/>
      <c r="T23" s="657"/>
      <c r="U23" s="657"/>
      <c r="V23" s="657"/>
      <c r="W23" s="658"/>
    </row>
    <row r="24" spans="2:23" ht="15">
      <c r="B24" s="656"/>
      <c r="C24" s="657"/>
      <c r="D24" s="657"/>
      <c r="E24" s="657"/>
      <c r="F24" s="657"/>
      <c r="G24" s="657"/>
      <c r="H24" s="657"/>
      <c r="I24" s="657"/>
      <c r="J24" s="657"/>
      <c r="K24" s="657"/>
      <c r="L24" s="657"/>
      <c r="M24" s="657"/>
      <c r="N24" s="657"/>
      <c r="O24" s="657"/>
      <c r="P24" s="657"/>
      <c r="Q24" s="657"/>
      <c r="R24" s="657"/>
      <c r="S24" s="657"/>
      <c r="T24" s="657"/>
      <c r="U24" s="657"/>
      <c r="V24" s="657"/>
      <c r="W24" s="658"/>
    </row>
    <row r="25" spans="2:23" ht="15">
      <c r="B25" s="656"/>
      <c r="C25" s="657"/>
      <c r="D25" s="657"/>
      <c r="E25" s="657"/>
      <c r="F25" s="657"/>
      <c r="G25" s="657"/>
      <c r="H25" s="657"/>
      <c r="I25" s="657"/>
      <c r="J25" s="657"/>
      <c r="K25" s="657"/>
      <c r="L25" s="657"/>
      <c r="M25" s="657"/>
      <c r="N25" s="657"/>
      <c r="O25" s="657"/>
      <c r="P25" s="657"/>
      <c r="Q25" s="657"/>
      <c r="R25" s="657"/>
      <c r="S25" s="657"/>
      <c r="T25" s="657"/>
      <c r="U25" s="657"/>
      <c r="V25" s="657"/>
      <c r="W25" s="658"/>
    </row>
    <row r="26" spans="2:23" ht="15">
      <c r="B26" s="656"/>
      <c r="C26" s="657"/>
      <c r="D26" s="657"/>
      <c r="E26" s="657"/>
      <c r="F26" s="657"/>
      <c r="G26" s="657"/>
      <c r="H26" s="657"/>
      <c r="I26" s="657"/>
      <c r="J26" s="657"/>
      <c r="K26" s="657"/>
      <c r="L26" s="657"/>
      <c r="M26" s="657"/>
      <c r="N26" s="657"/>
      <c r="O26" s="657"/>
      <c r="P26" s="657"/>
      <c r="Q26" s="657"/>
      <c r="R26" s="657"/>
      <c r="S26" s="657"/>
      <c r="T26" s="657"/>
      <c r="U26" s="657"/>
      <c r="V26" s="657"/>
      <c r="W26" s="658"/>
    </row>
    <row r="27" spans="2:23" ht="15">
      <c r="B27" s="656"/>
      <c r="C27" s="657"/>
      <c r="D27" s="657"/>
      <c r="E27" s="657"/>
      <c r="F27" s="657"/>
      <c r="G27" s="657"/>
      <c r="H27" s="657"/>
      <c r="I27" s="657"/>
      <c r="J27" s="657"/>
      <c r="K27" s="657"/>
      <c r="L27" s="657"/>
      <c r="M27" s="657"/>
      <c r="N27" s="657"/>
      <c r="O27" s="657"/>
      <c r="P27" s="657"/>
      <c r="Q27" s="657"/>
      <c r="R27" s="657"/>
      <c r="S27" s="657"/>
      <c r="T27" s="657"/>
      <c r="U27" s="657"/>
      <c r="V27" s="657"/>
      <c r="W27" s="658"/>
    </row>
    <row r="28" spans="2:23" ht="15">
      <c r="B28" s="656"/>
      <c r="C28" s="657"/>
      <c r="D28" s="657"/>
      <c r="E28" s="657"/>
      <c r="F28" s="657"/>
      <c r="G28" s="657"/>
      <c r="H28" s="657"/>
      <c r="I28" s="657"/>
      <c r="J28" s="657"/>
      <c r="K28" s="657"/>
      <c r="L28" s="657"/>
      <c r="M28" s="657"/>
      <c r="N28" s="657"/>
      <c r="O28" s="657"/>
      <c r="P28" s="657"/>
      <c r="Q28" s="657"/>
      <c r="R28" s="657"/>
      <c r="S28" s="657"/>
      <c r="T28" s="657"/>
      <c r="U28" s="657"/>
      <c r="V28" s="657"/>
      <c r="W28" s="658"/>
    </row>
    <row r="29" spans="2:23" ht="15">
      <c r="B29" s="656"/>
      <c r="C29" s="657"/>
      <c r="D29" s="657"/>
      <c r="E29" s="657"/>
      <c r="F29" s="657"/>
      <c r="G29" s="657"/>
      <c r="H29" s="657"/>
      <c r="I29" s="657"/>
      <c r="J29" s="657"/>
      <c r="K29" s="657"/>
      <c r="L29" s="657"/>
      <c r="M29" s="657"/>
      <c r="N29" s="657"/>
      <c r="O29" s="657"/>
      <c r="P29" s="657"/>
      <c r="Q29" s="657"/>
      <c r="R29" s="657"/>
      <c r="S29" s="657"/>
      <c r="T29" s="657"/>
      <c r="U29" s="657"/>
      <c r="V29" s="657"/>
      <c r="W29" s="658"/>
    </row>
    <row r="30" spans="2:23" ht="11.25" customHeight="1">
      <c r="B30" s="656"/>
      <c r="C30" s="657"/>
      <c r="D30" s="657"/>
      <c r="E30" s="657"/>
      <c r="F30" s="657"/>
      <c r="G30" s="657"/>
      <c r="H30" s="657"/>
      <c r="I30" s="657"/>
      <c r="J30" s="657"/>
      <c r="K30" s="657"/>
      <c r="L30" s="657"/>
      <c r="M30" s="657"/>
      <c r="N30" s="657"/>
      <c r="O30" s="657"/>
      <c r="P30" s="657"/>
      <c r="Q30" s="657"/>
      <c r="R30" s="657"/>
      <c r="S30" s="657"/>
      <c r="T30" s="657"/>
      <c r="U30" s="657"/>
      <c r="V30" s="657"/>
      <c r="W30" s="658"/>
    </row>
    <row r="31" spans="2:23" ht="15" hidden="1">
      <c r="B31" s="656"/>
      <c r="C31" s="657"/>
      <c r="D31" s="657"/>
      <c r="E31" s="657"/>
      <c r="F31" s="657"/>
      <c r="G31" s="657"/>
      <c r="H31" s="657"/>
      <c r="I31" s="657"/>
      <c r="J31" s="657"/>
      <c r="K31" s="657"/>
      <c r="L31" s="657"/>
      <c r="M31" s="657"/>
      <c r="N31" s="657"/>
      <c r="O31" s="657"/>
      <c r="P31" s="657"/>
      <c r="Q31" s="657"/>
      <c r="R31" s="657"/>
      <c r="S31" s="657"/>
      <c r="T31" s="657"/>
      <c r="U31" s="657"/>
      <c r="V31" s="657"/>
      <c r="W31" s="658"/>
    </row>
    <row r="32" spans="2:23" ht="15" hidden="1">
      <c r="B32" s="656"/>
      <c r="C32" s="657"/>
      <c r="D32" s="657"/>
      <c r="E32" s="657"/>
      <c r="F32" s="657"/>
      <c r="G32" s="657"/>
      <c r="H32" s="657"/>
      <c r="I32" s="657"/>
      <c r="J32" s="657"/>
      <c r="K32" s="657"/>
      <c r="L32" s="657"/>
      <c r="M32" s="657"/>
      <c r="N32" s="657"/>
      <c r="O32" s="657"/>
      <c r="P32" s="657"/>
      <c r="Q32" s="657"/>
      <c r="R32" s="657"/>
      <c r="S32" s="657"/>
      <c r="T32" s="657"/>
      <c r="U32" s="657"/>
      <c r="V32" s="657"/>
      <c r="W32" s="658"/>
    </row>
    <row r="33" spans="2:23" ht="15" hidden="1">
      <c r="B33" s="656"/>
      <c r="C33" s="657"/>
      <c r="D33" s="657"/>
      <c r="E33" s="657"/>
      <c r="F33" s="657"/>
      <c r="G33" s="657"/>
      <c r="H33" s="657"/>
      <c r="I33" s="657"/>
      <c r="J33" s="657"/>
      <c r="K33" s="657"/>
      <c r="L33" s="657"/>
      <c r="M33" s="657"/>
      <c r="N33" s="657"/>
      <c r="O33" s="657"/>
      <c r="P33" s="657"/>
      <c r="Q33" s="657"/>
      <c r="R33" s="657"/>
      <c r="S33" s="657"/>
      <c r="T33" s="657"/>
      <c r="U33" s="657"/>
      <c r="V33" s="657"/>
      <c r="W33" s="658"/>
    </row>
    <row r="34" spans="2:23" ht="21" customHeight="1">
      <c r="B34" s="656"/>
      <c r="C34" s="657"/>
      <c r="D34" s="657"/>
      <c r="E34" s="657"/>
      <c r="F34" s="657"/>
      <c r="G34" s="657"/>
      <c r="H34" s="657"/>
      <c r="I34" s="657"/>
      <c r="J34" s="657"/>
      <c r="K34" s="657"/>
      <c r="L34" s="657"/>
      <c r="M34" s="657"/>
      <c r="N34" s="657"/>
      <c r="O34" s="657"/>
      <c r="P34" s="657"/>
      <c r="Q34" s="657"/>
      <c r="R34" s="657"/>
      <c r="S34" s="657"/>
      <c r="T34" s="657"/>
      <c r="U34" s="657"/>
      <c r="V34" s="657"/>
      <c r="W34" s="658"/>
    </row>
    <row r="35" spans="2:23" ht="21" customHeight="1">
      <c r="B35" s="656"/>
      <c r="C35" s="657"/>
      <c r="D35" s="657"/>
      <c r="E35" s="657"/>
      <c r="F35" s="657"/>
      <c r="G35" s="657"/>
      <c r="H35" s="657"/>
      <c r="I35" s="657"/>
      <c r="J35" s="657"/>
      <c r="K35" s="657"/>
      <c r="L35" s="657"/>
      <c r="M35" s="657"/>
      <c r="N35" s="657"/>
      <c r="O35" s="657"/>
      <c r="P35" s="657"/>
      <c r="Q35" s="657"/>
      <c r="R35" s="657"/>
      <c r="S35" s="657"/>
      <c r="T35" s="657"/>
      <c r="U35" s="657"/>
      <c r="V35" s="657"/>
      <c r="W35" s="658"/>
    </row>
    <row r="36" spans="2:23" ht="21" customHeight="1">
      <c r="B36" s="656"/>
      <c r="C36" s="657"/>
      <c r="D36" s="657"/>
      <c r="E36" s="657"/>
      <c r="F36" s="657"/>
      <c r="G36" s="657"/>
      <c r="H36" s="657"/>
      <c r="I36" s="657"/>
      <c r="J36" s="657"/>
      <c r="K36" s="657"/>
      <c r="L36" s="657"/>
      <c r="M36" s="657"/>
      <c r="N36" s="657"/>
      <c r="O36" s="657"/>
      <c r="P36" s="657"/>
      <c r="Q36" s="657"/>
      <c r="R36" s="657"/>
      <c r="S36" s="657"/>
      <c r="T36" s="657"/>
      <c r="U36" s="657"/>
      <c r="V36" s="657"/>
      <c r="W36" s="658"/>
    </row>
    <row r="37" spans="2:23" ht="21" customHeight="1">
      <c r="B37" s="656"/>
      <c r="C37" s="657"/>
      <c r="D37" s="657"/>
      <c r="E37" s="657"/>
      <c r="F37" s="657"/>
      <c r="G37" s="657"/>
      <c r="H37" s="657"/>
      <c r="I37" s="657"/>
      <c r="J37" s="657"/>
      <c r="K37" s="657"/>
      <c r="L37" s="657"/>
      <c r="M37" s="657"/>
      <c r="N37" s="657"/>
      <c r="O37" s="657"/>
      <c r="P37" s="657"/>
      <c r="Q37" s="657"/>
      <c r="R37" s="657"/>
      <c r="S37" s="657"/>
      <c r="T37" s="657"/>
      <c r="U37" s="657"/>
      <c r="V37" s="657"/>
      <c r="W37" s="658"/>
    </row>
    <row r="38" spans="2:23" ht="21" customHeight="1">
      <c r="B38" s="656"/>
      <c r="C38" s="657"/>
      <c r="D38" s="657"/>
      <c r="E38" s="657"/>
      <c r="F38" s="657"/>
      <c r="G38" s="657"/>
      <c r="H38" s="657"/>
      <c r="I38" s="657"/>
      <c r="J38" s="657"/>
      <c r="K38" s="657"/>
      <c r="L38" s="657"/>
      <c r="M38" s="657"/>
      <c r="N38" s="657"/>
      <c r="O38" s="657"/>
      <c r="P38" s="657"/>
      <c r="Q38" s="657"/>
      <c r="R38" s="657"/>
      <c r="S38" s="657"/>
      <c r="T38" s="657"/>
      <c r="U38" s="657"/>
      <c r="V38" s="657"/>
      <c r="W38" s="658"/>
    </row>
    <row r="39" spans="2:23" ht="21" customHeight="1">
      <c r="B39" s="656"/>
      <c r="C39" s="657"/>
      <c r="D39" s="657"/>
      <c r="E39" s="657"/>
      <c r="F39" s="657"/>
      <c r="G39" s="657"/>
      <c r="H39" s="657"/>
      <c r="I39" s="657"/>
      <c r="J39" s="657"/>
      <c r="K39" s="657"/>
      <c r="L39" s="657"/>
      <c r="M39" s="657"/>
      <c r="N39" s="657"/>
      <c r="O39" s="657"/>
      <c r="P39" s="657"/>
      <c r="Q39" s="657"/>
      <c r="R39" s="657"/>
      <c r="S39" s="657"/>
      <c r="T39" s="657"/>
      <c r="U39" s="657"/>
      <c r="V39" s="657"/>
      <c r="W39" s="658"/>
    </row>
    <row r="40" spans="2:37" ht="21" customHeight="1">
      <c r="B40" s="656"/>
      <c r="C40" s="657"/>
      <c r="D40" s="657"/>
      <c r="E40" s="657"/>
      <c r="F40" s="657"/>
      <c r="G40" s="657"/>
      <c r="H40" s="657"/>
      <c r="I40" s="657"/>
      <c r="J40" s="657"/>
      <c r="K40" s="657"/>
      <c r="L40" s="657"/>
      <c r="M40" s="657"/>
      <c r="N40" s="657"/>
      <c r="O40" s="657"/>
      <c r="P40" s="657"/>
      <c r="Q40" s="657"/>
      <c r="R40" s="657"/>
      <c r="S40" s="657"/>
      <c r="T40" s="657"/>
      <c r="U40" s="657"/>
      <c r="V40" s="657"/>
      <c r="W40" s="658"/>
      <c r="AH40" s="695"/>
      <c r="AI40" s="695"/>
      <c r="AJ40" s="695"/>
      <c r="AK40" s="695"/>
    </row>
    <row r="41" spans="2:37" ht="21" customHeight="1">
      <c r="B41" s="656"/>
      <c r="C41" s="657"/>
      <c r="D41" s="657"/>
      <c r="E41" s="657"/>
      <c r="F41" s="657"/>
      <c r="G41" s="657"/>
      <c r="H41" s="657"/>
      <c r="I41" s="657"/>
      <c r="J41" s="657"/>
      <c r="K41" s="657"/>
      <c r="L41" s="657"/>
      <c r="M41" s="657"/>
      <c r="N41" s="657"/>
      <c r="O41" s="657"/>
      <c r="P41" s="657"/>
      <c r="Q41" s="657"/>
      <c r="R41" s="657"/>
      <c r="S41" s="657"/>
      <c r="T41" s="657"/>
      <c r="U41" s="657"/>
      <c r="V41" s="657"/>
      <c r="W41" s="658"/>
      <c r="AH41" s="695"/>
      <c r="AI41" s="695"/>
      <c r="AJ41" s="695"/>
      <c r="AK41" s="695"/>
    </row>
    <row r="42" spans="2:23" ht="21" customHeight="1">
      <c r="B42" s="656"/>
      <c r="C42" s="657"/>
      <c r="D42" s="657"/>
      <c r="E42" s="657"/>
      <c r="F42" s="657"/>
      <c r="G42" s="657"/>
      <c r="H42" s="657"/>
      <c r="I42" s="657"/>
      <c r="J42" s="657"/>
      <c r="K42" s="657"/>
      <c r="L42" s="657"/>
      <c r="M42" s="657"/>
      <c r="N42" s="657"/>
      <c r="O42" s="657"/>
      <c r="P42" s="657"/>
      <c r="Q42" s="657"/>
      <c r="R42" s="657"/>
      <c r="S42" s="657"/>
      <c r="T42" s="657"/>
      <c r="U42" s="657"/>
      <c r="V42" s="657"/>
      <c r="W42" s="658"/>
    </row>
    <row r="43" spans="2:23" ht="21" customHeight="1">
      <c r="B43" s="656"/>
      <c r="C43" s="657"/>
      <c r="D43" s="657"/>
      <c r="E43" s="657"/>
      <c r="F43" s="657"/>
      <c r="G43" s="657"/>
      <c r="H43" s="657"/>
      <c r="I43" s="657"/>
      <c r="J43" s="657"/>
      <c r="K43" s="657"/>
      <c r="L43" s="657"/>
      <c r="M43" s="657"/>
      <c r="N43" s="657"/>
      <c r="O43" s="657"/>
      <c r="P43" s="657"/>
      <c r="Q43" s="657"/>
      <c r="R43" s="657"/>
      <c r="S43" s="657"/>
      <c r="T43" s="657"/>
      <c r="U43" s="657"/>
      <c r="V43" s="657"/>
      <c r="W43" s="658"/>
    </row>
    <row r="44" spans="2:23" ht="21" customHeight="1">
      <c r="B44" s="656"/>
      <c r="C44" s="657"/>
      <c r="D44" s="657"/>
      <c r="E44" s="657"/>
      <c r="F44" s="657"/>
      <c r="G44" s="657"/>
      <c r="H44" s="657"/>
      <c r="I44" s="657"/>
      <c r="J44" s="657"/>
      <c r="K44" s="657"/>
      <c r="L44" s="657"/>
      <c r="M44" s="657"/>
      <c r="N44" s="657"/>
      <c r="O44" s="657"/>
      <c r="P44" s="657"/>
      <c r="Q44" s="657"/>
      <c r="R44" s="657"/>
      <c r="S44" s="657"/>
      <c r="T44" s="657"/>
      <c r="U44" s="657"/>
      <c r="V44" s="657"/>
      <c r="W44" s="658"/>
    </row>
    <row r="45" spans="2:23" ht="21" customHeight="1">
      <c r="B45" s="656"/>
      <c r="C45" s="657"/>
      <c r="D45" s="657"/>
      <c r="E45" s="657"/>
      <c r="F45" s="657"/>
      <c r="G45" s="657"/>
      <c r="H45" s="657"/>
      <c r="I45" s="657"/>
      <c r="J45" s="657"/>
      <c r="K45" s="657"/>
      <c r="L45" s="657"/>
      <c r="M45" s="657"/>
      <c r="N45" s="657"/>
      <c r="O45" s="657"/>
      <c r="P45" s="657"/>
      <c r="Q45" s="657"/>
      <c r="R45" s="657"/>
      <c r="S45" s="657"/>
      <c r="T45" s="657"/>
      <c r="U45" s="657"/>
      <c r="V45" s="657"/>
      <c r="W45" s="658"/>
    </row>
    <row r="46" spans="2:23" ht="21" customHeight="1">
      <c r="B46" s="656"/>
      <c r="C46" s="657"/>
      <c r="D46" s="657"/>
      <c r="E46" s="657"/>
      <c r="F46" s="657"/>
      <c r="G46" s="657"/>
      <c r="H46" s="657"/>
      <c r="I46" s="657"/>
      <c r="J46" s="657"/>
      <c r="K46" s="657"/>
      <c r="L46" s="657"/>
      <c r="M46" s="657"/>
      <c r="N46" s="657"/>
      <c r="O46" s="657"/>
      <c r="P46" s="657"/>
      <c r="Q46" s="657"/>
      <c r="R46" s="657"/>
      <c r="S46" s="657"/>
      <c r="T46" s="657"/>
      <c r="U46" s="657"/>
      <c r="V46" s="657"/>
      <c r="W46" s="658"/>
    </row>
    <row r="47" spans="2:23" ht="21" customHeight="1">
      <c r="B47" s="656"/>
      <c r="C47" s="657"/>
      <c r="D47" s="657"/>
      <c r="E47" s="657"/>
      <c r="F47" s="657"/>
      <c r="G47" s="657"/>
      <c r="H47" s="657"/>
      <c r="I47" s="657"/>
      <c r="J47" s="657"/>
      <c r="K47" s="657"/>
      <c r="L47" s="657"/>
      <c r="M47" s="657"/>
      <c r="N47" s="657"/>
      <c r="O47" s="657"/>
      <c r="P47" s="657"/>
      <c r="Q47" s="657"/>
      <c r="R47" s="657"/>
      <c r="S47" s="657"/>
      <c r="T47" s="657"/>
      <c r="U47" s="657"/>
      <c r="V47" s="657"/>
      <c r="W47" s="658"/>
    </row>
    <row r="48" spans="2:23" ht="21" customHeight="1">
      <c r="B48" s="656"/>
      <c r="C48" s="657"/>
      <c r="D48" s="657"/>
      <c r="E48" s="657"/>
      <c r="F48" s="657"/>
      <c r="G48" s="657"/>
      <c r="H48" s="657"/>
      <c r="I48" s="657"/>
      <c r="J48" s="657"/>
      <c r="K48" s="657"/>
      <c r="L48" s="657"/>
      <c r="M48" s="657"/>
      <c r="N48" s="657"/>
      <c r="O48" s="657"/>
      <c r="P48" s="657"/>
      <c r="Q48" s="657"/>
      <c r="R48" s="657"/>
      <c r="S48" s="657"/>
      <c r="T48" s="657"/>
      <c r="U48" s="657"/>
      <c r="V48" s="657"/>
      <c r="W48" s="658"/>
    </row>
    <row r="49" spans="2:23" ht="15">
      <c r="B49" s="656"/>
      <c r="C49" s="657"/>
      <c r="D49" s="657"/>
      <c r="E49" s="657"/>
      <c r="F49" s="657"/>
      <c r="G49" s="657"/>
      <c r="H49" s="657"/>
      <c r="I49" s="657"/>
      <c r="J49" s="657"/>
      <c r="K49" s="657"/>
      <c r="L49" s="657"/>
      <c r="M49" s="657"/>
      <c r="N49" s="657"/>
      <c r="O49" s="657"/>
      <c r="P49" s="657"/>
      <c r="Q49" s="657"/>
      <c r="R49" s="657"/>
      <c r="S49" s="657"/>
      <c r="T49" s="657"/>
      <c r="U49" s="657"/>
      <c r="V49" s="657"/>
      <c r="W49" s="658"/>
    </row>
    <row r="50" spans="2:23" ht="15">
      <c r="B50" s="656"/>
      <c r="C50" s="657"/>
      <c r="D50" s="657"/>
      <c r="E50" s="657"/>
      <c r="F50" s="657"/>
      <c r="G50" s="657"/>
      <c r="H50" s="657"/>
      <c r="I50" s="657"/>
      <c r="J50" s="657"/>
      <c r="K50" s="657"/>
      <c r="L50" s="657"/>
      <c r="M50" s="657"/>
      <c r="N50" s="657"/>
      <c r="O50" s="657"/>
      <c r="P50" s="657"/>
      <c r="Q50" s="657"/>
      <c r="R50" s="657"/>
      <c r="S50" s="657"/>
      <c r="T50" s="657"/>
      <c r="U50" s="657"/>
      <c r="V50" s="657"/>
      <c r="W50" s="658"/>
    </row>
    <row r="51" spans="2:23" ht="15">
      <c r="B51" s="656"/>
      <c r="C51" s="657"/>
      <c r="D51" s="657"/>
      <c r="E51" s="657"/>
      <c r="F51" s="657"/>
      <c r="G51" s="657"/>
      <c r="H51" s="657"/>
      <c r="I51" s="657"/>
      <c r="J51" s="657"/>
      <c r="K51" s="657"/>
      <c r="L51" s="657"/>
      <c r="M51" s="657"/>
      <c r="N51" s="657"/>
      <c r="O51" s="657"/>
      <c r="P51" s="657"/>
      <c r="Q51" s="657"/>
      <c r="R51" s="657"/>
      <c r="S51" s="657"/>
      <c r="T51" s="657"/>
      <c r="U51" s="657"/>
      <c r="V51" s="657"/>
      <c r="W51" s="658"/>
    </row>
    <row r="52" spans="2:23" ht="15.75" thickBot="1">
      <c r="B52" s="660"/>
      <c r="C52" s="661"/>
      <c r="D52" s="661"/>
      <c r="E52" s="661"/>
      <c r="F52" s="661"/>
      <c r="G52" s="661"/>
      <c r="H52" s="661"/>
      <c r="I52" s="661"/>
      <c r="J52" s="661"/>
      <c r="K52" s="661"/>
      <c r="L52" s="661"/>
      <c r="M52" s="661"/>
      <c r="N52" s="661"/>
      <c r="O52" s="661"/>
      <c r="P52" s="661"/>
      <c r="Q52" s="661"/>
      <c r="R52" s="661"/>
      <c r="S52" s="661"/>
      <c r="T52" s="661"/>
      <c r="U52" s="661"/>
      <c r="V52" s="661"/>
      <c r="W52" s="662"/>
    </row>
    <row r="53" spans="2:18" ht="15">
      <c r="B53" s="4"/>
      <c r="C53" s="4"/>
      <c r="D53" s="4"/>
      <c r="E53" s="4"/>
      <c r="F53" s="505"/>
      <c r="G53" s="505"/>
      <c r="H53" s="4"/>
      <c r="I53" s="505"/>
      <c r="J53" s="4"/>
      <c r="K53" s="4"/>
      <c r="L53" s="4"/>
      <c r="M53" s="505"/>
      <c r="N53" s="505"/>
      <c r="O53" s="505"/>
      <c r="P53" s="4"/>
      <c r="Q53" s="4"/>
      <c r="R53" s="4"/>
    </row>
    <row r="56" ht="15.75" thickBot="1"/>
    <row r="57" spans="2:29" ht="15">
      <c r="B57" s="677"/>
      <c r="C57" s="659" t="s">
        <v>295</v>
      </c>
      <c r="D57" s="659"/>
      <c r="E57" s="659"/>
      <c r="F57" s="659"/>
      <c r="G57" s="664"/>
      <c r="H57" s="677"/>
      <c r="I57" s="659" t="s">
        <v>296</v>
      </c>
      <c r="J57" s="664"/>
      <c r="K57" s="659"/>
      <c r="L57" s="659" t="s">
        <v>299</v>
      </c>
      <c r="M57" s="664"/>
      <c r="N57" s="657"/>
      <c r="O57" s="657"/>
      <c r="P57" s="677" t="s">
        <v>335</v>
      </c>
      <c r="Q57" s="664"/>
      <c r="R57" s="655"/>
      <c r="S57" s="677"/>
      <c r="T57" s="659" t="s">
        <v>336</v>
      </c>
      <c r="U57" s="659"/>
      <c r="V57" s="664"/>
      <c r="W57" s="655"/>
      <c r="X57" s="688" t="s">
        <v>300</v>
      </c>
      <c r="Y57" s="689"/>
      <c r="Z57" s="689"/>
      <c r="AA57" s="689"/>
      <c r="AB57" s="689"/>
      <c r="AC57" s="690"/>
    </row>
    <row r="58" spans="2:29" ht="105" customHeight="1">
      <c r="B58" s="680" t="s">
        <v>143</v>
      </c>
      <c r="C58" s="681" t="s">
        <v>337</v>
      </c>
      <c r="D58" s="681" t="s">
        <v>255</v>
      </c>
      <c r="E58" s="681" t="s">
        <v>256</v>
      </c>
      <c r="F58" s="681" t="s">
        <v>257</v>
      </c>
      <c r="G58" s="679" t="s">
        <v>258</v>
      </c>
      <c r="H58" s="680" t="s">
        <v>297</v>
      </c>
      <c r="I58" s="681" t="s">
        <v>298</v>
      </c>
      <c r="J58" s="679" t="s">
        <v>338</v>
      </c>
      <c r="K58" s="682" t="s">
        <v>339</v>
      </c>
      <c r="L58" s="681" t="s">
        <v>340</v>
      </c>
      <c r="M58" s="681" t="s">
        <v>341</v>
      </c>
      <c r="N58" s="666"/>
      <c r="O58" s="666"/>
      <c r="P58" s="680" t="s">
        <v>342</v>
      </c>
      <c r="Q58" s="679" t="s">
        <v>343</v>
      </c>
      <c r="R58" s="663"/>
      <c r="S58" s="678" t="s">
        <v>24</v>
      </c>
      <c r="T58" s="681" t="s">
        <v>342</v>
      </c>
      <c r="U58" s="681" t="s">
        <v>343</v>
      </c>
      <c r="V58" s="679" t="s">
        <v>259</v>
      </c>
      <c r="W58" s="663"/>
      <c r="X58" s="684"/>
      <c r="Y58" s="685" t="s">
        <v>344</v>
      </c>
      <c r="Z58" s="685" t="s">
        <v>345</v>
      </c>
      <c r="AA58" s="683" t="s">
        <v>346</v>
      </c>
      <c r="AB58" s="685" t="s">
        <v>347</v>
      </c>
      <c r="AC58" s="686" t="s">
        <v>348</v>
      </c>
    </row>
    <row r="59" spans="2:29" ht="15">
      <c r="B59" s="300">
        <v>2005</v>
      </c>
      <c r="C59" s="284">
        <f>HLOOKUP($B59,UEC!$D$66:$AW$69,4,FALSE)</f>
        <v>276.1012444907407</v>
      </c>
      <c r="D59" s="284">
        <f>HLOOKUP($B59,UEC!$D$66:$AW$69,4,FALSE)</f>
        <v>276.1012444907407</v>
      </c>
      <c r="E59" s="284">
        <f>HLOOKUP($B59,UEC!$D$73:$AW$76,4,FALSE)</f>
        <v>276.1012444907407</v>
      </c>
      <c r="F59" s="284">
        <f ca="1">HLOOKUP($B59,UEC!$D$83:$AW$86,4,FALSE)</f>
        <v>276.10124449074067</v>
      </c>
      <c r="G59" s="611">
        <f ca="1">HLOOKUP($B59,UEC!$D$90:$AW$93,4,FALSE)</f>
        <v>276.10124449074067</v>
      </c>
      <c r="H59" s="614">
        <f>VLOOKUP(B59,'Stock Model'!$AY$24:$BL$53,14)</f>
        <v>36468.089142602665</v>
      </c>
      <c r="I59" s="284">
        <f>VLOOKUP(B59,'Stock Model'!$AY$24:$BL$53,13)</f>
        <v>36468.089142602665</v>
      </c>
      <c r="J59" s="622">
        <f ca="1">VLOOKUP($B59,'Stock Model'!$AY$8:$BL$53,3,FALSE)</f>
        <v>432918.1742095243</v>
      </c>
      <c r="K59" s="614">
        <f>C59*H59</f>
        <v>10068884.796471866</v>
      </c>
      <c r="L59" s="284">
        <f>D59*I59</f>
        <v>10068884.796471866</v>
      </c>
      <c r="M59" s="611">
        <f>E59*I59</f>
        <v>10068884.796471866</v>
      </c>
      <c r="N59" s="285"/>
      <c r="O59" s="285"/>
      <c r="P59" s="614">
        <f ca="1">F59*J59</f>
        <v>119529246.66190892</v>
      </c>
      <c r="Q59" s="611">
        <f ca="1">G59*J59</f>
        <v>119529246.66190892</v>
      </c>
      <c r="R59" s="285"/>
      <c r="S59" s="300">
        <v>2005</v>
      </c>
      <c r="T59" s="284">
        <f ca="1">INDEX($C$59:$Q$88,MATCH($S59,$B$59:$B$88,0),MATCH($T$58,$C$58:$Q$58,0))/1000/8760</f>
        <v>13.64489117145079</v>
      </c>
      <c r="U59" s="284">
        <f ca="1">INDEX($C$59:$Q$88,MATCH($S59,$B$59:$B$88,0),MATCH($U$58,$C$58:$Q$58,0))/1000/8760</f>
        <v>13.64489117145079</v>
      </c>
      <c r="V59" s="616">
        <f aca="true" t="shared" si="0" ref="V59:V88">-(D59-C59)*H59/1000/8760</f>
        <v>0</v>
      </c>
      <c r="X59" s="671">
        <v>2005</v>
      </c>
      <c r="Y59" s="673">
        <f ca="1">T59-U59</f>
        <v>0</v>
      </c>
      <c r="Z59" s="673"/>
      <c r="AA59" s="675">
        <f>(L59-M59)/1000/8760</f>
        <v>0</v>
      </c>
      <c r="AB59" s="676"/>
      <c r="AC59" s="667"/>
    </row>
    <row r="60" spans="2:29" ht="15">
      <c r="B60" s="300">
        <f aca="true" t="shared" si="1" ref="B60:B85">B59+1</f>
        <v>2006</v>
      </c>
      <c r="C60" s="284">
        <f>HLOOKUP($B60,UEC!$D$66:$AW$69,4,FALSE)</f>
        <v>276.1012444907407</v>
      </c>
      <c r="D60" s="284">
        <f>HLOOKUP($B60,UEC!$D$66:$AW$69,4,FALSE)</f>
        <v>276.1012444907407</v>
      </c>
      <c r="E60" s="284">
        <f>HLOOKUP($B60,UEC!$D$73:$AW$76,4,FALSE)</f>
        <v>276.1012444907407</v>
      </c>
      <c r="F60" s="284">
        <f ca="1">HLOOKUP($B60,UEC!$D$83:$AW$86,4,FALSE)</f>
        <v>276.1012444907408</v>
      </c>
      <c r="G60" s="611">
        <f ca="1">HLOOKUP($B60,UEC!$D$90:$AW$93,4,FALSE)</f>
        <v>276.1012444907408</v>
      </c>
      <c r="H60" s="614">
        <f>VLOOKUP(B60,'Stock Model'!$AY$24:$BL$53,14)</f>
        <v>37309.97084069978</v>
      </c>
      <c r="I60" s="284">
        <f ca="1">VLOOKUP(B60,'Stock Model'!$AY$24:$BL$53,13)</f>
        <v>39716.774858614204</v>
      </c>
      <c r="J60" s="622">
        <f ca="1">VLOOKUP($B60,'Stock Model'!$AY$8:$BL$53,3,FALSE)</f>
        <v>436612.5727875226</v>
      </c>
      <c r="K60" s="614">
        <f aca="true" t="shared" si="2" ref="K60:K88">C60*H60</f>
        <v>10301329.381030457</v>
      </c>
      <c r="L60" s="284">
        <f aca="true" t="shared" si="3" ref="L60:L88">D60*I60</f>
        <v>10965850.965621945</v>
      </c>
      <c r="M60" s="611">
        <f aca="true" t="shared" si="4" ref="M60:M88">E60*I60</f>
        <v>10965850.965621945</v>
      </c>
      <c r="N60" s="285"/>
      <c r="O60" s="285"/>
      <c r="P60" s="614">
        <f aca="true" t="shared" si="5" ref="P60:P88">F60*J60</f>
        <v>120549274.70693913</v>
      </c>
      <c r="Q60" s="611">
        <f aca="true" t="shared" si="6" ref="Q60:Q88">G60*J60</f>
        <v>120549274.70693913</v>
      </c>
      <c r="R60" s="285"/>
      <c r="S60" s="300">
        <f>S59+1</f>
        <v>2006</v>
      </c>
      <c r="T60" s="284">
        <f aca="true" t="shared" si="7" ref="T60:T88">INDEX($C$59:$Q$88,MATCH($S60,$B$59:$B$88,0),MATCH($T$58,$C$58:$Q$58,0))/1000/8760</f>
        <v>13.76133272910264</v>
      </c>
      <c r="U60" s="284">
        <f aca="true" t="shared" si="8" ref="U60:U88">INDEX($C$59:$Q$88,MATCH($S60,$B$59:$B$88,0),MATCH($U$58,$C$58:$Q$58,0))/1000/8760</f>
        <v>13.76133272910264</v>
      </c>
      <c r="V60" s="616">
        <f t="shared" si="0"/>
        <v>0</v>
      </c>
      <c r="X60" s="671">
        <v>2006</v>
      </c>
      <c r="Y60" s="673">
        <f aca="true" t="shared" si="9" ref="Y60:Y89">T60-U60</f>
        <v>0</v>
      </c>
      <c r="Z60" s="673">
        <f ca="1">Y60+Z59</f>
        <v>0</v>
      </c>
      <c r="AA60" s="675">
        <f aca="true" t="shared" si="10" ref="AA60:AA77">(L60-M60)/1000/8760</f>
        <v>0</v>
      </c>
      <c r="AB60" s="674"/>
      <c r="AC60" s="667"/>
    </row>
    <row r="61" spans="2:29" ht="15">
      <c r="B61" s="300">
        <f t="shared" si="1"/>
        <v>2007</v>
      </c>
      <c r="C61" s="284">
        <f>HLOOKUP($B61,UEC!$D$66:$AW$69,4,FALSE)</f>
        <v>259.7323583632916</v>
      </c>
      <c r="D61" s="284">
        <f>HLOOKUP($B61,UEC!$D$66:$AW$69,4,FALSE)</f>
        <v>259.7323583632916</v>
      </c>
      <c r="E61" s="284">
        <f>HLOOKUP($B61,UEC!$D$73:$AW$76,4,FALSE)</f>
        <v>259.7323583632916</v>
      </c>
      <c r="F61" s="284">
        <f ca="1">HLOOKUP($B61,UEC!$D$83:$AW$86,4,FALSE)</f>
        <v>274.47826754559964</v>
      </c>
      <c r="G61" s="611">
        <f ca="1">HLOOKUP($B61,UEC!$D$90:$AW$93,4,FALSE)</f>
        <v>274.47826754559964</v>
      </c>
      <c r="H61" s="614">
        <f>VLOOKUP(B61,'Stock Model'!$AY$24:$BL$53,14)</f>
        <v>37151.21387390259</v>
      </c>
      <c r="I61" s="284">
        <f ca="1">VLOOKUP(B61,'Stock Model'!$AY$24:$BL$53,13)</f>
        <v>35768.02984012145</v>
      </c>
      <c r="J61" s="622">
        <f ca="1">VLOOKUP($B61,'Stock Model'!$AY$8:$BL$53,3,FALSE)</f>
        <v>436340.1802680799</v>
      </c>
      <c r="K61" s="614">
        <f t="shared" si="2"/>
        <v>9649372.39552776</v>
      </c>
      <c r="L61" s="284">
        <f ca="1" t="shared" si="3"/>
        <v>9290114.744383333</v>
      </c>
      <c r="M61" s="611">
        <f ca="1" t="shared" si="4"/>
        <v>9290114.744383333</v>
      </c>
      <c r="N61" s="285"/>
      <c r="O61" s="285"/>
      <c r="P61" s="614">
        <f ca="1" t="shared" si="5"/>
        <v>119765896.74051721</v>
      </c>
      <c r="Q61" s="611">
        <f ca="1" t="shared" si="6"/>
        <v>119765896.74051721</v>
      </c>
      <c r="R61" s="285"/>
      <c r="S61" s="300">
        <f aca="true" t="shared" si="11" ref="S61:S88">S60+1</f>
        <v>2007</v>
      </c>
      <c r="T61" s="284">
        <f ca="1" t="shared" si="7"/>
        <v>13.671906020606988</v>
      </c>
      <c r="U61" s="284">
        <f ca="1" t="shared" si="8"/>
        <v>13.671906020606988</v>
      </c>
      <c r="V61" s="616">
        <f t="shared" si="0"/>
        <v>0</v>
      </c>
      <c r="X61" s="671">
        <v>2007</v>
      </c>
      <c r="Y61" s="673">
        <f ca="1" t="shared" si="9"/>
        <v>0</v>
      </c>
      <c r="Z61" s="673">
        <f aca="true" t="shared" si="12" ref="Z61:Z88">Y61+Z60</f>
        <v>0</v>
      </c>
      <c r="AA61" s="675">
        <f ca="1" t="shared" si="10"/>
        <v>0</v>
      </c>
      <c r="AB61" s="674"/>
      <c r="AC61" s="667"/>
    </row>
    <row r="62" spans="2:29" ht="15">
      <c r="B62" s="300">
        <f t="shared" si="1"/>
        <v>2008</v>
      </c>
      <c r="C62" s="284">
        <f>HLOOKUP($B62,UEC!$D$66:$AW$69,4,FALSE)</f>
        <v>259.7323583632916</v>
      </c>
      <c r="D62" s="284">
        <f>HLOOKUP($B62,UEC!$D$66:$AW$69,4,FALSE)</f>
        <v>259.7323583632916</v>
      </c>
      <c r="E62" s="284">
        <f>HLOOKUP($B62,UEC!$D$73:$AW$76,4,FALSE)</f>
        <v>259.7323583632916</v>
      </c>
      <c r="F62" s="284">
        <f ca="1">HLOOKUP($B62,UEC!$D$83:$AW$86,4,FALSE)</f>
        <v>273.0143812648412</v>
      </c>
      <c r="G62" s="611">
        <f ca="1">HLOOKUP($B62,UEC!$D$90:$AW$93,4,FALSE)</f>
        <v>273.0143812648412</v>
      </c>
      <c r="H62" s="614">
        <f>VLOOKUP(B62,'Stock Model'!$AY$24:$BL$53,14)</f>
        <v>35157.82845532683</v>
      </c>
      <c r="I62" s="284">
        <f ca="1">VLOOKUP(B62,'Stock Model'!$AY$24:$BL$53,13)</f>
        <v>33791.81131422306</v>
      </c>
      <c r="J62" s="622">
        <f ca="1">VLOOKUP($B62,'Stock Model'!$AY$8:$BL$53,3,FALSE)</f>
        <v>434069.40123116167</v>
      </c>
      <c r="K62" s="614">
        <f t="shared" si="2"/>
        <v>9131625.699634079</v>
      </c>
      <c r="L62" s="284">
        <f ca="1" t="shared" si="3"/>
        <v>8776826.846010515</v>
      </c>
      <c r="M62" s="611">
        <f ca="1" t="shared" si="4"/>
        <v>8776826.846010515</v>
      </c>
      <c r="N62" s="285"/>
      <c r="O62" s="285"/>
      <c r="P62" s="614">
        <f ca="1" t="shared" si="5"/>
        <v>118507189.0031257</v>
      </c>
      <c r="Q62" s="611">
        <f ca="1" t="shared" si="6"/>
        <v>118507189.0031257</v>
      </c>
      <c r="R62" s="285"/>
      <c r="S62" s="300">
        <f t="shared" si="11"/>
        <v>2008</v>
      </c>
      <c r="T62" s="284">
        <f ca="1" t="shared" si="7"/>
        <v>13.528217922731244</v>
      </c>
      <c r="U62" s="284">
        <f ca="1" t="shared" si="8"/>
        <v>13.528217922731244</v>
      </c>
      <c r="V62" s="616">
        <f t="shared" si="0"/>
        <v>0</v>
      </c>
      <c r="X62" s="671">
        <v>2008</v>
      </c>
      <c r="Y62" s="673">
        <f ca="1" t="shared" si="9"/>
        <v>0</v>
      </c>
      <c r="Z62" s="673">
        <f ca="1" t="shared" si="12"/>
        <v>0</v>
      </c>
      <c r="AA62" s="675">
        <f ca="1" t="shared" si="10"/>
        <v>0</v>
      </c>
      <c r="AB62" s="674"/>
      <c r="AC62" s="667"/>
    </row>
    <row r="63" spans="2:29" ht="15">
      <c r="B63" s="300">
        <f t="shared" si="1"/>
        <v>2009</v>
      </c>
      <c r="C63" s="284">
        <f>HLOOKUP($B63,UEC!$D$66:$AW$69,4,FALSE)</f>
        <v>259.7323583632916</v>
      </c>
      <c r="D63" s="284">
        <f>HLOOKUP($B63,UEC!$D$66:$AW$69,4,FALSE)</f>
        <v>259.7323583632916</v>
      </c>
      <c r="E63" s="284">
        <f>HLOOKUP($B63,UEC!$D$73:$AW$76,4,FALSE)</f>
        <v>259.7323583632916</v>
      </c>
      <c r="F63" s="284">
        <f ca="1">HLOOKUP($B63,UEC!$D$83:$AW$86,4,FALSE)</f>
        <v>271.60782729903076</v>
      </c>
      <c r="G63" s="611">
        <f ca="1">HLOOKUP($B63,UEC!$D$90:$AW$93,4,FALSE)</f>
        <v>271.60782729903076</v>
      </c>
      <c r="H63" s="614">
        <f>VLOOKUP(B63,'Stock Model'!$AY$24:$BL$53,14)</f>
        <v>31869.35614529977</v>
      </c>
      <c r="I63" s="284">
        <f ca="1">VLOOKUP(B63,'Stock Model'!$AY$24:$BL$53,13)</f>
        <v>30447.183847400476</v>
      </c>
      <c r="J63" s="622">
        <f ca="1">VLOOKUP($B63,'Stock Model'!$AY$8:$BL$53,3,FALSE)</f>
        <v>428526.50913443987</v>
      </c>
      <c r="K63" s="614">
        <f t="shared" si="2"/>
        <v>8277503.03113837</v>
      </c>
      <c r="L63" s="284">
        <f ca="1" t="shared" si="3"/>
        <v>7908118.866206044</v>
      </c>
      <c r="M63" s="611">
        <f ca="1" t="shared" si="4"/>
        <v>7908118.866206044</v>
      </c>
      <c r="N63" s="285"/>
      <c r="O63" s="285"/>
      <c r="P63" s="614">
        <f ca="1" t="shared" si="5"/>
        <v>116391154.08604348</v>
      </c>
      <c r="Q63" s="611">
        <f ca="1" t="shared" si="6"/>
        <v>116391154.08604348</v>
      </c>
      <c r="R63" s="285"/>
      <c r="S63" s="300">
        <f t="shared" si="11"/>
        <v>2009</v>
      </c>
      <c r="T63" s="284">
        <f ca="1" t="shared" si="7"/>
        <v>13.286661425347429</v>
      </c>
      <c r="U63" s="284">
        <f ca="1" t="shared" si="8"/>
        <v>13.286661425347429</v>
      </c>
      <c r="V63" s="616">
        <f t="shared" si="0"/>
        <v>0</v>
      </c>
      <c r="X63" s="671">
        <v>2009</v>
      </c>
      <c r="Y63" s="673">
        <f ca="1" t="shared" si="9"/>
        <v>0</v>
      </c>
      <c r="Z63" s="673">
        <f ca="1" t="shared" si="12"/>
        <v>0</v>
      </c>
      <c r="AA63" s="675">
        <f ca="1" t="shared" si="10"/>
        <v>0</v>
      </c>
      <c r="AB63" s="674"/>
      <c r="AC63" s="667"/>
    </row>
    <row r="64" spans="2:29" ht="15">
      <c r="B64" s="300">
        <f t="shared" si="1"/>
        <v>2010</v>
      </c>
      <c r="C64" s="284">
        <f>HLOOKUP($B64,UEC!$D$66:$AW$69,4,FALSE)</f>
        <v>259.7323583632916</v>
      </c>
      <c r="D64" s="284">
        <f>HLOOKUP($B64,UEC!$D$66:$AW$69,4,FALSE)</f>
        <v>259.7323583632916</v>
      </c>
      <c r="E64" s="284">
        <f>HLOOKUP($B64,UEC!$D$73:$AW$76,4,FALSE)</f>
        <v>259.7323583632916</v>
      </c>
      <c r="F64" s="284">
        <f ca="1">HLOOKUP($B64,UEC!$D$83:$AW$86,4,FALSE)</f>
        <v>270.2752317249548</v>
      </c>
      <c r="G64" s="611">
        <f ca="1">HLOOKUP($B64,UEC!$D$90:$AW$93,4,FALSE)</f>
        <v>270.2752317249548</v>
      </c>
      <c r="H64" s="614">
        <f>VLOOKUP(B64,'Stock Model'!$AY$24:$BL$53,14)</f>
        <v>33346.796542434306</v>
      </c>
      <c r="I64" s="284">
        <f ca="1">VLOOKUP(B64,'Stock Model'!$AY$24:$BL$53,13)</f>
        <v>31897.947192538813</v>
      </c>
      <c r="J64" s="622">
        <f ca="1">VLOOKUP($B64,'Stock Model'!$AY$8:$BL$53,3,FALSE)</f>
        <v>424468.82905537216</v>
      </c>
      <c r="K64" s="614">
        <f t="shared" si="2"/>
        <v>8661242.109827321</v>
      </c>
      <c r="L64" s="284">
        <f ca="1" t="shared" si="3"/>
        <v>8284929.051265842</v>
      </c>
      <c r="M64" s="611">
        <f ca="1" t="shared" si="4"/>
        <v>8284929.051265842</v>
      </c>
      <c r="N64" s="285"/>
      <c r="O64" s="285"/>
      <c r="P64" s="614">
        <f ca="1" t="shared" si="5"/>
        <v>114723411.13296093</v>
      </c>
      <c r="Q64" s="611">
        <f ca="1" t="shared" si="6"/>
        <v>114723411.13296093</v>
      </c>
      <c r="R64" s="285"/>
      <c r="S64" s="300">
        <f t="shared" si="11"/>
        <v>2010</v>
      </c>
      <c r="T64" s="284">
        <f ca="1" t="shared" si="7"/>
        <v>13.096279809698736</v>
      </c>
      <c r="U64" s="284">
        <f ca="1" t="shared" si="8"/>
        <v>13.096279809698736</v>
      </c>
      <c r="V64" s="616">
        <f t="shared" si="0"/>
        <v>0</v>
      </c>
      <c r="X64" s="671">
        <v>2010</v>
      </c>
      <c r="Y64" s="673">
        <f ca="1" t="shared" si="9"/>
        <v>0</v>
      </c>
      <c r="Z64" s="673">
        <f ca="1" t="shared" si="12"/>
        <v>0</v>
      </c>
      <c r="AA64" s="675">
        <f ca="1" t="shared" si="10"/>
        <v>0</v>
      </c>
      <c r="AB64" s="674"/>
      <c r="AC64" s="667"/>
    </row>
    <row r="65" spans="2:29" ht="15">
      <c r="B65" s="300">
        <f t="shared" si="1"/>
        <v>2011</v>
      </c>
      <c r="C65" s="284">
        <f>HLOOKUP($B65,UEC!$D$66:$AW$69,4,FALSE)</f>
        <v>259.7323583632916</v>
      </c>
      <c r="D65" s="284">
        <f>HLOOKUP($B65,UEC!$D$66:$AW$69,4,FALSE)</f>
        <v>259.7323583632916</v>
      </c>
      <c r="E65" s="284">
        <f>HLOOKUP($B65,UEC!$D$73:$AW$76,4,FALSE)</f>
        <v>259.7323583632916</v>
      </c>
      <c r="F65" s="284">
        <f ca="1">HLOOKUP($B65,UEC!$D$83:$AW$86,4,FALSE)</f>
        <v>268.86845388563324</v>
      </c>
      <c r="G65" s="611">
        <f ca="1">HLOOKUP($B65,UEC!$D$90:$AW$93,4,FALSE)</f>
        <v>268.86845388563324</v>
      </c>
      <c r="H65" s="614">
        <f>VLOOKUP(B65,'Stock Model'!$AY$24:$BL$53,14)</f>
        <v>35201.00340020352</v>
      </c>
      <c r="I65" s="284">
        <f ca="1">VLOOKUP(B65,'Stock Model'!$AY$24:$BL$53,13)</f>
        <v>33835.43163629004</v>
      </c>
      <c r="J65" s="622">
        <f ca="1">VLOOKUP($B65,'Stock Model'!$AY$8:$BL$53,3,FALSE)</f>
        <v>422241.0952150169</v>
      </c>
      <c r="K65" s="614">
        <f t="shared" si="2"/>
        <v>9142839.629889106</v>
      </c>
      <c r="L65" s="284">
        <f ca="1" t="shared" si="3"/>
        <v>8788156.455133539</v>
      </c>
      <c r="M65" s="611">
        <f ca="1" t="shared" si="4"/>
        <v>8788156.455133539</v>
      </c>
      <c r="N65" s="285"/>
      <c r="O65" s="285"/>
      <c r="P65" s="614">
        <f ca="1" t="shared" si="5"/>
        <v>113527310.43743806</v>
      </c>
      <c r="Q65" s="611">
        <f ca="1" t="shared" si="6"/>
        <v>113527310.43743806</v>
      </c>
      <c r="R65" s="285"/>
      <c r="S65" s="300">
        <f t="shared" si="11"/>
        <v>2011</v>
      </c>
      <c r="T65" s="284">
        <f ca="1" t="shared" si="7"/>
        <v>12.959738634410737</v>
      </c>
      <c r="U65" s="284">
        <f ca="1" t="shared" si="8"/>
        <v>12.959738634410737</v>
      </c>
      <c r="V65" s="616">
        <f t="shared" si="0"/>
        <v>0</v>
      </c>
      <c r="X65" s="671">
        <v>2011</v>
      </c>
      <c r="Y65" s="673">
        <f ca="1" t="shared" si="9"/>
        <v>0</v>
      </c>
      <c r="Z65" s="673">
        <f ca="1" t="shared" si="12"/>
        <v>0</v>
      </c>
      <c r="AA65" s="675">
        <f ca="1" t="shared" si="10"/>
        <v>0</v>
      </c>
      <c r="AB65" s="674"/>
      <c r="AC65" s="667"/>
    </row>
    <row r="66" spans="2:29" ht="15">
      <c r="B66" s="300">
        <f t="shared" si="1"/>
        <v>2012</v>
      </c>
      <c r="C66" s="284">
        <f>HLOOKUP($B66,UEC!$D$66:$AW$69,4,FALSE)</f>
        <v>259.7323583632916</v>
      </c>
      <c r="D66" s="284">
        <f>HLOOKUP($B66,UEC!$D$66:$AW$69,4,FALSE)</f>
        <v>259.7323583632916</v>
      </c>
      <c r="E66" s="284">
        <f>HLOOKUP($B66,UEC!$D$73:$AW$76,4,FALSE)</f>
        <v>259.7323583632916</v>
      </c>
      <c r="F66" s="284">
        <f ca="1">HLOOKUP($B66,UEC!$D$83:$AW$86,4,FALSE)</f>
        <v>267.39102898712224</v>
      </c>
      <c r="G66" s="611">
        <f ca="1">HLOOKUP($B66,UEC!$D$90:$AW$93,4,FALSE)</f>
        <v>267.39102898712224</v>
      </c>
      <c r="H66" s="614">
        <f>VLOOKUP(B66,'Stock Model'!$AY$24:$BL$53,14)</f>
        <v>35721.93655752091</v>
      </c>
      <c r="I66" s="284">
        <f ca="1">VLOOKUP(B66,'Stock Model'!$AY$24:$BL$53,13)</f>
        <v>34408.62694142697</v>
      </c>
      <c r="J66" s="622">
        <f ca="1">VLOOKUP($B66,'Stock Model'!$AY$8:$BL$53,3,FALSE)</f>
        <v>420519.06940213905</v>
      </c>
      <c r="K66" s="614">
        <f t="shared" si="2"/>
        <v>9278142.827388788</v>
      </c>
      <c r="L66" s="284">
        <f ca="1" t="shared" si="3"/>
        <v>8937033.82353952</v>
      </c>
      <c r="M66" s="611">
        <f ca="1" t="shared" si="4"/>
        <v>8937033.82353952</v>
      </c>
      <c r="N66" s="285"/>
      <c r="O66" s="285"/>
      <c r="P66" s="614">
        <f ca="1" t="shared" si="5"/>
        <v>112443026.67614503</v>
      </c>
      <c r="Q66" s="611">
        <f ca="1" t="shared" si="6"/>
        <v>112443026.67614503</v>
      </c>
      <c r="R66" s="285"/>
      <c r="S66" s="300">
        <f t="shared" si="11"/>
        <v>2012</v>
      </c>
      <c r="T66" s="284">
        <f ca="1" t="shared" si="7"/>
        <v>12.835961949331624</v>
      </c>
      <c r="U66" s="284">
        <f ca="1" t="shared" si="8"/>
        <v>12.835961949331624</v>
      </c>
      <c r="V66" s="616">
        <f t="shared" si="0"/>
        <v>0</v>
      </c>
      <c r="X66" s="671">
        <v>2012</v>
      </c>
      <c r="Y66" s="673">
        <f ca="1" t="shared" si="9"/>
        <v>0</v>
      </c>
      <c r="Z66" s="673">
        <f ca="1" t="shared" si="12"/>
        <v>0</v>
      </c>
      <c r="AA66" s="675">
        <f ca="1" t="shared" si="10"/>
        <v>0</v>
      </c>
      <c r="AB66" s="674"/>
      <c r="AC66" s="667"/>
    </row>
    <row r="67" spans="2:29" ht="15">
      <c r="B67" s="300">
        <f t="shared" si="1"/>
        <v>2013</v>
      </c>
      <c r="C67" s="284">
        <f>HLOOKUP($B67,UEC!$D$66:$AW$69,4,FALSE)</f>
        <v>259.7323583632916</v>
      </c>
      <c r="D67" s="284">
        <f>HLOOKUP($B67,UEC!$D$66:$AW$69,4,FALSE)</f>
        <v>259.7323583632916</v>
      </c>
      <c r="E67" s="284">
        <f>HLOOKUP($B67,UEC!$D$73:$AW$76,4,FALSE)</f>
        <v>175.12636635972174</v>
      </c>
      <c r="F67" s="284">
        <f ca="1">HLOOKUP($B67,UEC!$D$83:$AW$86,4,FALSE)</f>
        <v>265.8856061202864</v>
      </c>
      <c r="G67" s="611">
        <f ca="1">HLOOKUP($B67,UEC!$D$90:$AW$93,4,FALSE)</f>
        <v>258.31123628294597</v>
      </c>
      <c r="H67" s="614">
        <f>VLOOKUP(B67,'Stock Model'!$AY$24:$BL$53,14)</f>
        <v>36084.1606856314</v>
      </c>
      <c r="I67" s="284">
        <f ca="1">VLOOKUP(B67,'Stock Model'!$AY$24:$BL$53,13)</f>
        <v>34803.97800791475</v>
      </c>
      <c r="J67" s="622">
        <f ca="1">VLOOKUP($B67,'Stock Model'!$AY$8:$BL$53,3,FALSE)</f>
        <v>419149.61710102623</v>
      </c>
      <c r="K67" s="614">
        <f t="shared" si="2"/>
        <v>9372224.154439013</v>
      </c>
      <c r="L67" s="284">
        <f ca="1" t="shared" si="3"/>
        <v>9039719.288419835</v>
      </c>
      <c r="M67" s="611">
        <f ca="1" t="shared" si="4"/>
        <v>6095094.203389778</v>
      </c>
      <c r="N67" s="285"/>
      <c r="O67" s="285"/>
      <c r="P67" s="614">
        <f ca="1" t="shared" si="5"/>
        <v>111445849.99799232</v>
      </c>
      <c r="Q67" s="611">
        <f ca="1" t="shared" si="6"/>
        <v>108271055.78088951</v>
      </c>
      <c r="R67" s="285"/>
      <c r="S67" s="300">
        <f t="shared" si="11"/>
        <v>2013</v>
      </c>
      <c r="T67" s="284">
        <f ca="1" t="shared" si="7"/>
        <v>12.722128995204603</v>
      </c>
      <c r="U67" s="284">
        <f ca="1" t="shared" si="8"/>
        <v>12.359709564028483</v>
      </c>
      <c r="V67" s="616">
        <f t="shared" si="0"/>
        <v>0</v>
      </c>
      <c r="X67" s="671">
        <v>2013</v>
      </c>
      <c r="Y67" s="673">
        <f ca="1" t="shared" si="9"/>
        <v>0.36241943117611974</v>
      </c>
      <c r="Z67" s="673">
        <f ca="1" t="shared" si="12"/>
        <v>0.36241943117611974</v>
      </c>
      <c r="AA67" s="675">
        <f ca="1" t="shared" si="10"/>
        <v>0.33614441609932166</v>
      </c>
      <c r="AB67" s="674"/>
      <c r="AC67" s="667"/>
    </row>
    <row r="68" spans="2:29" ht="15">
      <c r="B68" s="300">
        <f t="shared" si="1"/>
        <v>2014</v>
      </c>
      <c r="C68" s="284">
        <f>HLOOKUP($B68,UEC!$D$66:$AW$69,4,FALSE)</f>
        <v>259.7323583632916</v>
      </c>
      <c r="D68" s="284">
        <f>HLOOKUP($B68,UEC!$D$66:$AW$69,4,FALSE)</f>
        <v>259.7323583632916</v>
      </c>
      <c r="E68" s="284">
        <f>HLOOKUP($B68,UEC!$D$73:$AW$76,4,FALSE)</f>
        <v>175.12636635972174</v>
      </c>
      <c r="F68" s="284">
        <f ca="1">HLOOKUP($B68,UEC!$D$83:$AW$86,4,FALSE)</f>
        <v>264.37822186341344</v>
      </c>
      <c r="G68" s="611">
        <f ca="1">HLOOKUP($B68,UEC!$D$90:$AW$93,4,FALSE)</f>
        <v>249.10973824938333</v>
      </c>
      <c r="H68" s="614">
        <f>VLOOKUP(B68,'Stock Model'!$AY$24:$BL$53,14)</f>
        <v>36586.59210362322</v>
      </c>
      <c r="I68" s="284">
        <f ca="1">VLOOKUP(B68,'Stock Model'!$AY$24:$BL$53,13)</f>
        <v>34883.644021746615</v>
      </c>
      <c r="J68" s="622">
        <f ca="1">VLOOKUP($B68,'Stock Model'!$AY$8:$BL$53,3,FALSE)</f>
        <v>418405.75721374527</v>
      </c>
      <c r="K68" s="614">
        <f t="shared" si="2"/>
        <v>9502721.851549841</v>
      </c>
      <c r="L68" s="284">
        <f ca="1" t="shared" si="3"/>
        <v>9060411.130073788</v>
      </c>
      <c r="M68" s="611">
        <f ca="1" t="shared" si="4"/>
        <v>6109045.822914515</v>
      </c>
      <c r="N68" s="285"/>
      <c r="O68" s="285"/>
      <c r="P68" s="614">
        <f ca="1" t="shared" si="5"/>
        <v>110617370.10958505</v>
      </c>
      <c r="Q68" s="611">
        <f ca="1" t="shared" si="6"/>
        <v>104228948.66155112</v>
      </c>
      <c r="R68" s="285"/>
      <c r="S68" s="300">
        <f t="shared" si="11"/>
        <v>2014</v>
      </c>
      <c r="T68" s="284">
        <f ca="1" t="shared" si="7"/>
        <v>12.627553665477745</v>
      </c>
      <c r="U68" s="284">
        <f ca="1" t="shared" si="8"/>
        <v>11.89828181067935</v>
      </c>
      <c r="V68" s="616">
        <f t="shared" si="0"/>
        <v>0</v>
      </c>
      <c r="X68" s="671">
        <v>2014</v>
      </c>
      <c r="Y68" s="673">
        <f ca="1" t="shared" si="9"/>
        <v>0.7292718547983945</v>
      </c>
      <c r="Z68" s="673">
        <f ca="1" t="shared" si="12"/>
        <v>1.0916912859745143</v>
      </c>
      <c r="AA68" s="675">
        <f ca="1" t="shared" si="10"/>
        <v>0.33691384784923206</v>
      </c>
      <c r="AB68" s="674"/>
      <c r="AC68" s="667"/>
    </row>
    <row r="69" spans="2:29" ht="15">
      <c r="B69" s="300">
        <f t="shared" si="1"/>
        <v>2015</v>
      </c>
      <c r="C69" s="284">
        <f>HLOOKUP($B69,UEC!$D$66:$AW$69,4,FALSE)</f>
        <v>259.7323583632916</v>
      </c>
      <c r="D69" s="284">
        <f>HLOOKUP($B69,UEC!$D$66:$AW$69,4,FALSE)</f>
        <v>259.7323583632916</v>
      </c>
      <c r="E69" s="284">
        <f>HLOOKUP($B69,UEC!$D$73:$AW$76,4,FALSE)</f>
        <v>175.12636635972174</v>
      </c>
      <c r="F69" s="284">
        <f ca="1">HLOOKUP($B69,UEC!$D$83:$AW$86,4,FALSE)</f>
        <v>262.85830533909507</v>
      </c>
      <c r="G69" s="611">
        <f ca="1">HLOOKUP($B69,UEC!$D$90:$AW$93,4,FALSE)</f>
        <v>239.8403978080173</v>
      </c>
      <c r="H69" s="614">
        <f>VLOOKUP(B69,'Stock Model'!$AY$24:$BL$53,14)</f>
        <v>37183.16190300554</v>
      </c>
      <c r="I69" s="284">
        <f ca="1">VLOOKUP(B69,'Stock Model'!$AY$24:$BL$53,13)</f>
        <v>35600.927293128894</v>
      </c>
      <c r="J69" s="622">
        <f ca="1">VLOOKUP($B69,'Stock Model'!$AY$8:$BL$53,3,FALSE)</f>
        <v>418223.3005978466</v>
      </c>
      <c r="K69" s="614">
        <f t="shared" si="2"/>
        <v>9657670.332471726</v>
      </c>
      <c r="L69" s="284">
        <f ca="1" t="shared" si="3"/>
        <v>9246712.805764442</v>
      </c>
      <c r="M69" s="611">
        <f ca="1" t="shared" si="4"/>
        <v>6234661.035882307</v>
      </c>
      <c r="N69" s="285"/>
      <c r="O69" s="285"/>
      <c r="P69" s="614">
        <f ca="1" t="shared" si="5"/>
        <v>109933468.04847291</v>
      </c>
      <c r="Q69" s="611">
        <f ca="1" t="shared" si="6"/>
        <v>100306842.78796953</v>
      </c>
      <c r="R69" s="285"/>
      <c r="S69" s="300">
        <f t="shared" si="11"/>
        <v>2015</v>
      </c>
      <c r="T69" s="284">
        <f ca="1" t="shared" si="7"/>
        <v>12.549482653935264</v>
      </c>
      <c r="U69" s="284">
        <f ca="1" t="shared" si="8"/>
        <v>11.450552829676885</v>
      </c>
      <c r="V69" s="616">
        <f t="shared" si="0"/>
        <v>0</v>
      </c>
      <c r="X69" s="671">
        <v>2015</v>
      </c>
      <c r="Y69" s="673">
        <f ca="1" t="shared" si="9"/>
        <v>1.098929824258379</v>
      </c>
      <c r="Z69" s="673">
        <f ca="1" t="shared" si="12"/>
        <v>2.190621110232893</v>
      </c>
      <c r="AA69" s="675">
        <f ca="1" t="shared" si="10"/>
        <v>0.34384152624225284</v>
      </c>
      <c r="AB69" s="674"/>
      <c r="AC69" s="667"/>
    </row>
    <row r="70" spans="2:29" ht="15">
      <c r="B70" s="300">
        <f t="shared" si="1"/>
        <v>2016</v>
      </c>
      <c r="C70" s="284">
        <f>HLOOKUP($B70,UEC!$D$66:$AW$69,4,FALSE)</f>
        <v>259.7323583632916</v>
      </c>
      <c r="D70" s="284">
        <f>HLOOKUP($B70,UEC!$D$66:$AW$69,4,FALSE)</f>
        <v>259.7323583632916</v>
      </c>
      <c r="E70" s="284">
        <f>HLOOKUP($B70,UEC!$D$73:$AW$76,4,FALSE)</f>
        <v>175.12636635972174</v>
      </c>
      <c r="F70" s="284">
        <f ca="1">HLOOKUP($B70,UEC!$D$83:$AW$86,4,FALSE)</f>
        <v>261.2965797755698</v>
      </c>
      <c r="G70" s="611">
        <f ca="1">HLOOKUP($B70,UEC!$D$90:$AW$93,4,FALSE)</f>
        <v>230.32560738968417</v>
      </c>
      <c r="H70" s="614">
        <f>VLOOKUP(B70,'Stock Model'!$AY$24:$BL$53,14)</f>
        <v>38271.82298509732</v>
      </c>
      <c r="I70" s="284">
        <f ca="1">VLOOKUP(B70,'Stock Model'!$AY$24:$BL$53,13)</f>
        <v>40589.09387261644</v>
      </c>
      <c r="J70" s="622">
        <f ca="1">VLOOKUP($B70,'Stock Model'!$AY$8:$BL$53,3,FALSE)</f>
        <v>422211.5379686244</v>
      </c>
      <c r="K70" s="614">
        <f t="shared" si="2"/>
        <v>9940430.842781758</v>
      </c>
      <c r="L70" s="284">
        <f ca="1" t="shared" si="3"/>
        <v>10542301.075363696</v>
      </c>
      <c r="M70" s="611">
        <f ca="1" t="shared" si="4"/>
        <v>7108220.523744963</v>
      </c>
      <c r="N70" s="285"/>
      <c r="O70" s="285"/>
      <c r="P70" s="614">
        <f ca="1" t="shared" si="5"/>
        <v>110322430.81298468</v>
      </c>
      <c r="Q70" s="611">
        <f ca="1" t="shared" si="6"/>
        <v>97246128.9295561</v>
      </c>
      <c r="R70" s="285"/>
      <c r="S70" s="300">
        <f t="shared" si="11"/>
        <v>2016</v>
      </c>
      <c r="T70" s="284">
        <f ca="1" t="shared" si="7"/>
        <v>12.593884796002817</v>
      </c>
      <c r="U70" s="284">
        <f ca="1" t="shared" si="8"/>
        <v>11.101156270497272</v>
      </c>
      <c r="V70" s="616">
        <f t="shared" si="0"/>
        <v>0</v>
      </c>
      <c r="X70" s="671">
        <v>2016</v>
      </c>
      <c r="Y70" s="673">
        <f ca="1" t="shared" si="9"/>
        <v>1.4927285255055445</v>
      </c>
      <c r="Z70" s="673">
        <f ca="1" t="shared" si="12"/>
        <v>3.6833496357384377</v>
      </c>
      <c r="AA70" s="675">
        <f ca="1" t="shared" si="10"/>
        <v>0.39201832781035756</v>
      </c>
      <c r="AB70" s="674"/>
      <c r="AC70" s="667"/>
    </row>
    <row r="71" spans="2:29" ht="15">
      <c r="B71" s="300">
        <f t="shared" si="1"/>
        <v>2017</v>
      </c>
      <c r="C71" s="284">
        <f>HLOOKUP($B71,UEC!$D$66:$AW$69,4,FALSE)</f>
        <v>259.7323583632916</v>
      </c>
      <c r="D71" s="284">
        <f>HLOOKUP($B71,UEC!$D$66:$AW$69,4,FALSE)</f>
        <v>259.7323583632916</v>
      </c>
      <c r="E71" s="284">
        <f>HLOOKUP($B71,UEC!$D$73:$AW$76,4,FALSE)</f>
        <v>175.12636635972174</v>
      </c>
      <c r="F71" s="284">
        <f ca="1">HLOOKUP($B71,UEC!$D$83:$AW$86,4,FALSE)</f>
        <v>259.7323583632916</v>
      </c>
      <c r="G71" s="611">
        <f ca="1">HLOOKUP($B71,UEC!$D$90:$AW$93,4,FALSE)</f>
        <v>220.18975880399242</v>
      </c>
      <c r="H71" s="614">
        <f>VLOOKUP(B71,'Stock Model'!$AY$24:$BL$53,14)</f>
        <v>38566.50400410202</v>
      </c>
      <c r="I71" s="284">
        <f ca="1">VLOOKUP(B71,'Stock Model'!$AY$24:$BL$53,13)</f>
        <v>40747.29421422645</v>
      </c>
      <c r="J71" s="622">
        <f ca="1">VLOOKUP($B71,'Stock Model'!$AY$8:$BL$53,3,FALSE)</f>
        <v>426490.74304024817</v>
      </c>
      <c r="K71" s="614">
        <f t="shared" si="2"/>
        <v>10016969.038812745</v>
      </c>
      <c r="L71" s="284">
        <f ca="1" t="shared" si="3"/>
        <v>10583390.823183943</v>
      </c>
      <c r="M71" s="611">
        <f ca="1" t="shared" si="4"/>
        <v>7135925.574727992</v>
      </c>
      <c r="N71" s="285"/>
      <c r="O71" s="285"/>
      <c r="P71" s="614">
        <f ca="1" t="shared" si="5"/>
        <v>110773446.50995626</v>
      </c>
      <c r="Q71" s="611">
        <f ca="1" t="shared" si="6"/>
        <v>93908893.84216775</v>
      </c>
      <c r="R71" s="285"/>
      <c r="S71" s="300">
        <f t="shared" si="11"/>
        <v>2017</v>
      </c>
      <c r="T71" s="284">
        <f ca="1" t="shared" si="7"/>
        <v>12.64537060615939</v>
      </c>
      <c r="U71" s="284">
        <f ca="1" t="shared" si="8"/>
        <v>10.720193360978053</v>
      </c>
      <c r="V71" s="616">
        <f t="shared" si="0"/>
        <v>0</v>
      </c>
      <c r="X71" s="671">
        <v>2017</v>
      </c>
      <c r="Y71" s="673">
        <f ca="1" t="shared" si="9"/>
        <v>1.9251772451813363</v>
      </c>
      <c r="Z71" s="673">
        <f ca="1" t="shared" si="12"/>
        <v>5.608526880919774</v>
      </c>
      <c r="AA71" s="675">
        <f ca="1" t="shared" si="10"/>
        <v>0.39354626123926384</v>
      </c>
      <c r="AB71" s="674"/>
      <c r="AC71" s="667"/>
    </row>
    <row r="72" spans="2:29" ht="15">
      <c r="B72" s="300">
        <f t="shared" si="1"/>
        <v>2018</v>
      </c>
      <c r="C72" s="284">
        <f>HLOOKUP($B72,UEC!$D$66:$AW$69,4,FALSE)</f>
        <v>259.7323583632916</v>
      </c>
      <c r="D72" s="284">
        <f>HLOOKUP($B72,UEC!$D$66:$AW$69,4,FALSE)</f>
        <v>259.7323583632916</v>
      </c>
      <c r="E72" s="284">
        <f>HLOOKUP($B72,UEC!$D$73:$AW$76,4,FALSE)</f>
        <v>175.12636635972174</v>
      </c>
      <c r="F72" s="284">
        <f ca="1">HLOOKUP($B72,UEC!$D$83:$AW$86,4,FALSE)</f>
        <v>259.7323583632916</v>
      </c>
      <c r="G72" s="611">
        <f ca="1">HLOOKUP($B72,UEC!$D$90:$AW$93,4,FALSE)</f>
        <v>211.38173108109504</v>
      </c>
      <c r="H72" s="614">
        <f>VLOOKUP(B72,'Stock Model'!$AY$24:$BL$53,14)</f>
        <v>38889.80490443753</v>
      </c>
      <c r="I72" s="284">
        <f ca="1">VLOOKUP(B72,'Stock Model'!$AY$24:$BL$53,13)</f>
        <v>43907.88515129644</v>
      </c>
      <c r="J72" s="622">
        <f ca="1">VLOOKUP($B72,'Stock Model'!$AY$8:$BL$53,3,FALSE)</f>
        <v>430681.8533329304</v>
      </c>
      <c r="K72" s="614">
        <f t="shared" si="2"/>
        <v>10100940.744117863</v>
      </c>
      <c r="L72" s="284">
        <f ca="1" t="shared" si="3"/>
        <v>11404298.561090777</v>
      </c>
      <c r="M72" s="611">
        <f ca="1" t="shared" si="4"/>
        <v>7689428.381086526</v>
      </c>
      <c r="N72" s="285"/>
      <c r="O72" s="285"/>
      <c r="P72" s="614">
        <f ca="1" t="shared" si="5"/>
        <v>111862013.47043528</v>
      </c>
      <c r="Q72" s="611">
        <f ca="1" t="shared" si="6"/>
        <v>91038275.70272912</v>
      </c>
      <c r="R72" s="285"/>
      <c r="S72" s="300">
        <f t="shared" si="11"/>
        <v>2018</v>
      </c>
      <c r="T72" s="284">
        <f ca="1" t="shared" si="7"/>
        <v>12.76963624091727</v>
      </c>
      <c r="U72" s="284">
        <f ca="1" t="shared" si="8"/>
        <v>10.392497226338941</v>
      </c>
      <c r="V72" s="616">
        <f t="shared" si="0"/>
        <v>0</v>
      </c>
      <c r="X72" s="671">
        <v>2018</v>
      </c>
      <c r="Y72" s="673">
        <f ca="1" t="shared" si="9"/>
        <v>2.3771390145783293</v>
      </c>
      <c r="Z72" s="673">
        <f ca="1" t="shared" si="12"/>
        <v>7.985665895498103</v>
      </c>
      <c r="AA72" s="675">
        <f ca="1" t="shared" si="10"/>
        <v>0.4240719383566496</v>
      </c>
      <c r="AB72" s="674"/>
      <c r="AC72" s="667"/>
    </row>
    <row r="73" spans="2:29" ht="15">
      <c r="B73" s="300">
        <f t="shared" si="1"/>
        <v>2019</v>
      </c>
      <c r="C73" s="284">
        <f>HLOOKUP($B73,UEC!$D$66:$AW$69,4,FALSE)</f>
        <v>259.7323583632916</v>
      </c>
      <c r="D73" s="284">
        <f>HLOOKUP($B73,UEC!$D$66:$AW$69,4,FALSE)</f>
        <v>259.7323583632916</v>
      </c>
      <c r="E73" s="284">
        <f>HLOOKUP($B73,UEC!$D$73:$AW$76,4,FALSE)</f>
        <v>175.12636635972174</v>
      </c>
      <c r="F73" s="284">
        <f ca="1">HLOOKUP($B73,UEC!$D$83:$AW$86,4,FALSE)</f>
        <v>259.73235836329167</v>
      </c>
      <c r="G73" s="611">
        <f ca="1">HLOOKUP($B73,UEC!$D$90:$AW$93,4,FALSE)</f>
        <v>202.9715340402637</v>
      </c>
      <c r="H73" s="614">
        <f>VLOOKUP(B73,'Stock Model'!$AY$24:$BL$53,14)</f>
        <v>9970.645112910554</v>
      </c>
      <c r="I73" s="284">
        <f ca="1">VLOOKUP(B73,'Stock Model'!$AY$24:$BL$53,13)</f>
        <v>40781.80169802345</v>
      </c>
      <c r="J73" s="622">
        <f ca="1">VLOOKUP($B73,'Stock Model'!$AY$8:$BL$53,3,FALSE)</f>
        <v>435695.62519083236</v>
      </c>
      <c r="K73" s="614">
        <f t="shared" si="2"/>
        <v>2589699.169579686</v>
      </c>
      <c r="L73" s="284">
        <f ca="1" t="shared" si="3"/>
        <v>10592353.533331722</v>
      </c>
      <c r="M73" s="611">
        <f ca="1" t="shared" si="4"/>
        <v>7141968.744977578</v>
      </c>
      <c r="N73" s="285"/>
      <c r="O73" s="285"/>
      <c r="P73" s="614">
        <f ca="1" t="shared" si="5"/>
        <v>113164252.25938368</v>
      </c>
      <c r="Q73" s="611">
        <f ca="1" t="shared" si="6"/>
        <v>88433809.419615</v>
      </c>
      <c r="R73" s="285"/>
      <c r="S73" s="300">
        <f t="shared" si="11"/>
        <v>2019</v>
      </c>
      <c r="T73" s="284">
        <f ca="1" t="shared" si="7"/>
        <v>12.918293636915944</v>
      </c>
      <c r="U73" s="284">
        <f ca="1" t="shared" si="8"/>
        <v>10.095183723700343</v>
      </c>
      <c r="V73" s="616">
        <f t="shared" si="0"/>
        <v>0</v>
      </c>
      <c r="X73" s="671">
        <v>2019</v>
      </c>
      <c r="Y73" s="673">
        <f ca="1" t="shared" si="9"/>
        <v>2.8231099132156015</v>
      </c>
      <c r="Z73" s="673">
        <f ca="1" t="shared" si="12"/>
        <v>10.808775808713705</v>
      </c>
      <c r="AA73" s="675">
        <f ca="1" t="shared" si="10"/>
        <v>0.3938795420495599</v>
      </c>
      <c r="AB73" s="674"/>
      <c r="AC73" s="667"/>
    </row>
    <row r="74" spans="2:29" ht="15">
      <c r="B74" s="300">
        <f t="shared" si="1"/>
        <v>2020</v>
      </c>
      <c r="C74" s="284">
        <f>HLOOKUP($B74,UEC!$D$66:$AW$69,4,FALSE)</f>
        <v>259.7323583632916</v>
      </c>
      <c r="D74" s="284">
        <f>HLOOKUP($B74,UEC!$D$66:$AW$69,4,FALSE)</f>
        <v>259.7323583632916</v>
      </c>
      <c r="E74" s="284">
        <f>HLOOKUP($B74,UEC!$D$73:$AW$76,4,FALSE)</f>
        <v>175.12636635972174</v>
      </c>
      <c r="F74" s="284">
        <f ca="1">HLOOKUP($B74,UEC!$D$83:$AW$86,4,FALSE)</f>
        <v>259.7323583632916</v>
      </c>
      <c r="G74" s="611">
        <f ca="1">HLOOKUP($B74,UEC!$D$90:$AW$93,4,FALSE)</f>
        <v>195.37362860436974</v>
      </c>
      <c r="H74" s="614">
        <f>VLOOKUP(B74,'Stock Model'!$AY$24:$BL$53,14)</f>
        <v>10191.519363249188</v>
      </c>
      <c r="I74" s="284">
        <f ca="1">VLOOKUP(B74,'Stock Model'!$AY$24:$BL$53,13)</f>
        <v>39248.8786955488</v>
      </c>
      <c r="J74" s="622">
        <f ca="1">VLOOKUP($B74,'Stock Model'!$AY$8:$BL$53,3,FALSE)</f>
        <v>441152.6925721582</v>
      </c>
      <c r="K74" s="614">
        <f t="shared" si="2"/>
        <v>2647067.3595218635</v>
      </c>
      <c r="L74" s="284">
        <f ca="1" t="shared" si="3"/>
        <v>10194203.826709643</v>
      </c>
      <c r="M74" s="611">
        <f ca="1" t="shared" si="4"/>
        <v>6873513.509644957</v>
      </c>
      <c r="N74" s="285"/>
      <c r="O74" s="285"/>
      <c r="P74" s="614">
        <f ca="1" t="shared" si="5"/>
        <v>114581629.2400828</v>
      </c>
      <c r="Q74" s="611">
        <f ca="1" t="shared" si="6"/>
        <v>86189602.31641054</v>
      </c>
      <c r="R74" s="285"/>
      <c r="S74" s="300">
        <f t="shared" si="11"/>
        <v>2020</v>
      </c>
      <c r="T74" s="284">
        <f ca="1" t="shared" si="7"/>
        <v>13.080094662109909</v>
      </c>
      <c r="U74" s="284">
        <f ca="1" t="shared" si="8"/>
        <v>9.838995698220382</v>
      </c>
      <c r="V74" s="616">
        <f t="shared" si="0"/>
        <v>0</v>
      </c>
      <c r="X74" s="671">
        <v>2020</v>
      </c>
      <c r="Y74" s="673">
        <f ca="1" t="shared" si="9"/>
        <v>3.2410989638895273</v>
      </c>
      <c r="Z74" s="673">
        <f ca="1" t="shared" si="12"/>
        <v>14.049874772603232</v>
      </c>
      <c r="AA74" s="675">
        <f ca="1" t="shared" si="10"/>
        <v>0.37907423710784083</v>
      </c>
      <c r="AB74" s="674"/>
      <c r="AC74" s="667"/>
    </row>
    <row r="75" spans="2:29" ht="15">
      <c r="B75" s="300">
        <f t="shared" si="1"/>
        <v>2021</v>
      </c>
      <c r="C75" s="284">
        <f>HLOOKUP($B75,UEC!$D$66:$AW$69,4,FALSE)</f>
        <v>259.7323583632916</v>
      </c>
      <c r="D75" s="284">
        <f>HLOOKUP($B75,UEC!$D$66:$AW$69,4,FALSE)</f>
        <v>259.7323583632916</v>
      </c>
      <c r="E75" s="284">
        <f>HLOOKUP($B75,UEC!$D$73:$AW$76,4,FALSE)</f>
        <v>175.12636635972174</v>
      </c>
      <c r="F75" s="284">
        <f ca="1">HLOOKUP($B75,UEC!$D$83:$AW$86,4,FALSE)</f>
        <v>259.73235836329155</v>
      </c>
      <c r="G75" s="611">
        <f ca="1">HLOOKUP($B75,UEC!$D$90:$AW$93,4,FALSE)</f>
        <v>188.6675475842634</v>
      </c>
      <c r="H75" s="614">
        <f>VLOOKUP(B75,'Stock Model'!$AY$24:$BL$53,14)</f>
        <v>10011.485710045552</v>
      </c>
      <c r="I75" s="284">
        <f ca="1">VLOOKUP(B75,'Stock Model'!$AY$24:$BL$53,13)</f>
        <v>36137.57511508827</v>
      </c>
      <c r="J75" s="622">
        <f ca="1">VLOOKUP($B75,'Stock Model'!$AY$8:$BL$53,3,FALSE)</f>
        <v>446843.08383984596</v>
      </c>
      <c r="K75" s="614">
        <f t="shared" si="2"/>
        <v>2600306.794190524</v>
      </c>
      <c r="L75" s="284">
        <f ca="1" t="shared" si="3"/>
        <v>9386097.610172477</v>
      </c>
      <c r="M75" s="611">
        <f ca="1" t="shared" si="4"/>
        <v>6328642.218956912</v>
      </c>
      <c r="N75" s="285"/>
      <c r="O75" s="285"/>
      <c r="P75" s="614">
        <f ca="1" t="shared" si="5"/>
        <v>116059607.9840492</v>
      </c>
      <c r="Q75" s="611">
        <f ca="1" t="shared" si="6"/>
        <v>84304788.78305313</v>
      </c>
      <c r="R75" s="285"/>
      <c r="S75" s="300">
        <f t="shared" si="11"/>
        <v>2021</v>
      </c>
      <c r="T75" s="284">
        <f ca="1" t="shared" si="7"/>
        <v>13.24881369680927</v>
      </c>
      <c r="U75" s="284">
        <f ca="1" t="shared" si="8"/>
        <v>9.623834335964968</v>
      </c>
      <c r="V75" s="616">
        <f t="shared" si="0"/>
        <v>0</v>
      </c>
      <c r="X75" s="671">
        <v>2021</v>
      </c>
      <c r="Y75" s="673">
        <f ca="1" t="shared" si="9"/>
        <v>3.6249793608443017</v>
      </c>
      <c r="Z75" s="673">
        <f ca="1" t="shared" si="12"/>
        <v>17.674854133447532</v>
      </c>
      <c r="AA75" s="675">
        <f ca="1" t="shared" si="10"/>
        <v>0.3490245880383065</v>
      </c>
      <c r="AB75" s="674"/>
      <c r="AC75" s="667"/>
    </row>
    <row r="76" spans="2:29" ht="15">
      <c r="B76" s="300">
        <f t="shared" si="1"/>
        <v>2022</v>
      </c>
      <c r="C76" s="284">
        <f>HLOOKUP($B76,UEC!$D$66:$AW$69,4,FALSE)</f>
        <v>259.7323583632916</v>
      </c>
      <c r="D76" s="284">
        <f>HLOOKUP($B76,UEC!$D$66:$AW$69,4,FALSE)</f>
        <v>259.7323583632916</v>
      </c>
      <c r="E76" s="284">
        <f>HLOOKUP($B76,UEC!$D$73:$AW$76,4,FALSE)</f>
        <v>175.12636635972174</v>
      </c>
      <c r="F76" s="284">
        <f ca="1">HLOOKUP($B76,UEC!$D$83:$AW$86,4,FALSE)</f>
        <v>259.7323583632916</v>
      </c>
      <c r="G76" s="611">
        <f ca="1">HLOOKUP($B76,UEC!$D$90:$AW$93,4,FALSE)</f>
        <v>182.02530312419938</v>
      </c>
      <c r="H76" s="614">
        <f>VLOOKUP(B76,'Stock Model'!$AY$24:$BL$53,14)</f>
        <v>10123.519184771438</v>
      </c>
      <c r="I76" s="284">
        <f ca="1">VLOOKUP(B76,'Stock Model'!$AY$24:$BL$53,13)</f>
        <v>37518.811435220836</v>
      </c>
      <c r="J76" s="622">
        <f ca="1">VLOOKUP($B76,'Stock Model'!$AY$8:$BL$53,3,FALSE)</f>
        <v>452463.94808252796</v>
      </c>
      <c r="K76" s="614">
        <f t="shared" si="2"/>
        <v>2629405.5127967126</v>
      </c>
      <c r="L76" s="284">
        <f ca="1" t="shared" si="3"/>
        <v>9744849.377057541</v>
      </c>
      <c r="M76" s="611">
        <f ca="1" t="shared" si="4"/>
        <v>6570533.116785802</v>
      </c>
      <c r="N76" s="285"/>
      <c r="O76" s="285"/>
      <c r="P76" s="614">
        <f ca="1" t="shared" si="5"/>
        <v>117519528.30984092</v>
      </c>
      <c r="Q76" s="611">
        <f ca="1" t="shared" si="6"/>
        <v>82359887.30249417</v>
      </c>
      <c r="R76" s="285"/>
      <c r="S76" s="300">
        <f t="shared" si="11"/>
        <v>2022</v>
      </c>
      <c r="T76" s="284">
        <f ca="1" t="shared" si="7"/>
        <v>13.41547126824668</v>
      </c>
      <c r="U76" s="284">
        <f ca="1" t="shared" si="8"/>
        <v>9.401813619006184</v>
      </c>
      <c r="V76" s="616">
        <f t="shared" si="0"/>
        <v>0</v>
      </c>
      <c r="X76" s="671">
        <v>2022</v>
      </c>
      <c r="Y76" s="673">
        <f ca="1" t="shared" si="9"/>
        <v>4.013657649240496</v>
      </c>
      <c r="Z76" s="673">
        <f ca="1" t="shared" si="12"/>
        <v>21.68851178268803</v>
      </c>
      <c r="AA76" s="675">
        <f ca="1" t="shared" si="10"/>
        <v>0.36236486989403416</v>
      </c>
      <c r="AB76" s="674"/>
      <c r="AC76" s="667"/>
    </row>
    <row r="77" spans="2:29" ht="15">
      <c r="B77" s="300">
        <f>B76+1</f>
        <v>2023</v>
      </c>
      <c r="C77" s="284">
        <f>HLOOKUP($B77,UEC!$D$66:$AW$69,4,FALSE)</f>
        <v>259.7323583632916</v>
      </c>
      <c r="D77" s="284">
        <f>HLOOKUP($B77,UEC!$D$66:$AW$69,4,FALSE)</f>
        <v>259.7323583632916</v>
      </c>
      <c r="E77" s="284">
        <f>HLOOKUP($B77,UEC!$D$73:$AW$76,4,FALSE)</f>
        <v>175.12636635972174</v>
      </c>
      <c r="F77" s="284">
        <f ca="1">HLOOKUP($B77,UEC!$D$83:$AW$86,4,FALSE)</f>
        <v>259.7323583632916</v>
      </c>
      <c r="G77" s="611">
        <f ca="1">HLOOKUP($B77,UEC!$D$90:$AW$93,4,FALSE)</f>
        <v>175.12636635972174</v>
      </c>
      <c r="H77" s="614">
        <f>VLOOKUP(B77,'Stock Model'!$AY$24:$BL$53,14)</f>
        <v>10170.056436339757</v>
      </c>
      <c r="I77" s="284">
        <f ca="1">VLOOKUP(B77,'Stock Model'!$AY$24:$BL$53,13)</f>
        <v>39267.232513852345</v>
      </c>
      <c r="J77" s="622">
        <f ca="1">VLOOKUP($B77,'Stock Model'!$AY$8:$BL$53,3,FALSE)</f>
        <v>457895.7489600903</v>
      </c>
      <c r="K77" s="614">
        <f t="shared" si="2"/>
        <v>2641492.742898298</v>
      </c>
      <c r="L77" s="284">
        <f ca="1" t="shared" si="3"/>
        <v>10198970.907222593</v>
      </c>
      <c r="M77" s="611">
        <f ca="1" t="shared" si="4"/>
        <v>6876727.747153283</v>
      </c>
      <c r="N77" s="285"/>
      <c r="O77" s="285"/>
      <c r="P77" s="614">
        <f ca="1" t="shared" si="5"/>
        <v>118930342.76192997</v>
      </c>
      <c r="Q77" s="611">
        <f ca="1" t="shared" si="6"/>
        <v>80189618.68694395</v>
      </c>
      <c r="R77" s="285"/>
      <c r="S77" s="300">
        <f t="shared" si="11"/>
        <v>2023</v>
      </c>
      <c r="T77" s="284">
        <f ca="1" t="shared" si="7"/>
        <v>13.576523146339039</v>
      </c>
      <c r="U77" s="284">
        <f ca="1" t="shared" si="8"/>
        <v>9.15406606015342</v>
      </c>
      <c r="V77" s="616">
        <f t="shared" si="0"/>
        <v>0</v>
      </c>
      <c r="X77" s="671">
        <v>2023</v>
      </c>
      <c r="Y77" s="673">
        <f ca="1" t="shared" si="9"/>
        <v>4.422457086185618</v>
      </c>
      <c r="Z77" s="673">
        <f ca="1" t="shared" si="12"/>
        <v>26.11096886887365</v>
      </c>
      <c r="AA77" s="675">
        <f ca="1" t="shared" si="10"/>
        <v>0.3792515022910172</v>
      </c>
      <c r="AB77" s="674"/>
      <c r="AC77" s="667"/>
    </row>
    <row r="78" spans="2:29" ht="15">
      <c r="B78" s="300">
        <f t="shared" si="1"/>
        <v>2024</v>
      </c>
      <c r="C78" s="284">
        <f>HLOOKUP($B78,UEC!$D$66:$AW$69,4,FALSE)</f>
        <v>259.7323583632916</v>
      </c>
      <c r="D78" s="284">
        <f>HLOOKUP($B78,UEC!$D$66:$AW$69,4,FALSE)</f>
        <v>259.7323583632916</v>
      </c>
      <c r="E78" s="284">
        <f>HLOOKUP($B78,UEC!$D$73:$AW$76,4,FALSE)</f>
        <v>175.12636635972174</v>
      </c>
      <c r="F78" s="284">
        <f ca="1">HLOOKUP($B78,UEC!$D$83:$AW$86,4,FALSE)</f>
        <v>259.73235836329167</v>
      </c>
      <c r="G78" s="611">
        <f ca="1">HLOOKUP($B78,UEC!$D$90:$AW$93,4,FALSE)</f>
        <v>175.12636635972177</v>
      </c>
      <c r="H78" s="614">
        <f>VLOOKUP(B78,'Stock Model'!$AY$24:$BL$53,14)</f>
        <v>10141.825021443083</v>
      </c>
      <c r="I78" s="284">
        <f ca="1">VLOOKUP(B78,'Stock Model'!$AY$24:$BL$53,13)</f>
        <v>39745.295061802644</v>
      </c>
      <c r="J78" s="622">
        <f ca="1">VLOOKUP($B78,'Stock Model'!$AY$8:$BL$53,3,FALSE)</f>
        <v>463232.41708046594</v>
      </c>
      <c r="K78" s="614">
        <f t="shared" si="2"/>
        <v>2634160.1309272526</v>
      </c>
      <c r="L78" s="284">
        <f ca="1" t="shared" si="3"/>
        <v>10323139.220246889</v>
      </c>
      <c r="M78" s="611">
        <f ca="1" t="shared" si="4"/>
        <v>6960449.10406849</v>
      </c>
      <c r="N78" s="285"/>
      <c r="O78" s="285"/>
      <c r="P78" s="614">
        <f ca="1" t="shared" si="5"/>
        <v>120316448.15863737</v>
      </c>
      <c r="Q78" s="611">
        <f ca="1" t="shared" si="6"/>
        <v>81124209.98333311</v>
      </c>
      <c r="R78" s="285"/>
      <c r="S78" s="300">
        <f t="shared" si="11"/>
        <v>2024</v>
      </c>
      <c r="T78" s="284">
        <f ca="1" t="shared" si="7"/>
        <v>13.734754356008832</v>
      </c>
      <c r="U78" s="284">
        <f ca="1" t="shared" si="8"/>
        <v>9.260754564307433</v>
      </c>
      <c r="V78" s="616">
        <f t="shared" si="0"/>
        <v>0</v>
      </c>
      <c r="X78" s="671">
        <v>2024</v>
      </c>
      <c r="Y78" s="673">
        <f ca="1" t="shared" si="9"/>
        <v>4.473999791701399</v>
      </c>
      <c r="Z78" s="673">
        <f ca="1" t="shared" si="12"/>
        <v>30.584968660575047</v>
      </c>
      <c r="AA78" s="675">
        <v>0</v>
      </c>
      <c r="AB78" s="674"/>
      <c r="AC78" s="667"/>
    </row>
    <row r="79" spans="2:29" ht="15">
      <c r="B79" s="300">
        <f t="shared" si="1"/>
        <v>2025</v>
      </c>
      <c r="C79" s="284">
        <f>HLOOKUP($B79,UEC!$D$66:$AW$69,4,FALSE)</f>
        <v>259.7323583632916</v>
      </c>
      <c r="D79" s="284">
        <f>HLOOKUP($B79,UEC!$D$66:$AW$69,4,FALSE)</f>
        <v>259.7323583632916</v>
      </c>
      <c r="E79" s="284">
        <f>HLOOKUP($B79,UEC!$D$73:$AW$76,4,FALSE)</f>
        <v>175.12636635972174</v>
      </c>
      <c r="F79" s="284">
        <f ca="1">HLOOKUP($B79,UEC!$D$83:$AW$86,4,FALSE)</f>
        <v>259.7323583632916</v>
      </c>
      <c r="G79" s="611">
        <f ca="1">HLOOKUP($B79,UEC!$D$90:$AW$93,4,FALSE)</f>
        <v>175.12636635972177</v>
      </c>
      <c r="H79" s="614">
        <f>VLOOKUP(B79,'Stock Model'!$AY$24:$BL$53,14)</f>
        <v>10032.224842811536</v>
      </c>
      <c r="I79" s="284">
        <f ca="1">VLOOKUP(B79,'Stock Model'!$AY$24:$BL$53,13)</f>
        <v>39990.91050025573</v>
      </c>
      <c r="J79" s="622">
        <f ca="1">VLOOKUP($B79,'Stock Model'!$AY$8:$BL$53,3,FALSE)</f>
        <v>468419.34957280697</v>
      </c>
      <c r="K79" s="614">
        <f t="shared" si="2"/>
        <v>2605693.4180542426</v>
      </c>
      <c r="L79" s="284">
        <f ca="1" t="shared" si="3"/>
        <v>10386933.497326743</v>
      </c>
      <c r="M79" s="611">
        <f ca="1" t="shared" si="4"/>
        <v>7003462.843326629</v>
      </c>
      <c r="N79" s="285"/>
      <c r="O79" s="285"/>
      <c r="P79" s="614">
        <f ca="1" t="shared" si="5"/>
        <v>121663662.36754426</v>
      </c>
      <c r="Q79" s="611">
        <f ca="1" t="shared" si="6"/>
        <v>82032578.62326998</v>
      </c>
      <c r="R79" s="285"/>
      <c r="S79" s="300">
        <f t="shared" si="11"/>
        <v>2025</v>
      </c>
      <c r="T79" s="284">
        <f ca="1" t="shared" si="7"/>
        <v>13.888545932368068</v>
      </c>
      <c r="U79" s="284">
        <f ca="1" t="shared" si="8"/>
        <v>9.364449614528535</v>
      </c>
      <c r="V79" s="616">
        <f t="shared" si="0"/>
        <v>0</v>
      </c>
      <c r="X79" s="671">
        <v>2025</v>
      </c>
      <c r="Y79" s="673">
        <f ca="1" t="shared" si="9"/>
        <v>4.524096317839533</v>
      </c>
      <c r="Z79" s="673">
        <f ca="1" t="shared" si="12"/>
        <v>35.10906497841458</v>
      </c>
      <c r="AA79" s="675">
        <v>0</v>
      </c>
      <c r="AB79" s="674"/>
      <c r="AC79" s="667"/>
    </row>
    <row r="80" spans="2:29" ht="15">
      <c r="B80" s="300">
        <f>B79+1</f>
        <v>2026</v>
      </c>
      <c r="C80" s="284">
        <f>HLOOKUP($B80,UEC!$D$66:$AW$69,4,FALSE)</f>
        <v>259.7323583632916</v>
      </c>
      <c r="D80" s="284">
        <f>HLOOKUP($B80,UEC!$D$66:$AW$69,4,FALSE)</f>
        <v>259.7323583632916</v>
      </c>
      <c r="E80" s="284">
        <f>HLOOKUP($B80,UEC!$D$73:$AW$76,4,FALSE)</f>
        <v>175.12636635972174</v>
      </c>
      <c r="F80" s="284">
        <f ca="1">HLOOKUP($B80,UEC!$D$83:$AW$86,4,FALSE)</f>
        <v>259.73235836329155</v>
      </c>
      <c r="G80" s="611">
        <f ca="1">HLOOKUP($B80,UEC!$D$90:$AW$93,4,FALSE)</f>
        <v>175.12636635972171</v>
      </c>
      <c r="H80" s="614">
        <f>VLOOKUP(B80,'Stock Model'!$AY$24:$BL$53,14)</f>
        <v>9881.776913312066</v>
      </c>
      <c r="I80" s="284">
        <f ca="1">VLOOKUP(B80,'Stock Model'!$AY$24:$BL$53,13)</f>
        <v>39920.598524894915</v>
      </c>
      <c r="J80" s="622">
        <f ca="1">VLOOKUP($B80,'Stock Model'!$AY$8:$BL$53,3,FALSE)</f>
        <v>473456.3040759553</v>
      </c>
      <c r="K80" s="614">
        <f t="shared" si="2"/>
        <v>2566617.222514471</v>
      </c>
      <c r="L80" s="284">
        <f ca="1" t="shared" si="3"/>
        <v>10368671.202145096</v>
      </c>
      <c r="M80" s="611">
        <f ca="1" t="shared" si="4"/>
        <v>6991149.362570114</v>
      </c>
      <c r="N80" s="285"/>
      <c r="O80" s="285"/>
      <c r="P80" s="614">
        <f ca="1" t="shared" si="5"/>
        <v>122971922.43961556</v>
      </c>
      <c r="Q80" s="611">
        <f ca="1" t="shared" si="6"/>
        <v>82914682.16292556</v>
      </c>
      <c r="R80" s="285"/>
      <c r="S80" s="300">
        <f t="shared" si="11"/>
        <v>2026</v>
      </c>
      <c r="T80" s="284">
        <f ca="1" t="shared" si="7"/>
        <v>14.037890689453832</v>
      </c>
      <c r="U80" s="284">
        <f ca="1" t="shared" si="8"/>
        <v>9.46514636563077</v>
      </c>
      <c r="V80" s="616">
        <f t="shared" si="0"/>
        <v>0</v>
      </c>
      <c r="X80" s="671">
        <v>2026</v>
      </c>
      <c r="Y80" s="673">
        <f ca="1" t="shared" si="9"/>
        <v>4.572744323823061</v>
      </c>
      <c r="Z80" s="673">
        <f ca="1" t="shared" si="12"/>
        <v>39.68180930223764</v>
      </c>
      <c r="AA80" s="675">
        <v>0</v>
      </c>
      <c r="AB80" s="674"/>
      <c r="AC80" s="667"/>
    </row>
    <row r="81" spans="2:29" ht="15">
      <c r="B81" s="300">
        <f t="shared" si="1"/>
        <v>2027</v>
      </c>
      <c r="C81" s="284">
        <f>HLOOKUP($B81,UEC!$D$66:$AW$69,4,FALSE)</f>
        <v>259.7323583632916</v>
      </c>
      <c r="D81" s="284">
        <f>HLOOKUP($B81,UEC!$D$66:$AW$69,4,FALSE)</f>
        <v>259.7323583632916</v>
      </c>
      <c r="E81" s="284">
        <f>HLOOKUP($B81,UEC!$D$73:$AW$76,4,FALSE)</f>
        <v>175.12636635972174</v>
      </c>
      <c r="F81" s="284">
        <f ca="1">HLOOKUP($B81,UEC!$D$83:$AW$86,4,FALSE)</f>
        <v>259.73235836329155</v>
      </c>
      <c r="G81" s="611">
        <f ca="1">HLOOKUP($B81,UEC!$D$90:$AW$93,4,FALSE)</f>
        <v>175.1263663597217</v>
      </c>
      <c r="H81" s="614">
        <f>VLOOKUP(B81,'Stock Model'!$AY$24:$BL$53,14)</f>
        <v>9835.100765873309</v>
      </c>
      <c r="I81" s="284">
        <f ca="1">VLOOKUP(B81,'Stock Model'!$AY$24:$BL$53,13)</f>
        <v>40508.2433994352</v>
      </c>
      <c r="J81" s="622">
        <f ca="1">VLOOKUP($B81,'Stock Model'!$AY$8:$BL$53,3,FALSE)</f>
        <v>478363.62018226157</v>
      </c>
      <c r="K81" s="614">
        <f t="shared" si="2"/>
        <v>2554493.91666089</v>
      </c>
      <c r="L81" s="284">
        <f ca="1" t="shared" si="3"/>
        <v>10521301.591289546</v>
      </c>
      <c r="M81" s="611">
        <f ca="1" t="shared" si="4"/>
        <v>7094061.474158269</v>
      </c>
      <c r="N81" s="285"/>
      <c r="O81" s="285"/>
      <c r="P81" s="614">
        <f ca="1" t="shared" si="5"/>
        <v>124246511.22514065</v>
      </c>
      <c r="Q81" s="611">
        <f ca="1" t="shared" si="6"/>
        <v>83774082.60120149</v>
      </c>
      <c r="R81" s="285"/>
      <c r="S81" s="300">
        <f t="shared" si="11"/>
        <v>2027</v>
      </c>
      <c r="T81" s="284">
        <f ca="1" t="shared" si="7"/>
        <v>14.183391692367653</v>
      </c>
      <c r="U81" s="284">
        <f ca="1" t="shared" si="8"/>
        <v>9.563251438493321</v>
      </c>
      <c r="V81" s="616">
        <f t="shared" si="0"/>
        <v>0</v>
      </c>
      <c r="X81" s="671">
        <v>2027</v>
      </c>
      <c r="Y81" s="673">
        <f ca="1" t="shared" si="9"/>
        <v>4.620140253874332</v>
      </c>
      <c r="Z81" s="673">
        <f ca="1" t="shared" si="12"/>
        <v>44.30194955611197</v>
      </c>
      <c r="AA81" s="675">
        <v>0</v>
      </c>
      <c r="AB81" s="674"/>
      <c r="AC81" s="667"/>
    </row>
    <row r="82" spans="2:29" ht="15">
      <c r="B82" s="300">
        <f t="shared" si="1"/>
        <v>2028</v>
      </c>
      <c r="C82" s="284">
        <f>HLOOKUP($B82,UEC!$D$66:$AW$69,4,FALSE)</f>
        <v>259.7323583632916</v>
      </c>
      <c r="D82" s="284">
        <f>HLOOKUP($B82,UEC!$D$66:$AW$69,4,FALSE)</f>
        <v>259.7323583632916</v>
      </c>
      <c r="E82" s="284">
        <f>HLOOKUP($B82,UEC!$D$73:$AW$76,4,FALSE)</f>
        <v>175.12636635972174</v>
      </c>
      <c r="F82" s="284">
        <f ca="1">HLOOKUP($B82,UEC!$D$83:$AW$86,4,FALSE)</f>
        <v>259.73235836329155</v>
      </c>
      <c r="G82" s="611">
        <f ca="1">HLOOKUP($B82,UEC!$D$90:$AW$93,4,FALSE)</f>
        <v>175.1263663597217</v>
      </c>
      <c r="H82" s="614">
        <f>VLOOKUP(B82,'Stock Model'!$AY$24:$BL$53,14)</f>
        <v>9815.354763246858</v>
      </c>
      <c r="I82" s="284">
        <f ca="1">VLOOKUP(B82,'Stock Model'!$AY$24:$BL$53,13)</f>
        <v>44879.400386932844</v>
      </c>
      <c r="J82" s="622">
        <f ca="1">VLOOKUP($B82,'Stock Model'!$AY$8:$BL$53,3,FALSE)</f>
        <v>482653.926696578</v>
      </c>
      <c r="K82" s="614">
        <f t="shared" si="2"/>
        <v>2549365.240830474</v>
      </c>
      <c r="L82" s="284">
        <f ca="1" t="shared" si="3"/>
        <v>11656632.50442849</v>
      </c>
      <c r="M82" s="611">
        <f ca="1" t="shared" si="4"/>
        <v>7859566.314166639</v>
      </c>
      <c r="N82" s="285"/>
      <c r="O82" s="285"/>
      <c r="P82" s="614">
        <f ca="1" t="shared" si="5"/>
        <v>125360842.65420544</v>
      </c>
      <c r="Q82" s="611">
        <f ca="1" t="shared" si="6"/>
        <v>84525428.39162317</v>
      </c>
      <c r="R82" s="285"/>
      <c r="S82" s="300">
        <f t="shared" si="11"/>
        <v>2028</v>
      </c>
      <c r="T82" s="284">
        <f ca="1" t="shared" si="7"/>
        <v>14.31059847650747</v>
      </c>
      <c r="U82" s="284">
        <f ca="1" t="shared" si="8"/>
        <v>9.649021505893055</v>
      </c>
      <c r="V82" s="616">
        <f t="shared" si="0"/>
        <v>0</v>
      </c>
      <c r="X82" s="671">
        <v>2028</v>
      </c>
      <c r="Y82" s="673">
        <f ca="1" t="shared" si="9"/>
        <v>4.661576970614416</v>
      </c>
      <c r="Z82" s="673">
        <f ca="1" t="shared" si="12"/>
        <v>48.96352652672638</v>
      </c>
      <c r="AA82" s="675">
        <v>0</v>
      </c>
      <c r="AB82" s="674"/>
      <c r="AC82" s="667"/>
    </row>
    <row r="83" spans="2:29" ht="15">
      <c r="B83" s="300">
        <f t="shared" si="1"/>
        <v>2029</v>
      </c>
      <c r="C83" s="284">
        <f>HLOOKUP($B83,UEC!$D$66:$AW$69,4,FALSE)</f>
        <v>259.7323583632916</v>
      </c>
      <c r="D83" s="284">
        <f>HLOOKUP($B83,UEC!$D$66:$AW$69,4,FALSE)</f>
        <v>259.7323583632916</v>
      </c>
      <c r="E83" s="284">
        <f>HLOOKUP($B83,UEC!$D$73:$AW$76,4,FALSE)</f>
        <v>175.12636635972174</v>
      </c>
      <c r="F83" s="284">
        <f ca="1">HLOOKUP($B83,UEC!$D$83:$AW$86,4,FALSE)</f>
        <v>259.73235836329167</v>
      </c>
      <c r="G83" s="611">
        <f ca="1">HLOOKUP($B83,UEC!$D$90:$AW$93,4,FALSE)</f>
        <v>175.12636635972177</v>
      </c>
      <c r="H83" s="614">
        <f>VLOOKUP(B83,'Stock Model'!$AY$24:$BL$53,14)</f>
        <v>9782.633660596986</v>
      </c>
      <c r="I83" s="284">
        <f ca="1">VLOOKUP(B83,'Stock Model'!$AY$24:$BL$53,13)</f>
        <v>44988.076991743204</v>
      </c>
      <c r="J83" s="622">
        <f ca="1">VLOOKUP($B83,'Stock Model'!$AY$8:$BL$53,3,FALSE)</f>
        <v>486894.7094740947</v>
      </c>
      <c r="K83" s="614">
        <f t="shared" si="2"/>
        <v>2540866.5116709755</v>
      </c>
      <c r="L83" s="284">
        <f ca="1" t="shared" si="3"/>
        <v>11684859.3352948</v>
      </c>
      <c r="M83" s="611">
        <f ca="1" t="shared" si="4"/>
        <v>7878598.453075388</v>
      </c>
      <c r="N83" s="285"/>
      <c r="O83" s="285"/>
      <c r="P83" s="614">
        <f ca="1" t="shared" si="5"/>
        <v>126462311.16631635</v>
      </c>
      <c r="Q83" s="611">
        <f ca="1" t="shared" si="6"/>
        <v>85268101.2699706</v>
      </c>
      <c r="R83" s="285"/>
      <c r="S83" s="300">
        <f t="shared" si="11"/>
        <v>2029</v>
      </c>
      <c r="T83" s="284">
        <f ca="1" t="shared" si="7"/>
        <v>14.436336891132003</v>
      </c>
      <c r="U83" s="284">
        <f ca="1" t="shared" si="8"/>
        <v>9.733801514836825</v>
      </c>
      <c r="V83" s="616">
        <f t="shared" si="0"/>
        <v>0</v>
      </c>
      <c r="X83" s="671">
        <v>2029</v>
      </c>
      <c r="Y83" s="673">
        <f ca="1" t="shared" si="9"/>
        <v>4.702535376295177</v>
      </c>
      <c r="Z83" s="673">
        <f ca="1" t="shared" si="12"/>
        <v>53.66606190302156</v>
      </c>
      <c r="AA83" s="675">
        <v>0</v>
      </c>
      <c r="AB83" s="674"/>
      <c r="AC83" s="667"/>
    </row>
    <row r="84" spans="2:29" ht="15">
      <c r="B84" s="300">
        <f t="shared" si="1"/>
        <v>2030</v>
      </c>
      <c r="C84" s="284">
        <f>HLOOKUP($B84,UEC!$D$66:$AW$69,4,FALSE)</f>
        <v>259.7323583632916</v>
      </c>
      <c r="D84" s="284">
        <f>HLOOKUP($B84,UEC!$D$66:$AW$69,4,FALSE)</f>
        <v>259.7323583632916</v>
      </c>
      <c r="E84" s="284">
        <f>HLOOKUP($B84,UEC!$D$73:$AW$76,4,FALSE)</f>
        <v>175.12636635972174</v>
      </c>
      <c r="F84" s="284">
        <f ca="1">HLOOKUP($B84,UEC!$D$83:$AW$86,4,FALSE)</f>
        <v>259.73235836329167</v>
      </c>
      <c r="G84" s="611">
        <f ca="1">HLOOKUP($B84,UEC!$D$90:$AW$93,4,FALSE)</f>
        <v>175.12636635972177</v>
      </c>
      <c r="H84" s="614">
        <f>VLOOKUP(B84,'Stock Model'!$AY$24:$BL$53,14)</f>
        <v>9676.19828812842</v>
      </c>
      <c r="I84" s="284">
        <f ca="1">VLOOKUP(B84,'Stock Model'!$AY$24:$BL$53,13)</f>
        <v>47670.057335394114</v>
      </c>
      <c r="J84" s="622">
        <f ca="1">VLOOKUP($B84,'Stock Model'!$AY$8:$BL$53,3,FALSE)</f>
        <v>490656.88165819226</v>
      </c>
      <c r="K84" s="614">
        <f t="shared" si="2"/>
        <v>2513221.8013664396</v>
      </c>
      <c r="L84" s="284">
        <f ca="1" t="shared" si="3"/>
        <v>12381456.415035242</v>
      </c>
      <c r="M84" s="611">
        <f ca="1" t="shared" si="4"/>
        <v>8348283.9253071705</v>
      </c>
      <c r="N84" s="285"/>
      <c r="O84" s="285"/>
      <c r="P84" s="614">
        <f ca="1" t="shared" si="5"/>
        <v>127439469.02026078</v>
      </c>
      <c r="Q84" s="611">
        <f ca="1" t="shared" si="6"/>
        <v>85926956.81419122</v>
      </c>
      <c r="R84" s="285"/>
      <c r="S84" s="300">
        <f t="shared" si="11"/>
        <v>2030</v>
      </c>
      <c r="T84" s="284">
        <f ca="1" t="shared" si="7"/>
        <v>14.54788459135397</v>
      </c>
      <c r="U84" s="284">
        <f ca="1" t="shared" si="8"/>
        <v>9.809013334953335</v>
      </c>
      <c r="V84" s="616">
        <f t="shared" si="0"/>
        <v>0</v>
      </c>
      <c r="X84" s="671">
        <v>2030</v>
      </c>
      <c r="Y84" s="673">
        <f ca="1" t="shared" si="9"/>
        <v>4.7388712564006354</v>
      </c>
      <c r="Z84" s="673">
        <f ca="1" t="shared" si="12"/>
        <v>58.40493315942219</v>
      </c>
      <c r="AA84" s="675">
        <v>0</v>
      </c>
      <c r="AB84" s="674"/>
      <c r="AC84" s="667"/>
    </row>
    <row r="85" spans="2:29" ht="15">
      <c r="B85" s="300">
        <f t="shared" si="1"/>
        <v>2031</v>
      </c>
      <c r="C85" s="284">
        <f>HLOOKUP($B85,UEC!$D$66:$AW$69,4,FALSE)</f>
        <v>259.7323583632916</v>
      </c>
      <c r="D85" s="284">
        <f>HLOOKUP($B85,UEC!$D$66:$AW$69,4,FALSE)</f>
        <v>259.7323583632916</v>
      </c>
      <c r="E85" s="284">
        <f>HLOOKUP($B85,UEC!$D$73:$AW$76,4,FALSE)</f>
        <v>175.12636635972174</v>
      </c>
      <c r="F85" s="284">
        <f ca="1">HLOOKUP($B85,UEC!$D$83:$AW$86,4,FALSE)</f>
        <v>259.73235836329167</v>
      </c>
      <c r="G85" s="611">
        <f ca="1">HLOOKUP($B85,UEC!$D$90:$AW$93,4,FALSE)</f>
        <v>175.1263663597218</v>
      </c>
      <c r="H85" s="614">
        <f>VLOOKUP(B85,'Stock Model'!$AY$24:$BL$53,14)</f>
        <v>9676.19828812842</v>
      </c>
      <c r="I85" s="284">
        <f ca="1">VLOOKUP(B85,'Stock Model'!$AY$24:$BL$53,13)</f>
        <v>44919.10389651383</v>
      </c>
      <c r="J85" s="622">
        <f ca="1">VLOOKUP($B85,'Stock Model'!$AY$8:$BL$53,3,FALSE)</f>
        <v>494794.1838566826</v>
      </c>
      <c r="K85" s="614">
        <f t="shared" si="2"/>
        <v>2513221.8013664396</v>
      </c>
      <c r="L85" s="284">
        <f ca="1" t="shared" si="3"/>
        <v>11666944.790607259</v>
      </c>
      <c r="M85" s="611">
        <f ca="1" t="shared" si="4"/>
        <v>7866519.445531285</v>
      </c>
      <c r="N85" s="285"/>
      <c r="O85" s="285"/>
      <c r="P85" s="614">
        <f ca="1" t="shared" si="5"/>
        <v>128514060.27753632</v>
      </c>
      <c r="Q85" s="611">
        <f ca="1" t="shared" si="6"/>
        <v>86651507.51474495</v>
      </c>
      <c r="R85" s="285"/>
      <c r="S85" s="300">
        <f t="shared" si="11"/>
        <v>2031</v>
      </c>
      <c r="T85" s="284">
        <f ca="1" t="shared" si="7"/>
        <v>14.670554826202777</v>
      </c>
      <c r="U85" s="284">
        <f ca="1" t="shared" si="8"/>
        <v>9.891724602139835</v>
      </c>
      <c r="V85" s="616">
        <f t="shared" si="0"/>
        <v>0</v>
      </c>
      <c r="X85" s="671">
        <v>2031</v>
      </c>
      <c r="Y85" s="673">
        <f ca="1" t="shared" si="9"/>
        <v>4.778830224062942</v>
      </c>
      <c r="Z85" s="673">
        <f ca="1" t="shared" si="12"/>
        <v>63.183763383485136</v>
      </c>
      <c r="AA85" s="675">
        <v>0</v>
      </c>
      <c r="AB85" s="674"/>
      <c r="AC85" s="667"/>
    </row>
    <row r="86" spans="2:29" ht="15">
      <c r="B86" s="300">
        <f>B85+1</f>
        <v>2032</v>
      </c>
      <c r="C86" s="284">
        <f>HLOOKUP($B86,UEC!$D$66:$AW$69,4,FALSE)</f>
        <v>259.7323583632916</v>
      </c>
      <c r="D86" s="284">
        <f>HLOOKUP($B86,UEC!$D$66:$AW$69,4,FALSE)</f>
        <v>259.7323583632916</v>
      </c>
      <c r="E86" s="284">
        <f>HLOOKUP($B86,UEC!$D$73:$AW$76,4,FALSE)</f>
        <v>175.12636635972174</v>
      </c>
      <c r="F86" s="284">
        <f ca="1">HLOOKUP($B86,UEC!$D$83:$AW$86,4,FALSE)</f>
        <v>259.73235836329167</v>
      </c>
      <c r="G86" s="611">
        <f ca="1">HLOOKUP($B86,UEC!$D$90:$AW$93,4,FALSE)</f>
        <v>175.12636635972177</v>
      </c>
      <c r="H86" s="614">
        <f>VLOOKUP(B86,'Stock Model'!$AY$24:$BL$53,14)</f>
        <v>9676.19828812842</v>
      </c>
      <c r="I86" s="284">
        <f ca="1">VLOOKUP(B86,'Stock Model'!$AY$24:$BL$53,13)</f>
        <v>43570.13165433609</v>
      </c>
      <c r="J86" s="622">
        <f ca="1">VLOOKUP($B86,'Stock Model'!$AY$8:$BL$53,3,FALSE)</f>
        <v>499115.43681547</v>
      </c>
      <c r="K86" s="614">
        <f t="shared" si="2"/>
        <v>2513221.8013664396</v>
      </c>
      <c r="L86" s="284">
        <f ca="1" t="shared" si="3"/>
        <v>11316573.048779815</v>
      </c>
      <c r="M86" s="611">
        <f ca="1" t="shared" si="4"/>
        <v>7630278.8384385705</v>
      </c>
      <c r="N86" s="285"/>
      <c r="O86" s="285"/>
      <c r="P86" s="614">
        <f ca="1" t="shared" si="5"/>
        <v>129636429.4996065</v>
      </c>
      <c r="Q86" s="611">
        <f ca="1" t="shared" si="6"/>
        <v>87408272.84353857</v>
      </c>
      <c r="R86" s="285"/>
      <c r="S86" s="300">
        <f t="shared" si="11"/>
        <v>2032</v>
      </c>
      <c r="T86" s="284">
        <f ca="1" t="shared" si="7"/>
        <v>14.798679166621747</v>
      </c>
      <c r="U86" s="284">
        <f ca="1" t="shared" si="8"/>
        <v>9.978113338303489</v>
      </c>
      <c r="V86" s="616">
        <f t="shared" si="0"/>
        <v>0</v>
      </c>
      <c r="X86" s="671">
        <v>2032</v>
      </c>
      <c r="Y86" s="673">
        <f ca="1" t="shared" si="9"/>
        <v>4.820565828318259</v>
      </c>
      <c r="Z86" s="673">
        <f ca="1" t="shared" si="12"/>
        <v>68.0043292118034</v>
      </c>
      <c r="AA86" s="675">
        <v>0</v>
      </c>
      <c r="AB86" s="674"/>
      <c r="AC86" s="667"/>
    </row>
    <row r="87" spans="2:29" ht="15">
      <c r="B87" s="300">
        <f>B86+1</f>
        <v>2033</v>
      </c>
      <c r="C87" s="284">
        <f>HLOOKUP($B87,UEC!$D$66:$AW$69,4,FALSE)</f>
        <v>259.7323583632916</v>
      </c>
      <c r="D87" s="284">
        <f>HLOOKUP($B87,UEC!$D$66:$AW$69,4,FALSE)</f>
        <v>259.7323583632916</v>
      </c>
      <c r="E87" s="284">
        <f>HLOOKUP($B87,UEC!$D$73:$AW$76,4,FALSE)</f>
        <v>175.12636635972174</v>
      </c>
      <c r="F87" s="284">
        <f ca="1">HLOOKUP($B87,UEC!$D$83:$AW$86,4,FALSE)</f>
        <v>259.73235836329167</v>
      </c>
      <c r="G87" s="611">
        <f ca="1">HLOOKUP($B87,UEC!$D$90:$AW$93,4,FALSE)</f>
        <v>175.12636635972174</v>
      </c>
      <c r="H87" s="614">
        <f>VLOOKUP(B87,'Stock Model'!$AY$24:$BL$53,14)</f>
        <v>9676.19828812842</v>
      </c>
      <c r="I87" s="284">
        <f ca="1">VLOOKUP(B87,'Stock Model'!$AY$24:$BL$53,13)</f>
        <v>40832.18450353086</v>
      </c>
      <c r="J87" s="622">
        <f ca="1">VLOOKUP($B87,'Stock Model'!$AY$8:$BL$53,3,FALSE)</f>
        <v>503810.0462039126</v>
      </c>
      <c r="K87" s="614">
        <f t="shared" si="2"/>
        <v>2513221.8013664396</v>
      </c>
      <c r="L87" s="284">
        <f ca="1" t="shared" si="3"/>
        <v>10605439.57822712</v>
      </c>
      <c r="M87" s="611">
        <f ca="1" t="shared" si="4"/>
        <v>7150792.102633098</v>
      </c>
      <c r="N87" s="285"/>
      <c r="O87" s="285"/>
      <c r="P87" s="614">
        <f ca="1" t="shared" si="5"/>
        <v>130855771.46766116</v>
      </c>
      <c r="Q87" s="611">
        <f ca="1" t="shared" si="6"/>
        <v>88230422.72721474</v>
      </c>
      <c r="R87" s="285"/>
      <c r="S87" s="300">
        <f t="shared" si="11"/>
        <v>2033</v>
      </c>
      <c r="T87" s="284">
        <f ca="1" t="shared" si="7"/>
        <v>14.93787345521246</v>
      </c>
      <c r="U87" s="284">
        <f ca="1" t="shared" si="8"/>
        <v>10.07196606475054</v>
      </c>
      <c r="V87" s="616">
        <f t="shared" si="0"/>
        <v>0</v>
      </c>
      <c r="X87" s="671">
        <v>2033</v>
      </c>
      <c r="Y87" s="673">
        <f ca="1" t="shared" si="9"/>
        <v>4.865907390461919</v>
      </c>
      <c r="Z87" s="673">
        <f ca="1" t="shared" si="12"/>
        <v>72.87023660226531</v>
      </c>
      <c r="AA87" s="675">
        <v>0</v>
      </c>
      <c r="AB87" s="674"/>
      <c r="AC87" s="667"/>
    </row>
    <row r="88" spans="2:29" ht="15">
      <c r="B88" s="300">
        <f>B87+1</f>
        <v>2034</v>
      </c>
      <c r="C88" s="284">
        <f>HLOOKUP($B88,UEC!$D$66:$AW$69,4,FALSE)</f>
        <v>259.7323583632916</v>
      </c>
      <c r="D88" s="284">
        <f>HLOOKUP($B88,UEC!$D$66:$AW$69,4,FALSE)</f>
        <v>259.7323583632916</v>
      </c>
      <c r="E88" s="284">
        <f>HLOOKUP($B88,UEC!$D$73:$AW$76,4,FALSE)</f>
        <v>175.12636635972174</v>
      </c>
      <c r="F88" s="284">
        <f ca="1">HLOOKUP($B88,UEC!$D$83:$AW$86,4,FALSE)</f>
        <v>259.73235836329167</v>
      </c>
      <c r="G88" s="611">
        <f ca="1">HLOOKUP($B88,UEC!$D$90:$AW$93,4,FALSE)</f>
        <v>175.1263663597218</v>
      </c>
      <c r="H88" s="614">
        <f>VLOOKUP(B88,'Stock Model'!$AY$24:$BL$53,14)</f>
        <v>9676.19828812842</v>
      </c>
      <c r="I88" s="284">
        <f ca="1">VLOOKUP(B88,'Stock Model'!$AY$24:$BL$53,13)</f>
        <v>42047.67246524757</v>
      </c>
      <c r="J88" s="622">
        <f ca="1">VLOOKUP($B88,'Stock Model'!$AY$8:$BL$53,3,FALSE)</f>
        <v>508338.9072339393</v>
      </c>
      <c r="K88" s="614">
        <f t="shared" si="2"/>
        <v>2513221.8013664396</v>
      </c>
      <c r="L88" s="284">
        <f ca="1" t="shared" si="3"/>
        <v>10921141.13308599</v>
      </c>
      <c r="M88" s="611">
        <f ca="1" t="shared" si="4"/>
        <v>7363656.09272253</v>
      </c>
      <c r="N88" s="285"/>
      <c r="O88" s="285"/>
      <c r="P88" s="614">
        <f ca="1" t="shared" si="5"/>
        <v>132032063.2236896</v>
      </c>
      <c r="Q88" s="611">
        <f ca="1" t="shared" si="6"/>
        <v>89023545.70315148</v>
      </c>
      <c r="R88" s="285"/>
      <c r="S88" s="300">
        <f t="shared" si="11"/>
        <v>2034</v>
      </c>
      <c r="T88" s="284">
        <f ca="1" t="shared" si="7"/>
        <v>15.072153336037625</v>
      </c>
      <c r="U88" s="284">
        <f ca="1" t="shared" si="8"/>
        <v>10.162505217254735</v>
      </c>
      <c r="V88" s="616">
        <f t="shared" si="0"/>
        <v>0</v>
      </c>
      <c r="X88" s="671">
        <v>2034</v>
      </c>
      <c r="Y88" s="673">
        <f ca="1" t="shared" si="9"/>
        <v>4.90964811878289</v>
      </c>
      <c r="Z88" s="673">
        <f ca="1" t="shared" si="12"/>
        <v>77.7798847210482</v>
      </c>
      <c r="AA88" s="675">
        <v>0</v>
      </c>
      <c r="AB88" s="674"/>
      <c r="AC88" s="667"/>
    </row>
    <row r="89" spans="2:29" ht="15.75" thickBot="1">
      <c r="B89" s="303" t="s">
        <v>151</v>
      </c>
      <c r="C89" s="612"/>
      <c r="D89" s="612"/>
      <c r="E89" s="612"/>
      <c r="F89" s="612"/>
      <c r="G89" s="613"/>
      <c r="H89" s="303"/>
      <c r="I89" s="612"/>
      <c r="J89" s="620"/>
      <c r="K89" s="618">
        <f>SUM(K59:K88)</f>
        <v>174227173.86155835</v>
      </c>
      <c r="L89" s="619">
        <f ca="1">SUM(L59:L88)</f>
        <v>304846316.80349</v>
      </c>
      <c r="M89" s="617"/>
      <c r="N89" s="286"/>
      <c r="O89" s="286"/>
      <c r="P89" s="618">
        <f aca="true" t="shared" si="13" ref="P89:Q89">SUM(P59:P88)</f>
        <v>3570145940.450006</v>
      </c>
      <c r="Q89" s="617">
        <f ca="1" t="shared" si="13"/>
        <v>2888794150.293624</v>
      </c>
      <c r="R89" s="286"/>
      <c r="S89" s="303" t="s">
        <v>151</v>
      </c>
      <c r="T89" s="615">
        <f ca="1">SUM(T59:T88)</f>
        <v>407.5509064440645</v>
      </c>
      <c r="U89" s="615">
        <f ca="1">SUM(U59:U88)</f>
        <v>329.7710217230164</v>
      </c>
      <c r="V89" s="613"/>
      <c r="X89" s="672" t="s">
        <v>151</v>
      </c>
      <c r="Y89" s="687">
        <f ca="1" t="shared" si="9"/>
        <v>77.77988472104806</v>
      </c>
      <c r="Z89" s="670"/>
      <c r="AA89" s="670"/>
      <c r="AB89" s="669"/>
      <c r="AC89" s="668"/>
    </row>
  </sheetData>
  <mergeCells count="6">
    <mergeCell ref="X57:AC57"/>
    <mergeCell ref="S14:S15"/>
    <mergeCell ref="B2:Q2"/>
    <mergeCell ref="AH40:AK40"/>
    <mergeCell ref="AH41:AK41"/>
    <mergeCell ref="T14:W14"/>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B1:AX94"/>
  <sheetViews>
    <sheetView zoomScale="70" zoomScaleNormal="70" workbookViewId="0" topLeftCell="A51">
      <selection activeCell="E84" sqref="E84"/>
    </sheetView>
  </sheetViews>
  <sheetFormatPr defaultColWidth="9.140625" defaultRowHeight="15"/>
  <cols>
    <col min="1" max="1" width="9.140625" style="31" customWidth="1"/>
    <col min="2" max="2" width="16.57421875" style="31" customWidth="1"/>
    <col min="3" max="3" width="4.00390625" style="31" customWidth="1"/>
    <col min="4" max="4" width="34.28125" style="31" customWidth="1"/>
    <col min="5" max="5" width="20.28125" style="32" customWidth="1"/>
    <col min="6" max="7" width="14.28125" style="32" customWidth="1"/>
    <col min="8" max="8" width="16.28125" style="31" customWidth="1"/>
    <col min="9" max="9" width="15.140625" style="31" customWidth="1"/>
    <col min="10" max="10" width="12.57421875" style="31" customWidth="1"/>
    <col min="11" max="11" width="12.140625" style="31" customWidth="1"/>
    <col min="12" max="12" width="13.57421875" style="31" customWidth="1"/>
    <col min="13" max="14" width="10.140625" style="31" customWidth="1"/>
    <col min="15" max="15" width="10.421875" style="31" customWidth="1"/>
    <col min="16" max="16" width="14.57421875" style="31" customWidth="1"/>
    <col min="17" max="17" width="10.140625" style="31" customWidth="1"/>
    <col min="18" max="18" width="17.28125" style="31" customWidth="1"/>
    <col min="19" max="19" width="15.00390625" style="31" customWidth="1"/>
    <col min="20" max="20" width="9.7109375" style="31" customWidth="1"/>
    <col min="21" max="36" width="9.140625" style="31" customWidth="1"/>
    <col min="37" max="16384" width="9.140625" style="31" customWidth="1"/>
  </cols>
  <sheetData>
    <row r="1" ht="15">
      <c r="U1" s="36"/>
    </row>
    <row r="2" spans="2:21" ht="15">
      <c r="B2" s="75" t="s">
        <v>80</v>
      </c>
      <c r="U2" s="36"/>
    </row>
    <row r="3" spans="2:21" ht="13.5" thickBot="1">
      <c r="B3" s="75"/>
      <c r="U3" s="36"/>
    </row>
    <row r="4" spans="2:36" ht="23.25" customHeight="1">
      <c r="B4" s="33"/>
      <c r="C4" s="34"/>
      <c r="D4" s="76" t="s">
        <v>0</v>
      </c>
      <c r="E4" s="76" t="s">
        <v>4</v>
      </c>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7"/>
      <c r="AJ4" s="78"/>
    </row>
    <row r="5" spans="2:36" ht="13.5" thickBot="1">
      <c r="B5" s="35"/>
      <c r="C5" s="36"/>
      <c r="D5" s="36"/>
      <c r="E5" s="37"/>
      <c r="F5" s="37"/>
      <c r="G5" s="37"/>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8"/>
      <c r="AJ5" s="36"/>
    </row>
    <row r="6" spans="2:36" ht="13.5" thickBot="1">
      <c r="B6" s="35"/>
      <c r="C6" s="36"/>
      <c r="D6" s="39" t="s">
        <v>83</v>
      </c>
      <c r="E6" s="40">
        <f>MAX(C:C)</f>
        <v>2</v>
      </c>
      <c r="F6" s="37"/>
      <c r="G6" s="37"/>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8"/>
      <c r="AJ6" s="36"/>
    </row>
    <row r="7" spans="2:36" ht="13.5" thickBot="1">
      <c r="B7" s="35"/>
      <c r="C7" s="36"/>
      <c r="D7" s="36"/>
      <c r="E7" s="37"/>
      <c r="F7" s="37"/>
      <c r="G7" s="37"/>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8"/>
      <c r="AJ7" s="36"/>
    </row>
    <row r="8" spans="2:36" ht="33.75" customHeight="1" thickBot="1">
      <c r="B8" s="35"/>
      <c r="C8" s="36"/>
      <c r="D8" s="39" t="s">
        <v>1</v>
      </c>
      <c r="E8" s="43" t="s">
        <v>5</v>
      </c>
      <c r="F8" s="44"/>
      <c r="G8" s="44"/>
      <c r="H8" s="45"/>
      <c r="I8" s="45"/>
      <c r="J8" s="45"/>
      <c r="K8" s="45"/>
      <c r="L8" s="45"/>
      <c r="M8" s="45"/>
      <c r="N8" s="45"/>
      <c r="O8" s="45"/>
      <c r="P8" s="45"/>
      <c r="Q8" s="45"/>
      <c r="R8" s="36"/>
      <c r="S8" s="36"/>
      <c r="T8" s="36"/>
      <c r="U8" s="36"/>
      <c r="V8" s="36"/>
      <c r="W8" s="36"/>
      <c r="X8" s="36"/>
      <c r="Y8" s="36"/>
      <c r="Z8" s="36"/>
      <c r="AA8" s="36"/>
      <c r="AB8" s="36"/>
      <c r="AC8" s="36"/>
      <c r="AD8" s="36"/>
      <c r="AE8" s="36"/>
      <c r="AF8" s="36"/>
      <c r="AG8" s="36"/>
      <c r="AH8" s="36"/>
      <c r="AI8" s="38"/>
      <c r="AJ8" s="36"/>
    </row>
    <row r="9" spans="2:36" ht="15">
      <c r="B9" s="35"/>
      <c r="C9" s="46">
        <v>1</v>
      </c>
      <c r="D9" s="35" t="s">
        <v>3</v>
      </c>
      <c r="E9" s="47">
        <f>Assumptions!C17</f>
        <v>0.3</v>
      </c>
      <c r="F9" s="48"/>
      <c r="G9" s="48"/>
      <c r="H9" s="49"/>
      <c r="I9" s="49"/>
      <c r="J9" s="49"/>
      <c r="K9" s="49"/>
      <c r="L9" s="49"/>
      <c r="M9" s="49"/>
      <c r="N9" s="49"/>
      <c r="O9" s="49"/>
      <c r="P9" s="49"/>
      <c r="Q9" s="49"/>
      <c r="R9" s="36"/>
      <c r="S9" s="36"/>
      <c r="T9" s="36"/>
      <c r="U9" s="36"/>
      <c r="V9" s="36"/>
      <c r="W9" s="36"/>
      <c r="X9" s="36"/>
      <c r="Y9" s="36"/>
      <c r="Z9" s="36"/>
      <c r="AA9" s="36"/>
      <c r="AB9" s="36"/>
      <c r="AC9" s="36"/>
      <c r="AD9" s="36"/>
      <c r="AE9" s="36"/>
      <c r="AF9" s="36"/>
      <c r="AG9" s="36"/>
      <c r="AH9" s="36"/>
      <c r="AI9" s="38"/>
      <c r="AJ9" s="36"/>
    </row>
    <row r="10" spans="2:36" ht="13.5" thickBot="1">
      <c r="B10" s="35"/>
      <c r="C10" s="46">
        <f>C9+1</f>
        <v>2</v>
      </c>
      <c r="D10" s="50" t="s">
        <v>2</v>
      </c>
      <c r="E10" s="51">
        <f>Assumptions!C18</f>
        <v>0.7</v>
      </c>
      <c r="F10" s="48"/>
      <c r="G10" s="48"/>
      <c r="H10" s="49"/>
      <c r="I10" s="49"/>
      <c r="J10" s="49"/>
      <c r="K10" s="49"/>
      <c r="L10" s="49"/>
      <c r="M10" s="49"/>
      <c r="N10" s="49"/>
      <c r="O10" s="49"/>
      <c r="P10" s="49"/>
      <c r="Q10" s="49"/>
      <c r="R10" s="36"/>
      <c r="S10" s="36"/>
      <c r="T10" s="36"/>
      <c r="U10" s="36"/>
      <c r="V10" s="36"/>
      <c r="W10" s="36"/>
      <c r="X10" s="36"/>
      <c r="Y10" s="36"/>
      <c r="Z10" s="36"/>
      <c r="AA10" s="36"/>
      <c r="AB10" s="36"/>
      <c r="AC10" s="36"/>
      <c r="AD10" s="36"/>
      <c r="AE10" s="36"/>
      <c r="AF10" s="36"/>
      <c r="AG10" s="36"/>
      <c r="AH10" s="36"/>
      <c r="AI10" s="38"/>
      <c r="AJ10" s="36"/>
    </row>
    <row r="11" spans="2:36" ht="15">
      <c r="B11" s="35"/>
      <c r="C11" s="36"/>
      <c r="D11" s="36"/>
      <c r="E11" s="37"/>
      <c r="F11" s="37"/>
      <c r="G11" s="37"/>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8"/>
      <c r="AJ11" s="36"/>
    </row>
    <row r="12" spans="2:36" ht="15">
      <c r="B12" s="35"/>
      <c r="C12" s="36"/>
      <c r="D12" s="45" t="s">
        <v>84</v>
      </c>
      <c r="E12" s="37"/>
      <c r="F12" s="37"/>
      <c r="G12" s="37"/>
      <c r="H12" s="36"/>
      <c r="I12" s="319"/>
      <c r="J12" s="319"/>
      <c r="K12" s="319"/>
      <c r="L12" s="319"/>
      <c r="M12" s="319"/>
      <c r="N12" s="319"/>
      <c r="O12" s="319"/>
      <c r="P12" s="319"/>
      <c r="Q12" s="319"/>
      <c r="R12" s="36"/>
      <c r="S12" s="698"/>
      <c r="T12" s="698"/>
      <c r="U12" s="36"/>
      <c r="V12" s="36"/>
      <c r="W12" s="36"/>
      <c r="X12" s="36"/>
      <c r="Y12" s="36"/>
      <c r="Z12" s="36"/>
      <c r="AA12" s="36"/>
      <c r="AB12" s="36"/>
      <c r="AC12" s="36"/>
      <c r="AD12" s="36"/>
      <c r="AE12" s="36"/>
      <c r="AF12" s="36"/>
      <c r="AG12" s="36"/>
      <c r="AH12" s="36"/>
      <c r="AI12" s="38"/>
      <c r="AJ12" s="36"/>
    </row>
    <row r="13" spans="2:36" s="56" customFormat="1" ht="25.5">
      <c r="B13" s="52"/>
      <c r="C13" s="53"/>
      <c r="D13" s="54" t="str">
        <f>D9</f>
        <v xml:space="preserve">Front loading </v>
      </c>
      <c r="E13" s="55" t="s">
        <v>62</v>
      </c>
      <c r="F13" s="72" t="s">
        <v>59</v>
      </c>
      <c r="G13" s="71" t="s">
        <v>60</v>
      </c>
      <c r="H13" s="71" t="s">
        <v>207</v>
      </c>
      <c r="I13" s="71" t="s">
        <v>208</v>
      </c>
      <c r="J13" s="71" t="s">
        <v>220</v>
      </c>
      <c r="K13" s="71" t="s">
        <v>223</v>
      </c>
      <c r="L13" s="320"/>
      <c r="M13" s="320"/>
      <c r="N13" s="320"/>
      <c r="O13" s="320"/>
      <c r="P13" s="320"/>
      <c r="Q13" s="320"/>
      <c r="R13" s="321"/>
      <c r="S13" s="321"/>
      <c r="T13" s="321"/>
      <c r="U13" s="41"/>
      <c r="V13" s="41"/>
      <c r="W13" s="41"/>
      <c r="X13" s="41"/>
      <c r="Y13" s="41"/>
      <c r="Z13" s="41"/>
      <c r="AA13" s="41"/>
      <c r="AB13" s="41"/>
      <c r="AC13" s="41"/>
      <c r="AD13" s="41"/>
      <c r="AE13" s="41"/>
      <c r="AF13" s="41"/>
      <c r="AG13" s="41"/>
      <c r="AH13" s="41"/>
      <c r="AI13" s="42"/>
      <c r="AJ13" s="41"/>
    </row>
    <row r="14" spans="2:36" ht="15">
      <c r="B14" s="35"/>
      <c r="C14" s="46"/>
      <c r="D14" s="57"/>
      <c r="E14" s="58" t="s">
        <v>61</v>
      </c>
      <c r="F14" s="73" t="s">
        <v>65</v>
      </c>
      <c r="G14" s="73" t="s">
        <v>66</v>
      </c>
      <c r="H14" s="73" t="s">
        <v>67</v>
      </c>
      <c r="I14" s="57" t="s">
        <v>67</v>
      </c>
      <c r="J14" s="73" t="s">
        <v>67</v>
      </c>
      <c r="K14" s="73" t="s">
        <v>67</v>
      </c>
      <c r="L14" s="41"/>
      <c r="M14" s="41"/>
      <c r="N14" s="41"/>
      <c r="O14" s="41"/>
      <c r="P14" s="41"/>
      <c r="Q14" s="41"/>
      <c r="R14" s="322"/>
      <c r="S14" s="30"/>
      <c r="T14" s="30"/>
      <c r="U14" s="36"/>
      <c r="V14" s="36"/>
      <c r="W14" s="36"/>
      <c r="X14" s="36"/>
      <c r="Y14" s="36"/>
      <c r="Z14" s="36"/>
      <c r="AA14" s="36"/>
      <c r="AB14" s="36"/>
      <c r="AC14" s="36"/>
      <c r="AD14" s="36"/>
      <c r="AE14" s="36"/>
      <c r="AF14" s="36"/>
      <c r="AG14" s="36"/>
      <c r="AH14" s="36"/>
      <c r="AI14" s="38"/>
      <c r="AJ14" s="36"/>
    </row>
    <row r="15" spans="2:36" ht="15">
      <c r="B15" s="35"/>
      <c r="C15" s="46"/>
      <c r="D15" s="57" t="s">
        <v>166</v>
      </c>
      <c r="E15" s="58">
        <v>1.04</v>
      </c>
      <c r="F15" s="73">
        <f>Assumptions!$D$5</f>
        <v>9.5</v>
      </c>
      <c r="G15" s="25">
        <f>Assumptions!$C$23</f>
        <v>2.83</v>
      </c>
      <c r="H15" s="327">
        <f>'UEC Development'!J37</f>
        <v>68.57587231469421</v>
      </c>
      <c r="I15" s="327">
        <f>'UEC Development'!L37</f>
        <v>171.68205251851228</v>
      </c>
      <c r="J15" s="328">
        <f>'UEC Development'!N37</f>
        <v>35.84331965753426</v>
      </c>
      <c r="K15" s="329">
        <f>'UEC Development'!O37</f>
        <v>276.1012444907407</v>
      </c>
      <c r="L15" s="325"/>
      <c r="M15" s="323"/>
      <c r="N15" s="26"/>
      <c r="O15" s="30"/>
      <c r="P15" s="323"/>
      <c r="Q15" s="323"/>
      <c r="R15" s="30"/>
      <c r="S15" s="30"/>
      <c r="T15" s="26"/>
      <c r="U15" s="36"/>
      <c r="V15" s="36"/>
      <c r="W15" s="36"/>
      <c r="X15" s="36"/>
      <c r="Y15" s="36"/>
      <c r="Z15" s="36"/>
      <c r="AA15" s="36"/>
      <c r="AB15" s="36"/>
      <c r="AC15" s="36"/>
      <c r="AD15" s="36"/>
      <c r="AE15" s="36"/>
      <c r="AF15" s="36"/>
      <c r="AG15" s="36"/>
      <c r="AH15" s="36"/>
      <c r="AI15" s="38"/>
      <c r="AJ15" s="36"/>
    </row>
    <row r="16" spans="2:36" ht="15">
      <c r="B16" s="35"/>
      <c r="C16" s="36"/>
      <c r="D16" s="57" t="s">
        <v>161</v>
      </c>
      <c r="E16" s="27">
        <f>Assumptions!C5</f>
        <v>1.26</v>
      </c>
      <c r="F16" s="73">
        <f>Assumptions!$D$5</f>
        <v>9.5</v>
      </c>
      <c r="G16" s="25">
        <f>Assumptions!$C$23</f>
        <v>2.83</v>
      </c>
      <c r="H16" s="327">
        <f>'UEC Development'!J38</f>
        <v>60.02653376420131</v>
      </c>
      <c r="I16" s="327">
        <f>'UEC Development'!L38</f>
        <v>171.68205251851228</v>
      </c>
      <c r="J16" s="328">
        <f>'UEC Development'!N38</f>
        <v>28.02377208057805</v>
      </c>
      <c r="K16" s="329">
        <f>'UEC Development'!O38</f>
        <v>259.7323583632916</v>
      </c>
      <c r="L16" s="325"/>
      <c r="M16" s="323"/>
      <c r="N16" s="26"/>
      <c r="O16" s="30"/>
      <c r="P16" s="323"/>
      <c r="Q16" s="323"/>
      <c r="R16" s="30"/>
      <c r="S16" s="30"/>
      <c r="T16" s="26"/>
      <c r="U16" s="36"/>
      <c r="V16" s="36"/>
      <c r="W16" s="36"/>
      <c r="X16" s="36"/>
      <c r="Y16" s="36"/>
      <c r="Z16" s="36"/>
      <c r="AA16" s="36"/>
      <c r="AB16" s="36"/>
      <c r="AC16" s="36"/>
      <c r="AD16" s="36"/>
      <c r="AE16" s="36"/>
      <c r="AF16" s="36"/>
      <c r="AG16" s="36"/>
      <c r="AH16" s="36"/>
      <c r="AI16" s="38"/>
      <c r="AJ16" s="36"/>
    </row>
    <row r="17" spans="2:36" ht="25.5">
      <c r="B17" s="35"/>
      <c r="C17" s="36"/>
      <c r="D17" s="81" t="s">
        <v>164</v>
      </c>
      <c r="E17" s="27">
        <f>Assumptions!D14</f>
        <v>2</v>
      </c>
      <c r="F17" s="73">
        <f>Assumptions!E14</f>
        <v>5.5</v>
      </c>
      <c r="G17" s="25">
        <f>Assumptions!$C$23</f>
        <v>2.83</v>
      </c>
      <c r="H17" s="327">
        <f>'UEC Development'!J39</f>
        <v>23.716934255614085</v>
      </c>
      <c r="I17" s="327">
        <f>'UEC Development'!L39</f>
        <v>135.91495824382218</v>
      </c>
      <c r="J17" s="328">
        <f>'UEC Development'!N39</f>
        <v>15.494473860285458</v>
      </c>
      <c r="K17" s="329">
        <f>'UEC Development'!O39</f>
        <v>175.12636635972174</v>
      </c>
      <c r="L17" s="325"/>
      <c r="M17" s="323"/>
      <c r="N17" s="26"/>
      <c r="O17" s="30"/>
      <c r="P17" s="323"/>
      <c r="Q17" s="323"/>
      <c r="R17" s="30"/>
      <c r="S17" s="30"/>
      <c r="T17" s="26"/>
      <c r="U17" s="36"/>
      <c r="V17" s="36"/>
      <c r="W17" s="36"/>
      <c r="X17" s="36"/>
      <c r="Y17" s="36"/>
      <c r="Z17" s="36"/>
      <c r="AA17" s="36"/>
      <c r="AB17" s="36"/>
      <c r="AC17" s="36"/>
      <c r="AD17" s="36"/>
      <c r="AE17" s="36"/>
      <c r="AF17" s="36"/>
      <c r="AG17" s="36"/>
      <c r="AH17" s="36"/>
      <c r="AI17" s="38"/>
      <c r="AJ17" s="36"/>
    </row>
    <row r="18" spans="2:36" ht="15">
      <c r="B18" s="35"/>
      <c r="C18" s="36"/>
      <c r="D18" s="36"/>
      <c r="E18" s="28"/>
      <c r="F18" s="28"/>
      <c r="G18" s="28"/>
      <c r="H18" s="26"/>
      <c r="I18" s="26"/>
      <c r="J18" s="30"/>
      <c r="K18" s="30"/>
      <c r="L18" s="30"/>
      <c r="M18" s="30"/>
      <c r="N18" s="30"/>
      <c r="O18" s="30"/>
      <c r="P18" s="30"/>
      <c r="Q18" s="30"/>
      <c r="R18" s="30"/>
      <c r="S18" s="30"/>
      <c r="T18" s="26"/>
      <c r="U18" s="36"/>
      <c r="V18" s="36"/>
      <c r="W18" s="36"/>
      <c r="X18" s="36"/>
      <c r="Y18" s="36"/>
      <c r="Z18" s="36"/>
      <c r="AA18" s="36"/>
      <c r="AB18" s="36"/>
      <c r="AC18" s="36"/>
      <c r="AD18" s="36"/>
      <c r="AE18" s="36"/>
      <c r="AF18" s="36"/>
      <c r="AG18" s="36"/>
      <c r="AH18" s="36"/>
      <c r="AI18" s="38"/>
      <c r="AJ18" s="36"/>
    </row>
    <row r="19" spans="2:36" ht="15">
      <c r="B19" s="35"/>
      <c r="C19" s="36"/>
      <c r="D19" s="36"/>
      <c r="E19" s="28"/>
      <c r="F19" s="28"/>
      <c r="G19" s="28"/>
      <c r="H19" s="26"/>
      <c r="I19" s="26"/>
      <c r="J19" s="698"/>
      <c r="K19" s="698"/>
      <c r="L19" s="698"/>
      <c r="M19" s="698"/>
      <c r="N19" s="698"/>
      <c r="O19" s="698"/>
      <c r="P19" s="698"/>
      <c r="Q19" s="698"/>
      <c r="R19" s="30"/>
      <c r="S19" s="698"/>
      <c r="T19" s="698"/>
      <c r="U19" s="36"/>
      <c r="V19" s="36"/>
      <c r="W19" s="36"/>
      <c r="X19" s="36"/>
      <c r="Y19" s="36"/>
      <c r="Z19" s="36"/>
      <c r="AA19" s="36"/>
      <c r="AB19" s="36"/>
      <c r="AC19" s="36"/>
      <c r="AD19" s="36"/>
      <c r="AE19" s="36"/>
      <c r="AF19" s="36"/>
      <c r="AG19" s="36"/>
      <c r="AH19" s="36"/>
      <c r="AI19" s="38"/>
      <c r="AJ19" s="36"/>
    </row>
    <row r="20" spans="2:36" s="56" customFormat="1" ht="25.5">
      <c r="B20" s="52"/>
      <c r="C20" s="41"/>
      <c r="D20" s="54" t="str">
        <f>D10</f>
        <v xml:space="preserve">Top loading </v>
      </c>
      <c r="E20" s="55" t="s">
        <v>62</v>
      </c>
      <c r="F20" s="72" t="s">
        <v>59</v>
      </c>
      <c r="G20" s="71" t="s">
        <v>60</v>
      </c>
      <c r="H20" s="71" t="s">
        <v>207</v>
      </c>
      <c r="I20" s="71" t="s">
        <v>208</v>
      </c>
      <c r="J20" s="71" t="s">
        <v>220</v>
      </c>
      <c r="K20" s="71" t="s">
        <v>223</v>
      </c>
      <c r="L20" s="320"/>
      <c r="M20" s="320"/>
      <c r="N20" s="320"/>
      <c r="O20" s="320"/>
      <c r="P20" s="320"/>
      <c r="Q20" s="320"/>
      <c r="R20" s="321"/>
      <c r="S20" s="321"/>
      <c r="T20" s="321"/>
      <c r="U20" s="41"/>
      <c r="V20" s="41"/>
      <c r="W20" s="41"/>
      <c r="X20" s="41"/>
      <c r="Y20" s="41"/>
      <c r="Z20" s="41"/>
      <c r="AA20" s="41"/>
      <c r="AB20" s="41"/>
      <c r="AC20" s="41"/>
      <c r="AD20" s="41"/>
      <c r="AE20" s="41"/>
      <c r="AF20" s="41"/>
      <c r="AG20" s="41"/>
      <c r="AH20" s="41"/>
      <c r="AI20" s="42"/>
      <c r="AJ20" s="41"/>
    </row>
    <row r="21" spans="2:36" ht="15">
      <c r="B21" s="35"/>
      <c r="C21" s="36"/>
      <c r="D21" s="57"/>
      <c r="E21" s="58" t="s">
        <v>61</v>
      </c>
      <c r="F21" s="73" t="s">
        <v>65</v>
      </c>
      <c r="G21" s="73" t="s">
        <v>66</v>
      </c>
      <c r="H21" s="73" t="s">
        <v>67</v>
      </c>
      <c r="I21" s="57" t="s">
        <v>67</v>
      </c>
      <c r="J21" s="73" t="s">
        <v>67</v>
      </c>
      <c r="K21" s="73" t="s">
        <v>67</v>
      </c>
      <c r="L21" s="41"/>
      <c r="M21" s="41"/>
      <c r="N21" s="41"/>
      <c r="O21" s="41"/>
      <c r="P21" s="41"/>
      <c r="Q21" s="41"/>
      <c r="R21" s="322"/>
      <c r="S21" s="30"/>
      <c r="T21" s="30"/>
      <c r="U21" s="36"/>
      <c r="V21" s="36"/>
      <c r="W21" s="36"/>
      <c r="X21" s="36"/>
      <c r="Y21" s="36"/>
      <c r="Z21" s="36"/>
      <c r="AA21" s="36"/>
      <c r="AB21" s="36"/>
      <c r="AC21" s="36"/>
      <c r="AD21" s="36"/>
      <c r="AE21" s="36"/>
      <c r="AF21" s="36"/>
      <c r="AG21" s="36"/>
      <c r="AH21" s="36"/>
      <c r="AI21" s="38"/>
      <c r="AJ21" s="36"/>
    </row>
    <row r="22" spans="2:36" ht="15">
      <c r="B22" s="35"/>
      <c r="C22" s="36"/>
      <c r="D22" s="57" t="s">
        <v>163</v>
      </c>
      <c r="E22" s="58">
        <v>1.04</v>
      </c>
      <c r="F22" s="73">
        <f>Assumptions!$D$6</f>
        <v>9.5</v>
      </c>
      <c r="G22" s="326">
        <f>Assumptions!$C$23</f>
        <v>2.83</v>
      </c>
      <c r="H22" s="29">
        <f>'UEC Development'!J43</f>
        <v>68.57587231469421</v>
      </c>
      <c r="I22" s="327">
        <f>'UEC Development'!L43</f>
        <v>171.68205251851228</v>
      </c>
      <c r="J22" s="328">
        <f>'UEC Development'!N43</f>
        <v>35.84331965753426</v>
      </c>
      <c r="K22" s="329">
        <f>'UEC Development'!O43</f>
        <v>276.1012444907407</v>
      </c>
      <c r="L22" s="325"/>
      <c r="M22" s="324"/>
      <c r="N22" s="26"/>
      <c r="O22" s="30"/>
      <c r="P22" s="324"/>
      <c r="Q22" s="324"/>
      <c r="R22" s="30"/>
      <c r="S22" s="30"/>
      <c r="T22" s="26"/>
      <c r="U22" s="36"/>
      <c r="V22" s="36"/>
      <c r="W22" s="36"/>
      <c r="X22" s="36"/>
      <c r="Y22" s="36"/>
      <c r="Z22" s="36"/>
      <c r="AA22" s="36"/>
      <c r="AB22" s="36"/>
      <c r="AC22" s="36"/>
      <c r="AD22" s="36"/>
      <c r="AE22" s="36"/>
      <c r="AF22" s="36"/>
      <c r="AG22" s="36"/>
      <c r="AH22" s="36"/>
      <c r="AI22" s="38"/>
      <c r="AJ22" s="36"/>
    </row>
    <row r="23" spans="2:36" ht="12.75">
      <c r="B23" s="35"/>
      <c r="C23" s="36"/>
      <c r="D23" s="57" t="s">
        <v>162</v>
      </c>
      <c r="E23" s="27">
        <f>Assumptions!C5</f>
        <v>1.26</v>
      </c>
      <c r="F23" s="73">
        <f>Assumptions!$D$6</f>
        <v>9.5</v>
      </c>
      <c r="G23" s="326">
        <f>Assumptions!$C$23</f>
        <v>2.83</v>
      </c>
      <c r="H23" s="29">
        <f>'UEC Development'!J44</f>
        <v>60.02653376420131</v>
      </c>
      <c r="I23" s="327">
        <f>'UEC Development'!L44</f>
        <v>171.68205251851228</v>
      </c>
      <c r="J23" s="328">
        <f>'UEC Development'!N44</f>
        <v>28.02377208057805</v>
      </c>
      <c r="K23" s="329">
        <f>'UEC Development'!O44</f>
        <v>259.7323583632916</v>
      </c>
      <c r="L23" s="325"/>
      <c r="M23" s="324"/>
      <c r="N23" s="26"/>
      <c r="O23" s="30"/>
      <c r="P23" s="324"/>
      <c r="Q23" s="324"/>
      <c r="R23" s="30"/>
      <c r="S23" s="30"/>
      <c r="T23" s="26"/>
      <c r="U23" s="36"/>
      <c r="V23" s="36"/>
      <c r="W23" s="36"/>
      <c r="X23" s="36"/>
      <c r="Y23" s="36"/>
      <c r="Z23" s="36"/>
      <c r="AA23" s="36"/>
      <c r="AB23" s="36"/>
      <c r="AC23" s="36"/>
      <c r="AD23" s="36"/>
      <c r="AE23" s="36"/>
      <c r="AF23" s="36"/>
      <c r="AG23" s="36"/>
      <c r="AH23" s="36"/>
      <c r="AI23" s="38"/>
      <c r="AJ23" s="36"/>
    </row>
    <row r="24" spans="2:36" ht="25.5">
      <c r="B24" s="35"/>
      <c r="C24" s="46"/>
      <c r="D24" s="81" t="s">
        <v>165</v>
      </c>
      <c r="E24" s="27">
        <f>Assumptions!D13</f>
        <v>1.6</v>
      </c>
      <c r="F24" s="73">
        <f>Assumptions!E13</f>
        <v>8.5</v>
      </c>
      <c r="G24" s="326">
        <f>Assumptions!$C$23</f>
        <v>2.83</v>
      </c>
      <c r="H24" s="29">
        <f>'UEC Development'!J45</f>
        <v>44.211280722232324</v>
      </c>
      <c r="I24" s="327">
        <f>'UEC Development'!L45</f>
        <v>135.91495824382218</v>
      </c>
      <c r="J24" s="328">
        <f>'UEC Development'!N45</f>
        <v>20.628415172689976</v>
      </c>
      <c r="K24" s="329">
        <f>'UEC Development'!O45</f>
        <v>200.75465413874448</v>
      </c>
      <c r="L24" s="325"/>
      <c r="M24" s="324"/>
      <c r="N24" s="26"/>
      <c r="O24" s="30"/>
      <c r="P24" s="324"/>
      <c r="Q24" s="324"/>
      <c r="R24" s="30"/>
      <c r="S24" s="30"/>
      <c r="T24" s="26"/>
      <c r="U24" s="36"/>
      <c r="V24" s="36"/>
      <c r="W24" s="36"/>
      <c r="X24" s="36"/>
      <c r="Y24" s="36"/>
      <c r="Z24" s="36"/>
      <c r="AA24" s="36"/>
      <c r="AB24" s="36"/>
      <c r="AC24" s="36"/>
      <c r="AD24" s="36"/>
      <c r="AE24" s="36"/>
      <c r="AF24" s="36"/>
      <c r="AG24" s="36"/>
      <c r="AH24" s="36"/>
      <c r="AI24" s="38"/>
      <c r="AJ24" s="36"/>
    </row>
    <row r="25" spans="2:36" ht="12.75">
      <c r="B25" s="35"/>
      <c r="C25" s="36"/>
      <c r="D25" s="36"/>
      <c r="E25" s="37"/>
      <c r="F25" s="37"/>
      <c r="G25" s="37"/>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8"/>
      <c r="AJ25" s="36"/>
    </row>
    <row r="26" spans="2:36" ht="12.75">
      <c r="B26" s="35"/>
      <c r="C26" s="36"/>
      <c r="D26" s="36"/>
      <c r="E26" s="37"/>
      <c r="F26" s="37"/>
      <c r="G26" s="37"/>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8"/>
      <c r="AJ26" s="36"/>
    </row>
    <row r="27" spans="2:36" ht="15">
      <c r="B27" s="35"/>
      <c r="C27" s="36"/>
      <c r="D27" s="36"/>
      <c r="E27" s="37"/>
      <c r="F27" s="37"/>
      <c r="G27" s="37"/>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8"/>
      <c r="AJ27" s="36"/>
    </row>
    <row r="28" spans="2:36" ht="13.5" thickBot="1">
      <c r="B28" s="50"/>
      <c r="C28" s="59"/>
      <c r="D28" s="59"/>
      <c r="E28" s="74"/>
      <c r="F28" s="74"/>
      <c r="G28" s="74"/>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60"/>
      <c r="AJ28" s="36"/>
    </row>
    <row r="29" spans="2:36" ht="15">
      <c r="B29" s="36"/>
      <c r="C29" s="36"/>
      <c r="D29" s="36"/>
      <c r="E29" s="37"/>
      <c r="F29" s="37"/>
      <c r="G29" s="37"/>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row>
    <row r="30" spans="2:36" ht="13.5" thickBot="1">
      <c r="B30" s="45" t="s">
        <v>225</v>
      </c>
      <c r="C30" s="36"/>
      <c r="D30" s="36"/>
      <c r="E30" s="37"/>
      <c r="F30" s="37"/>
      <c r="G30" s="37"/>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row>
    <row r="31" spans="2:50" ht="15">
      <c r="B31" s="79"/>
      <c r="C31" s="513"/>
      <c r="D31" s="513"/>
      <c r="E31" s="526"/>
      <c r="F31" s="526"/>
      <c r="G31" s="526"/>
      <c r="H31" s="513"/>
      <c r="I31" s="513"/>
      <c r="J31" s="513"/>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13"/>
      <c r="AH31" s="513"/>
      <c r="AI31" s="83"/>
      <c r="AJ31" s="513"/>
      <c r="AK31" s="513"/>
      <c r="AL31" s="513"/>
      <c r="AM31" s="513"/>
      <c r="AN31" s="513"/>
      <c r="AO31" s="513"/>
      <c r="AP31" s="513"/>
      <c r="AQ31" s="513"/>
      <c r="AR31" s="513"/>
      <c r="AS31" s="513"/>
      <c r="AT31" s="513"/>
      <c r="AU31" s="513"/>
      <c r="AV31" s="513"/>
      <c r="AW31" s="513"/>
      <c r="AX31" s="83"/>
    </row>
    <row r="32" spans="2:50" ht="15">
      <c r="B32" s="61" t="s">
        <v>236</v>
      </c>
      <c r="C32" s="509"/>
      <c r="D32" s="509"/>
      <c r="E32" s="527"/>
      <c r="F32" s="527"/>
      <c r="G32" s="527"/>
      <c r="H32" s="509"/>
      <c r="I32" s="509"/>
      <c r="J32" s="509"/>
      <c r="K32" s="509"/>
      <c r="L32" s="509"/>
      <c r="M32" s="509"/>
      <c r="N32" s="509"/>
      <c r="O32" s="509"/>
      <c r="P32" s="509"/>
      <c r="Q32" s="509"/>
      <c r="R32" s="509"/>
      <c r="S32" s="509"/>
      <c r="T32" s="509"/>
      <c r="U32" s="509"/>
      <c r="V32" s="509"/>
      <c r="W32" s="509"/>
      <c r="X32" s="509"/>
      <c r="Y32" s="509"/>
      <c r="Z32" s="509"/>
      <c r="AA32" s="509"/>
      <c r="AB32" s="509"/>
      <c r="AC32" s="509"/>
      <c r="AD32" s="509"/>
      <c r="AE32" s="509"/>
      <c r="AF32" s="509"/>
      <c r="AG32" s="509"/>
      <c r="AH32" s="509"/>
      <c r="AI32" s="38"/>
      <c r="AJ32" s="509"/>
      <c r="AK32" s="509"/>
      <c r="AL32" s="509"/>
      <c r="AM32" s="509"/>
      <c r="AN32" s="509"/>
      <c r="AO32" s="509"/>
      <c r="AP32" s="509"/>
      <c r="AQ32" s="509"/>
      <c r="AR32" s="509"/>
      <c r="AS32" s="509"/>
      <c r="AT32" s="509"/>
      <c r="AU32" s="509"/>
      <c r="AV32" s="509"/>
      <c r="AW32" s="509"/>
      <c r="AX32" s="38"/>
    </row>
    <row r="33" spans="2:50" ht="15">
      <c r="B33" s="35"/>
      <c r="C33" s="509"/>
      <c r="D33" s="509"/>
      <c r="E33" s="527"/>
      <c r="F33" s="527"/>
      <c r="G33" s="527"/>
      <c r="H33" s="509"/>
      <c r="I33" s="509"/>
      <c r="J33" s="509"/>
      <c r="K33" s="509"/>
      <c r="L33" s="509"/>
      <c r="M33" s="509"/>
      <c r="N33" s="509"/>
      <c r="O33" s="509"/>
      <c r="P33" s="509"/>
      <c r="Q33" s="509"/>
      <c r="R33" s="509"/>
      <c r="S33" s="509"/>
      <c r="T33" s="509"/>
      <c r="U33" s="509"/>
      <c r="V33" s="509"/>
      <c r="W33" s="509"/>
      <c r="X33" s="509"/>
      <c r="Y33" s="509"/>
      <c r="Z33" s="509"/>
      <c r="AA33" s="509"/>
      <c r="AB33" s="509"/>
      <c r="AC33" s="509"/>
      <c r="AD33" s="509"/>
      <c r="AE33" s="509"/>
      <c r="AF33" s="509"/>
      <c r="AG33" s="509"/>
      <c r="AH33" s="509"/>
      <c r="AI33" s="38"/>
      <c r="AJ33" s="509"/>
      <c r="AK33" s="509"/>
      <c r="AL33" s="509"/>
      <c r="AM33" s="509"/>
      <c r="AN33" s="509"/>
      <c r="AO33" s="509"/>
      <c r="AP33" s="509"/>
      <c r="AQ33" s="509"/>
      <c r="AR33" s="509"/>
      <c r="AS33" s="509"/>
      <c r="AT33" s="509"/>
      <c r="AU33" s="509"/>
      <c r="AV33" s="509"/>
      <c r="AW33" s="509"/>
      <c r="AX33" s="38"/>
    </row>
    <row r="34" spans="2:50" ht="15">
      <c r="B34" s="35"/>
      <c r="C34" s="509"/>
      <c r="D34" s="501" t="str">
        <f>D13</f>
        <v xml:space="preserve">Front loading </v>
      </c>
      <c r="E34" s="57">
        <f aca="true" t="shared" si="0" ref="E34:R34">F34-1</f>
        <v>1990</v>
      </c>
      <c r="F34" s="57">
        <f t="shared" si="0"/>
        <v>1991</v>
      </c>
      <c r="G34" s="57">
        <f t="shared" si="0"/>
        <v>1992</v>
      </c>
      <c r="H34" s="57">
        <f t="shared" si="0"/>
        <v>1993</v>
      </c>
      <c r="I34" s="57">
        <f t="shared" si="0"/>
        <v>1994</v>
      </c>
      <c r="J34" s="57">
        <f t="shared" si="0"/>
        <v>1995</v>
      </c>
      <c r="K34" s="57">
        <f t="shared" si="0"/>
        <v>1996</v>
      </c>
      <c r="L34" s="57">
        <f t="shared" si="0"/>
        <v>1997</v>
      </c>
      <c r="M34" s="57">
        <f t="shared" si="0"/>
        <v>1998</v>
      </c>
      <c r="N34" s="57">
        <f t="shared" si="0"/>
        <v>1999</v>
      </c>
      <c r="O34" s="57">
        <f t="shared" si="0"/>
        <v>2000</v>
      </c>
      <c r="P34" s="57">
        <f t="shared" si="0"/>
        <v>2001</v>
      </c>
      <c r="Q34" s="57">
        <f t="shared" si="0"/>
        <v>2002</v>
      </c>
      <c r="R34" s="57">
        <f t="shared" si="0"/>
        <v>2003</v>
      </c>
      <c r="S34" s="57">
        <f>T34-1</f>
        <v>2004</v>
      </c>
      <c r="T34" s="290">
        <v>2005</v>
      </c>
      <c r="U34" s="291">
        <f>T34+1</f>
        <v>2006</v>
      </c>
      <c r="V34" s="291">
        <f aca="true" t="shared" si="1" ref="V34:Y34">U34+1</f>
        <v>2007</v>
      </c>
      <c r="W34" s="291">
        <f t="shared" si="1"/>
        <v>2008</v>
      </c>
      <c r="X34" s="291">
        <f t="shared" si="1"/>
        <v>2009</v>
      </c>
      <c r="Y34" s="291">
        <f t="shared" si="1"/>
        <v>2010</v>
      </c>
      <c r="Z34" s="291">
        <f aca="true" t="shared" si="2" ref="Z34:AW34">Y34+1</f>
        <v>2011</v>
      </c>
      <c r="AA34" s="291">
        <f t="shared" si="2"/>
        <v>2012</v>
      </c>
      <c r="AB34" s="291">
        <f t="shared" si="2"/>
        <v>2013</v>
      </c>
      <c r="AC34" s="291">
        <f t="shared" si="2"/>
        <v>2014</v>
      </c>
      <c r="AD34" s="291">
        <f t="shared" si="2"/>
        <v>2015</v>
      </c>
      <c r="AE34" s="291">
        <f t="shared" si="2"/>
        <v>2016</v>
      </c>
      <c r="AF34" s="291">
        <f t="shared" si="2"/>
        <v>2017</v>
      </c>
      <c r="AG34" s="291">
        <f t="shared" si="2"/>
        <v>2018</v>
      </c>
      <c r="AH34" s="291">
        <f t="shared" si="2"/>
        <v>2019</v>
      </c>
      <c r="AI34" s="291">
        <f t="shared" si="2"/>
        <v>2020</v>
      </c>
      <c r="AJ34" s="291">
        <f t="shared" si="2"/>
        <v>2021</v>
      </c>
      <c r="AK34" s="291">
        <f t="shared" si="2"/>
        <v>2022</v>
      </c>
      <c r="AL34" s="291">
        <f t="shared" si="2"/>
        <v>2023</v>
      </c>
      <c r="AM34" s="291">
        <f t="shared" si="2"/>
        <v>2024</v>
      </c>
      <c r="AN34" s="291">
        <f t="shared" si="2"/>
        <v>2025</v>
      </c>
      <c r="AO34" s="291">
        <f t="shared" si="2"/>
        <v>2026</v>
      </c>
      <c r="AP34" s="291">
        <f t="shared" si="2"/>
        <v>2027</v>
      </c>
      <c r="AQ34" s="291">
        <f t="shared" si="2"/>
        <v>2028</v>
      </c>
      <c r="AR34" s="291">
        <f t="shared" si="2"/>
        <v>2029</v>
      </c>
      <c r="AS34" s="291">
        <f t="shared" si="2"/>
        <v>2030</v>
      </c>
      <c r="AT34" s="291">
        <f t="shared" si="2"/>
        <v>2031</v>
      </c>
      <c r="AU34" s="291">
        <f t="shared" si="2"/>
        <v>2032</v>
      </c>
      <c r="AV34" s="291">
        <f t="shared" si="2"/>
        <v>2033</v>
      </c>
      <c r="AW34" s="291">
        <f t="shared" si="2"/>
        <v>2034</v>
      </c>
      <c r="AX34" s="38"/>
    </row>
    <row r="35" spans="2:50" ht="15">
      <c r="B35" s="35"/>
      <c r="C35" s="509"/>
      <c r="D35" s="500" t="str">
        <f>D15</f>
        <v>Front loading EL1- 1.04 MEF</v>
      </c>
      <c r="E35" s="82">
        <v>1</v>
      </c>
      <c r="F35" s="82">
        <v>1</v>
      </c>
      <c r="G35" s="82">
        <v>1</v>
      </c>
      <c r="H35" s="82">
        <v>1</v>
      </c>
      <c r="I35" s="82">
        <v>1</v>
      </c>
      <c r="J35" s="82">
        <v>1</v>
      </c>
      <c r="K35" s="82">
        <v>1</v>
      </c>
      <c r="L35" s="82">
        <v>1</v>
      </c>
      <c r="M35" s="82">
        <v>1</v>
      </c>
      <c r="N35" s="82">
        <v>1</v>
      </c>
      <c r="O35" s="82">
        <v>1</v>
      </c>
      <c r="P35" s="82">
        <v>1</v>
      </c>
      <c r="Q35" s="82">
        <v>1</v>
      </c>
      <c r="R35" s="82">
        <v>1</v>
      </c>
      <c r="S35" s="82">
        <v>1</v>
      </c>
      <c r="T35" s="82">
        <v>1</v>
      </c>
      <c r="U35" s="82">
        <v>1</v>
      </c>
      <c r="V35" s="82">
        <v>0</v>
      </c>
      <c r="W35" s="82">
        <v>0</v>
      </c>
      <c r="X35" s="82">
        <v>0</v>
      </c>
      <c r="Y35" s="82">
        <v>0</v>
      </c>
      <c r="Z35" s="82">
        <v>0</v>
      </c>
      <c r="AA35" s="82">
        <v>0</v>
      </c>
      <c r="AB35" s="82">
        <v>0</v>
      </c>
      <c r="AC35" s="82">
        <v>0</v>
      </c>
      <c r="AD35" s="82">
        <v>0</v>
      </c>
      <c r="AE35" s="82">
        <v>0</v>
      </c>
      <c r="AF35" s="82">
        <v>0</v>
      </c>
      <c r="AG35" s="82">
        <v>0</v>
      </c>
      <c r="AH35" s="82">
        <v>0</v>
      </c>
      <c r="AI35" s="82">
        <v>0</v>
      </c>
      <c r="AJ35" s="82">
        <v>0</v>
      </c>
      <c r="AK35" s="82">
        <v>0</v>
      </c>
      <c r="AL35" s="82">
        <v>0</v>
      </c>
      <c r="AM35" s="82">
        <v>0</v>
      </c>
      <c r="AN35" s="82">
        <v>0</v>
      </c>
      <c r="AO35" s="82">
        <v>0</v>
      </c>
      <c r="AP35" s="82">
        <v>0</v>
      </c>
      <c r="AQ35" s="82">
        <v>0</v>
      </c>
      <c r="AR35" s="82">
        <v>0</v>
      </c>
      <c r="AS35" s="82">
        <v>0</v>
      </c>
      <c r="AT35" s="82">
        <v>0</v>
      </c>
      <c r="AU35" s="82">
        <v>0</v>
      </c>
      <c r="AV35" s="82">
        <v>0</v>
      </c>
      <c r="AW35" s="82">
        <v>0</v>
      </c>
      <c r="AX35" s="38"/>
    </row>
    <row r="36" spans="2:50" ht="15">
      <c r="B36" s="35"/>
      <c r="C36" s="509"/>
      <c r="D36" s="500" t="str">
        <f>D16</f>
        <v>Front loading EL2- 1.26 MEF</v>
      </c>
      <c r="E36" s="82">
        <v>0</v>
      </c>
      <c r="F36" s="82">
        <v>0</v>
      </c>
      <c r="G36" s="82">
        <v>0</v>
      </c>
      <c r="H36" s="82">
        <v>0</v>
      </c>
      <c r="I36" s="82">
        <v>0</v>
      </c>
      <c r="J36" s="82">
        <v>0</v>
      </c>
      <c r="K36" s="82">
        <v>0</v>
      </c>
      <c r="L36" s="82">
        <v>0</v>
      </c>
      <c r="M36" s="82">
        <v>0</v>
      </c>
      <c r="N36" s="82">
        <v>0</v>
      </c>
      <c r="O36" s="82">
        <v>0</v>
      </c>
      <c r="P36" s="82">
        <v>0</v>
      </c>
      <c r="Q36" s="82">
        <v>0</v>
      </c>
      <c r="R36" s="82">
        <v>0</v>
      </c>
      <c r="S36" s="82">
        <v>0</v>
      </c>
      <c r="T36" s="82">
        <v>0</v>
      </c>
      <c r="U36" s="82">
        <v>0</v>
      </c>
      <c r="V36" s="82">
        <v>1</v>
      </c>
      <c r="W36" s="82">
        <v>1</v>
      </c>
      <c r="X36" s="82">
        <v>1</v>
      </c>
      <c r="Y36" s="82">
        <v>1</v>
      </c>
      <c r="Z36" s="82">
        <v>1</v>
      </c>
      <c r="AA36" s="82">
        <v>1</v>
      </c>
      <c r="AB36" s="82">
        <v>1</v>
      </c>
      <c r="AC36" s="82">
        <v>1</v>
      </c>
      <c r="AD36" s="82">
        <v>1</v>
      </c>
      <c r="AE36" s="82">
        <v>1</v>
      </c>
      <c r="AF36" s="82">
        <v>1</v>
      </c>
      <c r="AG36" s="82">
        <v>1</v>
      </c>
      <c r="AH36" s="82">
        <v>1</v>
      </c>
      <c r="AI36" s="82">
        <v>1</v>
      </c>
      <c r="AJ36" s="82">
        <v>1</v>
      </c>
      <c r="AK36" s="82">
        <v>1</v>
      </c>
      <c r="AL36" s="82">
        <v>1</v>
      </c>
      <c r="AM36" s="82">
        <v>1</v>
      </c>
      <c r="AN36" s="82">
        <v>1</v>
      </c>
      <c r="AO36" s="82">
        <v>1</v>
      </c>
      <c r="AP36" s="82">
        <v>1</v>
      </c>
      <c r="AQ36" s="82">
        <v>1</v>
      </c>
      <c r="AR36" s="82">
        <v>1</v>
      </c>
      <c r="AS36" s="82">
        <v>1</v>
      </c>
      <c r="AT36" s="82">
        <v>1</v>
      </c>
      <c r="AU36" s="82">
        <v>1</v>
      </c>
      <c r="AV36" s="82">
        <v>1</v>
      </c>
      <c r="AW36" s="82">
        <v>1</v>
      </c>
      <c r="AX36" s="38"/>
    </row>
    <row r="37" spans="2:50" ht="25.5">
      <c r="B37" s="35"/>
      <c r="C37" s="509"/>
      <c r="D37" s="499" t="str">
        <f>D17</f>
        <v>Front loading EL3- 2.00 MEF (2012 standard)</v>
      </c>
      <c r="E37" s="498">
        <v>0</v>
      </c>
      <c r="F37" s="498">
        <v>0</v>
      </c>
      <c r="G37" s="498">
        <v>0</v>
      </c>
      <c r="H37" s="498">
        <v>0</v>
      </c>
      <c r="I37" s="498">
        <v>0</v>
      </c>
      <c r="J37" s="498">
        <v>0</v>
      </c>
      <c r="K37" s="498">
        <v>0</v>
      </c>
      <c r="L37" s="498">
        <v>0</v>
      </c>
      <c r="M37" s="498">
        <v>0</v>
      </c>
      <c r="N37" s="498">
        <v>0</v>
      </c>
      <c r="O37" s="498">
        <v>0</v>
      </c>
      <c r="P37" s="498">
        <v>0</v>
      </c>
      <c r="Q37" s="498">
        <v>0</v>
      </c>
      <c r="R37" s="498">
        <v>0</v>
      </c>
      <c r="S37" s="498">
        <v>0</v>
      </c>
      <c r="T37" s="498">
        <v>0</v>
      </c>
      <c r="U37" s="498">
        <v>0</v>
      </c>
      <c r="V37" s="498">
        <v>0</v>
      </c>
      <c r="W37" s="498">
        <v>0</v>
      </c>
      <c r="X37" s="498">
        <v>0</v>
      </c>
      <c r="Y37" s="498">
        <v>0</v>
      </c>
      <c r="Z37" s="498">
        <v>0</v>
      </c>
      <c r="AA37" s="498">
        <v>0</v>
      </c>
      <c r="AB37" s="498">
        <v>0</v>
      </c>
      <c r="AC37" s="498">
        <v>0</v>
      </c>
      <c r="AD37" s="498">
        <v>0</v>
      </c>
      <c r="AE37" s="498">
        <v>0</v>
      </c>
      <c r="AF37" s="498">
        <v>0</v>
      </c>
      <c r="AG37" s="498">
        <v>0</v>
      </c>
      <c r="AH37" s="498">
        <v>0</v>
      </c>
      <c r="AI37" s="498">
        <v>0</v>
      </c>
      <c r="AJ37" s="498">
        <v>0</v>
      </c>
      <c r="AK37" s="498">
        <v>0</v>
      </c>
      <c r="AL37" s="498">
        <v>0</v>
      </c>
      <c r="AM37" s="498">
        <v>0</v>
      </c>
      <c r="AN37" s="498">
        <v>0</v>
      </c>
      <c r="AO37" s="498">
        <v>0</v>
      </c>
      <c r="AP37" s="498">
        <v>0</v>
      </c>
      <c r="AQ37" s="498">
        <v>0</v>
      </c>
      <c r="AR37" s="498">
        <v>0</v>
      </c>
      <c r="AS37" s="498">
        <v>0</v>
      </c>
      <c r="AT37" s="498">
        <v>0</v>
      </c>
      <c r="AU37" s="498">
        <v>0</v>
      </c>
      <c r="AV37" s="498">
        <v>0</v>
      </c>
      <c r="AW37" s="498">
        <v>0</v>
      </c>
      <c r="AX37" s="38"/>
    </row>
    <row r="38" spans="2:50" ht="15">
      <c r="B38" s="35"/>
      <c r="C38" s="509"/>
      <c r="D38" s="495"/>
      <c r="E38" s="494"/>
      <c r="F38" s="494"/>
      <c r="G38" s="494"/>
      <c r="H38" s="494"/>
      <c r="I38" s="494"/>
      <c r="J38" s="494"/>
      <c r="K38" s="494"/>
      <c r="L38" s="494"/>
      <c r="M38" s="494"/>
      <c r="N38" s="494"/>
      <c r="O38" s="494"/>
      <c r="P38" s="494"/>
      <c r="Q38" s="494"/>
      <c r="R38" s="494"/>
      <c r="S38" s="494"/>
      <c r="T38" s="494"/>
      <c r="U38" s="494"/>
      <c r="V38" s="494"/>
      <c r="W38" s="494"/>
      <c r="X38" s="494"/>
      <c r="Y38" s="494"/>
      <c r="Z38" s="494"/>
      <c r="AA38" s="494"/>
      <c r="AB38" s="494"/>
      <c r="AC38" s="494"/>
      <c r="AD38" s="494"/>
      <c r="AE38" s="494"/>
      <c r="AF38" s="494"/>
      <c r="AG38" s="494"/>
      <c r="AH38" s="494"/>
      <c r="AI38" s="494"/>
      <c r="AJ38" s="494"/>
      <c r="AK38" s="494"/>
      <c r="AL38" s="494"/>
      <c r="AM38" s="494"/>
      <c r="AN38" s="494"/>
      <c r="AO38" s="494"/>
      <c r="AP38" s="494"/>
      <c r="AQ38" s="494"/>
      <c r="AR38" s="494"/>
      <c r="AS38" s="494"/>
      <c r="AT38" s="494"/>
      <c r="AU38" s="494"/>
      <c r="AV38" s="494"/>
      <c r="AW38" s="493"/>
      <c r="AX38" s="38"/>
    </row>
    <row r="39" spans="2:50" ht="15">
      <c r="B39" s="35"/>
      <c r="C39" s="509"/>
      <c r="D39" s="496" t="str">
        <f>D10</f>
        <v xml:space="preserve">Top loading </v>
      </c>
      <c r="E39" s="502">
        <f aca="true" t="shared" si="3" ref="E39:S39">E34</f>
        <v>1990</v>
      </c>
      <c r="F39" s="502">
        <f t="shared" si="3"/>
        <v>1991</v>
      </c>
      <c r="G39" s="502">
        <f t="shared" si="3"/>
        <v>1992</v>
      </c>
      <c r="H39" s="502">
        <f t="shared" si="3"/>
        <v>1993</v>
      </c>
      <c r="I39" s="502">
        <f t="shared" si="3"/>
        <v>1994</v>
      </c>
      <c r="J39" s="502">
        <f t="shared" si="3"/>
        <v>1995</v>
      </c>
      <c r="K39" s="502">
        <f t="shared" si="3"/>
        <v>1996</v>
      </c>
      <c r="L39" s="502">
        <f t="shared" si="3"/>
        <v>1997</v>
      </c>
      <c r="M39" s="502">
        <f t="shared" si="3"/>
        <v>1998</v>
      </c>
      <c r="N39" s="502">
        <f t="shared" si="3"/>
        <v>1999</v>
      </c>
      <c r="O39" s="502">
        <f t="shared" si="3"/>
        <v>2000</v>
      </c>
      <c r="P39" s="502">
        <f t="shared" si="3"/>
        <v>2001</v>
      </c>
      <c r="Q39" s="502">
        <f t="shared" si="3"/>
        <v>2002</v>
      </c>
      <c r="R39" s="502">
        <f t="shared" si="3"/>
        <v>2003</v>
      </c>
      <c r="S39" s="502">
        <f t="shared" si="3"/>
        <v>2004</v>
      </c>
      <c r="T39" s="502">
        <f aca="true" t="shared" si="4" ref="T39:Y39">T34</f>
        <v>2005</v>
      </c>
      <c r="U39" s="502">
        <f t="shared" si="4"/>
        <v>2006</v>
      </c>
      <c r="V39" s="502">
        <f t="shared" si="4"/>
        <v>2007</v>
      </c>
      <c r="W39" s="502">
        <f t="shared" si="4"/>
        <v>2008</v>
      </c>
      <c r="X39" s="502">
        <f t="shared" si="4"/>
        <v>2009</v>
      </c>
      <c r="Y39" s="502">
        <f t="shared" si="4"/>
        <v>2010</v>
      </c>
      <c r="Z39" s="502">
        <f aca="true" t="shared" si="5" ref="Z39:AW39">Z34</f>
        <v>2011</v>
      </c>
      <c r="AA39" s="502">
        <f t="shared" si="5"/>
        <v>2012</v>
      </c>
      <c r="AB39" s="502">
        <f t="shared" si="5"/>
        <v>2013</v>
      </c>
      <c r="AC39" s="502">
        <f t="shared" si="5"/>
        <v>2014</v>
      </c>
      <c r="AD39" s="502">
        <f t="shared" si="5"/>
        <v>2015</v>
      </c>
      <c r="AE39" s="502">
        <f t="shared" si="5"/>
        <v>2016</v>
      </c>
      <c r="AF39" s="502">
        <f t="shared" si="5"/>
        <v>2017</v>
      </c>
      <c r="AG39" s="502">
        <f t="shared" si="5"/>
        <v>2018</v>
      </c>
      <c r="AH39" s="502">
        <f t="shared" si="5"/>
        <v>2019</v>
      </c>
      <c r="AI39" s="502">
        <f t="shared" si="5"/>
        <v>2020</v>
      </c>
      <c r="AJ39" s="502">
        <f t="shared" si="5"/>
        <v>2021</v>
      </c>
      <c r="AK39" s="502">
        <f t="shared" si="5"/>
        <v>2022</v>
      </c>
      <c r="AL39" s="502">
        <f t="shared" si="5"/>
        <v>2023</v>
      </c>
      <c r="AM39" s="502">
        <f t="shared" si="5"/>
        <v>2024</v>
      </c>
      <c r="AN39" s="502">
        <f t="shared" si="5"/>
        <v>2025</v>
      </c>
      <c r="AO39" s="502">
        <f t="shared" si="5"/>
        <v>2026</v>
      </c>
      <c r="AP39" s="502">
        <f t="shared" si="5"/>
        <v>2027</v>
      </c>
      <c r="AQ39" s="502">
        <f t="shared" si="5"/>
        <v>2028</v>
      </c>
      <c r="AR39" s="502">
        <f t="shared" si="5"/>
        <v>2029</v>
      </c>
      <c r="AS39" s="502">
        <f t="shared" si="5"/>
        <v>2030</v>
      </c>
      <c r="AT39" s="502">
        <f t="shared" si="5"/>
        <v>2031</v>
      </c>
      <c r="AU39" s="502">
        <f t="shared" si="5"/>
        <v>2032</v>
      </c>
      <c r="AV39" s="502">
        <f t="shared" si="5"/>
        <v>2033</v>
      </c>
      <c r="AW39" s="502">
        <f t="shared" si="5"/>
        <v>2034</v>
      </c>
      <c r="AX39" s="38"/>
    </row>
    <row r="40" spans="2:50" ht="15">
      <c r="B40" s="35"/>
      <c r="C40" s="509"/>
      <c r="D40" s="500" t="str">
        <f>D22</f>
        <v>Top loading EL1- 1.04 MEF</v>
      </c>
      <c r="E40" s="82">
        <v>1</v>
      </c>
      <c r="F40" s="82">
        <v>1</v>
      </c>
      <c r="G40" s="82">
        <v>1</v>
      </c>
      <c r="H40" s="82">
        <v>1</v>
      </c>
      <c r="I40" s="82">
        <v>1</v>
      </c>
      <c r="J40" s="82">
        <v>1</v>
      </c>
      <c r="K40" s="82">
        <v>1</v>
      </c>
      <c r="L40" s="82">
        <v>1</v>
      </c>
      <c r="M40" s="82">
        <v>1</v>
      </c>
      <c r="N40" s="82">
        <v>1</v>
      </c>
      <c r="O40" s="82">
        <v>1</v>
      </c>
      <c r="P40" s="82">
        <v>1</v>
      </c>
      <c r="Q40" s="82">
        <v>1</v>
      </c>
      <c r="R40" s="82">
        <v>1</v>
      </c>
      <c r="S40" s="82">
        <v>1</v>
      </c>
      <c r="T40" s="82">
        <v>1</v>
      </c>
      <c r="U40" s="82">
        <v>1</v>
      </c>
      <c r="V40" s="302">
        <v>0</v>
      </c>
      <c r="W40" s="302">
        <v>0</v>
      </c>
      <c r="X40" s="302">
        <v>0</v>
      </c>
      <c r="Y40" s="302">
        <v>0</v>
      </c>
      <c r="Z40" s="302">
        <v>0</v>
      </c>
      <c r="AA40" s="302">
        <v>0</v>
      </c>
      <c r="AB40" s="302">
        <v>0</v>
      </c>
      <c r="AC40" s="302">
        <v>0</v>
      </c>
      <c r="AD40" s="302">
        <v>0</v>
      </c>
      <c r="AE40" s="302">
        <v>0</v>
      </c>
      <c r="AF40" s="302">
        <v>0</v>
      </c>
      <c r="AG40" s="302">
        <v>0</v>
      </c>
      <c r="AH40" s="302">
        <v>0</v>
      </c>
      <c r="AI40" s="302">
        <v>0</v>
      </c>
      <c r="AJ40" s="302">
        <v>0</v>
      </c>
      <c r="AK40" s="302">
        <v>0</v>
      </c>
      <c r="AL40" s="302">
        <v>0</v>
      </c>
      <c r="AM40" s="302">
        <v>0</v>
      </c>
      <c r="AN40" s="302">
        <v>0</v>
      </c>
      <c r="AO40" s="302">
        <v>0</v>
      </c>
      <c r="AP40" s="302">
        <v>0</v>
      </c>
      <c r="AQ40" s="302">
        <v>0</v>
      </c>
      <c r="AR40" s="302">
        <v>0</v>
      </c>
      <c r="AS40" s="302">
        <v>0</v>
      </c>
      <c r="AT40" s="302">
        <v>0</v>
      </c>
      <c r="AU40" s="302">
        <v>0</v>
      </c>
      <c r="AV40" s="302">
        <v>0</v>
      </c>
      <c r="AW40" s="302">
        <v>0</v>
      </c>
      <c r="AX40" s="38"/>
    </row>
    <row r="41" spans="2:50" ht="15">
      <c r="B41" s="35"/>
      <c r="C41" s="509"/>
      <c r="D41" s="500" t="str">
        <f>D23</f>
        <v>Top loading EL2- 1.26 MEF</v>
      </c>
      <c r="E41" s="82">
        <v>0</v>
      </c>
      <c r="F41" s="82">
        <v>0</v>
      </c>
      <c r="G41" s="82">
        <v>0</v>
      </c>
      <c r="H41" s="82">
        <v>0</v>
      </c>
      <c r="I41" s="82">
        <v>0</v>
      </c>
      <c r="J41" s="82">
        <v>0</v>
      </c>
      <c r="K41" s="82">
        <v>0</v>
      </c>
      <c r="L41" s="82">
        <v>0</v>
      </c>
      <c r="M41" s="82">
        <v>0</v>
      </c>
      <c r="N41" s="82">
        <v>0</v>
      </c>
      <c r="O41" s="82">
        <v>0</v>
      </c>
      <c r="P41" s="82">
        <v>0</v>
      </c>
      <c r="Q41" s="82">
        <v>0</v>
      </c>
      <c r="R41" s="82">
        <v>0</v>
      </c>
      <c r="S41" s="82">
        <v>0</v>
      </c>
      <c r="T41" s="82">
        <v>0</v>
      </c>
      <c r="U41" s="82">
        <v>0</v>
      </c>
      <c r="V41" s="82">
        <v>1</v>
      </c>
      <c r="W41" s="82">
        <v>1</v>
      </c>
      <c r="X41" s="82">
        <v>1</v>
      </c>
      <c r="Y41" s="82">
        <v>1</v>
      </c>
      <c r="Z41" s="82">
        <v>1</v>
      </c>
      <c r="AA41" s="82">
        <v>1</v>
      </c>
      <c r="AB41" s="82">
        <v>1</v>
      </c>
      <c r="AC41" s="82">
        <v>1</v>
      </c>
      <c r="AD41" s="82">
        <v>1</v>
      </c>
      <c r="AE41" s="82">
        <v>1</v>
      </c>
      <c r="AF41" s="82">
        <v>1</v>
      </c>
      <c r="AG41" s="82">
        <v>1</v>
      </c>
      <c r="AH41" s="82">
        <v>1</v>
      </c>
      <c r="AI41" s="82">
        <v>1</v>
      </c>
      <c r="AJ41" s="82">
        <v>1</v>
      </c>
      <c r="AK41" s="82">
        <v>1</v>
      </c>
      <c r="AL41" s="82">
        <v>1</v>
      </c>
      <c r="AM41" s="82">
        <v>1</v>
      </c>
      <c r="AN41" s="82">
        <v>1</v>
      </c>
      <c r="AO41" s="82">
        <v>1</v>
      </c>
      <c r="AP41" s="82">
        <v>1</v>
      </c>
      <c r="AQ41" s="82">
        <v>1</v>
      </c>
      <c r="AR41" s="82">
        <v>1</v>
      </c>
      <c r="AS41" s="82">
        <v>1</v>
      </c>
      <c r="AT41" s="82">
        <v>1</v>
      </c>
      <c r="AU41" s="82">
        <v>1</v>
      </c>
      <c r="AV41" s="82">
        <v>1</v>
      </c>
      <c r="AW41" s="82">
        <v>1</v>
      </c>
      <c r="AX41" s="38"/>
    </row>
    <row r="42" spans="2:50" ht="30.75" customHeight="1">
      <c r="B42" s="35"/>
      <c r="C42" s="509"/>
      <c r="D42" s="500" t="str">
        <f>D24</f>
        <v xml:space="preserve">Top loading EL3- 1.60 MEF (2012 standard) </v>
      </c>
      <c r="E42" s="82">
        <v>0</v>
      </c>
      <c r="F42" s="82">
        <v>0</v>
      </c>
      <c r="G42" s="82">
        <v>0</v>
      </c>
      <c r="H42" s="82">
        <v>0</v>
      </c>
      <c r="I42" s="82">
        <v>0</v>
      </c>
      <c r="J42" s="82">
        <v>0</v>
      </c>
      <c r="K42" s="82">
        <v>0</v>
      </c>
      <c r="L42" s="82">
        <v>0</v>
      </c>
      <c r="M42" s="82">
        <v>0</v>
      </c>
      <c r="N42" s="82">
        <v>0</v>
      </c>
      <c r="O42" s="82">
        <v>0</v>
      </c>
      <c r="P42" s="82">
        <v>0</v>
      </c>
      <c r="Q42" s="82">
        <v>0</v>
      </c>
      <c r="R42" s="82">
        <v>0</v>
      </c>
      <c r="S42" s="82">
        <v>0</v>
      </c>
      <c r="T42" s="82">
        <v>0</v>
      </c>
      <c r="U42" s="82">
        <v>0</v>
      </c>
      <c r="V42" s="82">
        <v>0</v>
      </c>
      <c r="W42" s="82">
        <v>0</v>
      </c>
      <c r="X42" s="82">
        <v>0</v>
      </c>
      <c r="Y42" s="82">
        <v>0</v>
      </c>
      <c r="Z42" s="82">
        <v>0</v>
      </c>
      <c r="AA42" s="82">
        <v>0</v>
      </c>
      <c r="AB42" s="82">
        <v>0</v>
      </c>
      <c r="AC42" s="82">
        <v>0</v>
      </c>
      <c r="AD42" s="82">
        <v>0</v>
      </c>
      <c r="AE42" s="82">
        <v>0</v>
      </c>
      <c r="AF42" s="82">
        <v>0</v>
      </c>
      <c r="AG42" s="82">
        <v>0</v>
      </c>
      <c r="AH42" s="82">
        <v>0</v>
      </c>
      <c r="AI42" s="82">
        <v>0</v>
      </c>
      <c r="AJ42" s="82">
        <v>0</v>
      </c>
      <c r="AK42" s="82">
        <v>0</v>
      </c>
      <c r="AL42" s="82">
        <v>0</v>
      </c>
      <c r="AM42" s="82">
        <v>0</v>
      </c>
      <c r="AN42" s="82">
        <v>0</v>
      </c>
      <c r="AO42" s="82">
        <v>0</v>
      </c>
      <c r="AP42" s="82">
        <v>0</v>
      </c>
      <c r="AQ42" s="82">
        <v>0</v>
      </c>
      <c r="AR42" s="82">
        <v>0</v>
      </c>
      <c r="AS42" s="82">
        <v>0</v>
      </c>
      <c r="AT42" s="82">
        <v>0</v>
      </c>
      <c r="AU42" s="82">
        <v>0</v>
      </c>
      <c r="AV42" s="82">
        <v>0</v>
      </c>
      <c r="AW42" s="82">
        <v>0</v>
      </c>
      <c r="AX42" s="38"/>
    </row>
    <row r="43" spans="2:50" ht="15">
      <c r="B43" s="35"/>
      <c r="C43" s="509"/>
      <c r="D43" s="509"/>
      <c r="E43" s="527"/>
      <c r="F43" s="527"/>
      <c r="G43" s="527"/>
      <c r="H43" s="527"/>
      <c r="I43" s="509"/>
      <c r="J43" s="509"/>
      <c r="K43" s="509"/>
      <c r="L43" s="509"/>
      <c r="M43" s="509"/>
      <c r="N43" s="509"/>
      <c r="O43" s="509"/>
      <c r="P43" s="509"/>
      <c r="Q43" s="509"/>
      <c r="R43" s="509"/>
      <c r="S43" s="509"/>
      <c r="T43" s="509"/>
      <c r="U43" s="80"/>
      <c r="V43" s="84"/>
      <c r="W43" s="84"/>
      <c r="X43" s="84"/>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38"/>
    </row>
    <row r="44" spans="2:50" ht="15">
      <c r="B44" s="35"/>
      <c r="C44" s="509"/>
      <c r="D44" s="509"/>
      <c r="E44" s="527"/>
      <c r="F44" s="527"/>
      <c r="G44" s="527"/>
      <c r="H44" s="527"/>
      <c r="I44" s="509"/>
      <c r="J44" s="509"/>
      <c r="K44" s="509"/>
      <c r="L44" s="509"/>
      <c r="M44" s="509"/>
      <c r="N44" s="509"/>
      <c r="O44" s="509"/>
      <c r="P44" s="509"/>
      <c r="Q44" s="509"/>
      <c r="R44" s="509"/>
      <c r="S44" s="509"/>
      <c r="T44" s="509"/>
      <c r="U44" s="80"/>
      <c r="V44" s="84"/>
      <c r="W44" s="84"/>
      <c r="X44" s="84"/>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38"/>
    </row>
    <row r="45" spans="2:50" ht="15">
      <c r="B45" s="61" t="s">
        <v>209</v>
      </c>
      <c r="C45" s="509"/>
      <c r="D45" s="509"/>
      <c r="E45" s="527"/>
      <c r="F45" s="527"/>
      <c r="G45" s="527"/>
      <c r="H45" s="527"/>
      <c r="I45" s="509"/>
      <c r="J45" s="509"/>
      <c r="K45" s="509"/>
      <c r="L45" s="509"/>
      <c r="M45" s="509"/>
      <c r="N45" s="509"/>
      <c r="O45" s="509"/>
      <c r="P45" s="509"/>
      <c r="Q45" s="509"/>
      <c r="R45" s="509"/>
      <c r="S45" s="509"/>
      <c r="T45" s="509"/>
      <c r="U45" s="509"/>
      <c r="V45" s="527"/>
      <c r="W45" s="527"/>
      <c r="X45" s="527"/>
      <c r="Y45" s="509"/>
      <c r="Z45" s="509"/>
      <c r="AA45" s="509"/>
      <c r="AB45" s="509"/>
      <c r="AC45" s="509"/>
      <c r="AD45" s="509"/>
      <c r="AE45" s="509"/>
      <c r="AF45" s="509"/>
      <c r="AG45" s="509"/>
      <c r="AH45" s="509"/>
      <c r="AI45" s="509"/>
      <c r="AJ45" s="509"/>
      <c r="AK45" s="509"/>
      <c r="AL45" s="509"/>
      <c r="AM45" s="509"/>
      <c r="AN45" s="509"/>
      <c r="AO45" s="509"/>
      <c r="AP45" s="509"/>
      <c r="AQ45" s="509"/>
      <c r="AR45" s="509"/>
      <c r="AS45" s="509"/>
      <c r="AT45" s="509"/>
      <c r="AU45" s="509"/>
      <c r="AV45" s="509"/>
      <c r="AW45" s="509"/>
      <c r="AX45" s="38"/>
    </row>
    <row r="46" spans="2:50" ht="15">
      <c r="B46" s="35"/>
      <c r="C46" s="509"/>
      <c r="D46" s="509"/>
      <c r="E46" s="527"/>
      <c r="F46" s="527"/>
      <c r="G46" s="527"/>
      <c r="H46" s="527"/>
      <c r="I46" s="509"/>
      <c r="J46" s="509"/>
      <c r="K46" s="509"/>
      <c r="L46" s="509"/>
      <c r="M46" s="509"/>
      <c r="N46" s="509"/>
      <c r="O46" s="509"/>
      <c r="P46" s="509"/>
      <c r="Q46" s="509"/>
      <c r="R46" s="509"/>
      <c r="S46" s="509"/>
      <c r="T46" s="509"/>
      <c r="U46" s="509"/>
      <c r="V46" s="527"/>
      <c r="W46" s="527"/>
      <c r="X46" s="527"/>
      <c r="Y46" s="509"/>
      <c r="Z46" s="509"/>
      <c r="AA46" s="509"/>
      <c r="AB46" s="509"/>
      <c r="AC46" s="509"/>
      <c r="AD46" s="509"/>
      <c r="AE46" s="509"/>
      <c r="AF46" s="509"/>
      <c r="AG46" s="509"/>
      <c r="AH46" s="509"/>
      <c r="AI46" s="509"/>
      <c r="AJ46" s="509"/>
      <c r="AK46" s="509"/>
      <c r="AL46" s="509"/>
      <c r="AM46" s="509"/>
      <c r="AN46" s="509"/>
      <c r="AO46" s="509"/>
      <c r="AP46" s="509"/>
      <c r="AQ46" s="509"/>
      <c r="AR46" s="509"/>
      <c r="AS46" s="509"/>
      <c r="AT46" s="509"/>
      <c r="AU46" s="509"/>
      <c r="AV46" s="509"/>
      <c r="AW46" s="509"/>
      <c r="AX46" s="38"/>
    </row>
    <row r="47" spans="2:50" ht="15">
      <c r="B47" s="35"/>
      <c r="C47" s="509"/>
      <c r="D47" s="57" t="s">
        <v>81</v>
      </c>
      <c r="E47" s="57">
        <v>2013</v>
      </c>
      <c r="F47" s="527"/>
      <c r="G47" s="527"/>
      <c r="H47" s="527"/>
      <c r="I47" s="509"/>
      <c r="J47" s="509"/>
      <c r="K47" s="509"/>
      <c r="L47" s="509"/>
      <c r="M47" s="509"/>
      <c r="N47" s="509"/>
      <c r="O47" s="509"/>
      <c r="P47" s="509"/>
      <c r="Q47" s="509"/>
      <c r="R47" s="509"/>
      <c r="S47" s="509"/>
      <c r="T47" s="509"/>
      <c r="U47" s="509"/>
      <c r="V47" s="527"/>
      <c r="W47" s="527"/>
      <c r="X47" s="527"/>
      <c r="Y47" s="509"/>
      <c r="Z47" s="509"/>
      <c r="AA47" s="509"/>
      <c r="AB47" s="509"/>
      <c r="AC47" s="509"/>
      <c r="AD47" s="509"/>
      <c r="AE47" s="509"/>
      <c r="AF47" s="509"/>
      <c r="AG47" s="509"/>
      <c r="AH47" s="509"/>
      <c r="AI47" s="509"/>
      <c r="AJ47" s="509"/>
      <c r="AK47" s="509"/>
      <c r="AL47" s="509"/>
      <c r="AM47" s="509"/>
      <c r="AN47" s="509"/>
      <c r="AO47" s="509"/>
      <c r="AP47" s="509"/>
      <c r="AQ47" s="509"/>
      <c r="AR47" s="509"/>
      <c r="AS47" s="509"/>
      <c r="AT47" s="509"/>
      <c r="AU47" s="509"/>
      <c r="AV47" s="509"/>
      <c r="AW47" s="509"/>
      <c r="AX47" s="38"/>
    </row>
    <row r="48" spans="2:50" ht="15">
      <c r="B48" s="35"/>
      <c r="C48" s="509"/>
      <c r="D48" s="509"/>
      <c r="E48" s="527"/>
      <c r="F48" s="527"/>
      <c r="G48" s="527"/>
      <c r="H48" s="527"/>
      <c r="I48" s="509"/>
      <c r="J48" s="509"/>
      <c r="K48" s="509"/>
      <c r="L48" s="509"/>
      <c r="M48" s="509"/>
      <c r="N48" s="509"/>
      <c r="O48" s="509"/>
      <c r="P48" s="509"/>
      <c r="Q48" s="509"/>
      <c r="R48" s="509"/>
      <c r="S48" s="509"/>
      <c r="T48" s="509"/>
      <c r="U48" s="509"/>
      <c r="V48" s="527"/>
      <c r="W48" s="527"/>
      <c r="X48" s="527"/>
      <c r="Y48" s="509"/>
      <c r="Z48" s="509"/>
      <c r="AA48" s="509"/>
      <c r="AB48" s="509"/>
      <c r="AC48" s="509"/>
      <c r="AD48" s="509"/>
      <c r="AE48" s="509"/>
      <c r="AF48" s="509"/>
      <c r="AG48" s="509"/>
      <c r="AH48" s="509"/>
      <c r="AI48" s="509"/>
      <c r="AJ48" s="509"/>
      <c r="AK48" s="509"/>
      <c r="AL48" s="509"/>
      <c r="AM48" s="509"/>
      <c r="AN48" s="509"/>
      <c r="AO48" s="509"/>
      <c r="AP48" s="509"/>
      <c r="AQ48" s="509"/>
      <c r="AR48" s="509"/>
      <c r="AS48" s="509"/>
      <c r="AT48" s="509"/>
      <c r="AU48" s="509"/>
      <c r="AV48" s="509"/>
      <c r="AW48" s="509"/>
      <c r="AX48" s="38"/>
    </row>
    <row r="49" spans="2:50" ht="15">
      <c r="B49" s="35"/>
      <c r="C49" s="509"/>
      <c r="D49" s="522" t="str">
        <f aca="true" t="shared" si="6" ref="D49:S49">D34</f>
        <v xml:space="preserve">Front loading </v>
      </c>
      <c r="E49" s="290">
        <f t="shared" si="6"/>
        <v>1990</v>
      </c>
      <c r="F49" s="290">
        <f t="shared" si="6"/>
        <v>1991</v>
      </c>
      <c r="G49" s="290">
        <f t="shared" si="6"/>
        <v>1992</v>
      </c>
      <c r="H49" s="290">
        <f t="shared" si="6"/>
        <v>1993</v>
      </c>
      <c r="I49" s="290">
        <f t="shared" si="6"/>
        <v>1994</v>
      </c>
      <c r="J49" s="290">
        <f t="shared" si="6"/>
        <v>1995</v>
      </c>
      <c r="K49" s="290">
        <f t="shared" si="6"/>
        <v>1996</v>
      </c>
      <c r="L49" s="290">
        <f t="shared" si="6"/>
        <v>1997</v>
      </c>
      <c r="M49" s="290">
        <f t="shared" si="6"/>
        <v>1998</v>
      </c>
      <c r="N49" s="290">
        <f t="shared" si="6"/>
        <v>1999</v>
      </c>
      <c r="O49" s="290">
        <f t="shared" si="6"/>
        <v>2000</v>
      </c>
      <c r="P49" s="290">
        <f t="shared" si="6"/>
        <v>2001</v>
      </c>
      <c r="Q49" s="290">
        <f t="shared" si="6"/>
        <v>2002</v>
      </c>
      <c r="R49" s="290">
        <f t="shared" si="6"/>
        <v>2003</v>
      </c>
      <c r="S49" s="290">
        <f t="shared" si="6"/>
        <v>2004</v>
      </c>
      <c r="T49" s="290">
        <f aca="true" t="shared" si="7" ref="T49:AW49">T34</f>
        <v>2005</v>
      </c>
      <c r="U49" s="290">
        <f t="shared" si="7"/>
        <v>2006</v>
      </c>
      <c r="V49" s="290">
        <f t="shared" si="7"/>
        <v>2007</v>
      </c>
      <c r="W49" s="290">
        <f t="shared" si="7"/>
        <v>2008</v>
      </c>
      <c r="X49" s="290">
        <f t="shared" si="7"/>
        <v>2009</v>
      </c>
      <c r="Y49" s="290">
        <f t="shared" si="7"/>
        <v>2010</v>
      </c>
      <c r="Z49" s="290">
        <f t="shared" si="7"/>
        <v>2011</v>
      </c>
      <c r="AA49" s="290">
        <f t="shared" si="7"/>
        <v>2012</v>
      </c>
      <c r="AB49" s="290">
        <f t="shared" si="7"/>
        <v>2013</v>
      </c>
      <c r="AC49" s="290">
        <f t="shared" si="7"/>
        <v>2014</v>
      </c>
      <c r="AD49" s="290">
        <f t="shared" si="7"/>
        <v>2015</v>
      </c>
      <c r="AE49" s="290">
        <f t="shared" si="7"/>
        <v>2016</v>
      </c>
      <c r="AF49" s="290">
        <f t="shared" si="7"/>
        <v>2017</v>
      </c>
      <c r="AG49" s="290">
        <f t="shared" si="7"/>
        <v>2018</v>
      </c>
      <c r="AH49" s="290">
        <f t="shared" si="7"/>
        <v>2019</v>
      </c>
      <c r="AI49" s="290">
        <f t="shared" si="7"/>
        <v>2020</v>
      </c>
      <c r="AJ49" s="290">
        <f t="shared" si="7"/>
        <v>2021</v>
      </c>
      <c r="AK49" s="290">
        <f t="shared" si="7"/>
        <v>2022</v>
      </c>
      <c r="AL49" s="290">
        <f t="shared" si="7"/>
        <v>2023</v>
      </c>
      <c r="AM49" s="290">
        <f t="shared" si="7"/>
        <v>2024</v>
      </c>
      <c r="AN49" s="290">
        <f t="shared" si="7"/>
        <v>2025</v>
      </c>
      <c r="AO49" s="290">
        <f t="shared" si="7"/>
        <v>2026</v>
      </c>
      <c r="AP49" s="290">
        <f t="shared" si="7"/>
        <v>2027</v>
      </c>
      <c r="AQ49" s="290">
        <f t="shared" si="7"/>
        <v>2028</v>
      </c>
      <c r="AR49" s="290">
        <f t="shared" si="7"/>
        <v>2029</v>
      </c>
      <c r="AS49" s="290">
        <f t="shared" si="7"/>
        <v>2030</v>
      </c>
      <c r="AT49" s="290">
        <f t="shared" si="7"/>
        <v>2031</v>
      </c>
      <c r="AU49" s="290">
        <f t="shared" si="7"/>
        <v>2032</v>
      </c>
      <c r="AV49" s="290">
        <f t="shared" si="7"/>
        <v>2033</v>
      </c>
      <c r="AW49" s="290">
        <f t="shared" si="7"/>
        <v>2034</v>
      </c>
      <c r="AX49" s="38"/>
    </row>
    <row r="50" spans="2:50" ht="15">
      <c r="B50" s="35"/>
      <c r="C50" s="509"/>
      <c r="D50" s="57" t="str">
        <f>D35</f>
        <v>Front loading EL1- 1.04 MEF</v>
      </c>
      <c r="E50" s="302">
        <v>1</v>
      </c>
      <c r="F50" s="302">
        <v>1</v>
      </c>
      <c r="G50" s="302">
        <v>1</v>
      </c>
      <c r="H50" s="302">
        <v>1</v>
      </c>
      <c r="I50" s="302">
        <v>1</v>
      </c>
      <c r="J50" s="302">
        <v>1</v>
      </c>
      <c r="K50" s="302">
        <v>1</v>
      </c>
      <c r="L50" s="302">
        <v>1</v>
      </c>
      <c r="M50" s="302">
        <v>1</v>
      </c>
      <c r="N50" s="302">
        <v>1</v>
      </c>
      <c r="O50" s="302">
        <v>1</v>
      </c>
      <c r="P50" s="302">
        <v>1</v>
      </c>
      <c r="Q50" s="302">
        <v>1</v>
      </c>
      <c r="R50" s="302">
        <v>1</v>
      </c>
      <c r="S50" s="302">
        <v>1</v>
      </c>
      <c r="T50" s="302">
        <v>1</v>
      </c>
      <c r="U50" s="302">
        <v>1</v>
      </c>
      <c r="V50" s="302">
        <v>0</v>
      </c>
      <c r="W50" s="302">
        <v>0</v>
      </c>
      <c r="X50" s="302">
        <v>0</v>
      </c>
      <c r="Y50" s="302">
        <v>0</v>
      </c>
      <c r="Z50" s="302">
        <v>0</v>
      </c>
      <c r="AA50" s="302">
        <v>0</v>
      </c>
      <c r="AB50" s="302">
        <v>0</v>
      </c>
      <c r="AC50" s="302">
        <v>0</v>
      </c>
      <c r="AD50" s="302">
        <v>0</v>
      </c>
      <c r="AE50" s="302">
        <v>0</v>
      </c>
      <c r="AF50" s="302">
        <v>0</v>
      </c>
      <c r="AG50" s="302">
        <v>0</v>
      </c>
      <c r="AH50" s="302">
        <v>0</v>
      </c>
      <c r="AI50" s="302">
        <v>0</v>
      </c>
      <c r="AJ50" s="302">
        <v>0</v>
      </c>
      <c r="AK50" s="302">
        <v>0</v>
      </c>
      <c r="AL50" s="302">
        <v>0</v>
      </c>
      <c r="AM50" s="302">
        <v>0</v>
      </c>
      <c r="AN50" s="302">
        <v>0</v>
      </c>
      <c r="AO50" s="302">
        <v>0</v>
      </c>
      <c r="AP50" s="302">
        <v>0</v>
      </c>
      <c r="AQ50" s="302">
        <v>0</v>
      </c>
      <c r="AR50" s="302">
        <v>0</v>
      </c>
      <c r="AS50" s="302">
        <v>0</v>
      </c>
      <c r="AT50" s="302">
        <v>0</v>
      </c>
      <c r="AU50" s="302">
        <v>0</v>
      </c>
      <c r="AV50" s="302">
        <v>0</v>
      </c>
      <c r="AW50" s="302">
        <v>0</v>
      </c>
      <c r="AX50" s="38"/>
    </row>
    <row r="51" spans="2:50" ht="15">
      <c r="B51" s="35"/>
      <c r="C51" s="509"/>
      <c r="D51" s="57" t="str">
        <f>D36</f>
        <v>Front loading EL2- 1.26 MEF</v>
      </c>
      <c r="E51" s="302">
        <v>0</v>
      </c>
      <c r="F51" s="302">
        <v>0</v>
      </c>
      <c r="G51" s="302">
        <v>0</v>
      </c>
      <c r="H51" s="302">
        <v>0</v>
      </c>
      <c r="I51" s="302">
        <v>0</v>
      </c>
      <c r="J51" s="302">
        <v>0</v>
      </c>
      <c r="K51" s="302">
        <v>0</v>
      </c>
      <c r="L51" s="302">
        <v>0</v>
      </c>
      <c r="M51" s="302">
        <v>0</v>
      </c>
      <c r="N51" s="302">
        <v>0</v>
      </c>
      <c r="O51" s="302">
        <v>0</v>
      </c>
      <c r="P51" s="302">
        <v>0</v>
      </c>
      <c r="Q51" s="302">
        <v>0</v>
      </c>
      <c r="R51" s="302">
        <v>0</v>
      </c>
      <c r="S51" s="302">
        <v>0</v>
      </c>
      <c r="T51" s="302">
        <v>0</v>
      </c>
      <c r="U51" s="302">
        <v>0</v>
      </c>
      <c r="V51" s="82">
        <f aca="true" t="shared" si="8" ref="V51:AW51">IF(V49&lt;$E$47,V36,0)</f>
        <v>1</v>
      </c>
      <c r="W51" s="82">
        <f t="shared" si="8"/>
        <v>1</v>
      </c>
      <c r="X51" s="82">
        <f t="shared" si="8"/>
        <v>1</v>
      </c>
      <c r="Y51" s="82">
        <f t="shared" si="8"/>
        <v>1</v>
      </c>
      <c r="Z51" s="82">
        <f t="shared" si="8"/>
        <v>1</v>
      </c>
      <c r="AA51" s="82">
        <f t="shared" si="8"/>
        <v>1</v>
      </c>
      <c r="AB51" s="82">
        <f t="shared" si="8"/>
        <v>0</v>
      </c>
      <c r="AC51" s="82">
        <f t="shared" si="8"/>
        <v>0</v>
      </c>
      <c r="AD51" s="82">
        <f t="shared" si="8"/>
        <v>0</v>
      </c>
      <c r="AE51" s="82">
        <f t="shared" si="8"/>
        <v>0</v>
      </c>
      <c r="AF51" s="82">
        <f t="shared" si="8"/>
        <v>0</v>
      </c>
      <c r="AG51" s="82">
        <f t="shared" si="8"/>
        <v>0</v>
      </c>
      <c r="AH51" s="82">
        <f t="shared" si="8"/>
        <v>0</v>
      </c>
      <c r="AI51" s="82">
        <f t="shared" si="8"/>
        <v>0</v>
      </c>
      <c r="AJ51" s="82">
        <f t="shared" si="8"/>
        <v>0</v>
      </c>
      <c r="AK51" s="82">
        <f t="shared" si="8"/>
        <v>0</v>
      </c>
      <c r="AL51" s="82">
        <f t="shared" si="8"/>
        <v>0</v>
      </c>
      <c r="AM51" s="82">
        <f t="shared" si="8"/>
        <v>0</v>
      </c>
      <c r="AN51" s="82">
        <f t="shared" si="8"/>
        <v>0</v>
      </c>
      <c r="AO51" s="82">
        <f t="shared" si="8"/>
        <v>0</v>
      </c>
      <c r="AP51" s="82">
        <f t="shared" si="8"/>
        <v>0</v>
      </c>
      <c r="AQ51" s="82">
        <f t="shared" si="8"/>
        <v>0</v>
      </c>
      <c r="AR51" s="82">
        <f t="shared" si="8"/>
        <v>0</v>
      </c>
      <c r="AS51" s="82">
        <f t="shared" si="8"/>
        <v>0</v>
      </c>
      <c r="AT51" s="82">
        <f t="shared" si="8"/>
        <v>0</v>
      </c>
      <c r="AU51" s="82">
        <f t="shared" si="8"/>
        <v>0</v>
      </c>
      <c r="AV51" s="82">
        <f t="shared" si="8"/>
        <v>0</v>
      </c>
      <c r="AW51" s="82">
        <f t="shared" si="8"/>
        <v>0</v>
      </c>
      <c r="AX51" s="38"/>
    </row>
    <row r="52" spans="2:50" ht="25.5">
      <c r="B52" s="35"/>
      <c r="C52" s="509"/>
      <c r="D52" s="81" t="str">
        <f>D37</f>
        <v>Front loading EL3- 2.00 MEF (2012 standard)</v>
      </c>
      <c r="E52" s="82">
        <f aca="true" t="shared" si="9" ref="E52:S52">IF(E$49&lt;$E$47,E37,1)</f>
        <v>0</v>
      </c>
      <c r="F52" s="82">
        <f t="shared" si="9"/>
        <v>0</v>
      </c>
      <c r="G52" s="82">
        <f t="shared" si="9"/>
        <v>0</v>
      </c>
      <c r="H52" s="82">
        <f t="shared" si="9"/>
        <v>0</v>
      </c>
      <c r="I52" s="82">
        <f t="shared" si="9"/>
        <v>0</v>
      </c>
      <c r="J52" s="82">
        <f t="shared" si="9"/>
        <v>0</v>
      </c>
      <c r="K52" s="82">
        <f t="shared" si="9"/>
        <v>0</v>
      </c>
      <c r="L52" s="82">
        <f t="shared" si="9"/>
        <v>0</v>
      </c>
      <c r="M52" s="82">
        <f t="shared" si="9"/>
        <v>0</v>
      </c>
      <c r="N52" s="82">
        <f t="shared" si="9"/>
        <v>0</v>
      </c>
      <c r="O52" s="82">
        <f t="shared" si="9"/>
        <v>0</v>
      </c>
      <c r="P52" s="82">
        <f t="shared" si="9"/>
        <v>0</v>
      </c>
      <c r="Q52" s="82">
        <f t="shared" si="9"/>
        <v>0</v>
      </c>
      <c r="R52" s="82">
        <f t="shared" si="9"/>
        <v>0</v>
      </c>
      <c r="S52" s="82">
        <f t="shared" si="9"/>
        <v>0</v>
      </c>
      <c r="T52" s="82">
        <f aca="true" t="shared" si="10" ref="T52:AW52">IF(T$49&lt;$E$47,T37,1)</f>
        <v>0</v>
      </c>
      <c r="U52" s="82">
        <f t="shared" si="10"/>
        <v>0</v>
      </c>
      <c r="V52" s="82">
        <f t="shared" si="10"/>
        <v>0</v>
      </c>
      <c r="W52" s="82">
        <f t="shared" si="10"/>
        <v>0</v>
      </c>
      <c r="X52" s="82">
        <f t="shared" si="10"/>
        <v>0</v>
      </c>
      <c r="Y52" s="82">
        <f t="shared" si="10"/>
        <v>0</v>
      </c>
      <c r="Z52" s="82">
        <f t="shared" si="10"/>
        <v>0</v>
      </c>
      <c r="AA52" s="82">
        <f t="shared" si="10"/>
        <v>0</v>
      </c>
      <c r="AB52" s="82">
        <f t="shared" si="10"/>
        <v>1</v>
      </c>
      <c r="AC52" s="82">
        <f t="shared" si="10"/>
        <v>1</v>
      </c>
      <c r="AD52" s="82">
        <f t="shared" si="10"/>
        <v>1</v>
      </c>
      <c r="AE52" s="82">
        <f t="shared" si="10"/>
        <v>1</v>
      </c>
      <c r="AF52" s="82">
        <f t="shared" si="10"/>
        <v>1</v>
      </c>
      <c r="AG52" s="82">
        <f t="shared" si="10"/>
        <v>1</v>
      </c>
      <c r="AH52" s="82">
        <f t="shared" si="10"/>
        <v>1</v>
      </c>
      <c r="AI52" s="82">
        <f t="shared" si="10"/>
        <v>1</v>
      </c>
      <c r="AJ52" s="82">
        <f t="shared" si="10"/>
        <v>1</v>
      </c>
      <c r="AK52" s="82">
        <f t="shared" si="10"/>
        <v>1</v>
      </c>
      <c r="AL52" s="82">
        <f t="shared" si="10"/>
        <v>1</v>
      </c>
      <c r="AM52" s="82">
        <f t="shared" si="10"/>
        <v>1</v>
      </c>
      <c r="AN52" s="82">
        <f t="shared" si="10"/>
        <v>1</v>
      </c>
      <c r="AO52" s="82">
        <f t="shared" si="10"/>
        <v>1</v>
      </c>
      <c r="AP52" s="82">
        <f t="shared" si="10"/>
        <v>1</v>
      </c>
      <c r="AQ52" s="82">
        <f t="shared" si="10"/>
        <v>1</v>
      </c>
      <c r="AR52" s="82">
        <f t="shared" si="10"/>
        <v>1</v>
      </c>
      <c r="AS52" s="82">
        <f t="shared" si="10"/>
        <v>1</v>
      </c>
      <c r="AT52" s="82">
        <f t="shared" si="10"/>
        <v>1</v>
      </c>
      <c r="AU52" s="82">
        <f t="shared" si="10"/>
        <v>1</v>
      </c>
      <c r="AV52" s="82">
        <f t="shared" si="10"/>
        <v>1</v>
      </c>
      <c r="AW52" s="82">
        <f t="shared" si="10"/>
        <v>1</v>
      </c>
      <c r="AX52" s="38"/>
    </row>
    <row r="53" spans="2:50" ht="15">
      <c r="B53" s="35"/>
      <c r="C53" s="509"/>
      <c r="D53" s="523"/>
      <c r="E53" s="525"/>
      <c r="F53" s="525"/>
      <c r="G53" s="525"/>
      <c r="H53" s="525"/>
      <c r="I53" s="525"/>
      <c r="J53" s="525"/>
      <c r="K53" s="525"/>
      <c r="L53" s="525"/>
      <c r="M53" s="525"/>
      <c r="N53" s="525"/>
      <c r="O53" s="525"/>
      <c r="P53" s="525"/>
      <c r="Q53" s="525"/>
      <c r="R53" s="525"/>
      <c r="S53" s="525"/>
      <c r="T53" s="525"/>
      <c r="U53" s="525"/>
      <c r="V53" s="525"/>
      <c r="W53" s="525"/>
      <c r="X53" s="525"/>
      <c r="Y53" s="525"/>
      <c r="Z53" s="525"/>
      <c r="AA53" s="525"/>
      <c r="AB53" s="525"/>
      <c r="AC53" s="525"/>
      <c r="AD53" s="525"/>
      <c r="AE53" s="525"/>
      <c r="AF53" s="525"/>
      <c r="AG53" s="525"/>
      <c r="AH53" s="525"/>
      <c r="AI53" s="525"/>
      <c r="AJ53" s="525"/>
      <c r="AK53" s="525"/>
      <c r="AL53" s="525"/>
      <c r="AM53" s="525"/>
      <c r="AN53" s="525"/>
      <c r="AO53" s="525"/>
      <c r="AP53" s="525"/>
      <c r="AQ53" s="525"/>
      <c r="AR53" s="525"/>
      <c r="AS53" s="525"/>
      <c r="AT53" s="525"/>
      <c r="AU53" s="525"/>
      <c r="AV53" s="525"/>
      <c r="AW53" s="524"/>
      <c r="AX53" s="38"/>
    </row>
    <row r="54" spans="2:50" ht="15">
      <c r="B54" s="35"/>
      <c r="C54" s="509"/>
      <c r="D54" s="522" t="str">
        <f aca="true" t="shared" si="11" ref="D54:S54">D39</f>
        <v xml:space="preserve">Top loading </v>
      </c>
      <c r="E54" s="57">
        <f t="shared" si="11"/>
        <v>1990</v>
      </c>
      <c r="F54" s="57">
        <f t="shared" si="11"/>
        <v>1991</v>
      </c>
      <c r="G54" s="57">
        <f t="shared" si="11"/>
        <v>1992</v>
      </c>
      <c r="H54" s="57">
        <f t="shared" si="11"/>
        <v>1993</v>
      </c>
      <c r="I54" s="57">
        <f t="shared" si="11"/>
        <v>1994</v>
      </c>
      <c r="J54" s="57">
        <f t="shared" si="11"/>
        <v>1995</v>
      </c>
      <c r="K54" s="57">
        <f t="shared" si="11"/>
        <v>1996</v>
      </c>
      <c r="L54" s="57">
        <f t="shared" si="11"/>
        <v>1997</v>
      </c>
      <c r="M54" s="57">
        <f t="shared" si="11"/>
        <v>1998</v>
      </c>
      <c r="N54" s="57">
        <f t="shared" si="11"/>
        <v>1999</v>
      </c>
      <c r="O54" s="57">
        <f t="shared" si="11"/>
        <v>2000</v>
      </c>
      <c r="P54" s="57">
        <f t="shared" si="11"/>
        <v>2001</v>
      </c>
      <c r="Q54" s="57">
        <f t="shared" si="11"/>
        <v>2002</v>
      </c>
      <c r="R54" s="57">
        <f t="shared" si="11"/>
        <v>2003</v>
      </c>
      <c r="S54" s="57">
        <f t="shared" si="11"/>
        <v>2004</v>
      </c>
      <c r="T54" s="57">
        <f aca="true" t="shared" si="12" ref="T54:AW54">T39</f>
        <v>2005</v>
      </c>
      <c r="U54" s="57">
        <f t="shared" si="12"/>
        <v>2006</v>
      </c>
      <c r="V54" s="57">
        <f t="shared" si="12"/>
        <v>2007</v>
      </c>
      <c r="W54" s="57">
        <f t="shared" si="12"/>
        <v>2008</v>
      </c>
      <c r="X54" s="57">
        <f t="shared" si="12"/>
        <v>2009</v>
      </c>
      <c r="Y54" s="57">
        <f t="shared" si="12"/>
        <v>2010</v>
      </c>
      <c r="Z54" s="57">
        <f t="shared" si="12"/>
        <v>2011</v>
      </c>
      <c r="AA54" s="57">
        <f t="shared" si="12"/>
        <v>2012</v>
      </c>
      <c r="AB54" s="57">
        <f t="shared" si="12"/>
        <v>2013</v>
      </c>
      <c r="AC54" s="57">
        <f t="shared" si="12"/>
        <v>2014</v>
      </c>
      <c r="AD54" s="57">
        <f t="shared" si="12"/>
        <v>2015</v>
      </c>
      <c r="AE54" s="57">
        <f t="shared" si="12"/>
        <v>2016</v>
      </c>
      <c r="AF54" s="57">
        <f t="shared" si="12"/>
        <v>2017</v>
      </c>
      <c r="AG54" s="57">
        <f t="shared" si="12"/>
        <v>2018</v>
      </c>
      <c r="AH54" s="57">
        <f t="shared" si="12"/>
        <v>2019</v>
      </c>
      <c r="AI54" s="57">
        <f t="shared" si="12"/>
        <v>2020</v>
      </c>
      <c r="AJ54" s="57">
        <f t="shared" si="12"/>
        <v>2021</v>
      </c>
      <c r="AK54" s="57">
        <f t="shared" si="12"/>
        <v>2022</v>
      </c>
      <c r="AL54" s="57">
        <f t="shared" si="12"/>
        <v>2023</v>
      </c>
      <c r="AM54" s="57">
        <f t="shared" si="12"/>
        <v>2024</v>
      </c>
      <c r="AN54" s="57">
        <f t="shared" si="12"/>
        <v>2025</v>
      </c>
      <c r="AO54" s="57">
        <f t="shared" si="12"/>
        <v>2026</v>
      </c>
      <c r="AP54" s="57">
        <f t="shared" si="12"/>
        <v>2027</v>
      </c>
      <c r="AQ54" s="57">
        <f t="shared" si="12"/>
        <v>2028</v>
      </c>
      <c r="AR54" s="57">
        <f t="shared" si="12"/>
        <v>2029</v>
      </c>
      <c r="AS54" s="57">
        <f t="shared" si="12"/>
        <v>2030</v>
      </c>
      <c r="AT54" s="57">
        <f t="shared" si="12"/>
        <v>2031</v>
      </c>
      <c r="AU54" s="57">
        <f t="shared" si="12"/>
        <v>2032</v>
      </c>
      <c r="AV54" s="57">
        <f t="shared" si="12"/>
        <v>2033</v>
      </c>
      <c r="AW54" s="57">
        <f t="shared" si="12"/>
        <v>2034</v>
      </c>
      <c r="AX54" s="38"/>
    </row>
    <row r="55" spans="2:50" ht="15">
      <c r="B55" s="35"/>
      <c r="C55" s="509"/>
      <c r="D55" s="57" t="str">
        <f>D40</f>
        <v>Top loading EL1- 1.04 MEF</v>
      </c>
      <c r="E55" s="302">
        <v>1</v>
      </c>
      <c r="F55" s="302">
        <v>1</v>
      </c>
      <c r="G55" s="302">
        <v>1</v>
      </c>
      <c r="H55" s="302">
        <v>1</v>
      </c>
      <c r="I55" s="302">
        <v>1</v>
      </c>
      <c r="J55" s="302">
        <v>1</v>
      </c>
      <c r="K55" s="302">
        <v>1</v>
      </c>
      <c r="L55" s="302">
        <v>1</v>
      </c>
      <c r="M55" s="302">
        <v>1</v>
      </c>
      <c r="N55" s="302">
        <v>1</v>
      </c>
      <c r="O55" s="302">
        <v>1</v>
      </c>
      <c r="P55" s="302">
        <v>1</v>
      </c>
      <c r="Q55" s="302">
        <v>1</v>
      </c>
      <c r="R55" s="302">
        <v>1</v>
      </c>
      <c r="S55" s="302">
        <v>1</v>
      </c>
      <c r="T55" s="302">
        <v>1</v>
      </c>
      <c r="U55" s="302">
        <v>1</v>
      </c>
      <c r="V55" s="302">
        <v>0</v>
      </c>
      <c r="W55" s="302">
        <v>0</v>
      </c>
      <c r="X55" s="302">
        <v>0</v>
      </c>
      <c r="Y55" s="302">
        <v>0</v>
      </c>
      <c r="Z55" s="302">
        <v>0</v>
      </c>
      <c r="AA55" s="302">
        <v>0</v>
      </c>
      <c r="AB55" s="302">
        <v>0</v>
      </c>
      <c r="AC55" s="302">
        <v>0</v>
      </c>
      <c r="AD55" s="302">
        <v>0</v>
      </c>
      <c r="AE55" s="302">
        <v>0</v>
      </c>
      <c r="AF55" s="302">
        <v>0</v>
      </c>
      <c r="AG55" s="302">
        <v>0</v>
      </c>
      <c r="AH55" s="302">
        <v>0</v>
      </c>
      <c r="AI55" s="302">
        <v>0</v>
      </c>
      <c r="AJ55" s="302">
        <v>0</v>
      </c>
      <c r="AK55" s="302">
        <v>0</v>
      </c>
      <c r="AL55" s="302">
        <v>0</v>
      </c>
      <c r="AM55" s="302">
        <v>0</v>
      </c>
      <c r="AN55" s="302">
        <v>0</v>
      </c>
      <c r="AO55" s="302">
        <v>0</v>
      </c>
      <c r="AP55" s="302">
        <v>0</v>
      </c>
      <c r="AQ55" s="302">
        <v>0</v>
      </c>
      <c r="AR55" s="302">
        <v>0</v>
      </c>
      <c r="AS55" s="302">
        <v>0</v>
      </c>
      <c r="AT55" s="302">
        <v>0</v>
      </c>
      <c r="AU55" s="302">
        <v>0</v>
      </c>
      <c r="AV55" s="302">
        <v>0</v>
      </c>
      <c r="AW55" s="302">
        <v>0</v>
      </c>
      <c r="AX55" s="38"/>
    </row>
    <row r="56" spans="2:50" ht="15">
      <c r="B56" s="35"/>
      <c r="C56" s="509"/>
      <c r="D56" s="57" t="str">
        <f>D41</f>
        <v>Top loading EL2- 1.26 MEF</v>
      </c>
      <c r="E56" s="82">
        <v>0</v>
      </c>
      <c r="F56" s="82">
        <v>0</v>
      </c>
      <c r="G56" s="82">
        <v>0</v>
      </c>
      <c r="H56" s="82">
        <v>0</v>
      </c>
      <c r="I56" s="82">
        <v>0</v>
      </c>
      <c r="J56" s="82">
        <v>0</v>
      </c>
      <c r="K56" s="82">
        <v>0</v>
      </c>
      <c r="L56" s="82">
        <v>0</v>
      </c>
      <c r="M56" s="82">
        <v>0</v>
      </c>
      <c r="N56" s="82">
        <v>0</v>
      </c>
      <c r="O56" s="82">
        <v>0</v>
      </c>
      <c r="P56" s="82">
        <v>0</v>
      </c>
      <c r="Q56" s="82">
        <v>0</v>
      </c>
      <c r="R56" s="82">
        <v>0</v>
      </c>
      <c r="S56" s="82">
        <v>0</v>
      </c>
      <c r="T56" s="82">
        <v>0</v>
      </c>
      <c r="U56" s="82">
        <v>0</v>
      </c>
      <c r="V56" s="82">
        <f aca="true" t="shared" si="13" ref="V56:AW56">IF(V$49&lt;$E$47,V41,0)</f>
        <v>1</v>
      </c>
      <c r="W56" s="82">
        <f t="shared" si="13"/>
        <v>1</v>
      </c>
      <c r="X56" s="82">
        <f t="shared" si="13"/>
        <v>1</v>
      </c>
      <c r="Y56" s="82">
        <f t="shared" si="13"/>
        <v>1</v>
      </c>
      <c r="Z56" s="82">
        <f t="shared" si="13"/>
        <v>1</v>
      </c>
      <c r="AA56" s="82">
        <f t="shared" si="13"/>
        <v>1</v>
      </c>
      <c r="AB56" s="82">
        <f t="shared" si="13"/>
        <v>0</v>
      </c>
      <c r="AC56" s="82">
        <f t="shared" si="13"/>
        <v>0</v>
      </c>
      <c r="AD56" s="82">
        <f t="shared" si="13"/>
        <v>0</v>
      </c>
      <c r="AE56" s="82">
        <f t="shared" si="13"/>
        <v>0</v>
      </c>
      <c r="AF56" s="82">
        <f t="shared" si="13"/>
        <v>0</v>
      </c>
      <c r="AG56" s="82">
        <f t="shared" si="13"/>
        <v>0</v>
      </c>
      <c r="AH56" s="82">
        <f t="shared" si="13"/>
        <v>0</v>
      </c>
      <c r="AI56" s="82">
        <f t="shared" si="13"/>
        <v>0</v>
      </c>
      <c r="AJ56" s="82">
        <f t="shared" si="13"/>
        <v>0</v>
      </c>
      <c r="AK56" s="82">
        <f t="shared" si="13"/>
        <v>0</v>
      </c>
      <c r="AL56" s="82">
        <f t="shared" si="13"/>
        <v>0</v>
      </c>
      <c r="AM56" s="82">
        <f t="shared" si="13"/>
        <v>0</v>
      </c>
      <c r="AN56" s="82">
        <f t="shared" si="13"/>
        <v>0</v>
      </c>
      <c r="AO56" s="82">
        <f t="shared" si="13"/>
        <v>0</v>
      </c>
      <c r="AP56" s="82">
        <f t="shared" si="13"/>
        <v>0</v>
      </c>
      <c r="AQ56" s="82">
        <f t="shared" si="13"/>
        <v>0</v>
      </c>
      <c r="AR56" s="82">
        <f t="shared" si="13"/>
        <v>0</v>
      </c>
      <c r="AS56" s="82">
        <f t="shared" si="13"/>
        <v>0</v>
      </c>
      <c r="AT56" s="82">
        <f t="shared" si="13"/>
        <v>0</v>
      </c>
      <c r="AU56" s="82">
        <f t="shared" si="13"/>
        <v>0</v>
      </c>
      <c r="AV56" s="82">
        <f t="shared" si="13"/>
        <v>0</v>
      </c>
      <c r="AW56" s="82">
        <f t="shared" si="13"/>
        <v>0</v>
      </c>
      <c r="AX56" s="38"/>
    </row>
    <row r="57" spans="2:50" ht="25.5">
      <c r="B57" s="35"/>
      <c r="C57" s="509"/>
      <c r="D57" s="81" t="str">
        <f>D42</f>
        <v xml:space="preserve">Top loading EL3- 1.60 MEF (2012 standard) </v>
      </c>
      <c r="E57" s="82">
        <f aca="true" t="shared" si="14" ref="E57:S57">IF(E$49&lt;$E$47,E42,1)</f>
        <v>0</v>
      </c>
      <c r="F57" s="82">
        <f t="shared" si="14"/>
        <v>0</v>
      </c>
      <c r="G57" s="82">
        <f t="shared" si="14"/>
        <v>0</v>
      </c>
      <c r="H57" s="82">
        <f t="shared" si="14"/>
        <v>0</v>
      </c>
      <c r="I57" s="82">
        <f t="shared" si="14"/>
        <v>0</v>
      </c>
      <c r="J57" s="82">
        <f t="shared" si="14"/>
        <v>0</v>
      </c>
      <c r="K57" s="82">
        <f t="shared" si="14"/>
        <v>0</v>
      </c>
      <c r="L57" s="82">
        <f t="shared" si="14"/>
        <v>0</v>
      </c>
      <c r="M57" s="82">
        <f t="shared" si="14"/>
        <v>0</v>
      </c>
      <c r="N57" s="82">
        <f t="shared" si="14"/>
        <v>0</v>
      </c>
      <c r="O57" s="82">
        <f t="shared" si="14"/>
        <v>0</v>
      </c>
      <c r="P57" s="82">
        <f t="shared" si="14"/>
        <v>0</v>
      </c>
      <c r="Q57" s="82">
        <f t="shared" si="14"/>
        <v>0</v>
      </c>
      <c r="R57" s="82">
        <f t="shared" si="14"/>
        <v>0</v>
      </c>
      <c r="S57" s="82">
        <f t="shared" si="14"/>
        <v>0</v>
      </c>
      <c r="T57" s="82">
        <f aca="true" t="shared" si="15" ref="T57:AW57">IF(T$49&lt;$E$47,T42,1)</f>
        <v>0</v>
      </c>
      <c r="U57" s="82">
        <f t="shared" si="15"/>
        <v>0</v>
      </c>
      <c r="V57" s="82">
        <f t="shared" si="15"/>
        <v>0</v>
      </c>
      <c r="W57" s="82">
        <f t="shared" si="15"/>
        <v>0</v>
      </c>
      <c r="X57" s="82">
        <f t="shared" si="15"/>
        <v>0</v>
      </c>
      <c r="Y57" s="82">
        <f t="shared" si="15"/>
        <v>0</v>
      </c>
      <c r="Z57" s="82">
        <f t="shared" si="15"/>
        <v>0</v>
      </c>
      <c r="AA57" s="82">
        <f t="shared" si="15"/>
        <v>0</v>
      </c>
      <c r="AB57" s="82">
        <f t="shared" si="15"/>
        <v>1</v>
      </c>
      <c r="AC57" s="82">
        <f t="shared" si="15"/>
        <v>1</v>
      </c>
      <c r="AD57" s="82">
        <f t="shared" si="15"/>
        <v>1</v>
      </c>
      <c r="AE57" s="82">
        <f t="shared" si="15"/>
        <v>1</v>
      </c>
      <c r="AF57" s="82">
        <f t="shared" si="15"/>
        <v>1</v>
      </c>
      <c r="AG57" s="82">
        <f t="shared" si="15"/>
        <v>1</v>
      </c>
      <c r="AH57" s="82">
        <f t="shared" si="15"/>
        <v>1</v>
      </c>
      <c r="AI57" s="82">
        <f t="shared" si="15"/>
        <v>1</v>
      </c>
      <c r="AJ57" s="82">
        <f t="shared" si="15"/>
        <v>1</v>
      </c>
      <c r="AK57" s="82">
        <f t="shared" si="15"/>
        <v>1</v>
      </c>
      <c r="AL57" s="82">
        <f t="shared" si="15"/>
        <v>1</v>
      </c>
      <c r="AM57" s="82">
        <f t="shared" si="15"/>
        <v>1</v>
      </c>
      <c r="AN57" s="82">
        <f t="shared" si="15"/>
        <v>1</v>
      </c>
      <c r="AO57" s="82">
        <f t="shared" si="15"/>
        <v>1</v>
      </c>
      <c r="AP57" s="82">
        <f t="shared" si="15"/>
        <v>1</v>
      </c>
      <c r="AQ57" s="82">
        <f t="shared" si="15"/>
        <v>1</v>
      </c>
      <c r="AR57" s="82">
        <f t="shared" si="15"/>
        <v>1</v>
      </c>
      <c r="AS57" s="82">
        <f t="shared" si="15"/>
        <v>1</v>
      </c>
      <c r="AT57" s="82">
        <f t="shared" si="15"/>
        <v>1</v>
      </c>
      <c r="AU57" s="82">
        <f t="shared" si="15"/>
        <v>1</v>
      </c>
      <c r="AV57" s="82">
        <f t="shared" si="15"/>
        <v>1</v>
      </c>
      <c r="AW57" s="82">
        <f t="shared" si="15"/>
        <v>1</v>
      </c>
      <c r="AX57" s="38"/>
    </row>
    <row r="58" spans="2:50" ht="15">
      <c r="B58" s="35"/>
      <c r="C58" s="509"/>
      <c r="D58" s="509"/>
      <c r="E58" s="527"/>
      <c r="F58" s="527"/>
      <c r="G58" s="527"/>
      <c r="H58" s="527"/>
      <c r="I58" s="509"/>
      <c r="J58" s="509"/>
      <c r="K58" s="509"/>
      <c r="L58" s="509"/>
      <c r="M58" s="509"/>
      <c r="N58" s="509"/>
      <c r="O58" s="509"/>
      <c r="P58" s="509"/>
      <c r="Q58" s="509"/>
      <c r="R58" s="509"/>
      <c r="S58" s="509"/>
      <c r="T58" s="527"/>
      <c r="U58" s="527"/>
      <c r="V58" s="527"/>
      <c r="W58" s="509"/>
      <c r="X58" s="509"/>
      <c r="Y58" s="509"/>
      <c r="Z58" s="509"/>
      <c r="AA58" s="509"/>
      <c r="AB58" s="509"/>
      <c r="AC58" s="509"/>
      <c r="AD58" s="509"/>
      <c r="AE58" s="509"/>
      <c r="AF58" s="509"/>
      <c r="AG58" s="509"/>
      <c r="AH58" s="509"/>
      <c r="AI58" s="509"/>
      <c r="AJ58" s="509"/>
      <c r="AK58" s="509"/>
      <c r="AL58" s="509"/>
      <c r="AM58" s="509"/>
      <c r="AN58" s="509"/>
      <c r="AO58" s="509"/>
      <c r="AP58" s="509"/>
      <c r="AQ58" s="509"/>
      <c r="AR58" s="509"/>
      <c r="AS58" s="509"/>
      <c r="AT58" s="509"/>
      <c r="AU58" s="509"/>
      <c r="AV58" s="509"/>
      <c r="AW58" s="509"/>
      <c r="AX58" s="38"/>
    </row>
    <row r="59" spans="2:50" ht="15">
      <c r="B59" s="35"/>
      <c r="C59" s="509"/>
      <c r="D59" s="509"/>
      <c r="E59" s="527"/>
      <c r="F59" s="527"/>
      <c r="G59" s="527"/>
      <c r="H59" s="527"/>
      <c r="I59" s="509"/>
      <c r="J59" s="509"/>
      <c r="K59" s="509"/>
      <c r="L59" s="509"/>
      <c r="M59" s="509"/>
      <c r="N59" s="509"/>
      <c r="O59" s="509"/>
      <c r="P59" s="509"/>
      <c r="Q59" s="509"/>
      <c r="R59" s="509"/>
      <c r="S59" s="509"/>
      <c r="T59" s="527"/>
      <c r="U59" s="527"/>
      <c r="V59" s="527"/>
      <c r="W59" s="509"/>
      <c r="X59" s="509"/>
      <c r="Y59" s="509"/>
      <c r="Z59" s="509"/>
      <c r="AA59" s="509"/>
      <c r="AB59" s="509"/>
      <c r="AC59" s="509"/>
      <c r="AD59" s="509"/>
      <c r="AE59" s="509"/>
      <c r="AF59" s="509"/>
      <c r="AG59" s="509"/>
      <c r="AH59" s="509"/>
      <c r="AI59" s="509"/>
      <c r="AJ59" s="509"/>
      <c r="AK59" s="509"/>
      <c r="AL59" s="509"/>
      <c r="AM59" s="509"/>
      <c r="AN59" s="509"/>
      <c r="AO59" s="509"/>
      <c r="AP59" s="509"/>
      <c r="AQ59" s="509"/>
      <c r="AR59" s="509"/>
      <c r="AS59" s="509"/>
      <c r="AT59" s="509"/>
      <c r="AU59" s="509"/>
      <c r="AV59" s="509"/>
      <c r="AW59" s="509"/>
      <c r="AX59" s="38"/>
    </row>
    <row r="60" spans="2:50" ht="13.5" thickBot="1">
      <c r="B60" s="50"/>
      <c r="C60" s="514"/>
      <c r="D60" s="514"/>
      <c r="E60" s="528"/>
      <c r="F60" s="528"/>
      <c r="G60" s="528"/>
      <c r="H60" s="528"/>
      <c r="I60" s="514"/>
      <c r="J60" s="514"/>
      <c r="K60" s="514"/>
      <c r="L60" s="514"/>
      <c r="M60" s="514"/>
      <c r="N60" s="514"/>
      <c r="O60" s="514"/>
      <c r="P60" s="514"/>
      <c r="Q60" s="514"/>
      <c r="R60" s="514"/>
      <c r="S60" s="514"/>
      <c r="T60" s="528"/>
      <c r="U60" s="528"/>
      <c r="V60" s="528"/>
      <c r="W60" s="514"/>
      <c r="X60" s="514"/>
      <c r="Y60" s="514"/>
      <c r="Z60" s="514"/>
      <c r="AA60" s="514"/>
      <c r="AB60" s="514"/>
      <c r="AC60" s="514"/>
      <c r="AD60" s="514"/>
      <c r="AE60" s="514"/>
      <c r="AF60" s="514"/>
      <c r="AG60" s="514"/>
      <c r="AH60" s="514"/>
      <c r="AI60" s="514"/>
      <c r="AJ60" s="514"/>
      <c r="AK60" s="514"/>
      <c r="AL60" s="514"/>
      <c r="AM60" s="514"/>
      <c r="AN60" s="514"/>
      <c r="AO60" s="514"/>
      <c r="AP60" s="514"/>
      <c r="AQ60" s="514"/>
      <c r="AR60" s="514"/>
      <c r="AS60" s="514"/>
      <c r="AT60" s="514"/>
      <c r="AU60" s="514"/>
      <c r="AV60" s="514"/>
      <c r="AW60" s="514"/>
      <c r="AX60" s="60"/>
    </row>
    <row r="61" spans="8:22" ht="15">
      <c r="H61" s="32"/>
      <c r="T61" s="32"/>
      <c r="U61" s="32"/>
      <c r="V61" s="32"/>
    </row>
    <row r="62" spans="2:22" ht="13.5" thickBot="1">
      <c r="B62" s="75" t="s">
        <v>82</v>
      </c>
      <c r="H62" s="32"/>
      <c r="T62" s="32"/>
      <c r="U62" s="32"/>
      <c r="V62" s="32"/>
    </row>
    <row r="63" spans="2:50" ht="15">
      <c r="B63" s="86"/>
      <c r="C63" s="513"/>
      <c r="D63" s="513"/>
      <c r="E63" s="526"/>
      <c r="F63" s="526"/>
      <c r="G63" s="526"/>
      <c r="H63" s="526"/>
      <c r="I63" s="513"/>
      <c r="J63" s="513"/>
      <c r="K63" s="513"/>
      <c r="L63" s="513"/>
      <c r="M63" s="513"/>
      <c r="N63" s="513"/>
      <c r="O63" s="513"/>
      <c r="P63" s="513"/>
      <c r="Q63" s="513"/>
      <c r="R63" s="513"/>
      <c r="S63" s="513"/>
      <c r="T63" s="526"/>
      <c r="U63" s="526"/>
      <c r="V63" s="526"/>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83"/>
    </row>
    <row r="64" spans="2:50" ht="15">
      <c r="B64" s="61" t="s">
        <v>237</v>
      </c>
      <c r="C64" s="509"/>
      <c r="D64" s="509"/>
      <c r="E64" s="527"/>
      <c r="F64" s="527"/>
      <c r="G64" s="527"/>
      <c r="H64" s="527"/>
      <c r="I64" s="509"/>
      <c r="J64" s="509"/>
      <c r="K64" s="509"/>
      <c r="L64" s="509"/>
      <c r="M64" s="509"/>
      <c r="N64" s="509"/>
      <c r="O64" s="509"/>
      <c r="P64" s="509"/>
      <c r="Q64" s="509"/>
      <c r="R64" s="509"/>
      <c r="S64" s="509"/>
      <c r="T64" s="527"/>
      <c r="U64" s="527"/>
      <c r="V64" s="527"/>
      <c r="W64" s="509"/>
      <c r="X64" s="509"/>
      <c r="Y64" s="509"/>
      <c r="Z64" s="509"/>
      <c r="AA64" s="509"/>
      <c r="AB64" s="509"/>
      <c r="AC64" s="509"/>
      <c r="AD64" s="509"/>
      <c r="AE64" s="509"/>
      <c r="AF64" s="509"/>
      <c r="AG64" s="509"/>
      <c r="AH64" s="509"/>
      <c r="AI64" s="509"/>
      <c r="AJ64" s="509"/>
      <c r="AK64" s="509"/>
      <c r="AL64" s="509"/>
      <c r="AM64" s="509"/>
      <c r="AN64" s="509"/>
      <c r="AO64" s="509"/>
      <c r="AP64" s="509"/>
      <c r="AQ64" s="509"/>
      <c r="AR64" s="509"/>
      <c r="AS64" s="509"/>
      <c r="AT64" s="509"/>
      <c r="AU64" s="509"/>
      <c r="AV64" s="509"/>
      <c r="AW64" s="509"/>
      <c r="AX64" s="38"/>
    </row>
    <row r="65" spans="2:50" ht="15">
      <c r="B65" s="35"/>
      <c r="C65" s="509"/>
      <c r="D65" s="509"/>
      <c r="E65" s="527"/>
      <c r="F65" s="527"/>
      <c r="G65" s="527"/>
      <c r="H65" s="527"/>
      <c r="I65" s="509"/>
      <c r="J65" s="509"/>
      <c r="K65" s="509"/>
      <c r="L65" s="509"/>
      <c r="M65" s="509"/>
      <c r="N65" s="509"/>
      <c r="O65" s="509"/>
      <c r="P65" s="509"/>
      <c r="Q65" s="509"/>
      <c r="R65" s="509"/>
      <c r="S65" s="509"/>
      <c r="T65" s="527"/>
      <c r="U65" s="527"/>
      <c r="V65" s="527"/>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38"/>
    </row>
    <row r="66" spans="2:50" ht="15">
      <c r="B66" s="35"/>
      <c r="C66" s="509"/>
      <c r="D66" s="57" t="s">
        <v>24</v>
      </c>
      <c r="E66" s="291">
        <f aca="true" t="shared" si="16" ref="E66:S66">E34</f>
        <v>1990</v>
      </c>
      <c r="F66" s="291">
        <f t="shared" si="16"/>
        <v>1991</v>
      </c>
      <c r="G66" s="291">
        <f t="shared" si="16"/>
        <v>1992</v>
      </c>
      <c r="H66" s="291">
        <f t="shared" si="16"/>
        <v>1993</v>
      </c>
      <c r="I66" s="291">
        <f t="shared" si="16"/>
        <v>1994</v>
      </c>
      <c r="J66" s="291">
        <f t="shared" si="16"/>
        <v>1995</v>
      </c>
      <c r="K66" s="291">
        <f t="shared" si="16"/>
        <v>1996</v>
      </c>
      <c r="L66" s="291">
        <f t="shared" si="16"/>
        <v>1997</v>
      </c>
      <c r="M66" s="291">
        <f t="shared" si="16"/>
        <v>1998</v>
      </c>
      <c r="N66" s="291">
        <f t="shared" si="16"/>
        <v>1999</v>
      </c>
      <c r="O66" s="291">
        <f t="shared" si="16"/>
        <v>2000</v>
      </c>
      <c r="P66" s="291">
        <f t="shared" si="16"/>
        <v>2001</v>
      </c>
      <c r="Q66" s="291">
        <f t="shared" si="16"/>
        <v>2002</v>
      </c>
      <c r="R66" s="291">
        <f t="shared" si="16"/>
        <v>2003</v>
      </c>
      <c r="S66" s="291">
        <f t="shared" si="16"/>
        <v>2004</v>
      </c>
      <c r="T66" s="291">
        <f aca="true" t="shared" si="17" ref="T66:Y66">T34</f>
        <v>2005</v>
      </c>
      <c r="U66" s="291">
        <f t="shared" si="17"/>
        <v>2006</v>
      </c>
      <c r="V66" s="291">
        <f t="shared" si="17"/>
        <v>2007</v>
      </c>
      <c r="W66" s="291">
        <f t="shared" si="17"/>
        <v>2008</v>
      </c>
      <c r="X66" s="291">
        <f t="shared" si="17"/>
        <v>2009</v>
      </c>
      <c r="Y66" s="291">
        <f t="shared" si="17"/>
        <v>2010</v>
      </c>
      <c r="Z66" s="291">
        <f aca="true" t="shared" si="18" ref="Z66:AW66">Z34</f>
        <v>2011</v>
      </c>
      <c r="AA66" s="291">
        <f t="shared" si="18"/>
        <v>2012</v>
      </c>
      <c r="AB66" s="291">
        <f t="shared" si="18"/>
        <v>2013</v>
      </c>
      <c r="AC66" s="291">
        <f t="shared" si="18"/>
        <v>2014</v>
      </c>
      <c r="AD66" s="291">
        <f t="shared" si="18"/>
        <v>2015</v>
      </c>
      <c r="AE66" s="291">
        <f t="shared" si="18"/>
        <v>2016</v>
      </c>
      <c r="AF66" s="291">
        <f t="shared" si="18"/>
        <v>2017</v>
      </c>
      <c r="AG66" s="291">
        <f t="shared" si="18"/>
        <v>2018</v>
      </c>
      <c r="AH66" s="291">
        <f t="shared" si="18"/>
        <v>2019</v>
      </c>
      <c r="AI66" s="291">
        <f t="shared" si="18"/>
        <v>2020</v>
      </c>
      <c r="AJ66" s="291">
        <f t="shared" si="18"/>
        <v>2021</v>
      </c>
      <c r="AK66" s="291">
        <f t="shared" si="18"/>
        <v>2022</v>
      </c>
      <c r="AL66" s="291">
        <f t="shared" si="18"/>
        <v>2023</v>
      </c>
      <c r="AM66" s="291">
        <f t="shared" si="18"/>
        <v>2024</v>
      </c>
      <c r="AN66" s="291">
        <f t="shared" si="18"/>
        <v>2025</v>
      </c>
      <c r="AO66" s="291">
        <f t="shared" si="18"/>
        <v>2026</v>
      </c>
      <c r="AP66" s="291">
        <f t="shared" si="18"/>
        <v>2027</v>
      </c>
      <c r="AQ66" s="291">
        <f t="shared" si="18"/>
        <v>2028</v>
      </c>
      <c r="AR66" s="291">
        <f t="shared" si="18"/>
        <v>2029</v>
      </c>
      <c r="AS66" s="291">
        <f t="shared" si="18"/>
        <v>2030</v>
      </c>
      <c r="AT66" s="291">
        <f t="shared" si="18"/>
        <v>2031</v>
      </c>
      <c r="AU66" s="291">
        <f t="shared" si="18"/>
        <v>2032</v>
      </c>
      <c r="AV66" s="291">
        <f t="shared" si="18"/>
        <v>2033</v>
      </c>
      <c r="AW66" s="291">
        <f t="shared" si="18"/>
        <v>2034</v>
      </c>
      <c r="AX66" s="87"/>
    </row>
    <row r="67" spans="2:50" ht="15">
      <c r="B67" s="35"/>
      <c r="C67" s="509"/>
      <c r="D67" s="57" t="str">
        <f>CONCATENATE(D9,"Pre-case")</f>
        <v>Front loading Pre-case</v>
      </c>
      <c r="E67" s="85">
        <f aca="true" t="shared" si="19" ref="E67:S67">E35*FL_EL1_UEC+E36*FL_EL2_UEC+E37*FL_EL3_UEC</f>
        <v>276.1012444907407</v>
      </c>
      <c r="F67" s="85">
        <f t="shared" si="19"/>
        <v>276.1012444907407</v>
      </c>
      <c r="G67" s="85">
        <f t="shared" si="19"/>
        <v>276.1012444907407</v>
      </c>
      <c r="H67" s="85">
        <f t="shared" si="19"/>
        <v>276.1012444907407</v>
      </c>
      <c r="I67" s="85">
        <f t="shared" si="19"/>
        <v>276.1012444907407</v>
      </c>
      <c r="J67" s="85">
        <f t="shared" si="19"/>
        <v>276.1012444907407</v>
      </c>
      <c r="K67" s="85">
        <f t="shared" si="19"/>
        <v>276.1012444907407</v>
      </c>
      <c r="L67" s="85">
        <f t="shared" si="19"/>
        <v>276.1012444907407</v>
      </c>
      <c r="M67" s="85">
        <f t="shared" si="19"/>
        <v>276.1012444907407</v>
      </c>
      <c r="N67" s="85">
        <f t="shared" si="19"/>
        <v>276.1012444907407</v>
      </c>
      <c r="O67" s="85">
        <f t="shared" si="19"/>
        <v>276.1012444907407</v>
      </c>
      <c r="P67" s="85">
        <f t="shared" si="19"/>
        <v>276.1012444907407</v>
      </c>
      <c r="Q67" s="85">
        <f t="shared" si="19"/>
        <v>276.1012444907407</v>
      </c>
      <c r="R67" s="85">
        <f t="shared" si="19"/>
        <v>276.1012444907407</v>
      </c>
      <c r="S67" s="85">
        <f t="shared" si="19"/>
        <v>276.1012444907407</v>
      </c>
      <c r="T67" s="85">
        <f aca="true" t="shared" si="20" ref="T67:Y67">T35*FL_EL1_UEC+T36*FL_EL2_UEC+T37*FL_EL3_UEC</f>
        <v>276.1012444907407</v>
      </c>
      <c r="U67" s="85">
        <f t="shared" si="20"/>
        <v>276.1012444907407</v>
      </c>
      <c r="V67" s="85">
        <f t="shared" si="20"/>
        <v>259.7323583632916</v>
      </c>
      <c r="W67" s="85">
        <f t="shared" si="20"/>
        <v>259.7323583632916</v>
      </c>
      <c r="X67" s="85">
        <f t="shared" si="20"/>
        <v>259.7323583632916</v>
      </c>
      <c r="Y67" s="85">
        <f t="shared" si="20"/>
        <v>259.7323583632916</v>
      </c>
      <c r="Z67" s="85">
        <f aca="true" t="shared" si="21" ref="Z67:AW67">Z35*FL_EL1_UEC+Z36*FL_EL2_UEC+Z37*FL_EL3_UEC</f>
        <v>259.7323583632916</v>
      </c>
      <c r="AA67" s="85">
        <f t="shared" si="21"/>
        <v>259.7323583632916</v>
      </c>
      <c r="AB67" s="85">
        <f t="shared" si="21"/>
        <v>259.7323583632916</v>
      </c>
      <c r="AC67" s="85">
        <f t="shared" si="21"/>
        <v>259.7323583632916</v>
      </c>
      <c r="AD67" s="85">
        <f t="shared" si="21"/>
        <v>259.7323583632916</v>
      </c>
      <c r="AE67" s="85">
        <f t="shared" si="21"/>
        <v>259.7323583632916</v>
      </c>
      <c r="AF67" s="85">
        <f t="shared" si="21"/>
        <v>259.7323583632916</v>
      </c>
      <c r="AG67" s="85">
        <f t="shared" si="21"/>
        <v>259.7323583632916</v>
      </c>
      <c r="AH67" s="85">
        <f t="shared" si="21"/>
        <v>259.7323583632916</v>
      </c>
      <c r="AI67" s="85">
        <f t="shared" si="21"/>
        <v>259.7323583632916</v>
      </c>
      <c r="AJ67" s="85">
        <f t="shared" si="21"/>
        <v>259.7323583632916</v>
      </c>
      <c r="AK67" s="85">
        <f t="shared" si="21"/>
        <v>259.7323583632916</v>
      </c>
      <c r="AL67" s="85">
        <f t="shared" si="21"/>
        <v>259.7323583632916</v>
      </c>
      <c r="AM67" s="85">
        <f t="shared" si="21"/>
        <v>259.7323583632916</v>
      </c>
      <c r="AN67" s="85">
        <f t="shared" si="21"/>
        <v>259.7323583632916</v>
      </c>
      <c r="AO67" s="85">
        <f t="shared" si="21"/>
        <v>259.7323583632916</v>
      </c>
      <c r="AP67" s="85">
        <f t="shared" si="21"/>
        <v>259.7323583632916</v>
      </c>
      <c r="AQ67" s="85">
        <f t="shared" si="21"/>
        <v>259.7323583632916</v>
      </c>
      <c r="AR67" s="85">
        <f t="shared" si="21"/>
        <v>259.7323583632916</v>
      </c>
      <c r="AS67" s="85">
        <f t="shared" si="21"/>
        <v>259.7323583632916</v>
      </c>
      <c r="AT67" s="85">
        <f t="shared" si="21"/>
        <v>259.7323583632916</v>
      </c>
      <c r="AU67" s="85">
        <f t="shared" si="21"/>
        <v>259.7323583632916</v>
      </c>
      <c r="AV67" s="85">
        <f t="shared" si="21"/>
        <v>259.7323583632916</v>
      </c>
      <c r="AW67" s="85">
        <f t="shared" si="21"/>
        <v>259.7323583632916</v>
      </c>
      <c r="AX67" s="87"/>
    </row>
    <row r="68" spans="2:50" ht="15">
      <c r="B68" s="35"/>
      <c r="C68" s="509"/>
      <c r="D68" s="57" t="str">
        <f>CONCATENATE(D10,"Pre-case")</f>
        <v>Top loading Pre-case</v>
      </c>
      <c r="E68" s="85">
        <f aca="true" t="shared" si="22" ref="E68:S68">E40*FL_EL1_UEC+E41*FL_EL2_UEC+E42*FL_EL3_UEC</f>
        <v>276.1012444907407</v>
      </c>
      <c r="F68" s="85">
        <f t="shared" si="22"/>
        <v>276.1012444907407</v>
      </c>
      <c r="G68" s="85">
        <f t="shared" si="22"/>
        <v>276.1012444907407</v>
      </c>
      <c r="H68" s="85">
        <f t="shared" si="22"/>
        <v>276.1012444907407</v>
      </c>
      <c r="I68" s="85">
        <f t="shared" si="22"/>
        <v>276.1012444907407</v>
      </c>
      <c r="J68" s="85">
        <f t="shared" si="22"/>
        <v>276.1012444907407</v>
      </c>
      <c r="K68" s="85">
        <f t="shared" si="22"/>
        <v>276.1012444907407</v>
      </c>
      <c r="L68" s="85">
        <f t="shared" si="22"/>
        <v>276.1012444907407</v>
      </c>
      <c r="M68" s="85">
        <f t="shared" si="22"/>
        <v>276.1012444907407</v>
      </c>
      <c r="N68" s="85">
        <f t="shared" si="22"/>
        <v>276.1012444907407</v>
      </c>
      <c r="O68" s="85">
        <f t="shared" si="22"/>
        <v>276.1012444907407</v>
      </c>
      <c r="P68" s="85">
        <f t="shared" si="22"/>
        <v>276.1012444907407</v>
      </c>
      <c r="Q68" s="85">
        <f t="shared" si="22"/>
        <v>276.1012444907407</v>
      </c>
      <c r="R68" s="85">
        <f t="shared" si="22"/>
        <v>276.1012444907407</v>
      </c>
      <c r="S68" s="85">
        <f t="shared" si="22"/>
        <v>276.1012444907407</v>
      </c>
      <c r="T68" s="85">
        <f aca="true" t="shared" si="23" ref="T68:Y68">T40*FL_EL1_UEC+T41*FL_EL2_UEC+T42*FL_EL3_UEC</f>
        <v>276.1012444907407</v>
      </c>
      <c r="U68" s="85">
        <f t="shared" si="23"/>
        <v>276.1012444907407</v>
      </c>
      <c r="V68" s="85">
        <f t="shared" si="23"/>
        <v>259.7323583632916</v>
      </c>
      <c r="W68" s="85">
        <f t="shared" si="23"/>
        <v>259.7323583632916</v>
      </c>
      <c r="X68" s="85">
        <f t="shared" si="23"/>
        <v>259.7323583632916</v>
      </c>
      <c r="Y68" s="85">
        <f t="shared" si="23"/>
        <v>259.7323583632916</v>
      </c>
      <c r="Z68" s="85">
        <f aca="true" t="shared" si="24" ref="Z68:AW68">Z40*FL_EL1_UEC+Z41*FL_EL2_UEC+Z42*FL_EL3_UEC</f>
        <v>259.7323583632916</v>
      </c>
      <c r="AA68" s="85">
        <f t="shared" si="24"/>
        <v>259.7323583632916</v>
      </c>
      <c r="AB68" s="85">
        <f t="shared" si="24"/>
        <v>259.7323583632916</v>
      </c>
      <c r="AC68" s="85">
        <f t="shared" si="24"/>
        <v>259.7323583632916</v>
      </c>
      <c r="AD68" s="85">
        <f t="shared" si="24"/>
        <v>259.7323583632916</v>
      </c>
      <c r="AE68" s="85">
        <f t="shared" si="24"/>
        <v>259.7323583632916</v>
      </c>
      <c r="AF68" s="85">
        <f t="shared" si="24"/>
        <v>259.7323583632916</v>
      </c>
      <c r="AG68" s="85">
        <f t="shared" si="24"/>
        <v>259.7323583632916</v>
      </c>
      <c r="AH68" s="85">
        <f t="shared" si="24"/>
        <v>259.7323583632916</v>
      </c>
      <c r="AI68" s="85">
        <f t="shared" si="24"/>
        <v>259.7323583632916</v>
      </c>
      <c r="AJ68" s="85">
        <f t="shared" si="24"/>
        <v>259.7323583632916</v>
      </c>
      <c r="AK68" s="85">
        <f t="shared" si="24"/>
        <v>259.7323583632916</v>
      </c>
      <c r="AL68" s="85">
        <f t="shared" si="24"/>
        <v>259.7323583632916</v>
      </c>
      <c r="AM68" s="85">
        <f t="shared" si="24"/>
        <v>259.7323583632916</v>
      </c>
      <c r="AN68" s="85">
        <f t="shared" si="24"/>
        <v>259.7323583632916</v>
      </c>
      <c r="AO68" s="85">
        <f t="shared" si="24"/>
        <v>259.7323583632916</v>
      </c>
      <c r="AP68" s="85">
        <f t="shared" si="24"/>
        <v>259.7323583632916</v>
      </c>
      <c r="AQ68" s="85">
        <f t="shared" si="24"/>
        <v>259.7323583632916</v>
      </c>
      <c r="AR68" s="85">
        <f t="shared" si="24"/>
        <v>259.7323583632916</v>
      </c>
      <c r="AS68" s="85">
        <f t="shared" si="24"/>
        <v>259.7323583632916</v>
      </c>
      <c r="AT68" s="85">
        <f t="shared" si="24"/>
        <v>259.7323583632916</v>
      </c>
      <c r="AU68" s="85">
        <f t="shared" si="24"/>
        <v>259.7323583632916</v>
      </c>
      <c r="AV68" s="85">
        <f t="shared" si="24"/>
        <v>259.7323583632916</v>
      </c>
      <c r="AW68" s="85">
        <f t="shared" si="24"/>
        <v>259.7323583632916</v>
      </c>
      <c r="AX68" s="38"/>
    </row>
    <row r="69" spans="2:50" ht="15">
      <c r="B69" s="35"/>
      <c r="C69" s="509"/>
      <c r="D69" s="57" t="s">
        <v>253</v>
      </c>
      <c r="E69" s="85">
        <f aca="true" t="shared" si="25" ref="E69:S69">E67*$E$9+E68*$E$10</f>
        <v>276.1012444907407</v>
      </c>
      <c r="F69" s="85">
        <f t="shared" si="25"/>
        <v>276.1012444907407</v>
      </c>
      <c r="G69" s="85">
        <f t="shared" si="25"/>
        <v>276.1012444907407</v>
      </c>
      <c r="H69" s="85">
        <f t="shared" si="25"/>
        <v>276.1012444907407</v>
      </c>
      <c r="I69" s="85">
        <f t="shared" si="25"/>
        <v>276.1012444907407</v>
      </c>
      <c r="J69" s="85">
        <f t="shared" si="25"/>
        <v>276.1012444907407</v>
      </c>
      <c r="K69" s="85">
        <f t="shared" si="25"/>
        <v>276.1012444907407</v>
      </c>
      <c r="L69" s="85">
        <f t="shared" si="25"/>
        <v>276.1012444907407</v>
      </c>
      <c r="M69" s="85">
        <f t="shared" si="25"/>
        <v>276.1012444907407</v>
      </c>
      <c r="N69" s="85">
        <f t="shared" si="25"/>
        <v>276.1012444907407</v>
      </c>
      <c r="O69" s="85">
        <f t="shared" si="25"/>
        <v>276.1012444907407</v>
      </c>
      <c r="P69" s="85">
        <f t="shared" si="25"/>
        <v>276.1012444907407</v>
      </c>
      <c r="Q69" s="85">
        <f t="shared" si="25"/>
        <v>276.1012444907407</v>
      </c>
      <c r="R69" s="85">
        <f t="shared" si="25"/>
        <v>276.1012444907407</v>
      </c>
      <c r="S69" s="85">
        <f t="shared" si="25"/>
        <v>276.1012444907407</v>
      </c>
      <c r="T69" s="85">
        <f>T67*$E$9+T68*$E$10</f>
        <v>276.1012444907407</v>
      </c>
      <c r="U69" s="85">
        <f>U67*$E$9+U68*$E$10</f>
        <v>276.1012444907407</v>
      </c>
      <c r="V69" s="85">
        <f aca="true" t="shared" si="26" ref="V69:AW69">V67*$E$9+V68*$E$10</f>
        <v>259.7323583632916</v>
      </c>
      <c r="W69" s="85">
        <f t="shared" si="26"/>
        <v>259.7323583632916</v>
      </c>
      <c r="X69" s="85">
        <f t="shared" si="26"/>
        <v>259.7323583632916</v>
      </c>
      <c r="Y69" s="85">
        <f t="shared" si="26"/>
        <v>259.7323583632916</v>
      </c>
      <c r="Z69" s="85">
        <f t="shared" si="26"/>
        <v>259.7323583632916</v>
      </c>
      <c r="AA69" s="85">
        <f t="shared" si="26"/>
        <v>259.7323583632916</v>
      </c>
      <c r="AB69" s="85">
        <f t="shared" si="26"/>
        <v>259.7323583632916</v>
      </c>
      <c r="AC69" s="85">
        <f t="shared" si="26"/>
        <v>259.7323583632916</v>
      </c>
      <c r="AD69" s="85">
        <f t="shared" si="26"/>
        <v>259.7323583632916</v>
      </c>
      <c r="AE69" s="85">
        <f t="shared" si="26"/>
        <v>259.7323583632916</v>
      </c>
      <c r="AF69" s="85">
        <f t="shared" si="26"/>
        <v>259.7323583632916</v>
      </c>
      <c r="AG69" s="85">
        <f t="shared" si="26"/>
        <v>259.7323583632916</v>
      </c>
      <c r="AH69" s="85">
        <f t="shared" si="26"/>
        <v>259.7323583632916</v>
      </c>
      <c r="AI69" s="85">
        <f t="shared" si="26"/>
        <v>259.7323583632916</v>
      </c>
      <c r="AJ69" s="85">
        <f t="shared" si="26"/>
        <v>259.7323583632916</v>
      </c>
      <c r="AK69" s="85">
        <f t="shared" si="26"/>
        <v>259.7323583632916</v>
      </c>
      <c r="AL69" s="85">
        <f t="shared" si="26"/>
        <v>259.7323583632916</v>
      </c>
      <c r="AM69" s="85">
        <f t="shared" si="26"/>
        <v>259.7323583632916</v>
      </c>
      <c r="AN69" s="85">
        <f t="shared" si="26"/>
        <v>259.7323583632916</v>
      </c>
      <c r="AO69" s="85">
        <f t="shared" si="26"/>
        <v>259.7323583632916</v>
      </c>
      <c r="AP69" s="85">
        <f t="shared" si="26"/>
        <v>259.7323583632916</v>
      </c>
      <c r="AQ69" s="85">
        <f t="shared" si="26"/>
        <v>259.7323583632916</v>
      </c>
      <c r="AR69" s="85">
        <f t="shared" si="26"/>
        <v>259.7323583632916</v>
      </c>
      <c r="AS69" s="85">
        <f t="shared" si="26"/>
        <v>259.7323583632916</v>
      </c>
      <c r="AT69" s="85">
        <f t="shared" si="26"/>
        <v>259.7323583632916</v>
      </c>
      <c r="AU69" s="85">
        <f t="shared" si="26"/>
        <v>259.7323583632916</v>
      </c>
      <c r="AV69" s="85">
        <f t="shared" si="26"/>
        <v>259.7323583632916</v>
      </c>
      <c r="AW69" s="85">
        <f t="shared" si="26"/>
        <v>259.7323583632916</v>
      </c>
      <c r="AX69" s="38"/>
    </row>
    <row r="70" spans="2:50" ht="15">
      <c r="B70" s="35"/>
      <c r="C70" s="509"/>
      <c r="D70" s="509"/>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38"/>
    </row>
    <row r="71" spans="2:50" ht="15">
      <c r="B71" s="61" t="s">
        <v>224</v>
      </c>
      <c r="C71" s="509"/>
      <c r="D71" s="509"/>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38"/>
    </row>
    <row r="72" spans="2:50" ht="15">
      <c r="B72" s="61"/>
      <c r="C72" s="509"/>
      <c r="D72" s="509"/>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38"/>
    </row>
    <row r="73" spans="2:50" ht="15">
      <c r="B73" s="61"/>
      <c r="C73" s="509"/>
      <c r="D73" s="57" t="s">
        <v>24</v>
      </c>
      <c r="E73" s="291">
        <f aca="true" t="shared" si="27" ref="E73:S73">E66</f>
        <v>1990</v>
      </c>
      <c r="F73" s="291">
        <f t="shared" si="27"/>
        <v>1991</v>
      </c>
      <c r="G73" s="291">
        <f t="shared" si="27"/>
        <v>1992</v>
      </c>
      <c r="H73" s="291">
        <f t="shared" si="27"/>
        <v>1993</v>
      </c>
      <c r="I73" s="291">
        <f t="shared" si="27"/>
        <v>1994</v>
      </c>
      <c r="J73" s="291">
        <f t="shared" si="27"/>
        <v>1995</v>
      </c>
      <c r="K73" s="291">
        <f t="shared" si="27"/>
        <v>1996</v>
      </c>
      <c r="L73" s="291">
        <f t="shared" si="27"/>
        <v>1997</v>
      </c>
      <c r="M73" s="291">
        <f t="shared" si="27"/>
        <v>1998</v>
      </c>
      <c r="N73" s="291">
        <f t="shared" si="27"/>
        <v>1999</v>
      </c>
      <c r="O73" s="291">
        <f t="shared" si="27"/>
        <v>2000</v>
      </c>
      <c r="P73" s="291">
        <f t="shared" si="27"/>
        <v>2001</v>
      </c>
      <c r="Q73" s="291">
        <f t="shared" si="27"/>
        <v>2002</v>
      </c>
      <c r="R73" s="291">
        <f t="shared" si="27"/>
        <v>2003</v>
      </c>
      <c r="S73" s="291">
        <f t="shared" si="27"/>
        <v>2004</v>
      </c>
      <c r="T73" s="291">
        <f aca="true" t="shared" si="28" ref="T73:AW73">T66</f>
        <v>2005</v>
      </c>
      <c r="U73" s="291">
        <f t="shared" si="28"/>
        <v>2006</v>
      </c>
      <c r="V73" s="291">
        <f t="shared" si="28"/>
        <v>2007</v>
      </c>
      <c r="W73" s="291">
        <f t="shared" si="28"/>
        <v>2008</v>
      </c>
      <c r="X73" s="291">
        <f t="shared" si="28"/>
        <v>2009</v>
      </c>
      <c r="Y73" s="291">
        <f t="shared" si="28"/>
        <v>2010</v>
      </c>
      <c r="Z73" s="291">
        <f t="shared" si="28"/>
        <v>2011</v>
      </c>
      <c r="AA73" s="291">
        <f t="shared" si="28"/>
        <v>2012</v>
      </c>
      <c r="AB73" s="291">
        <f t="shared" si="28"/>
        <v>2013</v>
      </c>
      <c r="AC73" s="291">
        <f t="shared" si="28"/>
        <v>2014</v>
      </c>
      <c r="AD73" s="291">
        <f t="shared" si="28"/>
        <v>2015</v>
      </c>
      <c r="AE73" s="291">
        <f t="shared" si="28"/>
        <v>2016</v>
      </c>
      <c r="AF73" s="291">
        <f t="shared" si="28"/>
        <v>2017</v>
      </c>
      <c r="AG73" s="291">
        <f t="shared" si="28"/>
        <v>2018</v>
      </c>
      <c r="AH73" s="291">
        <f t="shared" si="28"/>
        <v>2019</v>
      </c>
      <c r="AI73" s="291">
        <f t="shared" si="28"/>
        <v>2020</v>
      </c>
      <c r="AJ73" s="291">
        <f t="shared" si="28"/>
        <v>2021</v>
      </c>
      <c r="AK73" s="291">
        <f t="shared" si="28"/>
        <v>2022</v>
      </c>
      <c r="AL73" s="291">
        <f t="shared" si="28"/>
        <v>2023</v>
      </c>
      <c r="AM73" s="291">
        <f t="shared" si="28"/>
        <v>2024</v>
      </c>
      <c r="AN73" s="291">
        <f t="shared" si="28"/>
        <v>2025</v>
      </c>
      <c r="AO73" s="291">
        <f t="shared" si="28"/>
        <v>2026</v>
      </c>
      <c r="AP73" s="291">
        <f t="shared" si="28"/>
        <v>2027</v>
      </c>
      <c r="AQ73" s="291">
        <f t="shared" si="28"/>
        <v>2028</v>
      </c>
      <c r="AR73" s="291">
        <f t="shared" si="28"/>
        <v>2029</v>
      </c>
      <c r="AS73" s="291">
        <f t="shared" si="28"/>
        <v>2030</v>
      </c>
      <c r="AT73" s="291">
        <f t="shared" si="28"/>
        <v>2031</v>
      </c>
      <c r="AU73" s="291">
        <f t="shared" si="28"/>
        <v>2032</v>
      </c>
      <c r="AV73" s="291">
        <f t="shared" si="28"/>
        <v>2033</v>
      </c>
      <c r="AW73" s="291">
        <f t="shared" si="28"/>
        <v>2034</v>
      </c>
      <c r="AX73" s="38"/>
    </row>
    <row r="74" spans="2:50" ht="15">
      <c r="B74" s="35"/>
      <c r="C74" s="509"/>
      <c r="D74" s="57" t="str">
        <f>CONCATENATE(D9,"Post case")</f>
        <v>Front loading Post case</v>
      </c>
      <c r="E74" s="85">
        <f aca="true" t="shared" si="29" ref="E74:S74">E50*FL_EL1_UEC+E51*FL_EL2_UEC+E52*FL_EL3_UEC</f>
        <v>276.1012444907407</v>
      </c>
      <c r="F74" s="85">
        <f t="shared" si="29"/>
        <v>276.1012444907407</v>
      </c>
      <c r="G74" s="85">
        <f t="shared" si="29"/>
        <v>276.1012444907407</v>
      </c>
      <c r="H74" s="85">
        <f t="shared" si="29"/>
        <v>276.1012444907407</v>
      </c>
      <c r="I74" s="85">
        <f t="shared" si="29"/>
        <v>276.1012444907407</v>
      </c>
      <c r="J74" s="85">
        <f t="shared" si="29"/>
        <v>276.1012444907407</v>
      </c>
      <c r="K74" s="85">
        <f t="shared" si="29"/>
        <v>276.1012444907407</v>
      </c>
      <c r="L74" s="85">
        <f t="shared" si="29"/>
        <v>276.1012444907407</v>
      </c>
      <c r="M74" s="85">
        <f t="shared" si="29"/>
        <v>276.1012444907407</v>
      </c>
      <c r="N74" s="85">
        <f t="shared" si="29"/>
        <v>276.1012444907407</v>
      </c>
      <c r="O74" s="85">
        <f t="shared" si="29"/>
        <v>276.1012444907407</v>
      </c>
      <c r="P74" s="85">
        <f t="shared" si="29"/>
        <v>276.1012444907407</v>
      </c>
      <c r="Q74" s="85">
        <f t="shared" si="29"/>
        <v>276.1012444907407</v>
      </c>
      <c r="R74" s="85">
        <f t="shared" si="29"/>
        <v>276.1012444907407</v>
      </c>
      <c r="S74" s="85">
        <f t="shared" si="29"/>
        <v>276.1012444907407</v>
      </c>
      <c r="T74" s="85">
        <f aca="true" t="shared" si="30" ref="T74:AW74">T50*FL_EL1_UEC+T51*FL_EL2_UEC+T52*FL_EL3_UEC</f>
        <v>276.1012444907407</v>
      </c>
      <c r="U74" s="85">
        <f t="shared" si="30"/>
        <v>276.1012444907407</v>
      </c>
      <c r="V74" s="85">
        <f t="shared" si="30"/>
        <v>259.7323583632916</v>
      </c>
      <c r="W74" s="85">
        <f t="shared" si="30"/>
        <v>259.7323583632916</v>
      </c>
      <c r="X74" s="85">
        <f t="shared" si="30"/>
        <v>259.7323583632916</v>
      </c>
      <c r="Y74" s="85">
        <f t="shared" si="30"/>
        <v>259.7323583632916</v>
      </c>
      <c r="Z74" s="85">
        <f t="shared" si="30"/>
        <v>259.7323583632916</v>
      </c>
      <c r="AA74" s="85">
        <f t="shared" si="30"/>
        <v>259.7323583632916</v>
      </c>
      <c r="AB74" s="85">
        <f t="shared" si="30"/>
        <v>175.12636635972174</v>
      </c>
      <c r="AC74" s="85">
        <f t="shared" si="30"/>
        <v>175.12636635972174</v>
      </c>
      <c r="AD74" s="85">
        <f t="shared" si="30"/>
        <v>175.12636635972174</v>
      </c>
      <c r="AE74" s="85">
        <f t="shared" si="30"/>
        <v>175.12636635972174</v>
      </c>
      <c r="AF74" s="85">
        <f t="shared" si="30"/>
        <v>175.12636635972174</v>
      </c>
      <c r="AG74" s="85">
        <f t="shared" si="30"/>
        <v>175.12636635972174</v>
      </c>
      <c r="AH74" s="85">
        <f t="shared" si="30"/>
        <v>175.12636635972174</v>
      </c>
      <c r="AI74" s="85">
        <f t="shared" si="30"/>
        <v>175.12636635972174</v>
      </c>
      <c r="AJ74" s="85">
        <f t="shared" si="30"/>
        <v>175.12636635972174</v>
      </c>
      <c r="AK74" s="85">
        <f t="shared" si="30"/>
        <v>175.12636635972174</v>
      </c>
      <c r="AL74" s="85">
        <f t="shared" si="30"/>
        <v>175.12636635972174</v>
      </c>
      <c r="AM74" s="85">
        <f t="shared" si="30"/>
        <v>175.12636635972174</v>
      </c>
      <c r="AN74" s="85">
        <f t="shared" si="30"/>
        <v>175.12636635972174</v>
      </c>
      <c r="AO74" s="85">
        <f t="shared" si="30"/>
        <v>175.12636635972174</v>
      </c>
      <c r="AP74" s="85">
        <f t="shared" si="30"/>
        <v>175.12636635972174</v>
      </c>
      <c r="AQ74" s="85">
        <f t="shared" si="30"/>
        <v>175.12636635972174</v>
      </c>
      <c r="AR74" s="85">
        <f t="shared" si="30"/>
        <v>175.12636635972174</v>
      </c>
      <c r="AS74" s="85">
        <f t="shared" si="30"/>
        <v>175.12636635972174</v>
      </c>
      <c r="AT74" s="85">
        <f t="shared" si="30"/>
        <v>175.12636635972174</v>
      </c>
      <c r="AU74" s="85">
        <f t="shared" si="30"/>
        <v>175.12636635972174</v>
      </c>
      <c r="AV74" s="85">
        <f t="shared" si="30"/>
        <v>175.12636635972174</v>
      </c>
      <c r="AW74" s="85">
        <f t="shared" si="30"/>
        <v>175.12636635972174</v>
      </c>
      <c r="AX74" s="38"/>
    </row>
    <row r="75" spans="2:50" ht="15">
      <c r="B75" s="35"/>
      <c r="C75" s="509"/>
      <c r="D75" s="57" t="str">
        <f>CONCATENATE(D10,"Post case")</f>
        <v>Top loading Post case</v>
      </c>
      <c r="E75" s="85">
        <f aca="true" t="shared" si="31" ref="E75:S75">E55*FL_EL1_UEC+E56*FL_EL2_UEC+E57*FL_EL3_UEC</f>
        <v>276.1012444907407</v>
      </c>
      <c r="F75" s="85">
        <f t="shared" si="31"/>
        <v>276.1012444907407</v>
      </c>
      <c r="G75" s="85">
        <f t="shared" si="31"/>
        <v>276.1012444907407</v>
      </c>
      <c r="H75" s="85">
        <f t="shared" si="31"/>
        <v>276.1012444907407</v>
      </c>
      <c r="I75" s="85">
        <f t="shared" si="31"/>
        <v>276.1012444907407</v>
      </c>
      <c r="J75" s="85">
        <f t="shared" si="31"/>
        <v>276.1012444907407</v>
      </c>
      <c r="K75" s="85">
        <f t="shared" si="31"/>
        <v>276.1012444907407</v>
      </c>
      <c r="L75" s="85">
        <f t="shared" si="31"/>
        <v>276.1012444907407</v>
      </c>
      <c r="M75" s="85">
        <f t="shared" si="31"/>
        <v>276.1012444907407</v>
      </c>
      <c r="N75" s="85">
        <f t="shared" si="31"/>
        <v>276.1012444907407</v>
      </c>
      <c r="O75" s="85">
        <f t="shared" si="31"/>
        <v>276.1012444907407</v>
      </c>
      <c r="P75" s="85">
        <f t="shared" si="31"/>
        <v>276.1012444907407</v>
      </c>
      <c r="Q75" s="85">
        <f t="shared" si="31"/>
        <v>276.1012444907407</v>
      </c>
      <c r="R75" s="85">
        <f t="shared" si="31"/>
        <v>276.1012444907407</v>
      </c>
      <c r="S75" s="85">
        <f t="shared" si="31"/>
        <v>276.1012444907407</v>
      </c>
      <c r="T75" s="85">
        <f aca="true" t="shared" si="32" ref="T75:AW75">T55*FL_EL1_UEC+T56*FL_EL2_UEC+T57*FL_EL3_UEC</f>
        <v>276.1012444907407</v>
      </c>
      <c r="U75" s="85">
        <f t="shared" si="32"/>
        <v>276.1012444907407</v>
      </c>
      <c r="V75" s="85">
        <f t="shared" si="32"/>
        <v>259.7323583632916</v>
      </c>
      <c r="W75" s="85">
        <f t="shared" si="32"/>
        <v>259.7323583632916</v>
      </c>
      <c r="X75" s="85">
        <f t="shared" si="32"/>
        <v>259.7323583632916</v>
      </c>
      <c r="Y75" s="85">
        <f t="shared" si="32"/>
        <v>259.7323583632916</v>
      </c>
      <c r="Z75" s="85">
        <f t="shared" si="32"/>
        <v>259.7323583632916</v>
      </c>
      <c r="AA75" s="85">
        <f t="shared" si="32"/>
        <v>259.7323583632916</v>
      </c>
      <c r="AB75" s="85">
        <f t="shared" si="32"/>
        <v>175.12636635972174</v>
      </c>
      <c r="AC75" s="85">
        <f t="shared" si="32"/>
        <v>175.12636635972174</v>
      </c>
      <c r="AD75" s="85">
        <f t="shared" si="32"/>
        <v>175.12636635972174</v>
      </c>
      <c r="AE75" s="85">
        <f t="shared" si="32"/>
        <v>175.12636635972174</v>
      </c>
      <c r="AF75" s="85">
        <f t="shared" si="32"/>
        <v>175.12636635972174</v>
      </c>
      <c r="AG75" s="85">
        <f t="shared" si="32"/>
        <v>175.12636635972174</v>
      </c>
      <c r="AH75" s="85">
        <f t="shared" si="32"/>
        <v>175.12636635972174</v>
      </c>
      <c r="AI75" s="85">
        <f t="shared" si="32"/>
        <v>175.12636635972174</v>
      </c>
      <c r="AJ75" s="85">
        <f t="shared" si="32"/>
        <v>175.12636635972174</v>
      </c>
      <c r="AK75" s="85">
        <f t="shared" si="32"/>
        <v>175.12636635972174</v>
      </c>
      <c r="AL75" s="85">
        <f t="shared" si="32"/>
        <v>175.12636635972174</v>
      </c>
      <c r="AM75" s="85">
        <f t="shared" si="32"/>
        <v>175.12636635972174</v>
      </c>
      <c r="AN75" s="85">
        <f t="shared" si="32"/>
        <v>175.12636635972174</v>
      </c>
      <c r="AO75" s="85">
        <f t="shared" si="32"/>
        <v>175.12636635972174</v>
      </c>
      <c r="AP75" s="85">
        <f t="shared" si="32"/>
        <v>175.12636635972174</v>
      </c>
      <c r="AQ75" s="85">
        <f t="shared" si="32"/>
        <v>175.12636635972174</v>
      </c>
      <c r="AR75" s="85">
        <f t="shared" si="32"/>
        <v>175.12636635972174</v>
      </c>
      <c r="AS75" s="85">
        <f t="shared" si="32"/>
        <v>175.12636635972174</v>
      </c>
      <c r="AT75" s="85">
        <f t="shared" si="32"/>
        <v>175.12636635972174</v>
      </c>
      <c r="AU75" s="85">
        <f t="shared" si="32"/>
        <v>175.12636635972174</v>
      </c>
      <c r="AV75" s="85">
        <f t="shared" si="32"/>
        <v>175.12636635972174</v>
      </c>
      <c r="AW75" s="85">
        <f t="shared" si="32"/>
        <v>175.12636635972174</v>
      </c>
      <c r="AX75" s="38"/>
    </row>
    <row r="76" spans="2:50" ht="15">
      <c r="B76" s="35"/>
      <c r="C76" s="509"/>
      <c r="D76" s="57" t="s">
        <v>254</v>
      </c>
      <c r="E76" s="85">
        <f aca="true" t="shared" si="33" ref="E76:S76">E74*$E$9+E75*$E$10</f>
        <v>276.1012444907407</v>
      </c>
      <c r="F76" s="85">
        <f t="shared" si="33"/>
        <v>276.1012444907407</v>
      </c>
      <c r="G76" s="85">
        <f t="shared" si="33"/>
        <v>276.1012444907407</v>
      </c>
      <c r="H76" s="85">
        <f t="shared" si="33"/>
        <v>276.1012444907407</v>
      </c>
      <c r="I76" s="85">
        <f t="shared" si="33"/>
        <v>276.1012444907407</v>
      </c>
      <c r="J76" s="85">
        <f t="shared" si="33"/>
        <v>276.1012444907407</v>
      </c>
      <c r="K76" s="85">
        <f t="shared" si="33"/>
        <v>276.1012444907407</v>
      </c>
      <c r="L76" s="85">
        <f t="shared" si="33"/>
        <v>276.1012444907407</v>
      </c>
      <c r="M76" s="85">
        <f t="shared" si="33"/>
        <v>276.1012444907407</v>
      </c>
      <c r="N76" s="85">
        <f t="shared" si="33"/>
        <v>276.1012444907407</v>
      </c>
      <c r="O76" s="85">
        <f t="shared" si="33"/>
        <v>276.1012444907407</v>
      </c>
      <c r="P76" s="85">
        <f t="shared" si="33"/>
        <v>276.1012444907407</v>
      </c>
      <c r="Q76" s="85">
        <f t="shared" si="33"/>
        <v>276.1012444907407</v>
      </c>
      <c r="R76" s="85">
        <f t="shared" si="33"/>
        <v>276.1012444907407</v>
      </c>
      <c r="S76" s="85">
        <f t="shared" si="33"/>
        <v>276.1012444907407</v>
      </c>
      <c r="T76" s="85">
        <f>T74*$E$9+T75*$E$10</f>
        <v>276.1012444907407</v>
      </c>
      <c r="U76" s="85">
        <f aca="true" t="shared" si="34" ref="U76:AW76">U74*$E$9+U75*$E$10</f>
        <v>276.1012444907407</v>
      </c>
      <c r="V76" s="85">
        <f t="shared" si="34"/>
        <v>259.7323583632916</v>
      </c>
      <c r="W76" s="85">
        <f t="shared" si="34"/>
        <v>259.7323583632916</v>
      </c>
      <c r="X76" s="85">
        <f t="shared" si="34"/>
        <v>259.7323583632916</v>
      </c>
      <c r="Y76" s="85">
        <f t="shared" si="34"/>
        <v>259.7323583632916</v>
      </c>
      <c r="Z76" s="85">
        <f t="shared" si="34"/>
        <v>259.7323583632916</v>
      </c>
      <c r="AA76" s="85">
        <f t="shared" si="34"/>
        <v>259.7323583632916</v>
      </c>
      <c r="AB76" s="85">
        <f t="shared" si="34"/>
        <v>175.12636635972174</v>
      </c>
      <c r="AC76" s="85">
        <f t="shared" si="34"/>
        <v>175.12636635972174</v>
      </c>
      <c r="AD76" s="85">
        <f t="shared" si="34"/>
        <v>175.12636635972174</v>
      </c>
      <c r="AE76" s="85">
        <f t="shared" si="34"/>
        <v>175.12636635972174</v>
      </c>
      <c r="AF76" s="85">
        <f t="shared" si="34"/>
        <v>175.12636635972174</v>
      </c>
      <c r="AG76" s="85">
        <f t="shared" si="34"/>
        <v>175.12636635972174</v>
      </c>
      <c r="AH76" s="85">
        <f t="shared" si="34"/>
        <v>175.12636635972174</v>
      </c>
      <c r="AI76" s="85">
        <f t="shared" si="34"/>
        <v>175.12636635972174</v>
      </c>
      <c r="AJ76" s="85">
        <f t="shared" si="34"/>
        <v>175.12636635972174</v>
      </c>
      <c r="AK76" s="85">
        <f t="shared" si="34"/>
        <v>175.12636635972174</v>
      </c>
      <c r="AL76" s="85">
        <f t="shared" si="34"/>
        <v>175.12636635972174</v>
      </c>
      <c r="AM76" s="85">
        <f t="shared" si="34"/>
        <v>175.12636635972174</v>
      </c>
      <c r="AN76" s="85">
        <f t="shared" si="34"/>
        <v>175.12636635972174</v>
      </c>
      <c r="AO76" s="85">
        <f t="shared" si="34"/>
        <v>175.12636635972174</v>
      </c>
      <c r="AP76" s="85">
        <f t="shared" si="34"/>
        <v>175.12636635972174</v>
      </c>
      <c r="AQ76" s="85">
        <f t="shared" si="34"/>
        <v>175.12636635972174</v>
      </c>
      <c r="AR76" s="85">
        <f t="shared" si="34"/>
        <v>175.12636635972174</v>
      </c>
      <c r="AS76" s="85">
        <f t="shared" si="34"/>
        <v>175.12636635972174</v>
      </c>
      <c r="AT76" s="85">
        <f t="shared" si="34"/>
        <v>175.12636635972174</v>
      </c>
      <c r="AU76" s="85">
        <f t="shared" si="34"/>
        <v>175.12636635972174</v>
      </c>
      <c r="AV76" s="85">
        <f t="shared" si="34"/>
        <v>175.12636635972174</v>
      </c>
      <c r="AW76" s="85">
        <f t="shared" si="34"/>
        <v>175.12636635972174</v>
      </c>
      <c r="AX76" s="38"/>
    </row>
    <row r="77" spans="2:50" ht="13.5" thickBot="1">
      <c r="B77" s="50"/>
      <c r="C77" s="514"/>
      <c r="D77" s="514"/>
      <c r="E77" s="528"/>
      <c r="F77" s="528"/>
      <c r="G77" s="528"/>
      <c r="H77" s="528"/>
      <c r="I77" s="514"/>
      <c r="J77" s="514"/>
      <c r="K77" s="514"/>
      <c r="L77" s="514"/>
      <c r="M77" s="514"/>
      <c r="N77" s="514"/>
      <c r="O77" s="514"/>
      <c r="P77" s="514"/>
      <c r="Q77" s="514"/>
      <c r="R77" s="514"/>
      <c r="S77" s="514"/>
      <c r="T77" s="528"/>
      <c r="U77" s="528"/>
      <c r="V77" s="528"/>
      <c r="W77" s="514"/>
      <c r="X77" s="514"/>
      <c r="Y77" s="514"/>
      <c r="Z77" s="514"/>
      <c r="AA77" s="514"/>
      <c r="AB77" s="514"/>
      <c r="AC77" s="514"/>
      <c r="AD77" s="514"/>
      <c r="AE77" s="514"/>
      <c r="AF77" s="514"/>
      <c r="AG77" s="514"/>
      <c r="AH77" s="514"/>
      <c r="AI77" s="514"/>
      <c r="AJ77" s="514"/>
      <c r="AK77" s="514"/>
      <c r="AL77" s="514"/>
      <c r="AM77" s="514"/>
      <c r="AN77" s="514"/>
      <c r="AO77" s="514"/>
      <c r="AP77" s="514"/>
      <c r="AQ77" s="514"/>
      <c r="AR77" s="514"/>
      <c r="AS77" s="514"/>
      <c r="AT77" s="514"/>
      <c r="AU77" s="514"/>
      <c r="AV77" s="514"/>
      <c r="AW77" s="514"/>
      <c r="AX77" s="60"/>
    </row>
    <row r="79" spans="2:50" ht="13.5" thickBot="1">
      <c r="B79" s="510" t="s">
        <v>252</v>
      </c>
      <c r="C79" s="507"/>
      <c r="D79" s="507"/>
      <c r="E79" s="508"/>
      <c r="F79" s="508"/>
      <c r="G79" s="508"/>
      <c r="H79" s="508"/>
      <c r="I79" s="507"/>
      <c r="J79" s="507"/>
      <c r="K79" s="507"/>
      <c r="L79" s="507"/>
      <c r="M79" s="507"/>
      <c r="N79" s="507"/>
      <c r="O79" s="507"/>
      <c r="P79" s="507"/>
      <c r="Q79" s="507"/>
      <c r="R79" s="507"/>
      <c r="S79" s="507"/>
      <c r="T79" s="508"/>
      <c r="U79" s="508"/>
      <c r="V79" s="508"/>
      <c r="W79" s="507"/>
      <c r="X79" s="507"/>
      <c r="Y79" s="507"/>
      <c r="Z79" s="507"/>
      <c r="AA79" s="507"/>
      <c r="AB79" s="507"/>
      <c r="AC79" s="507"/>
      <c r="AD79" s="507"/>
      <c r="AE79" s="507"/>
      <c r="AF79" s="507"/>
      <c r="AG79" s="507"/>
      <c r="AH79" s="507"/>
      <c r="AI79" s="507"/>
      <c r="AJ79" s="507"/>
      <c r="AK79" s="507"/>
      <c r="AL79" s="507"/>
      <c r="AM79" s="507"/>
      <c r="AN79" s="507"/>
      <c r="AO79" s="507"/>
      <c r="AP79" s="507"/>
      <c r="AQ79" s="507"/>
      <c r="AR79" s="507"/>
      <c r="AS79" s="507"/>
      <c r="AT79" s="507"/>
      <c r="AU79" s="507"/>
      <c r="AV79" s="507"/>
      <c r="AW79" s="507"/>
      <c r="AX79" s="507"/>
    </row>
    <row r="80" spans="2:50" ht="15">
      <c r="B80" s="86"/>
      <c r="C80" s="513"/>
      <c r="D80" s="513"/>
      <c r="E80" s="526"/>
      <c r="F80" s="526"/>
      <c r="G80" s="526"/>
      <c r="H80" s="526"/>
      <c r="I80" s="513"/>
      <c r="J80" s="513"/>
      <c r="K80" s="513"/>
      <c r="L80" s="513"/>
      <c r="M80" s="513"/>
      <c r="N80" s="513"/>
      <c r="O80" s="513"/>
      <c r="P80" s="513"/>
      <c r="Q80" s="513"/>
      <c r="R80" s="513"/>
      <c r="S80" s="513"/>
      <c r="T80" s="526"/>
      <c r="U80" s="526"/>
      <c r="V80" s="526"/>
      <c r="W80" s="513"/>
      <c r="X80" s="513"/>
      <c r="Y80" s="513"/>
      <c r="Z80" s="513"/>
      <c r="AA80" s="513"/>
      <c r="AB80" s="513"/>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83"/>
    </row>
    <row r="81" spans="2:50" ht="15">
      <c r="B81" s="61" t="s">
        <v>237</v>
      </c>
      <c r="C81" s="509"/>
      <c r="D81" s="509"/>
      <c r="E81" s="527"/>
      <c r="F81" s="527"/>
      <c r="G81" s="527"/>
      <c r="H81" s="527"/>
      <c r="I81" s="509"/>
      <c r="J81" s="509"/>
      <c r="K81" s="509"/>
      <c r="L81" s="509"/>
      <c r="M81" s="509"/>
      <c r="N81" s="509"/>
      <c r="O81" s="509"/>
      <c r="P81" s="509"/>
      <c r="Q81" s="509"/>
      <c r="R81" s="509"/>
      <c r="S81" s="509"/>
      <c r="T81" s="527"/>
      <c r="U81" s="527"/>
      <c r="V81" s="527"/>
      <c r="W81" s="509"/>
      <c r="X81" s="509"/>
      <c r="Y81" s="509"/>
      <c r="Z81" s="509"/>
      <c r="AA81" s="509"/>
      <c r="AB81" s="509"/>
      <c r="AC81" s="509"/>
      <c r="AD81" s="509"/>
      <c r="AE81" s="509"/>
      <c r="AF81" s="509"/>
      <c r="AG81" s="509"/>
      <c r="AH81" s="509"/>
      <c r="AI81" s="509"/>
      <c r="AJ81" s="509"/>
      <c r="AK81" s="509"/>
      <c r="AL81" s="509"/>
      <c r="AM81" s="509"/>
      <c r="AN81" s="509"/>
      <c r="AO81" s="509"/>
      <c r="AP81" s="509"/>
      <c r="AQ81" s="509"/>
      <c r="AR81" s="509"/>
      <c r="AS81" s="509"/>
      <c r="AT81" s="509"/>
      <c r="AU81" s="509"/>
      <c r="AV81" s="509"/>
      <c r="AW81" s="509"/>
      <c r="AX81" s="38"/>
    </row>
    <row r="82" spans="2:50" ht="15">
      <c r="B82" s="35"/>
      <c r="C82" s="509"/>
      <c r="D82" s="509"/>
      <c r="E82" s="527"/>
      <c r="F82" s="527"/>
      <c r="G82" s="527"/>
      <c r="H82" s="527"/>
      <c r="I82" s="509"/>
      <c r="J82" s="509"/>
      <c r="K82" s="509"/>
      <c r="L82" s="509"/>
      <c r="M82" s="509"/>
      <c r="N82" s="509"/>
      <c r="O82" s="509"/>
      <c r="P82" s="509"/>
      <c r="Q82" s="509"/>
      <c r="R82" s="509"/>
      <c r="S82" s="509"/>
      <c r="T82" s="527"/>
      <c r="U82" s="527"/>
      <c r="V82" s="527"/>
      <c r="W82" s="509"/>
      <c r="X82" s="509"/>
      <c r="Y82" s="509"/>
      <c r="Z82" s="509"/>
      <c r="AA82" s="509"/>
      <c r="AB82" s="509"/>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38"/>
    </row>
    <row r="83" spans="2:50" ht="15">
      <c r="B83" s="35"/>
      <c r="C83" s="509"/>
      <c r="D83" s="57" t="s">
        <v>24</v>
      </c>
      <c r="E83" s="291">
        <f>E66</f>
        <v>1990</v>
      </c>
      <c r="F83" s="291">
        <f aca="true" t="shared" si="35" ref="F83:AW83">F66</f>
        <v>1991</v>
      </c>
      <c r="G83" s="291">
        <f t="shared" si="35"/>
        <v>1992</v>
      </c>
      <c r="H83" s="291">
        <f t="shared" si="35"/>
        <v>1993</v>
      </c>
      <c r="I83" s="291">
        <f t="shared" si="35"/>
        <v>1994</v>
      </c>
      <c r="J83" s="291">
        <f t="shared" si="35"/>
        <v>1995</v>
      </c>
      <c r="K83" s="291">
        <f t="shared" si="35"/>
        <v>1996</v>
      </c>
      <c r="L83" s="291">
        <f t="shared" si="35"/>
        <v>1997</v>
      </c>
      <c r="M83" s="291">
        <f t="shared" si="35"/>
        <v>1998</v>
      </c>
      <c r="N83" s="291">
        <f t="shared" si="35"/>
        <v>1999</v>
      </c>
      <c r="O83" s="291">
        <f t="shared" si="35"/>
        <v>2000</v>
      </c>
      <c r="P83" s="291">
        <f t="shared" si="35"/>
        <v>2001</v>
      </c>
      <c r="Q83" s="291">
        <f t="shared" si="35"/>
        <v>2002</v>
      </c>
      <c r="R83" s="291">
        <f t="shared" si="35"/>
        <v>2003</v>
      </c>
      <c r="S83" s="291">
        <f t="shared" si="35"/>
        <v>2004</v>
      </c>
      <c r="T83" s="291">
        <f t="shared" si="35"/>
        <v>2005</v>
      </c>
      <c r="U83" s="291">
        <f t="shared" si="35"/>
        <v>2006</v>
      </c>
      <c r="V83" s="291">
        <f t="shared" si="35"/>
        <v>2007</v>
      </c>
      <c r="W83" s="291">
        <f t="shared" si="35"/>
        <v>2008</v>
      </c>
      <c r="X83" s="291">
        <f t="shared" si="35"/>
        <v>2009</v>
      </c>
      <c r="Y83" s="291">
        <f t="shared" si="35"/>
        <v>2010</v>
      </c>
      <c r="Z83" s="291">
        <f t="shared" si="35"/>
        <v>2011</v>
      </c>
      <c r="AA83" s="291">
        <f t="shared" si="35"/>
        <v>2012</v>
      </c>
      <c r="AB83" s="291">
        <f t="shared" si="35"/>
        <v>2013</v>
      </c>
      <c r="AC83" s="291">
        <f t="shared" si="35"/>
        <v>2014</v>
      </c>
      <c r="AD83" s="291">
        <f t="shared" si="35"/>
        <v>2015</v>
      </c>
      <c r="AE83" s="291">
        <f t="shared" si="35"/>
        <v>2016</v>
      </c>
      <c r="AF83" s="291">
        <f t="shared" si="35"/>
        <v>2017</v>
      </c>
      <c r="AG83" s="291">
        <f t="shared" si="35"/>
        <v>2018</v>
      </c>
      <c r="AH83" s="291">
        <f t="shared" si="35"/>
        <v>2019</v>
      </c>
      <c r="AI83" s="291">
        <f t="shared" si="35"/>
        <v>2020</v>
      </c>
      <c r="AJ83" s="291">
        <f t="shared" si="35"/>
        <v>2021</v>
      </c>
      <c r="AK83" s="291">
        <f t="shared" si="35"/>
        <v>2022</v>
      </c>
      <c r="AL83" s="291">
        <f t="shared" si="35"/>
        <v>2023</v>
      </c>
      <c r="AM83" s="291">
        <f t="shared" si="35"/>
        <v>2024</v>
      </c>
      <c r="AN83" s="291">
        <f t="shared" si="35"/>
        <v>2025</v>
      </c>
      <c r="AO83" s="291">
        <f t="shared" si="35"/>
        <v>2026</v>
      </c>
      <c r="AP83" s="291">
        <f t="shared" si="35"/>
        <v>2027</v>
      </c>
      <c r="AQ83" s="291">
        <f t="shared" si="35"/>
        <v>2028</v>
      </c>
      <c r="AR83" s="291">
        <f t="shared" si="35"/>
        <v>2029</v>
      </c>
      <c r="AS83" s="291">
        <f t="shared" si="35"/>
        <v>2030</v>
      </c>
      <c r="AT83" s="291">
        <f t="shared" si="35"/>
        <v>2031</v>
      </c>
      <c r="AU83" s="291">
        <f t="shared" si="35"/>
        <v>2032</v>
      </c>
      <c r="AV83" s="291">
        <f t="shared" si="35"/>
        <v>2033</v>
      </c>
      <c r="AW83" s="291">
        <f t="shared" si="35"/>
        <v>2034</v>
      </c>
      <c r="AX83" s="87"/>
    </row>
    <row r="84" spans="2:50" ht="15">
      <c r="B84" s="35"/>
      <c r="C84" s="509"/>
      <c r="D84" s="57" t="str">
        <f>D67</f>
        <v>Front loading Pre-case</v>
      </c>
      <c r="E84" s="85">
        <f ca="1">VLOOKUP(E83,'Installed UEC'!$B$102:$H$147,2,FALSE)</f>
        <v>0</v>
      </c>
      <c r="F84" s="85">
        <f ca="1">VLOOKUP(F83,'Installed UEC'!$B$102:$H$147,2,FALSE)</f>
        <v>276.1012444907407</v>
      </c>
      <c r="G84" s="85">
        <f ca="1">VLOOKUP(G83,'Installed UEC'!$B$102:$H$147,2,FALSE)</f>
        <v>276.1012444907408</v>
      </c>
      <c r="H84" s="85">
        <f ca="1">VLOOKUP(H83,'Installed UEC'!$B$102:$H$147,2,FALSE)</f>
        <v>276.1012444907408</v>
      </c>
      <c r="I84" s="85">
        <f ca="1">VLOOKUP(I83,'Installed UEC'!$B$102:$H$147,2,FALSE)</f>
        <v>276.1012444907407</v>
      </c>
      <c r="J84" s="85">
        <f ca="1">VLOOKUP(J83,'Installed UEC'!$B$102:$H$147,2,FALSE)</f>
        <v>276.1012444907407</v>
      </c>
      <c r="K84" s="85">
        <f ca="1">VLOOKUP(K83,'Installed UEC'!$B$102:$H$147,2,FALSE)</f>
        <v>276.1012444907408</v>
      </c>
      <c r="L84" s="85">
        <f ca="1">VLOOKUP(L83,'Installed UEC'!$B$102:$H$147,2,FALSE)</f>
        <v>276.1012444907407</v>
      </c>
      <c r="M84" s="85">
        <f ca="1">VLOOKUP(M83,'Installed UEC'!$B$102:$H$147,2,FALSE)</f>
        <v>276.1012444907407</v>
      </c>
      <c r="N84" s="85">
        <f ca="1">VLOOKUP(N83,'Installed UEC'!$B$102:$H$147,2,FALSE)</f>
        <v>276.1012444907407</v>
      </c>
      <c r="O84" s="85">
        <f ca="1">VLOOKUP(O83,'Installed UEC'!$B$102:$H$147,2,FALSE)</f>
        <v>276.1012444907407</v>
      </c>
      <c r="P84" s="85">
        <f ca="1">VLOOKUP(P83,'Installed UEC'!$B$102:$H$147,2,FALSE)</f>
        <v>276.1012444907407</v>
      </c>
      <c r="Q84" s="85">
        <f ca="1">VLOOKUP(Q83,'Installed UEC'!$B$102:$H$147,2,FALSE)</f>
        <v>276.1012444907407</v>
      </c>
      <c r="R84" s="85">
        <f ca="1">VLOOKUP(R83,'Installed UEC'!$B$102:$H$147,2,FALSE)</f>
        <v>276.10124449074067</v>
      </c>
      <c r="S84" s="85">
        <f ca="1">VLOOKUP(S83,'Installed UEC'!$B$102:$H$147,2,FALSE)</f>
        <v>276.1012444907407</v>
      </c>
      <c r="T84" s="85">
        <f ca="1">VLOOKUP(T83,'Installed UEC'!$B$102:$H$147,2,FALSE)</f>
        <v>276.10124449074067</v>
      </c>
      <c r="U84" s="85">
        <f ca="1">VLOOKUP(U83,'Installed UEC'!$B$102:$H$147,2,FALSE)</f>
        <v>276.1012444907408</v>
      </c>
      <c r="V84" s="85">
        <f ca="1">VLOOKUP(V83,'Installed UEC'!$B$102:$H$147,2,FALSE)</f>
        <v>274.47826754559964</v>
      </c>
      <c r="W84" s="85">
        <f ca="1">VLOOKUP(W83,'Installed UEC'!$B$102:$H$147,2,FALSE)</f>
        <v>273.0143812648412</v>
      </c>
      <c r="X84" s="85">
        <f ca="1">VLOOKUP(X83,'Installed UEC'!$B$102:$H$147,2,FALSE)</f>
        <v>271.60782729903076</v>
      </c>
      <c r="Y84" s="85">
        <f ca="1">VLOOKUP(Y83,'Installed UEC'!$B$102:$H$147,2,FALSE)</f>
        <v>270.2752317249548</v>
      </c>
      <c r="Z84" s="85">
        <f ca="1">VLOOKUP(Z83,'Installed UEC'!$B$102:$H$147,2,FALSE)</f>
        <v>268.86845388563324</v>
      </c>
      <c r="AA84" s="85">
        <f ca="1">VLOOKUP(AA83,'Installed UEC'!$B$102:$H$147,2,FALSE)</f>
        <v>267.39102898712224</v>
      </c>
      <c r="AB84" s="85">
        <f ca="1">VLOOKUP(AB83,'Installed UEC'!$B$102:$H$147,2,FALSE)</f>
        <v>265.8856061202864</v>
      </c>
      <c r="AC84" s="85">
        <f ca="1">VLOOKUP(AC83,'Installed UEC'!$B$102:$H$147,2,FALSE)</f>
        <v>264.37822186341344</v>
      </c>
      <c r="AD84" s="85">
        <f ca="1">VLOOKUP(AD83,'Installed UEC'!$B$102:$H$147,2,FALSE)</f>
        <v>262.85830533909507</v>
      </c>
      <c r="AE84" s="85">
        <f ca="1">VLOOKUP(AE83,'Installed UEC'!$B$102:$H$147,2,FALSE)</f>
        <v>261.2965797755698</v>
      </c>
      <c r="AF84" s="85">
        <f ca="1">VLOOKUP(AF83,'Installed UEC'!$B$102:$H$147,2,FALSE)</f>
        <v>259.7323583632916</v>
      </c>
      <c r="AG84" s="85">
        <f ca="1">VLOOKUP(AG83,'Installed UEC'!$B$102:$H$147,2,FALSE)</f>
        <v>259.7323583632916</v>
      </c>
      <c r="AH84" s="85">
        <f ca="1">VLOOKUP(AH83,'Installed UEC'!$B$102:$H$147,2,FALSE)</f>
        <v>259.73235836329167</v>
      </c>
      <c r="AI84" s="85">
        <f ca="1">VLOOKUP(AI83,'Installed UEC'!$B$102:$H$147,2,FALSE)</f>
        <v>259.7323583632916</v>
      </c>
      <c r="AJ84" s="85">
        <f ca="1">VLOOKUP(AJ83,'Installed UEC'!$B$102:$H$147,2,FALSE)</f>
        <v>259.73235836329155</v>
      </c>
      <c r="AK84" s="85">
        <f ca="1">VLOOKUP(AK83,'Installed UEC'!$B$102:$H$147,2,FALSE)</f>
        <v>259.7323583632916</v>
      </c>
      <c r="AL84" s="85">
        <f ca="1">VLOOKUP(AL83,'Installed UEC'!$B$102:$H$147,2,FALSE)</f>
        <v>259.7323583632916</v>
      </c>
      <c r="AM84" s="85">
        <f ca="1">VLOOKUP(AM83,'Installed UEC'!$B$102:$H$147,2,FALSE)</f>
        <v>259.73235836329167</v>
      </c>
      <c r="AN84" s="85">
        <f ca="1">VLOOKUP(AN83,'Installed UEC'!$B$102:$H$147,2,FALSE)</f>
        <v>259.7323583632916</v>
      </c>
      <c r="AO84" s="85">
        <f ca="1">VLOOKUP(AO83,'Installed UEC'!$B$102:$H$147,2,FALSE)</f>
        <v>259.73235836329155</v>
      </c>
      <c r="AP84" s="85">
        <f ca="1">VLOOKUP(AP83,'Installed UEC'!$B$102:$H$147,2,FALSE)</f>
        <v>259.73235836329155</v>
      </c>
      <c r="AQ84" s="85">
        <f ca="1">VLOOKUP(AQ83,'Installed UEC'!$B$102:$H$147,2,FALSE)</f>
        <v>259.73235836329155</v>
      </c>
      <c r="AR84" s="85">
        <f ca="1">VLOOKUP(AR83,'Installed UEC'!$B$102:$H$147,2,FALSE)</f>
        <v>259.73235836329167</v>
      </c>
      <c r="AS84" s="85">
        <f ca="1">VLOOKUP(AS83,'Installed UEC'!$B$102:$H$147,2,FALSE)</f>
        <v>259.73235836329167</v>
      </c>
      <c r="AT84" s="85">
        <f ca="1">VLOOKUP(AT83,'Installed UEC'!$B$102:$H$147,2,FALSE)</f>
        <v>259.73235836329167</v>
      </c>
      <c r="AU84" s="85">
        <f ca="1">VLOOKUP(AU83,'Installed UEC'!$B$102:$H$147,2,FALSE)</f>
        <v>259.73235836329167</v>
      </c>
      <c r="AV84" s="85">
        <f ca="1">VLOOKUP(AV83,'Installed UEC'!$B$102:$H$147,2,FALSE)</f>
        <v>259.73235836329167</v>
      </c>
      <c r="AW84" s="85">
        <f ca="1">VLOOKUP(AW83,'Installed UEC'!$B$102:$H$147,2,FALSE)</f>
        <v>259.73235836329167</v>
      </c>
      <c r="AX84" s="87"/>
    </row>
    <row r="85" spans="2:50" ht="15">
      <c r="B85" s="35"/>
      <c r="C85" s="509"/>
      <c r="D85" s="57" t="str">
        <f>D68</f>
        <v>Top loading Pre-case</v>
      </c>
      <c r="E85" s="85">
        <f ca="1">VLOOKUP(E83,'Installed UEC'!$B$102:$H$147,3,FALSE)</f>
        <v>0</v>
      </c>
      <c r="F85" s="85">
        <f ca="1">VLOOKUP(F83,'Installed UEC'!$B$102:$H$147,3,FALSE)</f>
        <v>276.1012444907407</v>
      </c>
      <c r="G85" s="85">
        <f ca="1">VLOOKUP(G83,'Installed UEC'!$B$102:$H$147,3,FALSE)</f>
        <v>276.1012444907408</v>
      </c>
      <c r="H85" s="85">
        <f ca="1">VLOOKUP(H83,'Installed UEC'!$B$102:$H$147,3,FALSE)</f>
        <v>276.1012444907408</v>
      </c>
      <c r="I85" s="85">
        <f ca="1">VLOOKUP(I83,'Installed UEC'!$B$102:$H$147,3,FALSE)</f>
        <v>276.1012444907407</v>
      </c>
      <c r="J85" s="85">
        <f ca="1">VLOOKUP(J83,'Installed UEC'!$B$102:$H$147,3,FALSE)</f>
        <v>276.1012444907407</v>
      </c>
      <c r="K85" s="85">
        <f ca="1">VLOOKUP(K83,'Installed UEC'!$B$102:$H$147,3,FALSE)</f>
        <v>276.1012444907408</v>
      </c>
      <c r="L85" s="85">
        <f ca="1">VLOOKUP(L83,'Installed UEC'!$B$102:$H$147,3,FALSE)</f>
        <v>276.1012444907407</v>
      </c>
      <c r="M85" s="85">
        <f ca="1">VLOOKUP(M83,'Installed UEC'!$B$102:$H$147,3,FALSE)</f>
        <v>276.1012444907407</v>
      </c>
      <c r="N85" s="85">
        <f ca="1">VLOOKUP(N83,'Installed UEC'!$B$102:$H$147,3,FALSE)</f>
        <v>276.1012444907407</v>
      </c>
      <c r="O85" s="85">
        <f ca="1">VLOOKUP(O83,'Installed UEC'!$B$102:$H$147,3,FALSE)</f>
        <v>276.1012444907407</v>
      </c>
      <c r="P85" s="85">
        <f ca="1">VLOOKUP(P83,'Installed UEC'!$B$102:$H$147,3,FALSE)</f>
        <v>276.1012444907407</v>
      </c>
      <c r="Q85" s="85">
        <f ca="1">VLOOKUP(Q83,'Installed UEC'!$B$102:$H$147,3,FALSE)</f>
        <v>276.1012444907407</v>
      </c>
      <c r="R85" s="85">
        <f ca="1">VLOOKUP(R83,'Installed UEC'!$B$102:$H$147,3,FALSE)</f>
        <v>276.10124449074067</v>
      </c>
      <c r="S85" s="85">
        <f ca="1">VLOOKUP(S83,'Installed UEC'!$B$102:$H$147,3,FALSE)</f>
        <v>276.1012444907407</v>
      </c>
      <c r="T85" s="85">
        <f ca="1">VLOOKUP(T83,'Installed UEC'!$B$102:$H$147,3,FALSE)</f>
        <v>276.10124449074067</v>
      </c>
      <c r="U85" s="85">
        <f ca="1">VLOOKUP(U83,'Installed UEC'!$B$102:$H$147,3,FALSE)</f>
        <v>276.1012444907408</v>
      </c>
      <c r="V85" s="85">
        <f ca="1">VLOOKUP(V83,'Installed UEC'!$B$102:$H$147,3,FALSE)</f>
        <v>274.47826754559964</v>
      </c>
      <c r="W85" s="85">
        <f ca="1">VLOOKUP(W83,'Installed UEC'!$B$102:$H$147,3,FALSE)</f>
        <v>273.0143812648412</v>
      </c>
      <c r="X85" s="85">
        <f ca="1">VLOOKUP(X83,'Installed UEC'!$B$102:$H$147,3,FALSE)</f>
        <v>271.60782729903076</v>
      </c>
      <c r="Y85" s="85">
        <f ca="1">VLOOKUP(Y83,'Installed UEC'!$B$102:$H$147,3,FALSE)</f>
        <v>270.2752317249548</v>
      </c>
      <c r="Z85" s="85">
        <f ca="1">VLOOKUP(Z83,'Installed UEC'!$B$102:$H$147,3,FALSE)</f>
        <v>268.86845388563324</v>
      </c>
      <c r="AA85" s="85">
        <f ca="1">VLOOKUP(AA83,'Installed UEC'!$B$102:$H$147,3,FALSE)</f>
        <v>267.39102898712224</v>
      </c>
      <c r="AB85" s="85">
        <f ca="1">VLOOKUP(AB83,'Installed UEC'!$B$102:$H$147,3,FALSE)</f>
        <v>265.8856061202864</v>
      </c>
      <c r="AC85" s="85">
        <f ca="1">VLOOKUP(AC83,'Installed UEC'!$B$102:$H$147,3,FALSE)</f>
        <v>264.37822186341344</v>
      </c>
      <c r="AD85" s="85">
        <f ca="1">VLOOKUP(AD83,'Installed UEC'!$B$102:$H$147,3,FALSE)</f>
        <v>262.85830533909507</v>
      </c>
      <c r="AE85" s="85">
        <f ca="1">VLOOKUP(AE83,'Installed UEC'!$B$102:$H$147,3,FALSE)</f>
        <v>261.2965797755698</v>
      </c>
      <c r="AF85" s="85">
        <f ca="1">VLOOKUP(AF83,'Installed UEC'!$B$102:$H$147,3,FALSE)</f>
        <v>259.7323583632916</v>
      </c>
      <c r="AG85" s="85">
        <f ca="1">VLOOKUP(AG83,'Installed UEC'!$B$102:$H$147,3,FALSE)</f>
        <v>259.7323583632916</v>
      </c>
      <c r="AH85" s="85">
        <f ca="1">VLOOKUP(AH83,'Installed UEC'!$B$102:$H$147,3,FALSE)</f>
        <v>259.73235836329167</v>
      </c>
      <c r="AI85" s="85">
        <f ca="1">VLOOKUP(AI83,'Installed UEC'!$B$102:$H$147,3,FALSE)</f>
        <v>259.7323583632916</v>
      </c>
      <c r="AJ85" s="85">
        <f ca="1">VLOOKUP(AJ83,'Installed UEC'!$B$102:$H$147,3,FALSE)</f>
        <v>259.73235836329155</v>
      </c>
      <c r="AK85" s="85">
        <f ca="1">VLOOKUP(AK83,'Installed UEC'!$B$102:$H$147,3,FALSE)</f>
        <v>259.7323583632916</v>
      </c>
      <c r="AL85" s="85">
        <f ca="1">VLOOKUP(AL83,'Installed UEC'!$B$102:$H$147,3,FALSE)</f>
        <v>259.7323583632916</v>
      </c>
      <c r="AM85" s="85">
        <f ca="1">VLOOKUP(AM83,'Installed UEC'!$B$102:$H$147,3,FALSE)</f>
        <v>259.73235836329167</v>
      </c>
      <c r="AN85" s="85">
        <f ca="1">VLOOKUP(AN83,'Installed UEC'!$B$102:$H$147,3,FALSE)</f>
        <v>259.7323583632916</v>
      </c>
      <c r="AO85" s="85">
        <f ca="1">VLOOKUP(AO83,'Installed UEC'!$B$102:$H$147,3,FALSE)</f>
        <v>259.73235836329155</v>
      </c>
      <c r="AP85" s="85">
        <f ca="1">VLOOKUP(AP83,'Installed UEC'!$B$102:$H$147,3,FALSE)</f>
        <v>259.73235836329155</v>
      </c>
      <c r="AQ85" s="85">
        <f ca="1">VLOOKUP(AQ83,'Installed UEC'!$B$102:$H$147,3,FALSE)</f>
        <v>259.73235836329155</v>
      </c>
      <c r="AR85" s="85">
        <f ca="1">VLOOKUP(AR83,'Installed UEC'!$B$102:$H$147,3,FALSE)</f>
        <v>259.73235836329167</v>
      </c>
      <c r="AS85" s="85">
        <f ca="1">VLOOKUP(AS83,'Installed UEC'!$B$102:$H$147,3,FALSE)</f>
        <v>259.73235836329167</v>
      </c>
      <c r="AT85" s="85">
        <f ca="1">VLOOKUP(AT83,'Installed UEC'!$B$102:$H$147,3,FALSE)</f>
        <v>259.73235836329167</v>
      </c>
      <c r="AU85" s="85">
        <f ca="1">VLOOKUP(AU83,'Installed UEC'!$B$102:$H$147,3,FALSE)</f>
        <v>259.73235836329167</v>
      </c>
      <c r="AV85" s="85">
        <f ca="1">VLOOKUP(AV83,'Installed UEC'!$B$102:$H$147,3,FALSE)</f>
        <v>259.73235836329167</v>
      </c>
      <c r="AW85" s="85">
        <f ca="1">VLOOKUP(AW83,'Installed UEC'!$B$102:$H$147,3,FALSE)</f>
        <v>259.73235836329167</v>
      </c>
      <c r="AX85" s="38"/>
    </row>
    <row r="86" spans="2:50" ht="15">
      <c r="B86" s="35"/>
      <c r="C86" s="509"/>
      <c r="D86" s="57" t="str">
        <f>D69</f>
        <v xml:space="preserve">Average Pre- case UEC </v>
      </c>
      <c r="E86" s="85">
        <f ca="1">VLOOKUP(E83,'Installed UEC'!$B$102:$H$147,4,FALSE)</f>
        <v>0</v>
      </c>
      <c r="F86" s="85">
        <f ca="1">VLOOKUP(F83,'Installed UEC'!$B$102:$H$147,4,FALSE)</f>
        <v>276.1012444907407</v>
      </c>
      <c r="G86" s="85">
        <f ca="1">VLOOKUP(G83,'Installed UEC'!$B$102:$H$147,4,FALSE)</f>
        <v>276.1012444907408</v>
      </c>
      <c r="H86" s="85">
        <f ca="1">VLOOKUP(H83,'Installed UEC'!$B$102:$H$147,4,FALSE)</f>
        <v>276.1012444907408</v>
      </c>
      <c r="I86" s="85">
        <f ca="1">VLOOKUP(I83,'Installed UEC'!$B$102:$H$147,4,FALSE)</f>
        <v>276.1012444907407</v>
      </c>
      <c r="J86" s="85">
        <f ca="1">VLOOKUP(J83,'Installed UEC'!$B$102:$H$147,4,FALSE)</f>
        <v>276.1012444907407</v>
      </c>
      <c r="K86" s="85">
        <f ca="1">VLOOKUP(K83,'Installed UEC'!$B$102:$H$147,4,FALSE)</f>
        <v>276.1012444907408</v>
      </c>
      <c r="L86" s="85">
        <f ca="1">VLOOKUP(L83,'Installed UEC'!$B$102:$H$147,4,FALSE)</f>
        <v>276.1012444907407</v>
      </c>
      <c r="M86" s="85">
        <f ca="1">VLOOKUP(M83,'Installed UEC'!$B$102:$H$147,4,FALSE)</f>
        <v>276.1012444907407</v>
      </c>
      <c r="N86" s="85">
        <f ca="1">VLOOKUP(N83,'Installed UEC'!$B$102:$H$147,4,FALSE)</f>
        <v>276.1012444907407</v>
      </c>
      <c r="O86" s="85">
        <f ca="1">VLOOKUP(O83,'Installed UEC'!$B$102:$H$147,4,FALSE)</f>
        <v>276.1012444907407</v>
      </c>
      <c r="P86" s="85">
        <f ca="1">VLOOKUP(P83,'Installed UEC'!$B$102:$H$147,4,FALSE)</f>
        <v>276.1012444907407</v>
      </c>
      <c r="Q86" s="85">
        <f ca="1">VLOOKUP(Q83,'Installed UEC'!$B$102:$H$147,4,FALSE)</f>
        <v>276.1012444907407</v>
      </c>
      <c r="R86" s="85">
        <f ca="1">VLOOKUP(R83,'Installed UEC'!$B$102:$H$147,4,FALSE)</f>
        <v>276.10124449074067</v>
      </c>
      <c r="S86" s="85">
        <f ca="1">VLOOKUP(S83,'Installed UEC'!$B$102:$H$147,4,FALSE)</f>
        <v>276.1012444907407</v>
      </c>
      <c r="T86" s="85">
        <f ca="1">VLOOKUP(T83,'Installed UEC'!$B$102:$H$147,4,FALSE)</f>
        <v>276.10124449074067</v>
      </c>
      <c r="U86" s="85">
        <f ca="1">VLOOKUP(U83,'Installed UEC'!$B$102:$H$147,4,FALSE)</f>
        <v>276.1012444907408</v>
      </c>
      <c r="V86" s="85">
        <f ca="1">VLOOKUP(V83,'Installed UEC'!$B$102:$H$147,4,FALSE)</f>
        <v>274.47826754559964</v>
      </c>
      <c r="W86" s="85">
        <f ca="1">VLOOKUP(W83,'Installed UEC'!$B$102:$H$147,4,FALSE)</f>
        <v>273.0143812648412</v>
      </c>
      <c r="X86" s="85">
        <f ca="1">VLOOKUP(X83,'Installed UEC'!$B$102:$H$147,4,FALSE)</f>
        <v>271.60782729903076</v>
      </c>
      <c r="Y86" s="85">
        <f ca="1">VLOOKUP(Y83,'Installed UEC'!$B$102:$H$147,4,FALSE)</f>
        <v>270.2752317249548</v>
      </c>
      <c r="Z86" s="85">
        <f ca="1">VLOOKUP(Z83,'Installed UEC'!$B$102:$H$147,4,FALSE)</f>
        <v>268.86845388563324</v>
      </c>
      <c r="AA86" s="85">
        <f ca="1">VLOOKUP(AA83,'Installed UEC'!$B$102:$H$147,4,FALSE)</f>
        <v>267.39102898712224</v>
      </c>
      <c r="AB86" s="85">
        <f ca="1">VLOOKUP(AB83,'Installed UEC'!$B$102:$H$147,4,FALSE)</f>
        <v>265.8856061202864</v>
      </c>
      <c r="AC86" s="85">
        <f ca="1">VLOOKUP(AC83,'Installed UEC'!$B$102:$H$147,4,FALSE)</f>
        <v>264.37822186341344</v>
      </c>
      <c r="AD86" s="85">
        <f ca="1">VLOOKUP(AD83,'Installed UEC'!$B$102:$H$147,4,FALSE)</f>
        <v>262.85830533909507</v>
      </c>
      <c r="AE86" s="85">
        <f ca="1">VLOOKUP(AE83,'Installed UEC'!$B$102:$H$147,4,FALSE)</f>
        <v>261.2965797755698</v>
      </c>
      <c r="AF86" s="85">
        <f ca="1">VLOOKUP(AF83,'Installed UEC'!$B$102:$H$147,4,FALSE)</f>
        <v>259.7323583632916</v>
      </c>
      <c r="AG86" s="85">
        <f ca="1">VLOOKUP(AG83,'Installed UEC'!$B$102:$H$147,4,FALSE)</f>
        <v>259.7323583632916</v>
      </c>
      <c r="AH86" s="85">
        <f ca="1">VLOOKUP(AH83,'Installed UEC'!$B$102:$H$147,4,FALSE)</f>
        <v>259.73235836329167</v>
      </c>
      <c r="AI86" s="85">
        <f ca="1">VLOOKUP(AI83,'Installed UEC'!$B$102:$H$147,4,FALSE)</f>
        <v>259.7323583632916</v>
      </c>
      <c r="AJ86" s="85">
        <f ca="1">VLOOKUP(AJ83,'Installed UEC'!$B$102:$H$147,4,FALSE)</f>
        <v>259.73235836329155</v>
      </c>
      <c r="AK86" s="85">
        <f ca="1">VLOOKUP(AK83,'Installed UEC'!$B$102:$H$147,4,FALSE)</f>
        <v>259.7323583632916</v>
      </c>
      <c r="AL86" s="85">
        <f ca="1">VLOOKUP(AL83,'Installed UEC'!$B$102:$H$147,4,FALSE)</f>
        <v>259.7323583632916</v>
      </c>
      <c r="AM86" s="85">
        <f ca="1">VLOOKUP(AM83,'Installed UEC'!$B$102:$H$147,4,FALSE)</f>
        <v>259.73235836329167</v>
      </c>
      <c r="AN86" s="85">
        <f ca="1">VLOOKUP(AN83,'Installed UEC'!$B$102:$H$147,4,FALSE)</f>
        <v>259.7323583632916</v>
      </c>
      <c r="AO86" s="85">
        <f ca="1">VLOOKUP(AO83,'Installed UEC'!$B$102:$H$147,4,FALSE)</f>
        <v>259.73235836329155</v>
      </c>
      <c r="AP86" s="85">
        <f ca="1">VLOOKUP(AP83,'Installed UEC'!$B$102:$H$147,4,FALSE)</f>
        <v>259.73235836329155</v>
      </c>
      <c r="AQ86" s="85">
        <f ca="1">VLOOKUP(AQ83,'Installed UEC'!$B$102:$H$147,4,FALSE)</f>
        <v>259.73235836329155</v>
      </c>
      <c r="AR86" s="85">
        <f ca="1">VLOOKUP(AR83,'Installed UEC'!$B$102:$H$147,4,FALSE)</f>
        <v>259.73235836329167</v>
      </c>
      <c r="AS86" s="85">
        <f ca="1">VLOOKUP(AS83,'Installed UEC'!$B$102:$H$147,4,FALSE)</f>
        <v>259.73235836329167</v>
      </c>
      <c r="AT86" s="85">
        <f ca="1">VLOOKUP(AT83,'Installed UEC'!$B$102:$H$147,4,FALSE)</f>
        <v>259.73235836329167</v>
      </c>
      <c r="AU86" s="85">
        <f ca="1">VLOOKUP(AU83,'Installed UEC'!$B$102:$H$147,4,FALSE)</f>
        <v>259.73235836329167</v>
      </c>
      <c r="AV86" s="85">
        <f ca="1">VLOOKUP(AV83,'Installed UEC'!$B$102:$H$147,4,FALSE)</f>
        <v>259.73235836329167</v>
      </c>
      <c r="AW86" s="85">
        <f ca="1">VLOOKUP(AW83,'Installed UEC'!$B$102:$H$147,4,FALSE)</f>
        <v>259.73235836329167</v>
      </c>
      <c r="AX86" s="38"/>
    </row>
    <row r="87" spans="2:50" ht="15">
      <c r="B87" s="35"/>
      <c r="C87" s="509"/>
      <c r="D87" s="509"/>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38"/>
    </row>
    <row r="88" spans="2:50" ht="15">
      <c r="B88" s="61" t="s">
        <v>224</v>
      </c>
      <c r="C88" s="509"/>
      <c r="D88" s="509"/>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38"/>
    </row>
    <row r="89" spans="2:50" ht="15">
      <c r="B89" s="61"/>
      <c r="C89" s="509"/>
      <c r="D89" s="509"/>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38"/>
    </row>
    <row r="90" spans="2:50" ht="15">
      <c r="B90" s="61"/>
      <c r="C90" s="509"/>
      <c r="D90" s="57" t="s">
        <v>24</v>
      </c>
      <c r="E90" s="291">
        <f aca="true" t="shared" si="36" ref="E90:AW90">E83</f>
        <v>1990</v>
      </c>
      <c r="F90" s="291">
        <f t="shared" si="36"/>
        <v>1991</v>
      </c>
      <c r="G90" s="291">
        <f t="shared" si="36"/>
        <v>1992</v>
      </c>
      <c r="H90" s="291">
        <f t="shared" si="36"/>
        <v>1993</v>
      </c>
      <c r="I90" s="291">
        <f t="shared" si="36"/>
        <v>1994</v>
      </c>
      <c r="J90" s="291">
        <f t="shared" si="36"/>
        <v>1995</v>
      </c>
      <c r="K90" s="291">
        <f t="shared" si="36"/>
        <v>1996</v>
      </c>
      <c r="L90" s="291">
        <f t="shared" si="36"/>
        <v>1997</v>
      </c>
      <c r="M90" s="291">
        <f t="shared" si="36"/>
        <v>1998</v>
      </c>
      <c r="N90" s="291">
        <f t="shared" si="36"/>
        <v>1999</v>
      </c>
      <c r="O90" s="291">
        <f t="shared" si="36"/>
        <v>2000</v>
      </c>
      <c r="P90" s="291">
        <f t="shared" si="36"/>
        <v>2001</v>
      </c>
      <c r="Q90" s="291">
        <f t="shared" si="36"/>
        <v>2002</v>
      </c>
      <c r="R90" s="291">
        <f t="shared" si="36"/>
        <v>2003</v>
      </c>
      <c r="S90" s="291">
        <f t="shared" si="36"/>
        <v>2004</v>
      </c>
      <c r="T90" s="291">
        <f t="shared" si="36"/>
        <v>2005</v>
      </c>
      <c r="U90" s="291">
        <f t="shared" si="36"/>
        <v>2006</v>
      </c>
      <c r="V90" s="291">
        <f t="shared" si="36"/>
        <v>2007</v>
      </c>
      <c r="W90" s="291">
        <f t="shared" si="36"/>
        <v>2008</v>
      </c>
      <c r="X90" s="291">
        <f t="shared" si="36"/>
        <v>2009</v>
      </c>
      <c r="Y90" s="291">
        <f t="shared" si="36"/>
        <v>2010</v>
      </c>
      <c r="Z90" s="291">
        <f t="shared" si="36"/>
        <v>2011</v>
      </c>
      <c r="AA90" s="291">
        <f t="shared" si="36"/>
        <v>2012</v>
      </c>
      <c r="AB90" s="291">
        <f t="shared" si="36"/>
        <v>2013</v>
      </c>
      <c r="AC90" s="291">
        <f t="shared" si="36"/>
        <v>2014</v>
      </c>
      <c r="AD90" s="291">
        <f t="shared" si="36"/>
        <v>2015</v>
      </c>
      <c r="AE90" s="291">
        <f t="shared" si="36"/>
        <v>2016</v>
      </c>
      <c r="AF90" s="291">
        <f t="shared" si="36"/>
        <v>2017</v>
      </c>
      <c r="AG90" s="291">
        <f t="shared" si="36"/>
        <v>2018</v>
      </c>
      <c r="AH90" s="291">
        <f t="shared" si="36"/>
        <v>2019</v>
      </c>
      <c r="AI90" s="291">
        <f t="shared" si="36"/>
        <v>2020</v>
      </c>
      <c r="AJ90" s="291">
        <f t="shared" si="36"/>
        <v>2021</v>
      </c>
      <c r="AK90" s="291">
        <f t="shared" si="36"/>
        <v>2022</v>
      </c>
      <c r="AL90" s="291">
        <f t="shared" si="36"/>
        <v>2023</v>
      </c>
      <c r="AM90" s="291">
        <f t="shared" si="36"/>
        <v>2024</v>
      </c>
      <c r="AN90" s="291">
        <f t="shared" si="36"/>
        <v>2025</v>
      </c>
      <c r="AO90" s="291">
        <f t="shared" si="36"/>
        <v>2026</v>
      </c>
      <c r="AP90" s="291">
        <f t="shared" si="36"/>
        <v>2027</v>
      </c>
      <c r="AQ90" s="291">
        <f t="shared" si="36"/>
        <v>2028</v>
      </c>
      <c r="AR90" s="291">
        <f t="shared" si="36"/>
        <v>2029</v>
      </c>
      <c r="AS90" s="291">
        <f t="shared" si="36"/>
        <v>2030</v>
      </c>
      <c r="AT90" s="291">
        <f t="shared" si="36"/>
        <v>2031</v>
      </c>
      <c r="AU90" s="291">
        <f t="shared" si="36"/>
        <v>2032</v>
      </c>
      <c r="AV90" s="291">
        <f t="shared" si="36"/>
        <v>2033</v>
      </c>
      <c r="AW90" s="291">
        <f t="shared" si="36"/>
        <v>2034</v>
      </c>
      <c r="AX90" s="38"/>
    </row>
    <row r="91" spans="2:50" ht="15">
      <c r="B91" s="35"/>
      <c r="C91" s="509"/>
      <c r="D91" s="57" t="str">
        <f>D74</f>
        <v>Front loading Post case</v>
      </c>
      <c r="E91" s="85">
        <f ca="1">VLOOKUP(E83,'Installed UEC'!$B$102:$H$147,5,FALSE)</f>
        <v>0</v>
      </c>
      <c r="F91" s="85">
        <f ca="1">VLOOKUP(F83,'Installed UEC'!$B$102:$H$147,5,FALSE)</f>
        <v>276.1012444907407</v>
      </c>
      <c r="G91" s="85">
        <f ca="1">VLOOKUP(G83,'Installed UEC'!$B$102:$H$147,5,FALSE)</f>
        <v>276.1012444907408</v>
      </c>
      <c r="H91" s="85">
        <f ca="1">VLOOKUP(H83,'Installed UEC'!$B$102:$H$147,5,FALSE)</f>
        <v>276.1012444907408</v>
      </c>
      <c r="I91" s="85">
        <f ca="1">VLOOKUP(I83,'Installed UEC'!$B$102:$H$147,5,FALSE)</f>
        <v>276.1012444907407</v>
      </c>
      <c r="J91" s="85">
        <f ca="1">VLOOKUP(J83,'Installed UEC'!$B$102:$H$147,5,FALSE)</f>
        <v>276.1012444907407</v>
      </c>
      <c r="K91" s="85">
        <f ca="1">VLOOKUP(K83,'Installed UEC'!$B$102:$H$147,5,FALSE)</f>
        <v>276.1012444907408</v>
      </c>
      <c r="L91" s="85">
        <f ca="1">VLOOKUP(L83,'Installed UEC'!$B$102:$H$147,5,FALSE)</f>
        <v>276.1012444907407</v>
      </c>
      <c r="M91" s="85">
        <f ca="1">VLOOKUP(M83,'Installed UEC'!$B$102:$H$147,5,FALSE)</f>
        <v>276.1012444907407</v>
      </c>
      <c r="N91" s="85">
        <f ca="1">VLOOKUP(N83,'Installed UEC'!$B$102:$H$147,5,FALSE)</f>
        <v>276.1012444907407</v>
      </c>
      <c r="O91" s="85">
        <f ca="1">VLOOKUP(O83,'Installed UEC'!$B$102:$H$147,5,FALSE)</f>
        <v>276.1012444907407</v>
      </c>
      <c r="P91" s="85">
        <f ca="1">VLOOKUP(P83,'Installed UEC'!$B$102:$H$147,5,FALSE)</f>
        <v>276.1012444907407</v>
      </c>
      <c r="Q91" s="85">
        <f ca="1">VLOOKUP(Q83,'Installed UEC'!$B$102:$H$147,5,FALSE)</f>
        <v>276.1012444907407</v>
      </c>
      <c r="R91" s="85">
        <f ca="1">VLOOKUP(R83,'Installed UEC'!$B$102:$H$147,5,FALSE)</f>
        <v>276.10124449074067</v>
      </c>
      <c r="S91" s="85">
        <f ca="1">VLOOKUP(S83,'Installed UEC'!$B$102:$H$147,5,FALSE)</f>
        <v>276.1012444907407</v>
      </c>
      <c r="T91" s="85">
        <f ca="1">VLOOKUP(T83,'Installed UEC'!$B$102:$H$147,5,FALSE)</f>
        <v>276.10124449074067</v>
      </c>
      <c r="U91" s="85">
        <f ca="1">VLOOKUP(U83,'Installed UEC'!$B$102:$H$147,5,FALSE)</f>
        <v>276.1012444907408</v>
      </c>
      <c r="V91" s="85">
        <f ca="1">VLOOKUP(V83,'Installed UEC'!$B$102:$H$147,5,FALSE)</f>
        <v>274.47826754559964</v>
      </c>
      <c r="W91" s="85">
        <f ca="1">VLOOKUP(W83,'Installed UEC'!$B$102:$H$147,5,FALSE)</f>
        <v>273.0143812648412</v>
      </c>
      <c r="X91" s="85">
        <f ca="1">VLOOKUP(X83,'Installed UEC'!$B$102:$H$147,5,FALSE)</f>
        <v>271.60782729903076</v>
      </c>
      <c r="Y91" s="85">
        <f ca="1">VLOOKUP(Y83,'Installed UEC'!$B$102:$H$147,5,FALSE)</f>
        <v>270.2752317249548</v>
      </c>
      <c r="Z91" s="85">
        <f ca="1">VLOOKUP(Z83,'Installed UEC'!$B$102:$H$147,5,FALSE)</f>
        <v>268.86845388563324</v>
      </c>
      <c r="AA91" s="85">
        <f ca="1">VLOOKUP(AA83,'Installed UEC'!$B$102:$H$147,5,FALSE)</f>
        <v>267.39102898712224</v>
      </c>
      <c r="AB91" s="85">
        <f ca="1">VLOOKUP(AB83,'Installed UEC'!$B$102:$H$147,5,FALSE)</f>
        <v>258.31123628294597</v>
      </c>
      <c r="AC91" s="85">
        <f ca="1">VLOOKUP(AC83,'Installed UEC'!$B$102:$H$147,5,FALSE)</f>
        <v>249.10973824938333</v>
      </c>
      <c r="AD91" s="85">
        <f ca="1">VLOOKUP(AD83,'Installed UEC'!$B$102:$H$147,5,FALSE)</f>
        <v>239.8403978080173</v>
      </c>
      <c r="AE91" s="85">
        <f ca="1">VLOOKUP(AE83,'Installed UEC'!$B$102:$H$147,5,FALSE)</f>
        <v>230.32560738968417</v>
      </c>
      <c r="AF91" s="85">
        <f ca="1">VLOOKUP(AF83,'Installed UEC'!$B$102:$H$147,5,FALSE)</f>
        <v>220.18975880399242</v>
      </c>
      <c r="AG91" s="85">
        <f ca="1">VLOOKUP(AG83,'Installed UEC'!$B$102:$H$147,5,FALSE)</f>
        <v>211.38173108109504</v>
      </c>
      <c r="AH91" s="85">
        <f ca="1">VLOOKUP(AH83,'Installed UEC'!$B$102:$H$147,5,FALSE)</f>
        <v>202.9715340402637</v>
      </c>
      <c r="AI91" s="85">
        <f ca="1">VLOOKUP(AI83,'Installed UEC'!$B$102:$H$147,5,FALSE)</f>
        <v>195.37362860436974</v>
      </c>
      <c r="AJ91" s="85">
        <f ca="1">VLOOKUP(AJ83,'Installed UEC'!$B$102:$H$147,5,FALSE)</f>
        <v>188.6675475842634</v>
      </c>
      <c r="AK91" s="85">
        <f ca="1">VLOOKUP(AK83,'Installed UEC'!$B$102:$H$147,5,FALSE)</f>
        <v>182.02530312419938</v>
      </c>
      <c r="AL91" s="85">
        <f ca="1">VLOOKUP(AL83,'Installed UEC'!$B$102:$H$147,5,FALSE)</f>
        <v>175.12636635972174</v>
      </c>
      <c r="AM91" s="85">
        <f ca="1">VLOOKUP(AM83,'Installed UEC'!$B$102:$H$147,5,FALSE)</f>
        <v>175.12636635972177</v>
      </c>
      <c r="AN91" s="85">
        <f ca="1">VLOOKUP(AN83,'Installed UEC'!$B$102:$H$147,5,FALSE)</f>
        <v>175.12636635972177</v>
      </c>
      <c r="AO91" s="85">
        <f ca="1">VLOOKUP(AO83,'Installed UEC'!$B$102:$H$147,5,FALSE)</f>
        <v>175.12636635972171</v>
      </c>
      <c r="AP91" s="85">
        <f ca="1">VLOOKUP(AP83,'Installed UEC'!$B$102:$H$147,5,FALSE)</f>
        <v>175.1263663597217</v>
      </c>
      <c r="AQ91" s="85">
        <f ca="1">VLOOKUP(AQ83,'Installed UEC'!$B$102:$H$147,5,FALSE)</f>
        <v>175.1263663597217</v>
      </c>
      <c r="AR91" s="85">
        <f ca="1">VLOOKUP(AR83,'Installed UEC'!$B$102:$H$147,5,FALSE)</f>
        <v>175.12636635972177</v>
      </c>
      <c r="AS91" s="85">
        <f ca="1">VLOOKUP(AS83,'Installed UEC'!$B$102:$H$147,5,FALSE)</f>
        <v>175.12636635972177</v>
      </c>
      <c r="AT91" s="85">
        <f ca="1">VLOOKUP(AT83,'Installed UEC'!$B$102:$H$147,5,FALSE)</f>
        <v>175.1263663597218</v>
      </c>
      <c r="AU91" s="85">
        <f ca="1">VLOOKUP(AU83,'Installed UEC'!$B$102:$H$147,5,FALSE)</f>
        <v>175.12636635972177</v>
      </c>
      <c r="AV91" s="85">
        <f ca="1">VLOOKUP(AV83,'Installed UEC'!$B$102:$H$147,5,FALSE)</f>
        <v>175.12636635972174</v>
      </c>
      <c r="AW91" s="85">
        <f ca="1">VLOOKUP(AW83,'Installed UEC'!$B$102:$H$147,5,FALSE)</f>
        <v>175.1263663597218</v>
      </c>
      <c r="AX91" s="38"/>
    </row>
    <row r="92" spans="2:50" ht="15">
      <c r="B92" s="35"/>
      <c r="C92" s="509"/>
      <c r="D92" s="57" t="str">
        <f aca="true" t="shared" si="37" ref="D92:D93">D75</f>
        <v>Top loading Post case</v>
      </c>
      <c r="E92" s="85">
        <f ca="1">VLOOKUP(E83,'Installed UEC'!$B$102:$H$147,6,FALSE)</f>
        <v>0</v>
      </c>
      <c r="F92" s="85">
        <f ca="1">VLOOKUP(F83,'Installed UEC'!$B$102:$H$147,6,FALSE)</f>
        <v>276.1012444907407</v>
      </c>
      <c r="G92" s="85">
        <f ca="1">VLOOKUP(G83,'Installed UEC'!$B$102:$H$147,6,FALSE)</f>
        <v>276.1012444907408</v>
      </c>
      <c r="H92" s="85">
        <f ca="1">VLOOKUP(H83,'Installed UEC'!$B$102:$H$147,6,FALSE)</f>
        <v>276.1012444907408</v>
      </c>
      <c r="I92" s="85">
        <f ca="1">VLOOKUP(I83,'Installed UEC'!$B$102:$H$147,6,FALSE)</f>
        <v>276.1012444907407</v>
      </c>
      <c r="J92" s="85">
        <f ca="1">VLOOKUP(J83,'Installed UEC'!$B$102:$H$147,6,FALSE)</f>
        <v>276.1012444907407</v>
      </c>
      <c r="K92" s="85">
        <f ca="1">VLOOKUP(K83,'Installed UEC'!$B$102:$H$147,6,FALSE)</f>
        <v>276.1012444907408</v>
      </c>
      <c r="L92" s="85">
        <f ca="1">VLOOKUP(L83,'Installed UEC'!$B$102:$H$147,6,FALSE)</f>
        <v>276.1012444907407</v>
      </c>
      <c r="M92" s="85">
        <f ca="1">VLOOKUP(M83,'Installed UEC'!$B$102:$H$147,6,FALSE)</f>
        <v>276.1012444907407</v>
      </c>
      <c r="N92" s="85">
        <f ca="1">VLOOKUP(N83,'Installed UEC'!$B$102:$H$147,6,FALSE)</f>
        <v>276.1012444907407</v>
      </c>
      <c r="O92" s="85">
        <f ca="1">VLOOKUP(O83,'Installed UEC'!$B$102:$H$147,6,FALSE)</f>
        <v>276.1012444907407</v>
      </c>
      <c r="P92" s="85">
        <f ca="1">VLOOKUP(P83,'Installed UEC'!$B$102:$H$147,6,FALSE)</f>
        <v>276.1012444907407</v>
      </c>
      <c r="Q92" s="85">
        <f ca="1">VLOOKUP(Q83,'Installed UEC'!$B$102:$H$147,6,FALSE)</f>
        <v>276.1012444907407</v>
      </c>
      <c r="R92" s="85">
        <f ca="1">VLOOKUP(R83,'Installed UEC'!$B$102:$H$147,6,FALSE)</f>
        <v>276.10124449074067</v>
      </c>
      <c r="S92" s="85">
        <f ca="1">VLOOKUP(S83,'Installed UEC'!$B$102:$H$147,6,FALSE)</f>
        <v>276.1012444907407</v>
      </c>
      <c r="T92" s="85">
        <f ca="1">VLOOKUP(T83,'Installed UEC'!$B$102:$H$147,6,FALSE)</f>
        <v>276.10124449074067</v>
      </c>
      <c r="U92" s="85">
        <f ca="1">VLOOKUP(U83,'Installed UEC'!$B$102:$H$147,6,FALSE)</f>
        <v>276.1012444907408</v>
      </c>
      <c r="V92" s="85">
        <f ca="1">VLOOKUP(V83,'Installed UEC'!$B$102:$H$147,6,FALSE)</f>
        <v>274.47826754559964</v>
      </c>
      <c r="W92" s="85">
        <f ca="1">VLOOKUP(W83,'Installed UEC'!$B$102:$H$147,6,FALSE)</f>
        <v>273.0143812648412</v>
      </c>
      <c r="X92" s="85">
        <f ca="1">VLOOKUP(X83,'Installed UEC'!$B$102:$H$147,6,FALSE)</f>
        <v>271.60782729903076</v>
      </c>
      <c r="Y92" s="85">
        <f ca="1">VLOOKUP(Y83,'Installed UEC'!$B$102:$H$147,6,FALSE)</f>
        <v>270.2752317249548</v>
      </c>
      <c r="Z92" s="85">
        <f ca="1">VLOOKUP(Z83,'Installed UEC'!$B$102:$H$147,6,FALSE)</f>
        <v>268.86845388563324</v>
      </c>
      <c r="AA92" s="85">
        <f ca="1">VLOOKUP(AA83,'Installed UEC'!$B$102:$H$147,6,FALSE)</f>
        <v>267.39102898712224</v>
      </c>
      <c r="AB92" s="85">
        <f ca="1">VLOOKUP(AB83,'Installed UEC'!$B$102:$H$147,6,FALSE)</f>
        <v>258.31123628294597</v>
      </c>
      <c r="AC92" s="85">
        <f ca="1">VLOOKUP(AC83,'Installed UEC'!$B$102:$H$147,6,FALSE)</f>
        <v>249.10973824938333</v>
      </c>
      <c r="AD92" s="85">
        <f ca="1">VLOOKUP(AD83,'Installed UEC'!$B$102:$H$147,6,FALSE)</f>
        <v>239.8403978080173</v>
      </c>
      <c r="AE92" s="85">
        <f ca="1">VLOOKUP(AE83,'Installed UEC'!$B$102:$H$147,6,FALSE)</f>
        <v>230.32560738968417</v>
      </c>
      <c r="AF92" s="85">
        <f ca="1">VLOOKUP(AF83,'Installed UEC'!$B$102:$H$147,6,FALSE)</f>
        <v>220.18975880399242</v>
      </c>
      <c r="AG92" s="85">
        <f ca="1">VLOOKUP(AG83,'Installed UEC'!$B$102:$H$147,6,FALSE)</f>
        <v>211.38173108109504</v>
      </c>
      <c r="AH92" s="85">
        <f ca="1">VLOOKUP(AH83,'Installed UEC'!$B$102:$H$147,6,FALSE)</f>
        <v>202.9715340402637</v>
      </c>
      <c r="AI92" s="85">
        <f ca="1">VLOOKUP(AI83,'Installed UEC'!$B$102:$H$147,6,FALSE)</f>
        <v>195.37362860436974</v>
      </c>
      <c r="AJ92" s="85">
        <f ca="1">VLOOKUP(AJ83,'Installed UEC'!$B$102:$H$147,6,FALSE)</f>
        <v>188.6675475842634</v>
      </c>
      <c r="AK92" s="85">
        <f ca="1">VLOOKUP(AK83,'Installed UEC'!$B$102:$H$147,6,FALSE)</f>
        <v>182.02530312419938</v>
      </c>
      <c r="AL92" s="85">
        <f ca="1">VLOOKUP(AL83,'Installed UEC'!$B$102:$H$147,6,FALSE)</f>
        <v>175.12636635972174</v>
      </c>
      <c r="AM92" s="85">
        <f ca="1">VLOOKUP(AM83,'Installed UEC'!$B$102:$H$147,6,FALSE)</f>
        <v>175.12636635972177</v>
      </c>
      <c r="AN92" s="85">
        <f ca="1">VLOOKUP(AN83,'Installed UEC'!$B$102:$H$147,6,FALSE)</f>
        <v>175.12636635972177</v>
      </c>
      <c r="AO92" s="85">
        <f ca="1">VLOOKUP(AO83,'Installed UEC'!$B$102:$H$147,6,FALSE)</f>
        <v>175.12636635972171</v>
      </c>
      <c r="AP92" s="85">
        <f ca="1">VLOOKUP(AP83,'Installed UEC'!$B$102:$H$147,6,FALSE)</f>
        <v>175.1263663597217</v>
      </c>
      <c r="AQ92" s="85">
        <f ca="1">VLOOKUP(AQ83,'Installed UEC'!$B$102:$H$147,6,FALSE)</f>
        <v>175.1263663597217</v>
      </c>
      <c r="AR92" s="85">
        <f ca="1">VLOOKUP(AR83,'Installed UEC'!$B$102:$H$147,6,FALSE)</f>
        <v>175.12636635972177</v>
      </c>
      <c r="AS92" s="85">
        <f ca="1">VLOOKUP(AS83,'Installed UEC'!$B$102:$H$147,6,FALSE)</f>
        <v>175.12636635972177</v>
      </c>
      <c r="AT92" s="85">
        <f ca="1">VLOOKUP(AT83,'Installed UEC'!$B$102:$H$147,6,FALSE)</f>
        <v>175.1263663597218</v>
      </c>
      <c r="AU92" s="85">
        <f ca="1">VLOOKUP(AU83,'Installed UEC'!$B$102:$H$147,6,FALSE)</f>
        <v>175.12636635972177</v>
      </c>
      <c r="AV92" s="85">
        <f ca="1">VLOOKUP(AV83,'Installed UEC'!$B$102:$H$147,6,FALSE)</f>
        <v>175.12636635972174</v>
      </c>
      <c r="AW92" s="85">
        <f ca="1">VLOOKUP(AW83,'Installed UEC'!$B$102:$H$147,6,FALSE)</f>
        <v>175.1263663597218</v>
      </c>
      <c r="AX92" s="38"/>
    </row>
    <row r="93" spans="2:50" ht="15">
      <c r="B93" s="35"/>
      <c r="C93" s="509"/>
      <c r="D93" s="57" t="str">
        <f t="shared" si="37"/>
        <v xml:space="preserve">Average post case UEC </v>
      </c>
      <c r="E93" s="85">
        <f ca="1">VLOOKUP(E83,'Installed UEC'!$B$102:$H$147,7,FALSE)</f>
        <v>0</v>
      </c>
      <c r="F93" s="85">
        <f ca="1">VLOOKUP(F83,'Installed UEC'!$B$102:$H$147,7,FALSE)</f>
        <v>276.1012444907407</v>
      </c>
      <c r="G93" s="85">
        <f ca="1">VLOOKUP(G83,'Installed UEC'!$B$102:$H$147,7,FALSE)</f>
        <v>276.1012444907408</v>
      </c>
      <c r="H93" s="85">
        <f ca="1">VLOOKUP(H83,'Installed UEC'!$B$102:$H$147,7,FALSE)</f>
        <v>276.1012444907408</v>
      </c>
      <c r="I93" s="85">
        <f ca="1">VLOOKUP(I83,'Installed UEC'!$B$102:$H$147,7,FALSE)</f>
        <v>276.1012444907407</v>
      </c>
      <c r="J93" s="85">
        <f ca="1">VLOOKUP(J83,'Installed UEC'!$B$102:$H$147,7,FALSE)</f>
        <v>276.1012444907407</v>
      </c>
      <c r="K93" s="85">
        <f ca="1">VLOOKUP(K83,'Installed UEC'!$B$102:$H$147,7,FALSE)</f>
        <v>276.1012444907408</v>
      </c>
      <c r="L93" s="85">
        <f ca="1">VLOOKUP(L83,'Installed UEC'!$B$102:$H$147,7,FALSE)</f>
        <v>276.1012444907407</v>
      </c>
      <c r="M93" s="85">
        <f ca="1">VLOOKUP(M83,'Installed UEC'!$B$102:$H$147,7,FALSE)</f>
        <v>276.1012444907407</v>
      </c>
      <c r="N93" s="85">
        <f ca="1">VLOOKUP(N83,'Installed UEC'!$B$102:$H$147,7,FALSE)</f>
        <v>276.1012444907407</v>
      </c>
      <c r="O93" s="85">
        <f ca="1">VLOOKUP(O83,'Installed UEC'!$B$102:$H$147,7,FALSE)</f>
        <v>276.1012444907407</v>
      </c>
      <c r="P93" s="85">
        <f ca="1">VLOOKUP(P83,'Installed UEC'!$B$102:$H$147,7,FALSE)</f>
        <v>276.1012444907407</v>
      </c>
      <c r="Q93" s="85">
        <f ca="1">VLOOKUP(Q83,'Installed UEC'!$B$102:$H$147,7,FALSE)</f>
        <v>276.1012444907407</v>
      </c>
      <c r="R93" s="85">
        <f ca="1">VLOOKUP(R83,'Installed UEC'!$B$102:$H$147,7,FALSE)</f>
        <v>276.10124449074067</v>
      </c>
      <c r="S93" s="85">
        <f ca="1">VLOOKUP(S83,'Installed UEC'!$B$102:$H$147,7,FALSE)</f>
        <v>276.1012444907407</v>
      </c>
      <c r="T93" s="85">
        <f ca="1">VLOOKUP(T83,'Installed UEC'!$B$102:$H$147,7,FALSE)</f>
        <v>276.10124449074067</v>
      </c>
      <c r="U93" s="85">
        <f ca="1">VLOOKUP(U83,'Installed UEC'!$B$102:$H$147,7,FALSE)</f>
        <v>276.1012444907408</v>
      </c>
      <c r="V93" s="85">
        <f ca="1">VLOOKUP(V83,'Installed UEC'!$B$102:$H$147,7,FALSE)</f>
        <v>274.47826754559964</v>
      </c>
      <c r="W93" s="85">
        <f ca="1">VLOOKUP(W83,'Installed UEC'!$B$102:$H$147,7,FALSE)</f>
        <v>273.0143812648412</v>
      </c>
      <c r="X93" s="85">
        <f ca="1">VLOOKUP(X83,'Installed UEC'!$B$102:$H$147,7,FALSE)</f>
        <v>271.60782729903076</v>
      </c>
      <c r="Y93" s="85">
        <f ca="1">VLOOKUP(Y83,'Installed UEC'!$B$102:$H$147,7,FALSE)</f>
        <v>270.2752317249548</v>
      </c>
      <c r="Z93" s="85">
        <f ca="1">VLOOKUP(Z83,'Installed UEC'!$B$102:$H$147,7,FALSE)</f>
        <v>268.86845388563324</v>
      </c>
      <c r="AA93" s="85">
        <f ca="1">VLOOKUP(AA83,'Installed UEC'!$B$102:$H$147,7,FALSE)</f>
        <v>267.39102898712224</v>
      </c>
      <c r="AB93" s="85">
        <f ca="1">VLOOKUP(AB83,'Installed UEC'!$B$102:$H$147,7,FALSE)</f>
        <v>258.31123628294597</v>
      </c>
      <c r="AC93" s="85">
        <f ca="1">VLOOKUP(AC83,'Installed UEC'!$B$102:$H$147,7,FALSE)</f>
        <v>249.10973824938333</v>
      </c>
      <c r="AD93" s="85">
        <f ca="1">VLOOKUP(AD83,'Installed UEC'!$B$102:$H$147,7,FALSE)</f>
        <v>239.8403978080173</v>
      </c>
      <c r="AE93" s="85">
        <f ca="1">VLOOKUP(AE83,'Installed UEC'!$B$102:$H$147,7,FALSE)</f>
        <v>230.32560738968417</v>
      </c>
      <c r="AF93" s="85">
        <f ca="1">VLOOKUP(AF83,'Installed UEC'!$B$102:$H$147,7,FALSE)</f>
        <v>220.18975880399242</v>
      </c>
      <c r="AG93" s="85">
        <f ca="1">VLOOKUP(AG83,'Installed UEC'!$B$102:$H$147,7,FALSE)</f>
        <v>211.38173108109504</v>
      </c>
      <c r="AH93" s="85">
        <f ca="1">VLOOKUP(AH83,'Installed UEC'!$B$102:$H$147,7,FALSE)</f>
        <v>202.9715340402637</v>
      </c>
      <c r="AI93" s="85">
        <f ca="1">VLOOKUP(AI83,'Installed UEC'!$B$102:$H$147,7,FALSE)</f>
        <v>195.37362860436974</v>
      </c>
      <c r="AJ93" s="85">
        <f ca="1">VLOOKUP(AJ83,'Installed UEC'!$B$102:$H$147,7,FALSE)</f>
        <v>188.6675475842634</v>
      </c>
      <c r="AK93" s="85">
        <f ca="1">VLOOKUP(AK83,'Installed UEC'!$B$102:$H$147,7,FALSE)</f>
        <v>182.02530312419938</v>
      </c>
      <c r="AL93" s="85">
        <f ca="1">VLOOKUP(AL83,'Installed UEC'!$B$102:$H$147,7,FALSE)</f>
        <v>175.12636635972174</v>
      </c>
      <c r="AM93" s="85">
        <f ca="1">VLOOKUP(AM83,'Installed UEC'!$B$102:$H$147,7,FALSE)</f>
        <v>175.12636635972177</v>
      </c>
      <c r="AN93" s="85">
        <f ca="1">VLOOKUP(AN83,'Installed UEC'!$B$102:$H$147,7,FALSE)</f>
        <v>175.12636635972177</v>
      </c>
      <c r="AO93" s="85">
        <f ca="1">VLOOKUP(AO83,'Installed UEC'!$B$102:$H$147,7,FALSE)</f>
        <v>175.12636635972171</v>
      </c>
      <c r="AP93" s="85">
        <f ca="1">VLOOKUP(AP83,'Installed UEC'!$B$102:$H$147,7,FALSE)</f>
        <v>175.1263663597217</v>
      </c>
      <c r="AQ93" s="85">
        <f ca="1">VLOOKUP(AQ83,'Installed UEC'!$B$102:$H$147,7,FALSE)</f>
        <v>175.1263663597217</v>
      </c>
      <c r="AR93" s="85">
        <f ca="1">VLOOKUP(AR83,'Installed UEC'!$B$102:$H$147,7,FALSE)</f>
        <v>175.12636635972177</v>
      </c>
      <c r="AS93" s="85">
        <f ca="1">VLOOKUP(AS83,'Installed UEC'!$B$102:$H$147,7,FALSE)</f>
        <v>175.12636635972177</v>
      </c>
      <c r="AT93" s="85">
        <f ca="1">VLOOKUP(AT83,'Installed UEC'!$B$102:$H$147,7,FALSE)</f>
        <v>175.1263663597218</v>
      </c>
      <c r="AU93" s="85">
        <f ca="1">VLOOKUP(AU83,'Installed UEC'!$B$102:$H$147,7,FALSE)</f>
        <v>175.12636635972177</v>
      </c>
      <c r="AV93" s="85">
        <f ca="1">VLOOKUP(AV83,'Installed UEC'!$B$102:$H$147,7,FALSE)</f>
        <v>175.12636635972174</v>
      </c>
      <c r="AW93" s="85">
        <f ca="1">VLOOKUP(AW83,'Installed UEC'!$B$102:$H$147,7,FALSE)</f>
        <v>175.1263663597218</v>
      </c>
      <c r="AX93" s="38"/>
    </row>
    <row r="94" spans="2:50" ht="13.5" thickBot="1">
      <c r="B94" s="50"/>
      <c r="C94" s="514"/>
      <c r="D94" s="514"/>
      <c r="E94" s="528"/>
      <c r="F94" s="528"/>
      <c r="G94" s="528"/>
      <c r="H94" s="528"/>
      <c r="I94" s="514"/>
      <c r="J94" s="514"/>
      <c r="K94" s="514"/>
      <c r="L94" s="514"/>
      <c r="M94" s="514"/>
      <c r="N94" s="514"/>
      <c r="O94" s="514"/>
      <c r="P94" s="514"/>
      <c r="Q94" s="514"/>
      <c r="R94" s="514"/>
      <c r="S94" s="514"/>
      <c r="T94" s="528"/>
      <c r="U94" s="528"/>
      <c r="V94" s="528"/>
      <c r="W94" s="514"/>
      <c r="X94" s="514"/>
      <c r="Y94" s="514"/>
      <c r="Z94" s="514"/>
      <c r="AA94" s="514"/>
      <c r="AB94" s="514"/>
      <c r="AC94" s="514"/>
      <c r="AD94" s="514"/>
      <c r="AE94" s="514"/>
      <c r="AF94" s="514"/>
      <c r="AG94" s="514"/>
      <c r="AH94" s="514"/>
      <c r="AI94" s="514"/>
      <c r="AJ94" s="514"/>
      <c r="AK94" s="514"/>
      <c r="AL94" s="514"/>
      <c r="AM94" s="514"/>
      <c r="AN94" s="514"/>
      <c r="AO94" s="514"/>
      <c r="AP94" s="514"/>
      <c r="AQ94" s="514"/>
      <c r="AR94" s="514"/>
      <c r="AS94" s="514"/>
      <c r="AT94" s="514"/>
      <c r="AU94" s="514"/>
      <c r="AV94" s="514"/>
      <c r="AW94" s="514"/>
      <c r="AX94" s="60"/>
    </row>
  </sheetData>
  <mergeCells count="4">
    <mergeCell ref="J19:M19"/>
    <mergeCell ref="N19:Q19"/>
    <mergeCell ref="S12:T12"/>
    <mergeCell ref="S19:T19"/>
  </mergeCells>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W147"/>
  <sheetViews>
    <sheetView workbookViewId="0" topLeftCell="A76">
      <selection activeCell="C103" sqref="C103"/>
    </sheetView>
  </sheetViews>
  <sheetFormatPr defaultColWidth="9.140625" defaultRowHeight="15"/>
  <sheetData>
    <row r="1" spans="1:49" ht="15">
      <c r="A1" s="503"/>
      <c r="B1" s="504" t="s">
        <v>239</v>
      </c>
      <c r="C1" s="503"/>
      <c r="D1" s="503"/>
      <c r="E1" s="503"/>
      <c r="F1" s="503"/>
      <c r="G1" s="503"/>
      <c r="H1" s="503"/>
      <c r="I1" s="503"/>
      <c r="J1" s="503"/>
      <c r="K1" s="503"/>
      <c r="L1" s="503"/>
      <c r="M1" s="503"/>
      <c r="N1" s="503"/>
      <c r="O1" s="503"/>
      <c r="P1" s="503"/>
      <c r="Q1" s="503"/>
      <c r="R1" s="503"/>
      <c r="S1" s="503"/>
      <c r="T1" s="503"/>
      <c r="U1" s="503"/>
      <c r="V1" s="503"/>
      <c r="W1" s="503"/>
      <c r="X1" s="503"/>
      <c r="Y1" s="503"/>
      <c r="Z1" s="503"/>
      <c r="AA1" s="503"/>
      <c r="AB1" s="503"/>
      <c r="AC1" s="503"/>
      <c r="AD1" s="503"/>
      <c r="AE1" s="503"/>
      <c r="AF1" s="503"/>
      <c r="AG1" s="503"/>
      <c r="AH1" s="503"/>
      <c r="AI1" s="503"/>
      <c r="AJ1" s="503"/>
      <c r="AK1" s="503"/>
      <c r="AL1" s="503"/>
      <c r="AM1" s="503"/>
      <c r="AN1" s="503"/>
      <c r="AO1" s="503"/>
      <c r="AP1" s="503"/>
      <c r="AQ1" s="503"/>
      <c r="AR1" s="503"/>
      <c r="AS1" s="503"/>
      <c r="AT1" s="503"/>
      <c r="AU1" s="503"/>
      <c r="AV1" s="503"/>
      <c r="AW1" s="503"/>
    </row>
    <row r="2" spans="1:49" ht="15">
      <c r="A2" s="503"/>
      <c r="B2" s="503"/>
      <c r="C2" s="504">
        <v>1</v>
      </c>
      <c r="D2" s="504">
        <v>2</v>
      </c>
      <c r="E2" s="504">
        <v>3</v>
      </c>
      <c r="F2" s="504">
        <v>4</v>
      </c>
      <c r="G2" s="504">
        <v>5</v>
      </c>
      <c r="H2" s="504">
        <v>6</v>
      </c>
      <c r="I2" s="504">
        <v>7</v>
      </c>
      <c r="J2" s="504">
        <v>8</v>
      </c>
      <c r="K2" s="504">
        <v>9</v>
      </c>
      <c r="L2" s="504">
        <v>10</v>
      </c>
      <c r="M2" s="504">
        <v>11</v>
      </c>
      <c r="N2" s="504">
        <v>12</v>
      </c>
      <c r="O2" s="504">
        <v>13</v>
      </c>
      <c r="P2" s="504">
        <v>14</v>
      </c>
      <c r="Q2" s="504">
        <v>15</v>
      </c>
      <c r="R2" s="504">
        <v>16</v>
      </c>
      <c r="S2" s="504">
        <v>17</v>
      </c>
      <c r="T2" s="504">
        <v>18</v>
      </c>
      <c r="U2" s="504">
        <v>19</v>
      </c>
      <c r="V2" s="504">
        <v>20</v>
      </c>
      <c r="W2" s="504">
        <v>21</v>
      </c>
      <c r="X2" s="504">
        <v>22</v>
      </c>
      <c r="Y2" s="504">
        <v>23</v>
      </c>
      <c r="Z2" s="504">
        <v>24</v>
      </c>
      <c r="AA2" s="504">
        <v>25</v>
      </c>
      <c r="AB2" s="504">
        <v>26</v>
      </c>
      <c r="AC2" s="504">
        <v>27</v>
      </c>
      <c r="AD2" s="504">
        <v>28</v>
      </c>
      <c r="AE2" s="504">
        <v>29</v>
      </c>
      <c r="AF2" s="504">
        <v>30</v>
      </c>
      <c r="AG2" s="504">
        <v>31</v>
      </c>
      <c r="AH2" s="504">
        <v>32</v>
      </c>
      <c r="AI2" s="504">
        <v>33</v>
      </c>
      <c r="AJ2" s="504">
        <v>34</v>
      </c>
      <c r="AK2" s="504">
        <v>35</v>
      </c>
      <c r="AL2" s="504">
        <v>36</v>
      </c>
      <c r="AM2" s="504">
        <v>37</v>
      </c>
      <c r="AN2" s="504">
        <v>38</v>
      </c>
      <c r="AO2" s="504">
        <v>39</v>
      </c>
      <c r="AP2" s="504">
        <v>40</v>
      </c>
      <c r="AQ2" s="504">
        <v>41</v>
      </c>
      <c r="AR2" s="504">
        <v>42</v>
      </c>
      <c r="AS2" s="504">
        <v>43</v>
      </c>
      <c r="AT2" s="504">
        <v>44</v>
      </c>
      <c r="AU2" s="504">
        <v>45</v>
      </c>
      <c r="AV2" s="503"/>
      <c r="AW2" s="503"/>
    </row>
    <row r="3" spans="1:49" ht="15">
      <c r="A3" s="503"/>
      <c r="B3" s="503"/>
      <c r="C3" s="699" t="s">
        <v>240</v>
      </c>
      <c r="D3" s="699"/>
      <c r="E3" s="699"/>
      <c r="F3" s="699"/>
      <c r="G3" s="699"/>
      <c r="H3" s="699"/>
      <c r="I3" s="699"/>
      <c r="J3" s="699"/>
      <c r="K3" s="699"/>
      <c r="L3" s="699"/>
      <c r="M3" s="699"/>
      <c r="N3" s="699"/>
      <c r="O3" s="699"/>
      <c r="P3" s="699"/>
      <c r="Q3" s="699"/>
      <c r="R3" s="699"/>
      <c r="S3" s="699"/>
      <c r="T3" s="699"/>
      <c r="U3" s="699"/>
      <c r="V3" s="699"/>
      <c r="W3" s="699"/>
      <c r="X3" s="699"/>
      <c r="Y3" s="699"/>
      <c r="Z3" s="699"/>
      <c r="AA3" s="699"/>
      <c r="AB3" s="699"/>
      <c r="AC3" s="699"/>
      <c r="AD3" s="699"/>
      <c r="AE3" s="699"/>
      <c r="AF3" s="699"/>
      <c r="AG3" s="699"/>
      <c r="AH3" s="699"/>
      <c r="AI3" s="699"/>
      <c r="AJ3" s="699"/>
      <c r="AK3" s="699"/>
      <c r="AL3" s="699"/>
      <c r="AM3" s="699"/>
      <c r="AN3" s="699"/>
      <c r="AO3" s="699"/>
      <c r="AP3" s="699"/>
      <c r="AQ3" s="699"/>
      <c r="AR3" s="699"/>
      <c r="AS3" s="699"/>
      <c r="AT3" s="699"/>
      <c r="AU3" s="699"/>
      <c r="AV3" s="503"/>
      <c r="AW3" s="503"/>
    </row>
    <row r="4" spans="1:49" ht="15">
      <c r="A4" s="503"/>
      <c r="B4" s="511"/>
      <c r="C4" s="511">
        <v>1990</v>
      </c>
      <c r="D4" s="511">
        <f>C4+1</f>
        <v>1991</v>
      </c>
      <c r="E4" s="511">
        <f aca="true" t="shared" si="0" ref="E4:AU4">D4+1</f>
        <v>1992</v>
      </c>
      <c r="F4" s="511">
        <f t="shared" si="0"/>
        <v>1993</v>
      </c>
      <c r="G4" s="511">
        <f t="shared" si="0"/>
        <v>1994</v>
      </c>
      <c r="H4" s="511">
        <f t="shared" si="0"/>
        <v>1995</v>
      </c>
      <c r="I4" s="511">
        <f t="shared" si="0"/>
        <v>1996</v>
      </c>
      <c r="J4" s="511">
        <f t="shared" si="0"/>
        <v>1997</v>
      </c>
      <c r="K4" s="511">
        <f t="shared" si="0"/>
        <v>1998</v>
      </c>
      <c r="L4" s="511">
        <f t="shared" si="0"/>
        <v>1999</v>
      </c>
      <c r="M4" s="511">
        <f t="shared" si="0"/>
        <v>2000</v>
      </c>
      <c r="N4" s="511">
        <f t="shared" si="0"/>
        <v>2001</v>
      </c>
      <c r="O4" s="511">
        <f t="shared" si="0"/>
        <v>2002</v>
      </c>
      <c r="P4" s="511">
        <f t="shared" si="0"/>
        <v>2003</v>
      </c>
      <c r="Q4" s="511">
        <f t="shared" si="0"/>
        <v>2004</v>
      </c>
      <c r="R4" s="511">
        <f t="shared" si="0"/>
        <v>2005</v>
      </c>
      <c r="S4" s="511">
        <f t="shared" si="0"/>
        <v>2006</v>
      </c>
      <c r="T4" s="511">
        <f t="shared" si="0"/>
        <v>2007</v>
      </c>
      <c r="U4" s="511">
        <f t="shared" si="0"/>
        <v>2008</v>
      </c>
      <c r="V4" s="511">
        <f t="shared" si="0"/>
        <v>2009</v>
      </c>
      <c r="W4" s="511">
        <f t="shared" si="0"/>
        <v>2010</v>
      </c>
      <c r="X4" s="511">
        <f t="shared" si="0"/>
        <v>2011</v>
      </c>
      <c r="Y4" s="511">
        <f t="shared" si="0"/>
        <v>2012</v>
      </c>
      <c r="Z4" s="511">
        <f t="shared" si="0"/>
        <v>2013</v>
      </c>
      <c r="AA4" s="511">
        <f t="shared" si="0"/>
        <v>2014</v>
      </c>
      <c r="AB4" s="511">
        <f t="shared" si="0"/>
        <v>2015</v>
      </c>
      <c r="AC4" s="511">
        <f t="shared" si="0"/>
        <v>2016</v>
      </c>
      <c r="AD4" s="511">
        <f t="shared" si="0"/>
        <v>2017</v>
      </c>
      <c r="AE4" s="511">
        <f t="shared" si="0"/>
        <v>2018</v>
      </c>
      <c r="AF4" s="511">
        <f t="shared" si="0"/>
        <v>2019</v>
      </c>
      <c r="AG4" s="511">
        <f t="shared" si="0"/>
        <v>2020</v>
      </c>
      <c r="AH4" s="511">
        <f t="shared" si="0"/>
        <v>2021</v>
      </c>
      <c r="AI4" s="511">
        <f t="shared" si="0"/>
        <v>2022</v>
      </c>
      <c r="AJ4" s="511">
        <f t="shared" si="0"/>
        <v>2023</v>
      </c>
      <c r="AK4" s="511">
        <f t="shared" si="0"/>
        <v>2024</v>
      </c>
      <c r="AL4" s="511">
        <f t="shared" si="0"/>
        <v>2025</v>
      </c>
      <c r="AM4" s="511">
        <f t="shared" si="0"/>
        <v>2026</v>
      </c>
      <c r="AN4" s="511">
        <f t="shared" si="0"/>
        <v>2027</v>
      </c>
      <c r="AO4" s="511">
        <f t="shared" si="0"/>
        <v>2028</v>
      </c>
      <c r="AP4" s="511">
        <f t="shared" si="0"/>
        <v>2029</v>
      </c>
      <c r="AQ4" s="511">
        <f t="shared" si="0"/>
        <v>2030</v>
      </c>
      <c r="AR4" s="511">
        <f t="shared" si="0"/>
        <v>2031</v>
      </c>
      <c r="AS4" s="511">
        <f t="shared" si="0"/>
        <v>2032</v>
      </c>
      <c r="AT4" s="511">
        <f t="shared" si="0"/>
        <v>2033</v>
      </c>
      <c r="AU4" s="511">
        <f t="shared" si="0"/>
        <v>2034</v>
      </c>
      <c r="AV4" s="511" t="s">
        <v>241</v>
      </c>
      <c r="AW4" s="511" t="s">
        <v>242</v>
      </c>
    </row>
    <row r="5" spans="1:49" ht="15">
      <c r="A5" s="503"/>
      <c r="B5" s="511">
        <v>1990</v>
      </c>
      <c r="C5" s="521">
        <f ca="1">IF(ISNA(INDEX('Stock Model'!$C$9:$AU$53,MATCH('Installed UEC'!$B5,year,0),MATCH($B5-C$4+1,Age,0))),0,INDEX('Stock Model'!$C$9:$AU$53,MATCH('Installed UEC'!$B5,year,0),MATCH($B5-C$4+1,Age,0)))</f>
        <v>0</v>
      </c>
      <c r="D5" s="521">
        <f>IF(ISNA(INDEX('Stock Model'!$C$9:$AU$53,MATCH('Installed UEC'!$B5,year,0),MATCH($B5-D$4+1,Age,0))),0,INDEX('Stock Model'!$C$9:$AU$53,MATCH('Installed UEC'!$B5,year,0),MATCH($B5-D$4+1,Age,0)))</f>
        <v>0</v>
      </c>
      <c r="E5" s="521">
        <f>IF(ISNA(INDEX('Stock Model'!$C$9:$AU$53,MATCH('Installed UEC'!$B5,year,0),MATCH($B5-E$4+1,Age,0))),0,INDEX('Stock Model'!$C$9:$AU$53,MATCH('Installed UEC'!$B5,year,0),MATCH($B5-E$4+1,Age,0)))</f>
        <v>0</v>
      </c>
      <c r="F5" s="521">
        <f>IF(ISNA(INDEX('Stock Model'!$C$9:$AU$53,MATCH('Installed UEC'!$B5,year,0),MATCH($B5-F$4+1,Age,0))),0,INDEX('Stock Model'!$C$9:$AU$53,MATCH('Installed UEC'!$B5,year,0),MATCH($B5-F$4+1,Age,0)))</f>
        <v>0</v>
      </c>
      <c r="G5" s="521">
        <f>IF(ISNA(INDEX('Stock Model'!$C$9:$AU$53,MATCH('Installed UEC'!$B5,year,0),MATCH($B5-G$4+1,Age,0))),0,INDEX('Stock Model'!$C$9:$AU$53,MATCH('Installed UEC'!$B5,year,0),MATCH($B5-G$4+1,Age,0)))</f>
        <v>0</v>
      </c>
      <c r="H5" s="521">
        <f>IF(ISNA(INDEX('Stock Model'!$C$9:$AU$53,MATCH('Installed UEC'!$B5,year,0),MATCH($B5-H$4+1,Age,0))),0,INDEX('Stock Model'!$C$9:$AU$53,MATCH('Installed UEC'!$B5,year,0),MATCH($B5-H$4+1,Age,0)))</f>
        <v>0</v>
      </c>
      <c r="I5" s="521">
        <f>IF(ISNA(INDEX('Stock Model'!$C$9:$AU$53,MATCH('Installed UEC'!$B5,year,0),MATCH($B5-I$4+1,Age,0))),0,INDEX('Stock Model'!$C$9:$AU$53,MATCH('Installed UEC'!$B5,year,0),MATCH($B5-I$4+1,Age,0)))</f>
        <v>0</v>
      </c>
      <c r="J5" s="521">
        <f>IF(ISNA(INDEX('Stock Model'!$C$9:$AU$53,MATCH('Installed UEC'!$B5,year,0),MATCH($B5-J$4+1,Age,0))),0,INDEX('Stock Model'!$C$9:$AU$53,MATCH('Installed UEC'!$B5,year,0),MATCH($B5-J$4+1,Age,0)))</f>
        <v>0</v>
      </c>
      <c r="K5" s="521">
        <f>IF(ISNA(INDEX('Stock Model'!$C$9:$AU$53,MATCH('Installed UEC'!$B5,year,0),MATCH($B5-K$4+1,Age,0))),0,INDEX('Stock Model'!$C$9:$AU$53,MATCH('Installed UEC'!$B5,year,0),MATCH($B5-K$4+1,Age,0)))</f>
        <v>0</v>
      </c>
      <c r="L5" s="521">
        <f>IF(ISNA(INDEX('Stock Model'!$C$9:$AU$53,MATCH('Installed UEC'!$B5,year,0),MATCH($B5-L$4+1,Age,0))),0,INDEX('Stock Model'!$C$9:$AU$53,MATCH('Installed UEC'!$B5,year,0),MATCH($B5-L$4+1,Age,0)))</f>
        <v>0</v>
      </c>
      <c r="M5" s="521">
        <f>IF(ISNA(INDEX('Stock Model'!$C$9:$AU$53,MATCH('Installed UEC'!$B5,year,0),MATCH($B5-M$4+1,Age,0))),0,INDEX('Stock Model'!$C$9:$AU$53,MATCH('Installed UEC'!$B5,year,0),MATCH($B5-M$4+1,Age,0)))</f>
        <v>0</v>
      </c>
      <c r="N5" s="521">
        <f>IF(ISNA(INDEX('Stock Model'!$C$9:$AU$53,MATCH('Installed UEC'!$B5,year,0),MATCH($B5-N$4+1,Age,0))),0,INDEX('Stock Model'!$C$9:$AU$53,MATCH('Installed UEC'!$B5,year,0),MATCH($B5-N$4+1,Age,0)))</f>
        <v>0</v>
      </c>
      <c r="O5" s="521">
        <f>IF(ISNA(INDEX('Stock Model'!$C$9:$AU$53,MATCH('Installed UEC'!$B5,year,0),MATCH($B5-O$4+1,Age,0))),0,INDEX('Stock Model'!$C$9:$AU$53,MATCH('Installed UEC'!$B5,year,0),MATCH($B5-O$4+1,Age,0)))</f>
        <v>0</v>
      </c>
      <c r="P5" s="521">
        <f>IF(ISNA(INDEX('Stock Model'!$C$9:$AU$53,MATCH('Installed UEC'!$B5,year,0),MATCH($B5-P$4+1,Age,0))),0,INDEX('Stock Model'!$C$9:$AU$53,MATCH('Installed UEC'!$B5,year,0),MATCH($B5-P$4+1,Age,0)))</f>
        <v>0</v>
      </c>
      <c r="Q5" s="521">
        <f>IF(ISNA(INDEX('Stock Model'!$C$9:$AU$53,MATCH('Installed UEC'!$B5,year,0),MATCH($B5-Q$4+1,Age,0))),0,INDEX('Stock Model'!$C$9:$AU$53,MATCH('Installed UEC'!$B5,year,0),MATCH($B5-Q$4+1,Age,0)))</f>
        <v>0</v>
      </c>
      <c r="R5" s="521">
        <f>IF(ISNA(INDEX('Stock Model'!$C$9:$AU$53,MATCH('Installed UEC'!$B5,year,0),MATCH($B5-R$4+1,Age,0))),0,INDEX('Stock Model'!$C$9:$AU$53,MATCH('Installed UEC'!$B5,year,0),MATCH($B5-R$4+1,Age,0)))</f>
        <v>0</v>
      </c>
      <c r="S5" s="521">
        <f>IF(ISNA(INDEX('Stock Model'!$C$9:$AU$53,MATCH('Installed UEC'!$B5,year,0),MATCH($B5-S$4+1,Age,0))),0,INDEX('Stock Model'!$C$9:$AU$53,MATCH('Installed UEC'!$B5,year,0),MATCH($B5-S$4+1,Age,0)))</f>
        <v>0</v>
      </c>
      <c r="T5" s="521">
        <f>IF(ISNA(INDEX('Stock Model'!$C$9:$AU$53,MATCH('Installed UEC'!$B5,year,0),MATCH($B5-T$4+1,Age,0))),0,INDEX('Stock Model'!$C$9:$AU$53,MATCH('Installed UEC'!$B5,year,0),MATCH($B5-T$4+1,Age,0)))</f>
        <v>0</v>
      </c>
      <c r="U5" s="521">
        <f>IF(ISNA(INDEX('Stock Model'!$C$9:$AU$53,MATCH('Installed UEC'!$B5,year,0),MATCH($B5-U$4+1,Age,0))),0,INDEX('Stock Model'!$C$9:$AU$53,MATCH('Installed UEC'!$B5,year,0),MATCH($B5-U$4+1,Age,0)))</f>
        <v>0</v>
      </c>
      <c r="V5" s="521">
        <f>IF(ISNA(INDEX('Stock Model'!$C$9:$AU$53,MATCH('Installed UEC'!$B5,year,0),MATCH($B5-V$4+1,Age,0))),0,INDEX('Stock Model'!$C$9:$AU$53,MATCH('Installed UEC'!$B5,year,0),MATCH($B5-V$4+1,Age,0)))</f>
        <v>0</v>
      </c>
      <c r="W5" s="521">
        <f>IF(ISNA(INDEX('Stock Model'!$C$9:$AU$53,MATCH('Installed UEC'!$B5,year,0),MATCH($B5-W$4+1,Age,0))),0,INDEX('Stock Model'!$C$9:$AU$53,MATCH('Installed UEC'!$B5,year,0),MATCH($B5-W$4+1,Age,0)))</f>
        <v>0</v>
      </c>
      <c r="X5" s="521">
        <f>IF(ISNA(INDEX('Stock Model'!$C$9:$AU$53,MATCH('Installed UEC'!$B5,year,0),MATCH($B5-X$4+1,Age,0))),0,INDEX('Stock Model'!$C$9:$AU$53,MATCH('Installed UEC'!$B5,year,0),MATCH($B5-X$4+1,Age,0)))</f>
        <v>0</v>
      </c>
      <c r="Y5" s="521">
        <f>IF(ISNA(INDEX('Stock Model'!$C$9:$AU$53,MATCH('Installed UEC'!$B5,year,0),MATCH($B5-Y$4+1,Age,0))),0,INDEX('Stock Model'!$C$9:$AU$53,MATCH('Installed UEC'!$B5,year,0),MATCH($B5-Y$4+1,Age,0)))</f>
        <v>0</v>
      </c>
      <c r="Z5" s="521">
        <f>IF(ISNA(INDEX('Stock Model'!$C$9:$AU$53,MATCH('Installed UEC'!$B5,year,0),MATCH($B5-Z$4+1,Age,0))),0,INDEX('Stock Model'!$C$9:$AU$53,MATCH('Installed UEC'!$B5,year,0),MATCH($B5-Z$4+1,Age,0)))</f>
        <v>0</v>
      </c>
      <c r="AA5" s="521">
        <f>IF(ISNA(INDEX('Stock Model'!$C$9:$AU$53,MATCH('Installed UEC'!$B5,year,0),MATCH($B5-AA$4+1,Age,0))),0,INDEX('Stock Model'!$C$9:$AU$53,MATCH('Installed UEC'!$B5,year,0),MATCH($B5-AA$4+1,Age,0)))</f>
        <v>0</v>
      </c>
      <c r="AB5" s="521">
        <f>IF(ISNA(INDEX('Stock Model'!$C$9:$AU$53,MATCH('Installed UEC'!$B5,year,0),MATCH($B5-AB$4+1,Age,0))),0,INDEX('Stock Model'!$C$9:$AU$53,MATCH('Installed UEC'!$B5,year,0),MATCH($B5-AB$4+1,Age,0)))</f>
        <v>0</v>
      </c>
      <c r="AC5" s="521">
        <f>IF(ISNA(INDEX('Stock Model'!$C$9:$AU$53,MATCH('Installed UEC'!$B5,year,0),MATCH($B5-AC$4+1,Age,0))),0,INDEX('Stock Model'!$C$9:$AU$53,MATCH('Installed UEC'!$B5,year,0),MATCH($B5-AC$4+1,Age,0)))</f>
        <v>0</v>
      </c>
      <c r="AD5" s="521">
        <f>IF(ISNA(INDEX('Stock Model'!$C$9:$AU$53,MATCH('Installed UEC'!$B5,year,0),MATCH($B5-AD$4+1,Age,0))),0,INDEX('Stock Model'!$C$9:$AU$53,MATCH('Installed UEC'!$B5,year,0),MATCH($B5-AD$4+1,Age,0)))</f>
        <v>0</v>
      </c>
      <c r="AE5" s="521">
        <f>IF(ISNA(INDEX('Stock Model'!$C$9:$AU$53,MATCH('Installed UEC'!$B5,year,0),MATCH($B5-AE$4+1,Age,0))),0,INDEX('Stock Model'!$C$9:$AU$53,MATCH('Installed UEC'!$B5,year,0),MATCH($B5-AE$4+1,Age,0)))</f>
        <v>0</v>
      </c>
      <c r="AF5" s="521">
        <f>IF(ISNA(INDEX('Stock Model'!$C$9:$AU$53,MATCH('Installed UEC'!$B5,year,0),MATCH($B5-AF$4+1,Age,0))),0,INDEX('Stock Model'!$C$9:$AU$53,MATCH('Installed UEC'!$B5,year,0),MATCH($B5-AF$4+1,Age,0)))</f>
        <v>0</v>
      </c>
      <c r="AG5" s="521">
        <f>IF(ISNA(INDEX('Stock Model'!$C$9:$AU$53,MATCH('Installed UEC'!$B5,year,0),MATCH($B5-AG$4+1,Age,0))),0,INDEX('Stock Model'!$C$9:$AU$53,MATCH('Installed UEC'!$B5,year,0),MATCH($B5-AG$4+1,Age,0)))</f>
        <v>0</v>
      </c>
      <c r="AH5" s="521">
        <f>IF(ISNA(INDEX('Stock Model'!$C$9:$AU$53,MATCH('Installed UEC'!$B5,year,0),MATCH($B5-AH$4+1,Age,0))),0,INDEX('Stock Model'!$C$9:$AU$53,MATCH('Installed UEC'!$B5,year,0),MATCH($B5-AH$4+1,Age,0)))</f>
        <v>0</v>
      </c>
      <c r="AI5" s="521">
        <f>IF(ISNA(INDEX('Stock Model'!$C$9:$AU$53,MATCH('Installed UEC'!$B5,year,0),MATCH($B5-AI$4+1,Age,0))),0,INDEX('Stock Model'!$C$9:$AU$53,MATCH('Installed UEC'!$B5,year,0),MATCH($B5-AI$4+1,Age,0)))</f>
        <v>0</v>
      </c>
      <c r="AJ5" s="521">
        <f>IF(ISNA(INDEX('Stock Model'!$C$9:$AU$53,MATCH('Installed UEC'!$B5,year,0),MATCH($B5-AJ$4+1,Age,0))),0,INDEX('Stock Model'!$C$9:$AU$53,MATCH('Installed UEC'!$B5,year,0),MATCH($B5-AJ$4+1,Age,0)))</f>
        <v>0</v>
      </c>
      <c r="AK5" s="521">
        <f>IF(ISNA(INDEX('Stock Model'!$C$9:$AU$53,MATCH('Installed UEC'!$B5,year,0),MATCH($B5-AK$4+1,Age,0))),0,INDEX('Stock Model'!$C$9:$AU$53,MATCH('Installed UEC'!$B5,year,0),MATCH($B5-AK$4+1,Age,0)))</f>
        <v>0</v>
      </c>
      <c r="AL5" s="521">
        <f>IF(ISNA(INDEX('Stock Model'!$C$9:$AU$53,MATCH('Installed UEC'!$B5,year,0),MATCH($B5-AL$4+1,Age,0))),0,INDEX('Stock Model'!$C$9:$AU$53,MATCH('Installed UEC'!$B5,year,0),MATCH($B5-AL$4+1,Age,0)))</f>
        <v>0</v>
      </c>
      <c r="AM5" s="521">
        <f>IF(ISNA(INDEX('Stock Model'!$C$9:$AU$53,MATCH('Installed UEC'!$B5,year,0),MATCH($B5-AM$4+1,Age,0))),0,INDEX('Stock Model'!$C$9:$AU$53,MATCH('Installed UEC'!$B5,year,0),MATCH($B5-AM$4+1,Age,0)))</f>
        <v>0</v>
      </c>
      <c r="AN5" s="521">
        <f>IF(ISNA(INDEX('Stock Model'!$C$9:$AU$53,MATCH('Installed UEC'!$B5,year,0),MATCH($B5-AN$4+1,Age,0))),0,INDEX('Stock Model'!$C$9:$AU$53,MATCH('Installed UEC'!$B5,year,0),MATCH($B5-AN$4+1,Age,0)))</f>
        <v>0</v>
      </c>
      <c r="AO5" s="521">
        <f>IF(ISNA(INDEX('Stock Model'!$C$9:$AU$53,MATCH('Installed UEC'!$B5,year,0),MATCH($B5-AO$4+1,Age,0))),0,INDEX('Stock Model'!$C$9:$AU$53,MATCH('Installed UEC'!$B5,year,0),MATCH($B5-AO$4+1,Age,0)))</f>
        <v>0</v>
      </c>
      <c r="AP5" s="521">
        <f>IF(ISNA(INDEX('Stock Model'!$C$9:$AU$53,MATCH('Installed UEC'!$B5,year,0),MATCH($B5-AP$4+1,Age,0))),0,INDEX('Stock Model'!$C$9:$AU$53,MATCH('Installed UEC'!$B5,year,0),MATCH($B5-AP$4+1,Age,0)))</f>
        <v>0</v>
      </c>
      <c r="AQ5" s="521">
        <f>IF(ISNA(INDEX('Stock Model'!$C$9:$AU$53,MATCH('Installed UEC'!$B5,year,0),MATCH($B5-AQ$4+1,Age,0))),0,INDEX('Stock Model'!$C$9:$AU$53,MATCH('Installed UEC'!$B5,year,0),MATCH($B5-AQ$4+1,Age,0)))</f>
        <v>0</v>
      </c>
      <c r="AR5" s="521">
        <f>IF(ISNA(INDEX('Stock Model'!$C$9:$AU$53,MATCH('Installed UEC'!$B5,year,0),MATCH($B5-AR$4+1,Age,0))),0,INDEX('Stock Model'!$C$9:$AU$53,MATCH('Installed UEC'!$B5,year,0),MATCH($B5-AR$4+1,Age,0)))</f>
        <v>0</v>
      </c>
      <c r="AS5" s="521">
        <f>IF(ISNA(INDEX('Stock Model'!$C$9:$AU$53,MATCH('Installed UEC'!$B5,year,0),MATCH($B5-AS$4+1,Age,0))),0,INDEX('Stock Model'!$C$9:$AU$53,MATCH('Installed UEC'!$B5,year,0),MATCH($B5-AS$4+1,Age,0)))</f>
        <v>0</v>
      </c>
      <c r="AT5" s="521">
        <f>IF(ISNA(INDEX('Stock Model'!$C$9:$AU$53,MATCH('Installed UEC'!$B5,year,0),MATCH($B5-AT$4+1,Age,0))),0,INDEX('Stock Model'!$C$9:$AU$53,MATCH('Installed UEC'!$B5,year,0),MATCH($B5-AT$4+1,Age,0)))</f>
        <v>0</v>
      </c>
      <c r="AU5" s="521">
        <f>IF(ISNA(INDEX('Stock Model'!$C$9:$AU$53,MATCH('Installed UEC'!$B5,year,0),MATCH($B5-AU$4+1,Age,0))),0,INDEX('Stock Model'!$C$9:$AU$53,MATCH('Installed UEC'!$B5,year,0),MATCH($B5-AU$4+1,Age,0)))</f>
        <v>0</v>
      </c>
      <c r="AV5" s="521">
        <f aca="true" t="shared" si="1" ref="AV5:AV50">SUM(C5:AU5)</f>
        <v>0</v>
      </c>
      <c r="AW5" s="511" t="str">
        <f ca="1">IF(AV5=SUM('Stock Model'!C9:AU9),"OK","Error")</f>
        <v>OK</v>
      </c>
    </row>
    <row r="6" spans="1:49" ht="15">
      <c r="A6" s="503"/>
      <c r="B6" s="511">
        <f>B5+1</f>
        <v>1991</v>
      </c>
      <c r="C6" s="521">
        <f ca="1">IF(ISNA(INDEX('Stock Model'!$C$9:$AU$53,MATCH('Installed UEC'!$B6,year,0),MATCH($B6-C$4+1,Age,0))),0,INDEX('Stock Model'!$C$9:$AU$53,MATCH('Installed UEC'!$B6,year,0),MATCH($B6-C$4+1,Age,0)))</f>
        <v>0</v>
      </c>
      <c r="D6" s="521">
        <f ca="1">IF(ISNA(INDEX('Stock Model'!$C$9:$AU$53,MATCH('Installed UEC'!$B6,year,0),MATCH($B6-D$4+1,Age,0))),0,INDEX('Stock Model'!$C$9:$AU$53,MATCH('Installed UEC'!$B6,year,0),MATCH($B6-D$4+1,Age,0)))</f>
        <v>36025.936675370736</v>
      </c>
      <c r="E6" s="521">
        <f>IF(ISNA(INDEX('Stock Model'!$C$9:$AU$53,MATCH('Installed UEC'!$B6,year,0),MATCH($B6-E$4+1,Age,0))),0,INDEX('Stock Model'!$C$9:$AU$53,MATCH('Installed UEC'!$B6,year,0),MATCH($B6-E$4+1,Age,0)))</f>
        <v>0</v>
      </c>
      <c r="F6" s="521">
        <f>IF(ISNA(INDEX('Stock Model'!$C$9:$AU$53,MATCH('Installed UEC'!$B6,year,0),MATCH($B6-F$4+1,Age,0))),0,INDEX('Stock Model'!$C$9:$AU$53,MATCH('Installed UEC'!$B6,year,0),MATCH($B6-F$4+1,Age,0)))</f>
        <v>0</v>
      </c>
      <c r="G6" s="521">
        <f>IF(ISNA(INDEX('Stock Model'!$C$9:$AU$53,MATCH('Installed UEC'!$B6,year,0),MATCH($B6-G$4+1,Age,0))),0,INDEX('Stock Model'!$C$9:$AU$53,MATCH('Installed UEC'!$B6,year,0),MATCH($B6-G$4+1,Age,0)))</f>
        <v>0</v>
      </c>
      <c r="H6" s="521">
        <f>IF(ISNA(INDEX('Stock Model'!$C$9:$AU$53,MATCH('Installed UEC'!$B6,year,0),MATCH($B6-H$4+1,Age,0))),0,INDEX('Stock Model'!$C$9:$AU$53,MATCH('Installed UEC'!$B6,year,0),MATCH($B6-H$4+1,Age,0)))</f>
        <v>0</v>
      </c>
      <c r="I6" s="521">
        <f>IF(ISNA(INDEX('Stock Model'!$C$9:$AU$53,MATCH('Installed UEC'!$B6,year,0),MATCH($B6-I$4+1,Age,0))),0,INDEX('Stock Model'!$C$9:$AU$53,MATCH('Installed UEC'!$B6,year,0),MATCH($B6-I$4+1,Age,0)))</f>
        <v>0</v>
      </c>
      <c r="J6" s="521">
        <f>IF(ISNA(INDEX('Stock Model'!$C$9:$AU$53,MATCH('Installed UEC'!$B6,year,0),MATCH($B6-J$4+1,Age,0))),0,INDEX('Stock Model'!$C$9:$AU$53,MATCH('Installed UEC'!$B6,year,0),MATCH($B6-J$4+1,Age,0)))</f>
        <v>0</v>
      </c>
      <c r="K6" s="521">
        <f>IF(ISNA(INDEX('Stock Model'!$C$9:$AU$53,MATCH('Installed UEC'!$B6,year,0),MATCH($B6-K$4+1,Age,0))),0,INDEX('Stock Model'!$C$9:$AU$53,MATCH('Installed UEC'!$B6,year,0),MATCH($B6-K$4+1,Age,0)))</f>
        <v>0</v>
      </c>
      <c r="L6" s="521">
        <f>IF(ISNA(INDEX('Stock Model'!$C$9:$AU$53,MATCH('Installed UEC'!$B6,year,0),MATCH($B6-L$4+1,Age,0))),0,INDEX('Stock Model'!$C$9:$AU$53,MATCH('Installed UEC'!$B6,year,0),MATCH($B6-L$4+1,Age,0)))</f>
        <v>0</v>
      </c>
      <c r="M6" s="521">
        <f>IF(ISNA(INDEX('Stock Model'!$C$9:$AU$53,MATCH('Installed UEC'!$B6,year,0),MATCH($B6-M$4+1,Age,0))),0,INDEX('Stock Model'!$C$9:$AU$53,MATCH('Installed UEC'!$B6,year,0),MATCH($B6-M$4+1,Age,0)))</f>
        <v>0</v>
      </c>
      <c r="N6" s="521">
        <f>IF(ISNA(INDEX('Stock Model'!$C$9:$AU$53,MATCH('Installed UEC'!$B6,year,0),MATCH($B6-N$4+1,Age,0))),0,INDEX('Stock Model'!$C$9:$AU$53,MATCH('Installed UEC'!$B6,year,0),MATCH($B6-N$4+1,Age,0)))</f>
        <v>0</v>
      </c>
      <c r="O6" s="521">
        <f>IF(ISNA(INDEX('Stock Model'!$C$9:$AU$53,MATCH('Installed UEC'!$B6,year,0),MATCH($B6-O$4+1,Age,0))),0,INDEX('Stock Model'!$C$9:$AU$53,MATCH('Installed UEC'!$B6,year,0),MATCH($B6-O$4+1,Age,0)))</f>
        <v>0</v>
      </c>
      <c r="P6" s="521">
        <f>IF(ISNA(INDEX('Stock Model'!$C$9:$AU$53,MATCH('Installed UEC'!$B6,year,0),MATCH($B6-P$4+1,Age,0))),0,INDEX('Stock Model'!$C$9:$AU$53,MATCH('Installed UEC'!$B6,year,0),MATCH($B6-P$4+1,Age,0)))</f>
        <v>0</v>
      </c>
      <c r="Q6" s="521">
        <f>IF(ISNA(INDEX('Stock Model'!$C$9:$AU$53,MATCH('Installed UEC'!$B6,year,0),MATCH($B6-Q$4+1,Age,0))),0,INDEX('Stock Model'!$C$9:$AU$53,MATCH('Installed UEC'!$B6,year,0),MATCH($B6-Q$4+1,Age,0)))</f>
        <v>0</v>
      </c>
      <c r="R6" s="521">
        <f>IF(ISNA(INDEX('Stock Model'!$C$9:$AU$53,MATCH('Installed UEC'!$B6,year,0),MATCH($B6-R$4+1,Age,0))),0,INDEX('Stock Model'!$C$9:$AU$53,MATCH('Installed UEC'!$B6,year,0),MATCH($B6-R$4+1,Age,0)))</f>
        <v>0</v>
      </c>
      <c r="S6" s="521">
        <f>IF(ISNA(INDEX('Stock Model'!$C$9:$AU$53,MATCH('Installed UEC'!$B6,year,0),MATCH($B6-S$4+1,Age,0))),0,INDEX('Stock Model'!$C$9:$AU$53,MATCH('Installed UEC'!$B6,year,0),MATCH($B6-S$4+1,Age,0)))</f>
        <v>0</v>
      </c>
      <c r="T6" s="521">
        <f>IF(ISNA(INDEX('Stock Model'!$C$9:$AU$53,MATCH('Installed UEC'!$B6,year,0),MATCH($B6-T$4+1,Age,0))),0,INDEX('Stock Model'!$C$9:$AU$53,MATCH('Installed UEC'!$B6,year,0),MATCH($B6-T$4+1,Age,0)))</f>
        <v>0</v>
      </c>
      <c r="U6" s="521">
        <f>IF(ISNA(INDEX('Stock Model'!$C$9:$AU$53,MATCH('Installed UEC'!$B6,year,0),MATCH($B6-U$4+1,Age,0))),0,INDEX('Stock Model'!$C$9:$AU$53,MATCH('Installed UEC'!$B6,year,0),MATCH($B6-U$4+1,Age,0)))</f>
        <v>0</v>
      </c>
      <c r="V6" s="521">
        <f>IF(ISNA(INDEX('Stock Model'!$C$9:$AU$53,MATCH('Installed UEC'!$B6,year,0),MATCH($B6-V$4+1,Age,0))),0,INDEX('Stock Model'!$C$9:$AU$53,MATCH('Installed UEC'!$B6,year,0),MATCH($B6-V$4+1,Age,0)))</f>
        <v>0</v>
      </c>
      <c r="W6" s="521">
        <f>IF(ISNA(INDEX('Stock Model'!$C$9:$AU$53,MATCH('Installed UEC'!$B6,year,0),MATCH($B6-W$4+1,Age,0))),0,INDEX('Stock Model'!$C$9:$AU$53,MATCH('Installed UEC'!$B6,year,0),MATCH($B6-W$4+1,Age,0)))</f>
        <v>0</v>
      </c>
      <c r="X6" s="521">
        <f>IF(ISNA(INDEX('Stock Model'!$C$9:$AU$53,MATCH('Installed UEC'!$B6,year,0),MATCH($B6-X$4+1,Age,0))),0,INDEX('Stock Model'!$C$9:$AU$53,MATCH('Installed UEC'!$B6,year,0),MATCH($B6-X$4+1,Age,0)))</f>
        <v>0</v>
      </c>
      <c r="Y6" s="521">
        <f>IF(ISNA(INDEX('Stock Model'!$C$9:$AU$53,MATCH('Installed UEC'!$B6,year,0),MATCH($B6-Y$4+1,Age,0))),0,INDEX('Stock Model'!$C$9:$AU$53,MATCH('Installed UEC'!$B6,year,0),MATCH($B6-Y$4+1,Age,0)))</f>
        <v>0</v>
      </c>
      <c r="Z6" s="521">
        <f>IF(ISNA(INDEX('Stock Model'!$C$9:$AU$53,MATCH('Installed UEC'!$B6,year,0),MATCH($B6-Z$4+1,Age,0))),0,INDEX('Stock Model'!$C$9:$AU$53,MATCH('Installed UEC'!$B6,year,0),MATCH($B6-Z$4+1,Age,0)))</f>
        <v>0</v>
      </c>
      <c r="AA6" s="521">
        <f>IF(ISNA(INDEX('Stock Model'!$C$9:$AU$53,MATCH('Installed UEC'!$B6,year,0),MATCH($B6-AA$4+1,Age,0))),0,INDEX('Stock Model'!$C$9:$AU$53,MATCH('Installed UEC'!$B6,year,0),MATCH($B6-AA$4+1,Age,0)))</f>
        <v>0</v>
      </c>
      <c r="AB6" s="521">
        <f>IF(ISNA(INDEX('Stock Model'!$C$9:$AU$53,MATCH('Installed UEC'!$B6,year,0),MATCH($B6-AB$4+1,Age,0))),0,INDEX('Stock Model'!$C$9:$AU$53,MATCH('Installed UEC'!$B6,year,0),MATCH($B6-AB$4+1,Age,0)))</f>
        <v>0</v>
      </c>
      <c r="AC6" s="521">
        <f>IF(ISNA(INDEX('Stock Model'!$C$9:$AU$53,MATCH('Installed UEC'!$B6,year,0),MATCH($B6-AC$4+1,Age,0))),0,INDEX('Stock Model'!$C$9:$AU$53,MATCH('Installed UEC'!$B6,year,0),MATCH($B6-AC$4+1,Age,0)))</f>
        <v>0</v>
      </c>
      <c r="AD6" s="521">
        <f>IF(ISNA(INDEX('Stock Model'!$C$9:$AU$53,MATCH('Installed UEC'!$B6,year,0),MATCH($B6-AD$4+1,Age,0))),0,INDEX('Stock Model'!$C$9:$AU$53,MATCH('Installed UEC'!$B6,year,0),MATCH($B6-AD$4+1,Age,0)))</f>
        <v>0</v>
      </c>
      <c r="AE6" s="521">
        <f>IF(ISNA(INDEX('Stock Model'!$C$9:$AU$53,MATCH('Installed UEC'!$B6,year,0),MATCH($B6-AE$4+1,Age,0))),0,INDEX('Stock Model'!$C$9:$AU$53,MATCH('Installed UEC'!$B6,year,0),MATCH($B6-AE$4+1,Age,0)))</f>
        <v>0</v>
      </c>
      <c r="AF6" s="521">
        <f>IF(ISNA(INDEX('Stock Model'!$C$9:$AU$53,MATCH('Installed UEC'!$B6,year,0),MATCH($B6-AF$4+1,Age,0))),0,INDEX('Stock Model'!$C$9:$AU$53,MATCH('Installed UEC'!$B6,year,0),MATCH($B6-AF$4+1,Age,0)))</f>
        <v>0</v>
      </c>
      <c r="AG6" s="521">
        <f>IF(ISNA(INDEX('Stock Model'!$C$9:$AU$53,MATCH('Installed UEC'!$B6,year,0),MATCH($B6-AG$4+1,Age,0))),0,INDEX('Stock Model'!$C$9:$AU$53,MATCH('Installed UEC'!$B6,year,0),MATCH($B6-AG$4+1,Age,0)))</f>
        <v>0</v>
      </c>
      <c r="AH6" s="521">
        <f>IF(ISNA(INDEX('Stock Model'!$C$9:$AU$53,MATCH('Installed UEC'!$B6,year,0),MATCH($B6-AH$4+1,Age,0))),0,INDEX('Stock Model'!$C$9:$AU$53,MATCH('Installed UEC'!$B6,year,0),MATCH($B6-AH$4+1,Age,0)))</f>
        <v>0</v>
      </c>
      <c r="AI6" s="521">
        <f>IF(ISNA(INDEX('Stock Model'!$C$9:$AU$53,MATCH('Installed UEC'!$B6,year,0),MATCH($B6-AI$4+1,Age,0))),0,INDEX('Stock Model'!$C$9:$AU$53,MATCH('Installed UEC'!$B6,year,0),MATCH($B6-AI$4+1,Age,0)))</f>
        <v>0</v>
      </c>
      <c r="AJ6" s="521">
        <f>IF(ISNA(INDEX('Stock Model'!$C$9:$AU$53,MATCH('Installed UEC'!$B6,year,0),MATCH($B6-AJ$4+1,Age,0))),0,INDEX('Stock Model'!$C$9:$AU$53,MATCH('Installed UEC'!$B6,year,0),MATCH($B6-AJ$4+1,Age,0)))</f>
        <v>0</v>
      </c>
      <c r="AK6" s="521">
        <f>IF(ISNA(INDEX('Stock Model'!$C$9:$AU$53,MATCH('Installed UEC'!$B6,year,0),MATCH($B6-AK$4+1,Age,0))),0,INDEX('Stock Model'!$C$9:$AU$53,MATCH('Installed UEC'!$B6,year,0),MATCH($B6-AK$4+1,Age,0)))</f>
        <v>0</v>
      </c>
      <c r="AL6" s="521">
        <f>IF(ISNA(INDEX('Stock Model'!$C$9:$AU$53,MATCH('Installed UEC'!$B6,year,0),MATCH($B6-AL$4+1,Age,0))),0,INDEX('Stock Model'!$C$9:$AU$53,MATCH('Installed UEC'!$B6,year,0),MATCH($B6-AL$4+1,Age,0)))</f>
        <v>0</v>
      </c>
      <c r="AM6" s="521">
        <f>IF(ISNA(INDEX('Stock Model'!$C$9:$AU$53,MATCH('Installed UEC'!$B6,year,0),MATCH($B6-AM$4+1,Age,0))),0,INDEX('Stock Model'!$C$9:$AU$53,MATCH('Installed UEC'!$B6,year,0),MATCH($B6-AM$4+1,Age,0)))</f>
        <v>0</v>
      </c>
      <c r="AN6" s="521">
        <f>IF(ISNA(INDEX('Stock Model'!$C$9:$AU$53,MATCH('Installed UEC'!$B6,year,0),MATCH($B6-AN$4+1,Age,0))),0,INDEX('Stock Model'!$C$9:$AU$53,MATCH('Installed UEC'!$B6,year,0),MATCH($B6-AN$4+1,Age,0)))</f>
        <v>0</v>
      </c>
      <c r="AO6" s="521">
        <f>IF(ISNA(INDEX('Stock Model'!$C$9:$AU$53,MATCH('Installed UEC'!$B6,year,0),MATCH($B6-AO$4+1,Age,0))),0,INDEX('Stock Model'!$C$9:$AU$53,MATCH('Installed UEC'!$B6,year,0),MATCH($B6-AO$4+1,Age,0)))</f>
        <v>0</v>
      </c>
      <c r="AP6" s="521">
        <f>IF(ISNA(INDEX('Stock Model'!$C$9:$AU$53,MATCH('Installed UEC'!$B6,year,0),MATCH($B6-AP$4+1,Age,0))),0,INDEX('Stock Model'!$C$9:$AU$53,MATCH('Installed UEC'!$B6,year,0),MATCH($B6-AP$4+1,Age,0)))</f>
        <v>0</v>
      </c>
      <c r="AQ6" s="521">
        <f>IF(ISNA(INDEX('Stock Model'!$C$9:$AU$53,MATCH('Installed UEC'!$B6,year,0),MATCH($B6-AQ$4+1,Age,0))),0,INDEX('Stock Model'!$C$9:$AU$53,MATCH('Installed UEC'!$B6,year,0),MATCH($B6-AQ$4+1,Age,0)))</f>
        <v>0</v>
      </c>
      <c r="AR6" s="521">
        <f>IF(ISNA(INDEX('Stock Model'!$C$9:$AU$53,MATCH('Installed UEC'!$B6,year,0),MATCH($B6-AR$4+1,Age,0))),0,INDEX('Stock Model'!$C$9:$AU$53,MATCH('Installed UEC'!$B6,year,0),MATCH($B6-AR$4+1,Age,0)))</f>
        <v>0</v>
      </c>
      <c r="AS6" s="521">
        <f>IF(ISNA(INDEX('Stock Model'!$C$9:$AU$53,MATCH('Installed UEC'!$B6,year,0),MATCH($B6-AS$4+1,Age,0))),0,INDEX('Stock Model'!$C$9:$AU$53,MATCH('Installed UEC'!$B6,year,0),MATCH($B6-AS$4+1,Age,0)))</f>
        <v>0</v>
      </c>
      <c r="AT6" s="521">
        <f>IF(ISNA(INDEX('Stock Model'!$C$9:$AU$53,MATCH('Installed UEC'!$B6,year,0),MATCH($B6-AT$4+1,Age,0))),0,INDEX('Stock Model'!$C$9:$AU$53,MATCH('Installed UEC'!$B6,year,0),MATCH($B6-AT$4+1,Age,0)))</f>
        <v>0</v>
      </c>
      <c r="AU6" s="521">
        <f>IF(ISNA(INDEX('Stock Model'!$C$9:$AU$53,MATCH('Installed UEC'!$B6,year,0),MATCH($B6-AU$4+1,Age,0))),0,INDEX('Stock Model'!$C$9:$AU$53,MATCH('Installed UEC'!$B6,year,0),MATCH($B6-AU$4+1,Age,0)))</f>
        <v>0</v>
      </c>
      <c r="AV6" s="521">
        <f ca="1" t="shared" si="1"/>
        <v>36025.936675370736</v>
      </c>
      <c r="AW6" s="511" t="str">
        <f ca="1">IF(AV6=SUM('Stock Model'!C10:AU10),"OK","Error")</f>
        <v>OK</v>
      </c>
    </row>
    <row r="7" spans="1:49" ht="15">
      <c r="A7" s="503"/>
      <c r="B7" s="511">
        <f aca="true" t="shared" si="2" ref="B7:B50">B6+1</f>
        <v>1992</v>
      </c>
      <c r="C7" s="521">
        <f ca="1">IF(ISNA(INDEX('Stock Model'!$C$9:$AU$53,MATCH('Installed UEC'!$B7,year,0),MATCH($B7-C$4+1,Age,0))),0,INDEX('Stock Model'!$C$9:$AU$53,MATCH('Installed UEC'!$B7,year,0),MATCH($B7-C$4+1,Age,0)))</f>
        <v>0</v>
      </c>
      <c r="D7" s="521">
        <f ca="1">IF(ISNA(INDEX('Stock Model'!$C$9:$AU$53,MATCH('Installed UEC'!$B7,year,0),MATCH($B7-D$4+1,Age,0))),0,INDEX('Stock Model'!$C$9:$AU$53,MATCH('Installed UEC'!$B7,year,0),MATCH($B7-D$4+1,Age,0)))</f>
        <v>36025.936675370736</v>
      </c>
      <c r="E7" s="521">
        <f ca="1">IF(ISNA(INDEX('Stock Model'!$C$9:$AU$53,MATCH('Installed UEC'!$B7,year,0),MATCH($B7-E$4+1,Age,0))),0,INDEX('Stock Model'!$C$9:$AU$53,MATCH('Installed UEC'!$B7,year,0),MATCH($B7-E$4+1,Age,0)))</f>
        <v>36033.10882162041</v>
      </c>
      <c r="F7" s="521">
        <f>IF(ISNA(INDEX('Stock Model'!$C$9:$AU$53,MATCH('Installed UEC'!$B7,year,0),MATCH($B7-F$4+1,Age,0))),0,INDEX('Stock Model'!$C$9:$AU$53,MATCH('Installed UEC'!$B7,year,0),MATCH($B7-F$4+1,Age,0)))</f>
        <v>0</v>
      </c>
      <c r="G7" s="521">
        <f>IF(ISNA(INDEX('Stock Model'!$C$9:$AU$53,MATCH('Installed UEC'!$B7,year,0),MATCH($B7-G$4+1,Age,0))),0,INDEX('Stock Model'!$C$9:$AU$53,MATCH('Installed UEC'!$B7,year,0),MATCH($B7-G$4+1,Age,0)))</f>
        <v>0</v>
      </c>
      <c r="H7" s="521">
        <f>IF(ISNA(INDEX('Stock Model'!$C$9:$AU$53,MATCH('Installed UEC'!$B7,year,0),MATCH($B7-H$4+1,Age,0))),0,INDEX('Stock Model'!$C$9:$AU$53,MATCH('Installed UEC'!$B7,year,0),MATCH($B7-H$4+1,Age,0)))</f>
        <v>0</v>
      </c>
      <c r="I7" s="521">
        <f>IF(ISNA(INDEX('Stock Model'!$C$9:$AU$53,MATCH('Installed UEC'!$B7,year,0),MATCH($B7-I$4+1,Age,0))),0,INDEX('Stock Model'!$C$9:$AU$53,MATCH('Installed UEC'!$B7,year,0),MATCH($B7-I$4+1,Age,0)))</f>
        <v>0</v>
      </c>
      <c r="J7" s="521">
        <f>IF(ISNA(INDEX('Stock Model'!$C$9:$AU$53,MATCH('Installed UEC'!$B7,year,0),MATCH($B7-J$4+1,Age,0))),0,INDEX('Stock Model'!$C$9:$AU$53,MATCH('Installed UEC'!$B7,year,0),MATCH($B7-J$4+1,Age,0)))</f>
        <v>0</v>
      </c>
      <c r="K7" s="521">
        <f>IF(ISNA(INDEX('Stock Model'!$C$9:$AU$53,MATCH('Installed UEC'!$B7,year,0),MATCH($B7-K$4+1,Age,0))),0,INDEX('Stock Model'!$C$9:$AU$53,MATCH('Installed UEC'!$B7,year,0),MATCH($B7-K$4+1,Age,0)))</f>
        <v>0</v>
      </c>
      <c r="L7" s="521">
        <f>IF(ISNA(INDEX('Stock Model'!$C$9:$AU$53,MATCH('Installed UEC'!$B7,year,0),MATCH($B7-L$4+1,Age,0))),0,INDEX('Stock Model'!$C$9:$AU$53,MATCH('Installed UEC'!$B7,year,0),MATCH($B7-L$4+1,Age,0)))</f>
        <v>0</v>
      </c>
      <c r="M7" s="521">
        <f>IF(ISNA(INDEX('Stock Model'!$C$9:$AU$53,MATCH('Installed UEC'!$B7,year,0),MATCH($B7-M$4+1,Age,0))),0,INDEX('Stock Model'!$C$9:$AU$53,MATCH('Installed UEC'!$B7,year,0),MATCH($B7-M$4+1,Age,0)))</f>
        <v>0</v>
      </c>
      <c r="N7" s="521">
        <f>IF(ISNA(INDEX('Stock Model'!$C$9:$AU$53,MATCH('Installed UEC'!$B7,year,0),MATCH($B7-N$4+1,Age,0))),0,INDEX('Stock Model'!$C$9:$AU$53,MATCH('Installed UEC'!$B7,year,0),MATCH($B7-N$4+1,Age,0)))</f>
        <v>0</v>
      </c>
      <c r="O7" s="521">
        <f>IF(ISNA(INDEX('Stock Model'!$C$9:$AU$53,MATCH('Installed UEC'!$B7,year,0),MATCH($B7-O$4+1,Age,0))),0,INDEX('Stock Model'!$C$9:$AU$53,MATCH('Installed UEC'!$B7,year,0),MATCH($B7-O$4+1,Age,0)))</f>
        <v>0</v>
      </c>
      <c r="P7" s="521">
        <f>IF(ISNA(INDEX('Stock Model'!$C$9:$AU$53,MATCH('Installed UEC'!$B7,year,0),MATCH($B7-P$4+1,Age,0))),0,INDEX('Stock Model'!$C$9:$AU$53,MATCH('Installed UEC'!$B7,year,0),MATCH($B7-P$4+1,Age,0)))</f>
        <v>0</v>
      </c>
      <c r="Q7" s="521">
        <f>IF(ISNA(INDEX('Stock Model'!$C$9:$AU$53,MATCH('Installed UEC'!$B7,year,0),MATCH($B7-Q$4+1,Age,0))),0,INDEX('Stock Model'!$C$9:$AU$53,MATCH('Installed UEC'!$B7,year,0),MATCH($B7-Q$4+1,Age,0)))</f>
        <v>0</v>
      </c>
      <c r="R7" s="521">
        <f>IF(ISNA(INDEX('Stock Model'!$C$9:$AU$53,MATCH('Installed UEC'!$B7,year,0),MATCH($B7-R$4+1,Age,0))),0,INDEX('Stock Model'!$C$9:$AU$53,MATCH('Installed UEC'!$B7,year,0),MATCH($B7-R$4+1,Age,0)))</f>
        <v>0</v>
      </c>
      <c r="S7" s="521">
        <f>IF(ISNA(INDEX('Stock Model'!$C$9:$AU$53,MATCH('Installed UEC'!$B7,year,0),MATCH($B7-S$4+1,Age,0))),0,INDEX('Stock Model'!$C$9:$AU$53,MATCH('Installed UEC'!$B7,year,0),MATCH($B7-S$4+1,Age,0)))</f>
        <v>0</v>
      </c>
      <c r="T7" s="521">
        <f>IF(ISNA(INDEX('Stock Model'!$C$9:$AU$53,MATCH('Installed UEC'!$B7,year,0),MATCH($B7-T$4+1,Age,0))),0,INDEX('Stock Model'!$C$9:$AU$53,MATCH('Installed UEC'!$B7,year,0),MATCH($B7-T$4+1,Age,0)))</f>
        <v>0</v>
      </c>
      <c r="U7" s="521">
        <f>IF(ISNA(INDEX('Stock Model'!$C$9:$AU$53,MATCH('Installed UEC'!$B7,year,0),MATCH($B7-U$4+1,Age,0))),0,INDEX('Stock Model'!$C$9:$AU$53,MATCH('Installed UEC'!$B7,year,0),MATCH($B7-U$4+1,Age,0)))</f>
        <v>0</v>
      </c>
      <c r="V7" s="521">
        <f>IF(ISNA(INDEX('Stock Model'!$C$9:$AU$53,MATCH('Installed UEC'!$B7,year,0),MATCH($B7-V$4+1,Age,0))),0,INDEX('Stock Model'!$C$9:$AU$53,MATCH('Installed UEC'!$B7,year,0),MATCH($B7-V$4+1,Age,0)))</f>
        <v>0</v>
      </c>
      <c r="W7" s="521">
        <f>IF(ISNA(INDEX('Stock Model'!$C$9:$AU$53,MATCH('Installed UEC'!$B7,year,0),MATCH($B7-W$4+1,Age,0))),0,INDEX('Stock Model'!$C$9:$AU$53,MATCH('Installed UEC'!$B7,year,0),MATCH($B7-W$4+1,Age,0)))</f>
        <v>0</v>
      </c>
      <c r="X7" s="521">
        <f>IF(ISNA(INDEX('Stock Model'!$C$9:$AU$53,MATCH('Installed UEC'!$B7,year,0),MATCH($B7-X$4+1,Age,0))),0,INDEX('Stock Model'!$C$9:$AU$53,MATCH('Installed UEC'!$B7,year,0),MATCH($B7-X$4+1,Age,0)))</f>
        <v>0</v>
      </c>
      <c r="Y7" s="521">
        <f>IF(ISNA(INDEX('Stock Model'!$C$9:$AU$53,MATCH('Installed UEC'!$B7,year,0),MATCH($B7-Y$4+1,Age,0))),0,INDEX('Stock Model'!$C$9:$AU$53,MATCH('Installed UEC'!$B7,year,0),MATCH($B7-Y$4+1,Age,0)))</f>
        <v>0</v>
      </c>
      <c r="Z7" s="521">
        <f>IF(ISNA(INDEX('Stock Model'!$C$9:$AU$53,MATCH('Installed UEC'!$B7,year,0),MATCH($B7-Z$4+1,Age,0))),0,INDEX('Stock Model'!$C$9:$AU$53,MATCH('Installed UEC'!$B7,year,0),MATCH($B7-Z$4+1,Age,0)))</f>
        <v>0</v>
      </c>
      <c r="AA7" s="521">
        <f>IF(ISNA(INDEX('Stock Model'!$C$9:$AU$53,MATCH('Installed UEC'!$B7,year,0),MATCH($B7-AA$4+1,Age,0))),0,INDEX('Stock Model'!$C$9:$AU$53,MATCH('Installed UEC'!$B7,year,0),MATCH($B7-AA$4+1,Age,0)))</f>
        <v>0</v>
      </c>
      <c r="AB7" s="521">
        <f>IF(ISNA(INDEX('Stock Model'!$C$9:$AU$53,MATCH('Installed UEC'!$B7,year,0),MATCH($B7-AB$4+1,Age,0))),0,INDEX('Stock Model'!$C$9:$AU$53,MATCH('Installed UEC'!$B7,year,0),MATCH($B7-AB$4+1,Age,0)))</f>
        <v>0</v>
      </c>
      <c r="AC7" s="521">
        <f>IF(ISNA(INDEX('Stock Model'!$C$9:$AU$53,MATCH('Installed UEC'!$B7,year,0),MATCH($B7-AC$4+1,Age,0))),0,INDEX('Stock Model'!$C$9:$AU$53,MATCH('Installed UEC'!$B7,year,0),MATCH($B7-AC$4+1,Age,0)))</f>
        <v>0</v>
      </c>
      <c r="AD7" s="521">
        <f>IF(ISNA(INDEX('Stock Model'!$C$9:$AU$53,MATCH('Installed UEC'!$B7,year,0),MATCH($B7-AD$4+1,Age,0))),0,INDEX('Stock Model'!$C$9:$AU$53,MATCH('Installed UEC'!$B7,year,0),MATCH($B7-AD$4+1,Age,0)))</f>
        <v>0</v>
      </c>
      <c r="AE7" s="521">
        <f>IF(ISNA(INDEX('Stock Model'!$C$9:$AU$53,MATCH('Installed UEC'!$B7,year,0),MATCH($B7-AE$4+1,Age,0))),0,INDEX('Stock Model'!$C$9:$AU$53,MATCH('Installed UEC'!$B7,year,0),MATCH($B7-AE$4+1,Age,0)))</f>
        <v>0</v>
      </c>
      <c r="AF7" s="521">
        <f>IF(ISNA(INDEX('Stock Model'!$C$9:$AU$53,MATCH('Installed UEC'!$B7,year,0),MATCH($B7-AF$4+1,Age,0))),0,INDEX('Stock Model'!$C$9:$AU$53,MATCH('Installed UEC'!$B7,year,0),MATCH($B7-AF$4+1,Age,0)))</f>
        <v>0</v>
      </c>
      <c r="AG7" s="521">
        <f>IF(ISNA(INDEX('Stock Model'!$C$9:$AU$53,MATCH('Installed UEC'!$B7,year,0),MATCH($B7-AG$4+1,Age,0))),0,INDEX('Stock Model'!$C$9:$AU$53,MATCH('Installed UEC'!$B7,year,0),MATCH($B7-AG$4+1,Age,0)))</f>
        <v>0</v>
      </c>
      <c r="AH7" s="521">
        <f>IF(ISNA(INDEX('Stock Model'!$C$9:$AU$53,MATCH('Installed UEC'!$B7,year,0),MATCH($B7-AH$4+1,Age,0))),0,INDEX('Stock Model'!$C$9:$AU$53,MATCH('Installed UEC'!$B7,year,0),MATCH($B7-AH$4+1,Age,0)))</f>
        <v>0</v>
      </c>
      <c r="AI7" s="521">
        <f>IF(ISNA(INDEX('Stock Model'!$C$9:$AU$53,MATCH('Installed UEC'!$B7,year,0),MATCH($B7-AI$4+1,Age,0))),0,INDEX('Stock Model'!$C$9:$AU$53,MATCH('Installed UEC'!$B7,year,0),MATCH($B7-AI$4+1,Age,0)))</f>
        <v>0</v>
      </c>
      <c r="AJ7" s="521">
        <f>IF(ISNA(INDEX('Stock Model'!$C$9:$AU$53,MATCH('Installed UEC'!$B7,year,0),MATCH($B7-AJ$4+1,Age,0))),0,INDEX('Stock Model'!$C$9:$AU$53,MATCH('Installed UEC'!$B7,year,0),MATCH($B7-AJ$4+1,Age,0)))</f>
        <v>0</v>
      </c>
      <c r="AK7" s="521">
        <f>IF(ISNA(INDEX('Stock Model'!$C$9:$AU$53,MATCH('Installed UEC'!$B7,year,0),MATCH($B7-AK$4+1,Age,0))),0,INDEX('Stock Model'!$C$9:$AU$53,MATCH('Installed UEC'!$B7,year,0),MATCH($B7-AK$4+1,Age,0)))</f>
        <v>0</v>
      </c>
      <c r="AL7" s="521">
        <f>IF(ISNA(INDEX('Stock Model'!$C$9:$AU$53,MATCH('Installed UEC'!$B7,year,0),MATCH($B7-AL$4+1,Age,0))),0,INDEX('Stock Model'!$C$9:$AU$53,MATCH('Installed UEC'!$B7,year,0),MATCH($B7-AL$4+1,Age,0)))</f>
        <v>0</v>
      </c>
      <c r="AM7" s="521">
        <f>IF(ISNA(INDEX('Stock Model'!$C$9:$AU$53,MATCH('Installed UEC'!$B7,year,0),MATCH($B7-AM$4+1,Age,0))),0,INDEX('Stock Model'!$C$9:$AU$53,MATCH('Installed UEC'!$B7,year,0),MATCH($B7-AM$4+1,Age,0)))</f>
        <v>0</v>
      </c>
      <c r="AN7" s="521">
        <f>IF(ISNA(INDEX('Stock Model'!$C$9:$AU$53,MATCH('Installed UEC'!$B7,year,0),MATCH($B7-AN$4+1,Age,0))),0,INDEX('Stock Model'!$C$9:$AU$53,MATCH('Installed UEC'!$B7,year,0),MATCH($B7-AN$4+1,Age,0)))</f>
        <v>0</v>
      </c>
      <c r="AO7" s="521">
        <f>IF(ISNA(INDEX('Stock Model'!$C$9:$AU$53,MATCH('Installed UEC'!$B7,year,0),MATCH($B7-AO$4+1,Age,0))),0,INDEX('Stock Model'!$C$9:$AU$53,MATCH('Installed UEC'!$B7,year,0),MATCH($B7-AO$4+1,Age,0)))</f>
        <v>0</v>
      </c>
      <c r="AP7" s="521">
        <f>IF(ISNA(INDEX('Stock Model'!$C$9:$AU$53,MATCH('Installed UEC'!$B7,year,0),MATCH($B7-AP$4+1,Age,0))),0,INDEX('Stock Model'!$C$9:$AU$53,MATCH('Installed UEC'!$B7,year,0),MATCH($B7-AP$4+1,Age,0)))</f>
        <v>0</v>
      </c>
      <c r="AQ7" s="521">
        <f>IF(ISNA(INDEX('Stock Model'!$C$9:$AU$53,MATCH('Installed UEC'!$B7,year,0),MATCH($B7-AQ$4+1,Age,0))),0,INDEX('Stock Model'!$C$9:$AU$53,MATCH('Installed UEC'!$B7,year,0),MATCH($B7-AQ$4+1,Age,0)))</f>
        <v>0</v>
      </c>
      <c r="AR7" s="521">
        <f>IF(ISNA(INDEX('Stock Model'!$C$9:$AU$53,MATCH('Installed UEC'!$B7,year,0),MATCH($B7-AR$4+1,Age,0))),0,INDEX('Stock Model'!$C$9:$AU$53,MATCH('Installed UEC'!$B7,year,0),MATCH($B7-AR$4+1,Age,0)))</f>
        <v>0</v>
      </c>
      <c r="AS7" s="521">
        <f>IF(ISNA(INDEX('Stock Model'!$C$9:$AU$53,MATCH('Installed UEC'!$B7,year,0),MATCH($B7-AS$4+1,Age,0))),0,INDEX('Stock Model'!$C$9:$AU$53,MATCH('Installed UEC'!$B7,year,0),MATCH($B7-AS$4+1,Age,0)))</f>
        <v>0</v>
      </c>
      <c r="AT7" s="521">
        <f>IF(ISNA(INDEX('Stock Model'!$C$9:$AU$53,MATCH('Installed UEC'!$B7,year,0),MATCH($B7-AT$4+1,Age,0))),0,INDEX('Stock Model'!$C$9:$AU$53,MATCH('Installed UEC'!$B7,year,0),MATCH($B7-AT$4+1,Age,0)))</f>
        <v>0</v>
      </c>
      <c r="AU7" s="521">
        <f>IF(ISNA(INDEX('Stock Model'!$C$9:$AU$53,MATCH('Installed UEC'!$B7,year,0),MATCH($B7-AU$4+1,Age,0))),0,INDEX('Stock Model'!$C$9:$AU$53,MATCH('Installed UEC'!$B7,year,0),MATCH($B7-AU$4+1,Age,0)))</f>
        <v>0</v>
      </c>
      <c r="AV7" s="521">
        <f ca="1" t="shared" si="1"/>
        <v>72059.04549699114</v>
      </c>
      <c r="AW7" s="511" t="str">
        <f ca="1">IF(AV7=SUM('Stock Model'!C11:AU11),"OK","Error")</f>
        <v>OK</v>
      </c>
    </row>
    <row r="8" spans="1:49" ht="15">
      <c r="A8" s="503"/>
      <c r="B8" s="511">
        <f t="shared" si="2"/>
        <v>1993</v>
      </c>
      <c r="C8" s="521">
        <f ca="1">IF(ISNA(INDEX('Stock Model'!$C$9:$AU$53,MATCH('Installed UEC'!$B8,year,0),MATCH($B8-C$4+1,Age,0))),0,INDEX('Stock Model'!$C$9:$AU$53,MATCH('Installed UEC'!$B8,year,0),MATCH($B8-C$4+1,Age,0)))</f>
        <v>0</v>
      </c>
      <c r="D8" s="521">
        <f ca="1">IF(ISNA(INDEX('Stock Model'!$C$9:$AU$53,MATCH('Installed UEC'!$B8,year,0),MATCH($B8-D$4+1,Age,0))),0,INDEX('Stock Model'!$C$9:$AU$53,MATCH('Installed UEC'!$B8,year,0),MATCH($B8-D$4+1,Age,0)))</f>
        <v>36025.936675370736</v>
      </c>
      <c r="E8" s="521">
        <f ca="1">IF(ISNA(INDEX('Stock Model'!$C$9:$AU$53,MATCH('Installed UEC'!$B8,year,0),MATCH($B8-E$4+1,Age,0))),0,INDEX('Stock Model'!$C$9:$AU$53,MATCH('Installed UEC'!$B8,year,0),MATCH($B8-E$4+1,Age,0)))</f>
        <v>36033.10882162041</v>
      </c>
      <c r="F8" s="521">
        <f ca="1">IF(ISNA(INDEX('Stock Model'!$C$9:$AU$53,MATCH('Installed UEC'!$B8,year,0),MATCH($B8-F$4+1,Age,0))),0,INDEX('Stock Model'!$C$9:$AU$53,MATCH('Installed UEC'!$B8,year,0),MATCH($B8-F$4+1,Age,0)))</f>
        <v>36025.936675370736</v>
      </c>
      <c r="G8" s="521">
        <f>IF(ISNA(INDEX('Stock Model'!$C$9:$AU$53,MATCH('Installed UEC'!$B8,year,0),MATCH($B8-G$4+1,Age,0))),0,INDEX('Stock Model'!$C$9:$AU$53,MATCH('Installed UEC'!$B8,year,0),MATCH($B8-G$4+1,Age,0)))</f>
        <v>0</v>
      </c>
      <c r="H8" s="521">
        <f>IF(ISNA(INDEX('Stock Model'!$C$9:$AU$53,MATCH('Installed UEC'!$B8,year,0),MATCH($B8-H$4+1,Age,0))),0,INDEX('Stock Model'!$C$9:$AU$53,MATCH('Installed UEC'!$B8,year,0),MATCH($B8-H$4+1,Age,0)))</f>
        <v>0</v>
      </c>
      <c r="I8" s="521">
        <f>IF(ISNA(INDEX('Stock Model'!$C$9:$AU$53,MATCH('Installed UEC'!$B8,year,0),MATCH($B8-I$4+1,Age,0))),0,INDEX('Stock Model'!$C$9:$AU$53,MATCH('Installed UEC'!$B8,year,0),MATCH($B8-I$4+1,Age,0)))</f>
        <v>0</v>
      </c>
      <c r="J8" s="521">
        <f>IF(ISNA(INDEX('Stock Model'!$C$9:$AU$53,MATCH('Installed UEC'!$B8,year,0),MATCH($B8-J$4+1,Age,0))),0,INDEX('Stock Model'!$C$9:$AU$53,MATCH('Installed UEC'!$B8,year,0),MATCH($B8-J$4+1,Age,0)))</f>
        <v>0</v>
      </c>
      <c r="K8" s="521">
        <f>IF(ISNA(INDEX('Stock Model'!$C$9:$AU$53,MATCH('Installed UEC'!$B8,year,0),MATCH($B8-K$4+1,Age,0))),0,INDEX('Stock Model'!$C$9:$AU$53,MATCH('Installed UEC'!$B8,year,0),MATCH($B8-K$4+1,Age,0)))</f>
        <v>0</v>
      </c>
      <c r="L8" s="521">
        <f>IF(ISNA(INDEX('Stock Model'!$C$9:$AU$53,MATCH('Installed UEC'!$B8,year,0),MATCH($B8-L$4+1,Age,0))),0,INDEX('Stock Model'!$C$9:$AU$53,MATCH('Installed UEC'!$B8,year,0),MATCH($B8-L$4+1,Age,0)))</f>
        <v>0</v>
      </c>
      <c r="M8" s="521">
        <f>IF(ISNA(INDEX('Stock Model'!$C$9:$AU$53,MATCH('Installed UEC'!$B8,year,0),MATCH($B8-M$4+1,Age,0))),0,INDEX('Stock Model'!$C$9:$AU$53,MATCH('Installed UEC'!$B8,year,0),MATCH($B8-M$4+1,Age,0)))</f>
        <v>0</v>
      </c>
      <c r="N8" s="521">
        <f>IF(ISNA(INDEX('Stock Model'!$C$9:$AU$53,MATCH('Installed UEC'!$B8,year,0),MATCH($B8-N$4+1,Age,0))),0,INDEX('Stock Model'!$C$9:$AU$53,MATCH('Installed UEC'!$B8,year,0),MATCH($B8-N$4+1,Age,0)))</f>
        <v>0</v>
      </c>
      <c r="O8" s="521">
        <f>IF(ISNA(INDEX('Stock Model'!$C$9:$AU$53,MATCH('Installed UEC'!$B8,year,0),MATCH($B8-O$4+1,Age,0))),0,INDEX('Stock Model'!$C$9:$AU$53,MATCH('Installed UEC'!$B8,year,0),MATCH($B8-O$4+1,Age,0)))</f>
        <v>0</v>
      </c>
      <c r="P8" s="521">
        <f>IF(ISNA(INDEX('Stock Model'!$C$9:$AU$53,MATCH('Installed UEC'!$B8,year,0),MATCH($B8-P$4+1,Age,0))),0,INDEX('Stock Model'!$C$9:$AU$53,MATCH('Installed UEC'!$B8,year,0),MATCH($B8-P$4+1,Age,0)))</f>
        <v>0</v>
      </c>
      <c r="Q8" s="521">
        <f>IF(ISNA(INDEX('Stock Model'!$C$9:$AU$53,MATCH('Installed UEC'!$B8,year,0),MATCH($B8-Q$4+1,Age,0))),0,INDEX('Stock Model'!$C$9:$AU$53,MATCH('Installed UEC'!$B8,year,0),MATCH($B8-Q$4+1,Age,0)))</f>
        <v>0</v>
      </c>
      <c r="R8" s="521">
        <f>IF(ISNA(INDEX('Stock Model'!$C$9:$AU$53,MATCH('Installed UEC'!$B8,year,0),MATCH($B8-R$4+1,Age,0))),0,INDEX('Stock Model'!$C$9:$AU$53,MATCH('Installed UEC'!$B8,year,0),MATCH($B8-R$4+1,Age,0)))</f>
        <v>0</v>
      </c>
      <c r="S8" s="521">
        <f>IF(ISNA(INDEX('Stock Model'!$C$9:$AU$53,MATCH('Installed UEC'!$B8,year,0),MATCH($B8-S$4+1,Age,0))),0,INDEX('Stock Model'!$C$9:$AU$53,MATCH('Installed UEC'!$B8,year,0),MATCH($B8-S$4+1,Age,0)))</f>
        <v>0</v>
      </c>
      <c r="T8" s="521">
        <f>IF(ISNA(INDEX('Stock Model'!$C$9:$AU$53,MATCH('Installed UEC'!$B8,year,0),MATCH($B8-T$4+1,Age,0))),0,INDEX('Stock Model'!$C$9:$AU$53,MATCH('Installed UEC'!$B8,year,0),MATCH($B8-T$4+1,Age,0)))</f>
        <v>0</v>
      </c>
      <c r="U8" s="521">
        <f>IF(ISNA(INDEX('Stock Model'!$C$9:$AU$53,MATCH('Installed UEC'!$B8,year,0),MATCH($B8-U$4+1,Age,0))),0,INDEX('Stock Model'!$C$9:$AU$53,MATCH('Installed UEC'!$B8,year,0),MATCH($B8-U$4+1,Age,0)))</f>
        <v>0</v>
      </c>
      <c r="V8" s="521">
        <f>IF(ISNA(INDEX('Stock Model'!$C$9:$AU$53,MATCH('Installed UEC'!$B8,year,0),MATCH($B8-V$4+1,Age,0))),0,INDEX('Stock Model'!$C$9:$AU$53,MATCH('Installed UEC'!$B8,year,0),MATCH($B8-V$4+1,Age,0)))</f>
        <v>0</v>
      </c>
      <c r="W8" s="521">
        <f>IF(ISNA(INDEX('Stock Model'!$C$9:$AU$53,MATCH('Installed UEC'!$B8,year,0),MATCH($B8-W$4+1,Age,0))),0,INDEX('Stock Model'!$C$9:$AU$53,MATCH('Installed UEC'!$B8,year,0),MATCH($B8-W$4+1,Age,0)))</f>
        <v>0</v>
      </c>
      <c r="X8" s="521">
        <f>IF(ISNA(INDEX('Stock Model'!$C$9:$AU$53,MATCH('Installed UEC'!$B8,year,0),MATCH($B8-X$4+1,Age,0))),0,INDEX('Stock Model'!$C$9:$AU$53,MATCH('Installed UEC'!$B8,year,0),MATCH($B8-X$4+1,Age,0)))</f>
        <v>0</v>
      </c>
      <c r="Y8" s="521">
        <f>IF(ISNA(INDEX('Stock Model'!$C$9:$AU$53,MATCH('Installed UEC'!$B8,year,0),MATCH($B8-Y$4+1,Age,0))),0,INDEX('Stock Model'!$C$9:$AU$53,MATCH('Installed UEC'!$B8,year,0),MATCH($B8-Y$4+1,Age,0)))</f>
        <v>0</v>
      </c>
      <c r="Z8" s="521">
        <f>IF(ISNA(INDEX('Stock Model'!$C$9:$AU$53,MATCH('Installed UEC'!$B8,year,0),MATCH($B8-Z$4+1,Age,0))),0,INDEX('Stock Model'!$C$9:$AU$53,MATCH('Installed UEC'!$B8,year,0),MATCH($B8-Z$4+1,Age,0)))</f>
        <v>0</v>
      </c>
      <c r="AA8" s="521">
        <f>IF(ISNA(INDEX('Stock Model'!$C$9:$AU$53,MATCH('Installed UEC'!$B8,year,0),MATCH($B8-AA$4+1,Age,0))),0,INDEX('Stock Model'!$C$9:$AU$53,MATCH('Installed UEC'!$B8,year,0),MATCH($B8-AA$4+1,Age,0)))</f>
        <v>0</v>
      </c>
      <c r="AB8" s="521">
        <f>IF(ISNA(INDEX('Stock Model'!$C$9:$AU$53,MATCH('Installed UEC'!$B8,year,0),MATCH($B8-AB$4+1,Age,0))),0,INDEX('Stock Model'!$C$9:$AU$53,MATCH('Installed UEC'!$B8,year,0),MATCH($B8-AB$4+1,Age,0)))</f>
        <v>0</v>
      </c>
      <c r="AC8" s="521">
        <f>IF(ISNA(INDEX('Stock Model'!$C$9:$AU$53,MATCH('Installed UEC'!$B8,year,0),MATCH($B8-AC$4+1,Age,0))),0,INDEX('Stock Model'!$C$9:$AU$53,MATCH('Installed UEC'!$B8,year,0),MATCH($B8-AC$4+1,Age,0)))</f>
        <v>0</v>
      </c>
      <c r="AD8" s="521">
        <f>IF(ISNA(INDEX('Stock Model'!$C$9:$AU$53,MATCH('Installed UEC'!$B8,year,0),MATCH($B8-AD$4+1,Age,0))),0,INDEX('Stock Model'!$C$9:$AU$53,MATCH('Installed UEC'!$B8,year,0),MATCH($B8-AD$4+1,Age,0)))</f>
        <v>0</v>
      </c>
      <c r="AE8" s="521">
        <f>IF(ISNA(INDEX('Stock Model'!$C$9:$AU$53,MATCH('Installed UEC'!$B8,year,0),MATCH($B8-AE$4+1,Age,0))),0,INDEX('Stock Model'!$C$9:$AU$53,MATCH('Installed UEC'!$B8,year,0),MATCH($B8-AE$4+1,Age,0)))</f>
        <v>0</v>
      </c>
      <c r="AF8" s="521">
        <f>IF(ISNA(INDEX('Stock Model'!$C$9:$AU$53,MATCH('Installed UEC'!$B8,year,0),MATCH($B8-AF$4+1,Age,0))),0,INDEX('Stock Model'!$C$9:$AU$53,MATCH('Installed UEC'!$B8,year,0),MATCH($B8-AF$4+1,Age,0)))</f>
        <v>0</v>
      </c>
      <c r="AG8" s="521">
        <f>IF(ISNA(INDEX('Stock Model'!$C$9:$AU$53,MATCH('Installed UEC'!$B8,year,0),MATCH($B8-AG$4+1,Age,0))),0,INDEX('Stock Model'!$C$9:$AU$53,MATCH('Installed UEC'!$B8,year,0),MATCH($B8-AG$4+1,Age,0)))</f>
        <v>0</v>
      </c>
      <c r="AH8" s="521">
        <f>IF(ISNA(INDEX('Stock Model'!$C$9:$AU$53,MATCH('Installed UEC'!$B8,year,0),MATCH($B8-AH$4+1,Age,0))),0,INDEX('Stock Model'!$C$9:$AU$53,MATCH('Installed UEC'!$B8,year,0),MATCH($B8-AH$4+1,Age,0)))</f>
        <v>0</v>
      </c>
      <c r="AI8" s="521">
        <f>IF(ISNA(INDEX('Stock Model'!$C$9:$AU$53,MATCH('Installed UEC'!$B8,year,0),MATCH($B8-AI$4+1,Age,0))),0,INDEX('Stock Model'!$C$9:$AU$53,MATCH('Installed UEC'!$B8,year,0),MATCH($B8-AI$4+1,Age,0)))</f>
        <v>0</v>
      </c>
      <c r="AJ8" s="521">
        <f>IF(ISNA(INDEX('Stock Model'!$C$9:$AU$53,MATCH('Installed UEC'!$B8,year,0),MATCH($B8-AJ$4+1,Age,0))),0,INDEX('Stock Model'!$C$9:$AU$53,MATCH('Installed UEC'!$B8,year,0),MATCH($B8-AJ$4+1,Age,0)))</f>
        <v>0</v>
      </c>
      <c r="AK8" s="521">
        <f>IF(ISNA(INDEX('Stock Model'!$C$9:$AU$53,MATCH('Installed UEC'!$B8,year,0),MATCH($B8-AK$4+1,Age,0))),0,INDEX('Stock Model'!$C$9:$AU$53,MATCH('Installed UEC'!$B8,year,0),MATCH($B8-AK$4+1,Age,0)))</f>
        <v>0</v>
      </c>
      <c r="AL8" s="521">
        <f>IF(ISNA(INDEX('Stock Model'!$C$9:$AU$53,MATCH('Installed UEC'!$B8,year,0),MATCH($B8-AL$4+1,Age,0))),0,INDEX('Stock Model'!$C$9:$AU$53,MATCH('Installed UEC'!$B8,year,0),MATCH($B8-AL$4+1,Age,0)))</f>
        <v>0</v>
      </c>
      <c r="AM8" s="521">
        <f>IF(ISNA(INDEX('Stock Model'!$C$9:$AU$53,MATCH('Installed UEC'!$B8,year,0),MATCH($B8-AM$4+1,Age,0))),0,INDEX('Stock Model'!$C$9:$AU$53,MATCH('Installed UEC'!$B8,year,0),MATCH($B8-AM$4+1,Age,0)))</f>
        <v>0</v>
      </c>
      <c r="AN8" s="521">
        <f>IF(ISNA(INDEX('Stock Model'!$C$9:$AU$53,MATCH('Installed UEC'!$B8,year,0),MATCH($B8-AN$4+1,Age,0))),0,INDEX('Stock Model'!$C$9:$AU$53,MATCH('Installed UEC'!$B8,year,0),MATCH($B8-AN$4+1,Age,0)))</f>
        <v>0</v>
      </c>
      <c r="AO8" s="521">
        <f>IF(ISNA(INDEX('Stock Model'!$C$9:$AU$53,MATCH('Installed UEC'!$B8,year,0),MATCH($B8-AO$4+1,Age,0))),0,INDEX('Stock Model'!$C$9:$AU$53,MATCH('Installed UEC'!$B8,year,0),MATCH($B8-AO$4+1,Age,0)))</f>
        <v>0</v>
      </c>
      <c r="AP8" s="521">
        <f>IF(ISNA(INDEX('Stock Model'!$C$9:$AU$53,MATCH('Installed UEC'!$B8,year,0),MATCH($B8-AP$4+1,Age,0))),0,INDEX('Stock Model'!$C$9:$AU$53,MATCH('Installed UEC'!$B8,year,0),MATCH($B8-AP$4+1,Age,0)))</f>
        <v>0</v>
      </c>
      <c r="AQ8" s="521">
        <f>IF(ISNA(INDEX('Stock Model'!$C$9:$AU$53,MATCH('Installed UEC'!$B8,year,0),MATCH($B8-AQ$4+1,Age,0))),0,INDEX('Stock Model'!$C$9:$AU$53,MATCH('Installed UEC'!$B8,year,0),MATCH($B8-AQ$4+1,Age,0)))</f>
        <v>0</v>
      </c>
      <c r="AR8" s="521">
        <f>IF(ISNA(INDEX('Stock Model'!$C$9:$AU$53,MATCH('Installed UEC'!$B8,year,0),MATCH($B8-AR$4+1,Age,0))),0,INDEX('Stock Model'!$C$9:$AU$53,MATCH('Installed UEC'!$B8,year,0),MATCH($B8-AR$4+1,Age,0)))</f>
        <v>0</v>
      </c>
      <c r="AS8" s="521">
        <f>IF(ISNA(INDEX('Stock Model'!$C$9:$AU$53,MATCH('Installed UEC'!$B8,year,0),MATCH($B8-AS$4+1,Age,0))),0,INDEX('Stock Model'!$C$9:$AU$53,MATCH('Installed UEC'!$B8,year,0),MATCH($B8-AS$4+1,Age,0)))</f>
        <v>0</v>
      </c>
      <c r="AT8" s="521">
        <f>IF(ISNA(INDEX('Stock Model'!$C$9:$AU$53,MATCH('Installed UEC'!$B8,year,0),MATCH($B8-AT$4+1,Age,0))),0,INDEX('Stock Model'!$C$9:$AU$53,MATCH('Installed UEC'!$B8,year,0),MATCH($B8-AT$4+1,Age,0)))</f>
        <v>0</v>
      </c>
      <c r="AU8" s="521">
        <f>IF(ISNA(INDEX('Stock Model'!$C$9:$AU$53,MATCH('Installed UEC'!$B8,year,0),MATCH($B8-AU$4+1,Age,0))),0,INDEX('Stock Model'!$C$9:$AU$53,MATCH('Installed UEC'!$B8,year,0),MATCH($B8-AU$4+1,Age,0)))</f>
        <v>0</v>
      </c>
      <c r="AV8" s="521">
        <f ca="1" t="shared" si="1"/>
        <v>108084.98217236187</v>
      </c>
      <c r="AW8" s="511" t="str">
        <f ca="1">IF(AV8=SUM('Stock Model'!C12:AU12),"OK","Error")</f>
        <v>OK</v>
      </c>
    </row>
    <row r="9" spans="1:49" ht="15">
      <c r="A9" s="503"/>
      <c r="B9" s="511">
        <f t="shared" si="2"/>
        <v>1994</v>
      </c>
      <c r="C9" s="521">
        <f ca="1">IF(ISNA(INDEX('Stock Model'!$C$9:$AU$53,MATCH('Installed UEC'!$B9,year,0),MATCH($B9-C$4+1,Age,0))),0,INDEX('Stock Model'!$C$9:$AU$53,MATCH('Installed UEC'!$B9,year,0),MATCH($B9-C$4+1,Age,0)))</f>
        <v>0</v>
      </c>
      <c r="D9" s="521">
        <f ca="1">IF(ISNA(INDEX('Stock Model'!$C$9:$AU$53,MATCH('Installed UEC'!$B9,year,0),MATCH($B9-D$4+1,Age,0))),0,INDEX('Stock Model'!$C$9:$AU$53,MATCH('Installed UEC'!$B9,year,0),MATCH($B9-D$4+1,Age,0)))</f>
        <v>36025.936675370736</v>
      </c>
      <c r="E9" s="521">
        <f ca="1">IF(ISNA(INDEX('Stock Model'!$C$9:$AU$53,MATCH('Installed UEC'!$B9,year,0),MATCH($B9-E$4+1,Age,0))),0,INDEX('Stock Model'!$C$9:$AU$53,MATCH('Installed UEC'!$B9,year,0),MATCH($B9-E$4+1,Age,0)))</f>
        <v>36033.10882162041</v>
      </c>
      <c r="F9" s="521">
        <f ca="1">IF(ISNA(INDEX('Stock Model'!$C$9:$AU$53,MATCH('Installed UEC'!$B9,year,0),MATCH($B9-F$4+1,Age,0))),0,INDEX('Stock Model'!$C$9:$AU$53,MATCH('Installed UEC'!$B9,year,0),MATCH($B9-F$4+1,Age,0)))</f>
        <v>36025.936675370736</v>
      </c>
      <c r="G9" s="521">
        <f ca="1">IF(ISNA(INDEX('Stock Model'!$C$9:$AU$53,MATCH('Installed UEC'!$B9,year,0),MATCH($B9-G$4+1,Age,0))),0,INDEX('Stock Model'!$C$9:$AU$53,MATCH('Installed UEC'!$B9,year,0),MATCH($B9-G$4+1,Age,0)))</f>
        <v>36014.218441410034</v>
      </c>
      <c r="H9" s="521">
        <f>IF(ISNA(INDEX('Stock Model'!$C$9:$AU$53,MATCH('Installed UEC'!$B9,year,0),MATCH($B9-H$4+1,Age,0))),0,INDEX('Stock Model'!$C$9:$AU$53,MATCH('Installed UEC'!$B9,year,0),MATCH($B9-H$4+1,Age,0)))</f>
        <v>0</v>
      </c>
      <c r="I9" s="521">
        <f>IF(ISNA(INDEX('Stock Model'!$C$9:$AU$53,MATCH('Installed UEC'!$B9,year,0),MATCH($B9-I$4+1,Age,0))),0,INDEX('Stock Model'!$C$9:$AU$53,MATCH('Installed UEC'!$B9,year,0),MATCH($B9-I$4+1,Age,0)))</f>
        <v>0</v>
      </c>
      <c r="J9" s="521">
        <f>IF(ISNA(INDEX('Stock Model'!$C$9:$AU$53,MATCH('Installed UEC'!$B9,year,0),MATCH($B9-J$4+1,Age,0))),0,INDEX('Stock Model'!$C$9:$AU$53,MATCH('Installed UEC'!$B9,year,0),MATCH($B9-J$4+1,Age,0)))</f>
        <v>0</v>
      </c>
      <c r="K9" s="521">
        <f>IF(ISNA(INDEX('Stock Model'!$C$9:$AU$53,MATCH('Installed UEC'!$B9,year,0),MATCH($B9-K$4+1,Age,0))),0,INDEX('Stock Model'!$C$9:$AU$53,MATCH('Installed UEC'!$B9,year,0),MATCH($B9-K$4+1,Age,0)))</f>
        <v>0</v>
      </c>
      <c r="L9" s="521">
        <f>IF(ISNA(INDEX('Stock Model'!$C$9:$AU$53,MATCH('Installed UEC'!$B9,year,0),MATCH($B9-L$4+1,Age,0))),0,INDEX('Stock Model'!$C$9:$AU$53,MATCH('Installed UEC'!$B9,year,0),MATCH($B9-L$4+1,Age,0)))</f>
        <v>0</v>
      </c>
      <c r="M9" s="521">
        <f>IF(ISNA(INDEX('Stock Model'!$C$9:$AU$53,MATCH('Installed UEC'!$B9,year,0),MATCH($B9-M$4+1,Age,0))),0,INDEX('Stock Model'!$C$9:$AU$53,MATCH('Installed UEC'!$B9,year,0),MATCH($B9-M$4+1,Age,0)))</f>
        <v>0</v>
      </c>
      <c r="N9" s="521">
        <f>IF(ISNA(INDEX('Stock Model'!$C$9:$AU$53,MATCH('Installed UEC'!$B9,year,0),MATCH($B9-N$4+1,Age,0))),0,INDEX('Stock Model'!$C$9:$AU$53,MATCH('Installed UEC'!$B9,year,0),MATCH($B9-N$4+1,Age,0)))</f>
        <v>0</v>
      </c>
      <c r="O9" s="521">
        <f>IF(ISNA(INDEX('Stock Model'!$C$9:$AU$53,MATCH('Installed UEC'!$B9,year,0),MATCH($B9-O$4+1,Age,0))),0,INDEX('Stock Model'!$C$9:$AU$53,MATCH('Installed UEC'!$B9,year,0),MATCH($B9-O$4+1,Age,0)))</f>
        <v>0</v>
      </c>
      <c r="P9" s="521">
        <f>IF(ISNA(INDEX('Stock Model'!$C$9:$AU$53,MATCH('Installed UEC'!$B9,year,0),MATCH($B9-P$4+1,Age,0))),0,INDEX('Stock Model'!$C$9:$AU$53,MATCH('Installed UEC'!$B9,year,0),MATCH($B9-P$4+1,Age,0)))</f>
        <v>0</v>
      </c>
      <c r="Q9" s="521">
        <f>IF(ISNA(INDEX('Stock Model'!$C$9:$AU$53,MATCH('Installed UEC'!$B9,year,0),MATCH($B9-Q$4+1,Age,0))),0,INDEX('Stock Model'!$C$9:$AU$53,MATCH('Installed UEC'!$B9,year,0),MATCH($B9-Q$4+1,Age,0)))</f>
        <v>0</v>
      </c>
      <c r="R9" s="521">
        <f>IF(ISNA(INDEX('Stock Model'!$C$9:$AU$53,MATCH('Installed UEC'!$B9,year,0),MATCH($B9-R$4+1,Age,0))),0,INDEX('Stock Model'!$C$9:$AU$53,MATCH('Installed UEC'!$B9,year,0),MATCH($B9-R$4+1,Age,0)))</f>
        <v>0</v>
      </c>
      <c r="S9" s="521">
        <f>IF(ISNA(INDEX('Stock Model'!$C$9:$AU$53,MATCH('Installed UEC'!$B9,year,0),MATCH($B9-S$4+1,Age,0))),0,INDEX('Stock Model'!$C$9:$AU$53,MATCH('Installed UEC'!$B9,year,0),MATCH($B9-S$4+1,Age,0)))</f>
        <v>0</v>
      </c>
      <c r="T9" s="521">
        <f>IF(ISNA(INDEX('Stock Model'!$C$9:$AU$53,MATCH('Installed UEC'!$B9,year,0),MATCH($B9-T$4+1,Age,0))),0,INDEX('Stock Model'!$C$9:$AU$53,MATCH('Installed UEC'!$B9,year,0),MATCH($B9-T$4+1,Age,0)))</f>
        <v>0</v>
      </c>
      <c r="U9" s="521">
        <f>IF(ISNA(INDEX('Stock Model'!$C$9:$AU$53,MATCH('Installed UEC'!$B9,year,0),MATCH($B9-U$4+1,Age,0))),0,INDEX('Stock Model'!$C$9:$AU$53,MATCH('Installed UEC'!$B9,year,0),MATCH($B9-U$4+1,Age,0)))</f>
        <v>0</v>
      </c>
      <c r="V9" s="521">
        <f>IF(ISNA(INDEX('Stock Model'!$C$9:$AU$53,MATCH('Installed UEC'!$B9,year,0),MATCH($B9-V$4+1,Age,0))),0,INDEX('Stock Model'!$C$9:$AU$53,MATCH('Installed UEC'!$B9,year,0),MATCH($B9-V$4+1,Age,0)))</f>
        <v>0</v>
      </c>
      <c r="W9" s="521">
        <f>IF(ISNA(INDEX('Stock Model'!$C$9:$AU$53,MATCH('Installed UEC'!$B9,year,0),MATCH($B9-W$4+1,Age,0))),0,INDEX('Stock Model'!$C$9:$AU$53,MATCH('Installed UEC'!$B9,year,0),MATCH($B9-W$4+1,Age,0)))</f>
        <v>0</v>
      </c>
      <c r="X9" s="521">
        <f>IF(ISNA(INDEX('Stock Model'!$C$9:$AU$53,MATCH('Installed UEC'!$B9,year,0),MATCH($B9-X$4+1,Age,0))),0,INDEX('Stock Model'!$C$9:$AU$53,MATCH('Installed UEC'!$B9,year,0),MATCH($B9-X$4+1,Age,0)))</f>
        <v>0</v>
      </c>
      <c r="Y9" s="521">
        <f>IF(ISNA(INDEX('Stock Model'!$C$9:$AU$53,MATCH('Installed UEC'!$B9,year,0),MATCH($B9-Y$4+1,Age,0))),0,INDEX('Stock Model'!$C$9:$AU$53,MATCH('Installed UEC'!$B9,year,0),MATCH($B9-Y$4+1,Age,0)))</f>
        <v>0</v>
      </c>
      <c r="Z9" s="521">
        <f>IF(ISNA(INDEX('Stock Model'!$C$9:$AU$53,MATCH('Installed UEC'!$B9,year,0),MATCH($B9-Z$4+1,Age,0))),0,INDEX('Stock Model'!$C$9:$AU$53,MATCH('Installed UEC'!$B9,year,0),MATCH($B9-Z$4+1,Age,0)))</f>
        <v>0</v>
      </c>
      <c r="AA9" s="521">
        <f>IF(ISNA(INDEX('Stock Model'!$C$9:$AU$53,MATCH('Installed UEC'!$B9,year,0),MATCH($B9-AA$4+1,Age,0))),0,INDEX('Stock Model'!$C$9:$AU$53,MATCH('Installed UEC'!$B9,year,0),MATCH($B9-AA$4+1,Age,0)))</f>
        <v>0</v>
      </c>
      <c r="AB9" s="521">
        <f>IF(ISNA(INDEX('Stock Model'!$C$9:$AU$53,MATCH('Installed UEC'!$B9,year,0),MATCH($B9-AB$4+1,Age,0))),0,INDEX('Stock Model'!$C$9:$AU$53,MATCH('Installed UEC'!$B9,year,0),MATCH($B9-AB$4+1,Age,0)))</f>
        <v>0</v>
      </c>
      <c r="AC9" s="521">
        <f>IF(ISNA(INDEX('Stock Model'!$C$9:$AU$53,MATCH('Installed UEC'!$B9,year,0),MATCH($B9-AC$4+1,Age,0))),0,INDEX('Stock Model'!$C$9:$AU$53,MATCH('Installed UEC'!$B9,year,0),MATCH($B9-AC$4+1,Age,0)))</f>
        <v>0</v>
      </c>
      <c r="AD9" s="521">
        <f>IF(ISNA(INDEX('Stock Model'!$C$9:$AU$53,MATCH('Installed UEC'!$B9,year,0),MATCH($B9-AD$4+1,Age,0))),0,INDEX('Stock Model'!$C$9:$AU$53,MATCH('Installed UEC'!$B9,year,0),MATCH($B9-AD$4+1,Age,0)))</f>
        <v>0</v>
      </c>
      <c r="AE9" s="521">
        <f>IF(ISNA(INDEX('Stock Model'!$C$9:$AU$53,MATCH('Installed UEC'!$B9,year,0),MATCH($B9-AE$4+1,Age,0))),0,INDEX('Stock Model'!$C$9:$AU$53,MATCH('Installed UEC'!$B9,year,0),MATCH($B9-AE$4+1,Age,0)))</f>
        <v>0</v>
      </c>
      <c r="AF9" s="521">
        <f>IF(ISNA(INDEX('Stock Model'!$C$9:$AU$53,MATCH('Installed UEC'!$B9,year,0),MATCH($B9-AF$4+1,Age,0))),0,INDEX('Stock Model'!$C$9:$AU$53,MATCH('Installed UEC'!$B9,year,0),MATCH($B9-AF$4+1,Age,0)))</f>
        <v>0</v>
      </c>
      <c r="AG9" s="521">
        <f>IF(ISNA(INDEX('Stock Model'!$C$9:$AU$53,MATCH('Installed UEC'!$B9,year,0),MATCH($B9-AG$4+1,Age,0))),0,INDEX('Stock Model'!$C$9:$AU$53,MATCH('Installed UEC'!$B9,year,0),MATCH($B9-AG$4+1,Age,0)))</f>
        <v>0</v>
      </c>
      <c r="AH9" s="521">
        <f>IF(ISNA(INDEX('Stock Model'!$C$9:$AU$53,MATCH('Installed UEC'!$B9,year,0),MATCH($B9-AH$4+1,Age,0))),0,INDEX('Stock Model'!$C$9:$AU$53,MATCH('Installed UEC'!$B9,year,0),MATCH($B9-AH$4+1,Age,0)))</f>
        <v>0</v>
      </c>
      <c r="AI9" s="521">
        <f>IF(ISNA(INDEX('Stock Model'!$C$9:$AU$53,MATCH('Installed UEC'!$B9,year,0),MATCH($B9-AI$4+1,Age,0))),0,INDEX('Stock Model'!$C$9:$AU$53,MATCH('Installed UEC'!$B9,year,0),MATCH($B9-AI$4+1,Age,0)))</f>
        <v>0</v>
      </c>
      <c r="AJ9" s="521">
        <f>IF(ISNA(INDEX('Stock Model'!$C$9:$AU$53,MATCH('Installed UEC'!$B9,year,0),MATCH($B9-AJ$4+1,Age,0))),0,INDEX('Stock Model'!$C$9:$AU$53,MATCH('Installed UEC'!$B9,year,0),MATCH($B9-AJ$4+1,Age,0)))</f>
        <v>0</v>
      </c>
      <c r="AK9" s="521">
        <f>IF(ISNA(INDEX('Stock Model'!$C$9:$AU$53,MATCH('Installed UEC'!$B9,year,0),MATCH($B9-AK$4+1,Age,0))),0,INDEX('Stock Model'!$C$9:$AU$53,MATCH('Installed UEC'!$B9,year,0),MATCH($B9-AK$4+1,Age,0)))</f>
        <v>0</v>
      </c>
      <c r="AL9" s="521">
        <f>IF(ISNA(INDEX('Stock Model'!$C$9:$AU$53,MATCH('Installed UEC'!$B9,year,0),MATCH($B9-AL$4+1,Age,0))),0,INDEX('Stock Model'!$C$9:$AU$53,MATCH('Installed UEC'!$B9,year,0),MATCH($B9-AL$4+1,Age,0)))</f>
        <v>0</v>
      </c>
      <c r="AM9" s="521">
        <f>IF(ISNA(INDEX('Stock Model'!$C$9:$AU$53,MATCH('Installed UEC'!$B9,year,0),MATCH($B9-AM$4+1,Age,0))),0,INDEX('Stock Model'!$C$9:$AU$53,MATCH('Installed UEC'!$B9,year,0),MATCH($B9-AM$4+1,Age,0)))</f>
        <v>0</v>
      </c>
      <c r="AN9" s="521">
        <f>IF(ISNA(INDEX('Stock Model'!$C$9:$AU$53,MATCH('Installed UEC'!$B9,year,0),MATCH($B9-AN$4+1,Age,0))),0,INDEX('Stock Model'!$C$9:$AU$53,MATCH('Installed UEC'!$B9,year,0),MATCH($B9-AN$4+1,Age,0)))</f>
        <v>0</v>
      </c>
      <c r="AO9" s="521">
        <f>IF(ISNA(INDEX('Stock Model'!$C$9:$AU$53,MATCH('Installed UEC'!$B9,year,0),MATCH($B9-AO$4+1,Age,0))),0,INDEX('Stock Model'!$C$9:$AU$53,MATCH('Installed UEC'!$B9,year,0),MATCH($B9-AO$4+1,Age,0)))</f>
        <v>0</v>
      </c>
      <c r="AP9" s="521">
        <f>IF(ISNA(INDEX('Stock Model'!$C$9:$AU$53,MATCH('Installed UEC'!$B9,year,0),MATCH($B9-AP$4+1,Age,0))),0,INDEX('Stock Model'!$C$9:$AU$53,MATCH('Installed UEC'!$B9,year,0),MATCH($B9-AP$4+1,Age,0)))</f>
        <v>0</v>
      </c>
      <c r="AQ9" s="521">
        <f>IF(ISNA(INDEX('Stock Model'!$C$9:$AU$53,MATCH('Installed UEC'!$B9,year,0),MATCH($B9-AQ$4+1,Age,0))),0,INDEX('Stock Model'!$C$9:$AU$53,MATCH('Installed UEC'!$B9,year,0),MATCH($B9-AQ$4+1,Age,0)))</f>
        <v>0</v>
      </c>
      <c r="AR9" s="521">
        <f>IF(ISNA(INDEX('Stock Model'!$C$9:$AU$53,MATCH('Installed UEC'!$B9,year,0),MATCH($B9-AR$4+1,Age,0))),0,INDEX('Stock Model'!$C$9:$AU$53,MATCH('Installed UEC'!$B9,year,0),MATCH($B9-AR$4+1,Age,0)))</f>
        <v>0</v>
      </c>
      <c r="AS9" s="521">
        <f>IF(ISNA(INDEX('Stock Model'!$C$9:$AU$53,MATCH('Installed UEC'!$B9,year,0),MATCH($B9-AS$4+1,Age,0))),0,INDEX('Stock Model'!$C$9:$AU$53,MATCH('Installed UEC'!$B9,year,0),MATCH($B9-AS$4+1,Age,0)))</f>
        <v>0</v>
      </c>
      <c r="AT9" s="521">
        <f>IF(ISNA(INDEX('Stock Model'!$C$9:$AU$53,MATCH('Installed UEC'!$B9,year,0),MATCH($B9-AT$4+1,Age,0))),0,INDEX('Stock Model'!$C$9:$AU$53,MATCH('Installed UEC'!$B9,year,0),MATCH($B9-AT$4+1,Age,0)))</f>
        <v>0</v>
      </c>
      <c r="AU9" s="521">
        <f>IF(ISNA(INDEX('Stock Model'!$C$9:$AU$53,MATCH('Installed UEC'!$B9,year,0),MATCH($B9-AU$4+1,Age,0))),0,INDEX('Stock Model'!$C$9:$AU$53,MATCH('Installed UEC'!$B9,year,0),MATCH($B9-AU$4+1,Age,0)))</f>
        <v>0</v>
      </c>
      <c r="AV9" s="521">
        <f ca="1" t="shared" si="1"/>
        <v>144099.2006137719</v>
      </c>
      <c r="AW9" s="511" t="str">
        <f ca="1">IF(AV9=SUM('Stock Model'!C13:AU13),"OK","Error")</f>
        <v>OK</v>
      </c>
    </row>
    <row r="10" spans="1:49" ht="15">
      <c r="A10" s="700" t="s">
        <v>143</v>
      </c>
      <c r="B10" s="511">
        <f t="shared" si="2"/>
        <v>1995</v>
      </c>
      <c r="C10" s="521">
        <f ca="1">IF(ISNA(INDEX('Stock Model'!$C$9:$AU$53,MATCH('Installed UEC'!$B10,year,0),MATCH($B10-C$4+1,Age,0))),0,INDEX('Stock Model'!$C$9:$AU$53,MATCH('Installed UEC'!$B10,year,0),MATCH($B10-C$4+1,Age,0)))</f>
        <v>0</v>
      </c>
      <c r="D10" s="521">
        <f ca="1">IF(ISNA(INDEX('Stock Model'!$C$9:$AU$53,MATCH('Installed UEC'!$B10,year,0),MATCH($B10-D$4+1,Age,0))),0,INDEX('Stock Model'!$C$9:$AU$53,MATCH('Installed UEC'!$B10,year,0),MATCH($B10-D$4+1,Age,0)))</f>
        <v>36025.936675370736</v>
      </c>
      <c r="E10" s="521">
        <f ca="1">IF(ISNA(INDEX('Stock Model'!$C$9:$AU$53,MATCH('Installed UEC'!$B10,year,0),MATCH($B10-E$4+1,Age,0))),0,INDEX('Stock Model'!$C$9:$AU$53,MATCH('Installed UEC'!$B10,year,0),MATCH($B10-E$4+1,Age,0)))</f>
        <v>36033.10882162041</v>
      </c>
      <c r="F10" s="521">
        <f ca="1">IF(ISNA(INDEX('Stock Model'!$C$9:$AU$53,MATCH('Installed UEC'!$B10,year,0),MATCH($B10-F$4+1,Age,0))),0,INDEX('Stock Model'!$C$9:$AU$53,MATCH('Installed UEC'!$B10,year,0),MATCH($B10-F$4+1,Age,0)))</f>
        <v>36025.936675370736</v>
      </c>
      <c r="G10" s="521">
        <f ca="1">IF(ISNA(INDEX('Stock Model'!$C$9:$AU$53,MATCH('Installed UEC'!$B10,year,0),MATCH($B10-G$4+1,Age,0))),0,INDEX('Stock Model'!$C$9:$AU$53,MATCH('Installed UEC'!$B10,year,0),MATCH($B10-G$4+1,Age,0)))</f>
        <v>36014.218441410034</v>
      </c>
      <c r="H10" s="521">
        <f ca="1">IF(ISNA(INDEX('Stock Model'!$C$9:$AU$53,MATCH('Installed UEC'!$B10,year,0),MATCH($B10-H$4+1,Age,0))),0,INDEX('Stock Model'!$C$9:$AU$53,MATCH('Installed UEC'!$B10,year,0),MATCH($B10-H$4+1,Age,0)))</f>
        <v>36022.3762806159</v>
      </c>
      <c r="I10" s="521">
        <f>IF(ISNA(INDEX('Stock Model'!$C$9:$AU$53,MATCH('Installed UEC'!$B10,year,0),MATCH($B10-I$4+1,Age,0))),0,INDEX('Stock Model'!$C$9:$AU$53,MATCH('Installed UEC'!$B10,year,0),MATCH($B10-I$4+1,Age,0)))</f>
        <v>0</v>
      </c>
      <c r="J10" s="521">
        <f>IF(ISNA(INDEX('Stock Model'!$C$9:$AU$53,MATCH('Installed UEC'!$B10,year,0),MATCH($B10-J$4+1,Age,0))),0,INDEX('Stock Model'!$C$9:$AU$53,MATCH('Installed UEC'!$B10,year,0),MATCH($B10-J$4+1,Age,0)))</f>
        <v>0</v>
      </c>
      <c r="K10" s="521">
        <f>IF(ISNA(INDEX('Stock Model'!$C$9:$AU$53,MATCH('Installed UEC'!$B10,year,0),MATCH($B10-K$4+1,Age,0))),0,INDEX('Stock Model'!$C$9:$AU$53,MATCH('Installed UEC'!$B10,year,0),MATCH($B10-K$4+1,Age,0)))</f>
        <v>0</v>
      </c>
      <c r="L10" s="521">
        <f>IF(ISNA(INDEX('Stock Model'!$C$9:$AU$53,MATCH('Installed UEC'!$B10,year,0),MATCH($B10-L$4+1,Age,0))),0,INDEX('Stock Model'!$C$9:$AU$53,MATCH('Installed UEC'!$B10,year,0),MATCH($B10-L$4+1,Age,0)))</f>
        <v>0</v>
      </c>
      <c r="M10" s="521">
        <f>IF(ISNA(INDEX('Stock Model'!$C$9:$AU$53,MATCH('Installed UEC'!$B10,year,0),MATCH($B10-M$4+1,Age,0))),0,INDEX('Stock Model'!$C$9:$AU$53,MATCH('Installed UEC'!$B10,year,0),MATCH($B10-M$4+1,Age,0)))</f>
        <v>0</v>
      </c>
      <c r="N10" s="521">
        <f>IF(ISNA(INDEX('Stock Model'!$C$9:$AU$53,MATCH('Installed UEC'!$B10,year,0),MATCH($B10-N$4+1,Age,0))),0,INDEX('Stock Model'!$C$9:$AU$53,MATCH('Installed UEC'!$B10,year,0),MATCH($B10-N$4+1,Age,0)))</f>
        <v>0</v>
      </c>
      <c r="O10" s="521">
        <f>IF(ISNA(INDEX('Stock Model'!$C$9:$AU$53,MATCH('Installed UEC'!$B10,year,0),MATCH($B10-O$4+1,Age,0))),0,INDEX('Stock Model'!$C$9:$AU$53,MATCH('Installed UEC'!$B10,year,0),MATCH($B10-O$4+1,Age,0)))</f>
        <v>0</v>
      </c>
      <c r="P10" s="521">
        <f>IF(ISNA(INDEX('Stock Model'!$C$9:$AU$53,MATCH('Installed UEC'!$B10,year,0),MATCH($B10-P$4+1,Age,0))),0,INDEX('Stock Model'!$C$9:$AU$53,MATCH('Installed UEC'!$B10,year,0),MATCH($B10-P$4+1,Age,0)))</f>
        <v>0</v>
      </c>
      <c r="Q10" s="521">
        <f>IF(ISNA(INDEX('Stock Model'!$C$9:$AU$53,MATCH('Installed UEC'!$B10,year,0),MATCH($B10-Q$4+1,Age,0))),0,INDEX('Stock Model'!$C$9:$AU$53,MATCH('Installed UEC'!$B10,year,0),MATCH($B10-Q$4+1,Age,0)))</f>
        <v>0</v>
      </c>
      <c r="R10" s="521">
        <f>IF(ISNA(INDEX('Stock Model'!$C$9:$AU$53,MATCH('Installed UEC'!$B10,year,0),MATCH($B10-R$4+1,Age,0))),0,INDEX('Stock Model'!$C$9:$AU$53,MATCH('Installed UEC'!$B10,year,0),MATCH($B10-R$4+1,Age,0)))</f>
        <v>0</v>
      </c>
      <c r="S10" s="521">
        <f>IF(ISNA(INDEX('Stock Model'!$C$9:$AU$53,MATCH('Installed UEC'!$B10,year,0),MATCH($B10-S$4+1,Age,0))),0,INDEX('Stock Model'!$C$9:$AU$53,MATCH('Installed UEC'!$B10,year,0),MATCH($B10-S$4+1,Age,0)))</f>
        <v>0</v>
      </c>
      <c r="T10" s="521">
        <f>IF(ISNA(INDEX('Stock Model'!$C$9:$AU$53,MATCH('Installed UEC'!$B10,year,0),MATCH($B10-T$4+1,Age,0))),0,INDEX('Stock Model'!$C$9:$AU$53,MATCH('Installed UEC'!$B10,year,0),MATCH($B10-T$4+1,Age,0)))</f>
        <v>0</v>
      </c>
      <c r="U10" s="521">
        <f>IF(ISNA(INDEX('Stock Model'!$C$9:$AU$53,MATCH('Installed UEC'!$B10,year,0),MATCH($B10-U$4+1,Age,0))),0,INDEX('Stock Model'!$C$9:$AU$53,MATCH('Installed UEC'!$B10,year,0),MATCH($B10-U$4+1,Age,0)))</f>
        <v>0</v>
      </c>
      <c r="V10" s="521">
        <f>IF(ISNA(INDEX('Stock Model'!$C$9:$AU$53,MATCH('Installed UEC'!$B10,year,0),MATCH($B10-V$4+1,Age,0))),0,INDEX('Stock Model'!$C$9:$AU$53,MATCH('Installed UEC'!$B10,year,0),MATCH($B10-V$4+1,Age,0)))</f>
        <v>0</v>
      </c>
      <c r="W10" s="521">
        <f>IF(ISNA(INDEX('Stock Model'!$C$9:$AU$53,MATCH('Installed UEC'!$B10,year,0),MATCH($B10-W$4+1,Age,0))),0,INDEX('Stock Model'!$C$9:$AU$53,MATCH('Installed UEC'!$B10,year,0),MATCH($B10-W$4+1,Age,0)))</f>
        <v>0</v>
      </c>
      <c r="X10" s="521">
        <f>IF(ISNA(INDEX('Stock Model'!$C$9:$AU$53,MATCH('Installed UEC'!$B10,year,0),MATCH($B10-X$4+1,Age,0))),0,INDEX('Stock Model'!$C$9:$AU$53,MATCH('Installed UEC'!$B10,year,0),MATCH($B10-X$4+1,Age,0)))</f>
        <v>0</v>
      </c>
      <c r="Y10" s="521">
        <f>IF(ISNA(INDEX('Stock Model'!$C$9:$AU$53,MATCH('Installed UEC'!$B10,year,0),MATCH($B10-Y$4+1,Age,0))),0,INDEX('Stock Model'!$C$9:$AU$53,MATCH('Installed UEC'!$B10,year,0),MATCH($B10-Y$4+1,Age,0)))</f>
        <v>0</v>
      </c>
      <c r="Z10" s="521">
        <f>IF(ISNA(INDEX('Stock Model'!$C$9:$AU$53,MATCH('Installed UEC'!$B10,year,0),MATCH($B10-Z$4+1,Age,0))),0,INDEX('Stock Model'!$C$9:$AU$53,MATCH('Installed UEC'!$B10,year,0),MATCH($B10-Z$4+1,Age,0)))</f>
        <v>0</v>
      </c>
      <c r="AA10" s="521">
        <f>IF(ISNA(INDEX('Stock Model'!$C$9:$AU$53,MATCH('Installed UEC'!$B10,year,0),MATCH($B10-AA$4+1,Age,0))),0,INDEX('Stock Model'!$C$9:$AU$53,MATCH('Installed UEC'!$B10,year,0),MATCH($B10-AA$4+1,Age,0)))</f>
        <v>0</v>
      </c>
      <c r="AB10" s="521">
        <f>IF(ISNA(INDEX('Stock Model'!$C$9:$AU$53,MATCH('Installed UEC'!$B10,year,0),MATCH($B10-AB$4+1,Age,0))),0,INDEX('Stock Model'!$C$9:$AU$53,MATCH('Installed UEC'!$B10,year,0),MATCH($B10-AB$4+1,Age,0)))</f>
        <v>0</v>
      </c>
      <c r="AC10" s="521">
        <f>IF(ISNA(INDEX('Stock Model'!$C$9:$AU$53,MATCH('Installed UEC'!$B10,year,0),MATCH($B10-AC$4+1,Age,0))),0,INDEX('Stock Model'!$C$9:$AU$53,MATCH('Installed UEC'!$B10,year,0),MATCH($B10-AC$4+1,Age,0)))</f>
        <v>0</v>
      </c>
      <c r="AD10" s="521">
        <f>IF(ISNA(INDEX('Stock Model'!$C$9:$AU$53,MATCH('Installed UEC'!$B10,year,0),MATCH($B10-AD$4+1,Age,0))),0,INDEX('Stock Model'!$C$9:$AU$53,MATCH('Installed UEC'!$B10,year,0),MATCH($B10-AD$4+1,Age,0)))</f>
        <v>0</v>
      </c>
      <c r="AE10" s="521">
        <f>IF(ISNA(INDEX('Stock Model'!$C$9:$AU$53,MATCH('Installed UEC'!$B10,year,0),MATCH($B10-AE$4+1,Age,0))),0,INDEX('Stock Model'!$C$9:$AU$53,MATCH('Installed UEC'!$B10,year,0),MATCH($B10-AE$4+1,Age,0)))</f>
        <v>0</v>
      </c>
      <c r="AF10" s="521">
        <f>IF(ISNA(INDEX('Stock Model'!$C$9:$AU$53,MATCH('Installed UEC'!$B10,year,0),MATCH($B10-AF$4+1,Age,0))),0,INDEX('Stock Model'!$C$9:$AU$53,MATCH('Installed UEC'!$B10,year,0),MATCH($B10-AF$4+1,Age,0)))</f>
        <v>0</v>
      </c>
      <c r="AG10" s="521">
        <f>IF(ISNA(INDEX('Stock Model'!$C$9:$AU$53,MATCH('Installed UEC'!$B10,year,0),MATCH($B10-AG$4+1,Age,0))),0,INDEX('Stock Model'!$C$9:$AU$53,MATCH('Installed UEC'!$B10,year,0),MATCH($B10-AG$4+1,Age,0)))</f>
        <v>0</v>
      </c>
      <c r="AH10" s="521">
        <f>IF(ISNA(INDEX('Stock Model'!$C$9:$AU$53,MATCH('Installed UEC'!$B10,year,0),MATCH($B10-AH$4+1,Age,0))),0,INDEX('Stock Model'!$C$9:$AU$53,MATCH('Installed UEC'!$B10,year,0),MATCH($B10-AH$4+1,Age,0)))</f>
        <v>0</v>
      </c>
      <c r="AI10" s="521">
        <f>IF(ISNA(INDEX('Stock Model'!$C$9:$AU$53,MATCH('Installed UEC'!$B10,year,0),MATCH($B10-AI$4+1,Age,0))),0,INDEX('Stock Model'!$C$9:$AU$53,MATCH('Installed UEC'!$B10,year,0),MATCH($B10-AI$4+1,Age,0)))</f>
        <v>0</v>
      </c>
      <c r="AJ10" s="521">
        <f>IF(ISNA(INDEX('Stock Model'!$C$9:$AU$53,MATCH('Installed UEC'!$B10,year,0),MATCH($B10-AJ$4+1,Age,0))),0,INDEX('Stock Model'!$C$9:$AU$53,MATCH('Installed UEC'!$B10,year,0),MATCH($B10-AJ$4+1,Age,0)))</f>
        <v>0</v>
      </c>
      <c r="AK10" s="521">
        <f>IF(ISNA(INDEX('Stock Model'!$C$9:$AU$53,MATCH('Installed UEC'!$B10,year,0),MATCH($B10-AK$4+1,Age,0))),0,INDEX('Stock Model'!$C$9:$AU$53,MATCH('Installed UEC'!$B10,year,0),MATCH($B10-AK$4+1,Age,0)))</f>
        <v>0</v>
      </c>
      <c r="AL10" s="521">
        <f>IF(ISNA(INDEX('Stock Model'!$C$9:$AU$53,MATCH('Installed UEC'!$B10,year,0),MATCH($B10-AL$4+1,Age,0))),0,INDEX('Stock Model'!$C$9:$AU$53,MATCH('Installed UEC'!$B10,year,0),MATCH($B10-AL$4+1,Age,0)))</f>
        <v>0</v>
      </c>
      <c r="AM10" s="521">
        <f>IF(ISNA(INDEX('Stock Model'!$C$9:$AU$53,MATCH('Installed UEC'!$B10,year,0),MATCH($B10-AM$4+1,Age,0))),0,INDEX('Stock Model'!$C$9:$AU$53,MATCH('Installed UEC'!$B10,year,0),MATCH($B10-AM$4+1,Age,0)))</f>
        <v>0</v>
      </c>
      <c r="AN10" s="521">
        <f>IF(ISNA(INDEX('Stock Model'!$C$9:$AU$53,MATCH('Installed UEC'!$B10,year,0),MATCH($B10-AN$4+1,Age,0))),0,INDEX('Stock Model'!$C$9:$AU$53,MATCH('Installed UEC'!$B10,year,0),MATCH($B10-AN$4+1,Age,0)))</f>
        <v>0</v>
      </c>
      <c r="AO10" s="521">
        <f>IF(ISNA(INDEX('Stock Model'!$C$9:$AU$53,MATCH('Installed UEC'!$B10,year,0),MATCH($B10-AO$4+1,Age,0))),0,INDEX('Stock Model'!$C$9:$AU$53,MATCH('Installed UEC'!$B10,year,0),MATCH($B10-AO$4+1,Age,0)))</f>
        <v>0</v>
      </c>
      <c r="AP10" s="521">
        <f>IF(ISNA(INDEX('Stock Model'!$C$9:$AU$53,MATCH('Installed UEC'!$B10,year,0),MATCH($B10-AP$4+1,Age,0))),0,INDEX('Stock Model'!$C$9:$AU$53,MATCH('Installed UEC'!$B10,year,0),MATCH($B10-AP$4+1,Age,0)))</f>
        <v>0</v>
      </c>
      <c r="AQ10" s="521">
        <f>IF(ISNA(INDEX('Stock Model'!$C$9:$AU$53,MATCH('Installed UEC'!$B10,year,0),MATCH($B10-AQ$4+1,Age,0))),0,INDEX('Stock Model'!$C$9:$AU$53,MATCH('Installed UEC'!$B10,year,0),MATCH($B10-AQ$4+1,Age,0)))</f>
        <v>0</v>
      </c>
      <c r="AR10" s="521">
        <f>IF(ISNA(INDEX('Stock Model'!$C$9:$AU$53,MATCH('Installed UEC'!$B10,year,0),MATCH($B10-AR$4+1,Age,0))),0,INDEX('Stock Model'!$C$9:$AU$53,MATCH('Installed UEC'!$B10,year,0),MATCH($B10-AR$4+1,Age,0)))</f>
        <v>0</v>
      </c>
      <c r="AS10" s="521">
        <f>IF(ISNA(INDEX('Stock Model'!$C$9:$AU$53,MATCH('Installed UEC'!$B10,year,0),MATCH($B10-AS$4+1,Age,0))),0,INDEX('Stock Model'!$C$9:$AU$53,MATCH('Installed UEC'!$B10,year,0),MATCH($B10-AS$4+1,Age,0)))</f>
        <v>0</v>
      </c>
      <c r="AT10" s="521">
        <f>IF(ISNA(INDEX('Stock Model'!$C$9:$AU$53,MATCH('Installed UEC'!$B10,year,0),MATCH($B10-AT$4+1,Age,0))),0,INDEX('Stock Model'!$C$9:$AU$53,MATCH('Installed UEC'!$B10,year,0),MATCH($B10-AT$4+1,Age,0)))</f>
        <v>0</v>
      </c>
      <c r="AU10" s="521">
        <f>IF(ISNA(INDEX('Stock Model'!$C$9:$AU$53,MATCH('Installed UEC'!$B10,year,0),MATCH($B10-AU$4+1,Age,0))),0,INDEX('Stock Model'!$C$9:$AU$53,MATCH('Installed UEC'!$B10,year,0),MATCH($B10-AU$4+1,Age,0)))</f>
        <v>0</v>
      </c>
      <c r="AV10" s="521">
        <f ca="1" t="shared" si="1"/>
        <v>180121.5768943878</v>
      </c>
      <c r="AW10" s="511" t="str">
        <f ca="1">IF(AV10=SUM('Stock Model'!C14:AU14),"OK","Error")</f>
        <v>OK</v>
      </c>
    </row>
    <row r="11" spans="1:49" ht="15">
      <c r="A11" s="700"/>
      <c r="B11" s="511">
        <f t="shared" si="2"/>
        <v>1996</v>
      </c>
      <c r="C11" s="521">
        <f ca="1">IF(ISNA(INDEX('Stock Model'!$C$9:$AU$53,MATCH('Installed UEC'!$B11,year,0),MATCH($B11-C$4+1,Age,0))),0,INDEX('Stock Model'!$C$9:$AU$53,MATCH('Installed UEC'!$B11,year,0),MATCH($B11-C$4+1,Age,0)))</f>
        <v>0</v>
      </c>
      <c r="D11" s="521">
        <f ca="1">IF(ISNA(INDEX('Stock Model'!$C$9:$AU$53,MATCH('Installed UEC'!$B11,year,0),MATCH($B11-D$4+1,Age,0))),0,INDEX('Stock Model'!$C$9:$AU$53,MATCH('Installed UEC'!$B11,year,0),MATCH($B11-D$4+1,Age,0)))</f>
        <v>36025.936675370736</v>
      </c>
      <c r="E11" s="521">
        <f ca="1">IF(ISNA(INDEX('Stock Model'!$C$9:$AU$53,MATCH('Installed UEC'!$B11,year,0),MATCH($B11-E$4+1,Age,0))),0,INDEX('Stock Model'!$C$9:$AU$53,MATCH('Installed UEC'!$B11,year,0),MATCH($B11-E$4+1,Age,0)))</f>
        <v>36033.10882162041</v>
      </c>
      <c r="F11" s="521">
        <f ca="1">IF(ISNA(INDEX('Stock Model'!$C$9:$AU$53,MATCH('Installed UEC'!$B11,year,0),MATCH($B11-F$4+1,Age,0))),0,INDEX('Stock Model'!$C$9:$AU$53,MATCH('Installed UEC'!$B11,year,0),MATCH($B11-F$4+1,Age,0)))</f>
        <v>36025.936675370736</v>
      </c>
      <c r="G11" s="521">
        <f ca="1">IF(ISNA(INDEX('Stock Model'!$C$9:$AU$53,MATCH('Installed UEC'!$B11,year,0),MATCH($B11-G$4+1,Age,0))),0,INDEX('Stock Model'!$C$9:$AU$53,MATCH('Installed UEC'!$B11,year,0),MATCH($B11-G$4+1,Age,0)))</f>
        <v>36014.218441410034</v>
      </c>
      <c r="H11" s="521">
        <f ca="1">IF(ISNA(INDEX('Stock Model'!$C$9:$AU$53,MATCH('Installed UEC'!$B11,year,0),MATCH($B11-H$4+1,Age,0))),0,INDEX('Stock Model'!$C$9:$AU$53,MATCH('Installed UEC'!$B11,year,0),MATCH($B11-H$4+1,Age,0)))</f>
        <v>36022.3762806159</v>
      </c>
      <c r="I11" s="521">
        <f ca="1">IF(ISNA(INDEX('Stock Model'!$C$9:$AU$53,MATCH('Installed UEC'!$B11,year,0),MATCH($B11-I$4+1,Age,0))),0,INDEX('Stock Model'!$C$9:$AU$53,MATCH('Installed UEC'!$B11,year,0),MATCH($B11-I$4+1,Age,0)))</f>
        <v>36040.42235956405</v>
      </c>
      <c r="J11" s="521">
        <f>IF(ISNA(INDEX('Stock Model'!$C$9:$AU$53,MATCH('Installed UEC'!$B11,year,0),MATCH($B11-J$4+1,Age,0))),0,INDEX('Stock Model'!$C$9:$AU$53,MATCH('Installed UEC'!$B11,year,0),MATCH($B11-J$4+1,Age,0)))</f>
        <v>0</v>
      </c>
      <c r="K11" s="521">
        <f>IF(ISNA(INDEX('Stock Model'!$C$9:$AU$53,MATCH('Installed UEC'!$B11,year,0),MATCH($B11-K$4+1,Age,0))),0,INDEX('Stock Model'!$C$9:$AU$53,MATCH('Installed UEC'!$B11,year,0),MATCH($B11-K$4+1,Age,0)))</f>
        <v>0</v>
      </c>
      <c r="L11" s="521">
        <f>IF(ISNA(INDEX('Stock Model'!$C$9:$AU$53,MATCH('Installed UEC'!$B11,year,0),MATCH($B11-L$4+1,Age,0))),0,INDEX('Stock Model'!$C$9:$AU$53,MATCH('Installed UEC'!$B11,year,0),MATCH($B11-L$4+1,Age,0)))</f>
        <v>0</v>
      </c>
      <c r="M11" s="521">
        <f>IF(ISNA(INDEX('Stock Model'!$C$9:$AU$53,MATCH('Installed UEC'!$B11,year,0),MATCH($B11-M$4+1,Age,0))),0,INDEX('Stock Model'!$C$9:$AU$53,MATCH('Installed UEC'!$B11,year,0),MATCH($B11-M$4+1,Age,0)))</f>
        <v>0</v>
      </c>
      <c r="N11" s="521">
        <f>IF(ISNA(INDEX('Stock Model'!$C$9:$AU$53,MATCH('Installed UEC'!$B11,year,0),MATCH($B11-N$4+1,Age,0))),0,INDEX('Stock Model'!$C$9:$AU$53,MATCH('Installed UEC'!$B11,year,0),MATCH($B11-N$4+1,Age,0)))</f>
        <v>0</v>
      </c>
      <c r="O11" s="521">
        <f>IF(ISNA(INDEX('Stock Model'!$C$9:$AU$53,MATCH('Installed UEC'!$B11,year,0),MATCH($B11-O$4+1,Age,0))),0,INDEX('Stock Model'!$C$9:$AU$53,MATCH('Installed UEC'!$B11,year,0),MATCH($B11-O$4+1,Age,0)))</f>
        <v>0</v>
      </c>
      <c r="P11" s="521">
        <f>IF(ISNA(INDEX('Stock Model'!$C$9:$AU$53,MATCH('Installed UEC'!$B11,year,0),MATCH($B11-P$4+1,Age,0))),0,INDEX('Stock Model'!$C$9:$AU$53,MATCH('Installed UEC'!$B11,year,0),MATCH($B11-P$4+1,Age,0)))</f>
        <v>0</v>
      </c>
      <c r="Q11" s="521">
        <f>IF(ISNA(INDEX('Stock Model'!$C$9:$AU$53,MATCH('Installed UEC'!$B11,year,0),MATCH($B11-Q$4+1,Age,0))),0,INDEX('Stock Model'!$C$9:$AU$53,MATCH('Installed UEC'!$B11,year,0),MATCH($B11-Q$4+1,Age,0)))</f>
        <v>0</v>
      </c>
      <c r="R11" s="521">
        <f>IF(ISNA(INDEX('Stock Model'!$C$9:$AU$53,MATCH('Installed UEC'!$B11,year,0),MATCH($B11-R$4+1,Age,0))),0,INDEX('Stock Model'!$C$9:$AU$53,MATCH('Installed UEC'!$B11,year,0),MATCH($B11-R$4+1,Age,0)))</f>
        <v>0</v>
      </c>
      <c r="S11" s="521">
        <f>IF(ISNA(INDEX('Stock Model'!$C$9:$AU$53,MATCH('Installed UEC'!$B11,year,0),MATCH($B11-S$4+1,Age,0))),0,INDEX('Stock Model'!$C$9:$AU$53,MATCH('Installed UEC'!$B11,year,0),MATCH($B11-S$4+1,Age,0)))</f>
        <v>0</v>
      </c>
      <c r="T11" s="521">
        <f>IF(ISNA(INDEX('Stock Model'!$C$9:$AU$53,MATCH('Installed UEC'!$B11,year,0),MATCH($B11-T$4+1,Age,0))),0,INDEX('Stock Model'!$C$9:$AU$53,MATCH('Installed UEC'!$B11,year,0),MATCH($B11-T$4+1,Age,0)))</f>
        <v>0</v>
      </c>
      <c r="U11" s="521">
        <f>IF(ISNA(INDEX('Stock Model'!$C$9:$AU$53,MATCH('Installed UEC'!$B11,year,0),MATCH($B11-U$4+1,Age,0))),0,INDEX('Stock Model'!$C$9:$AU$53,MATCH('Installed UEC'!$B11,year,0),MATCH($B11-U$4+1,Age,0)))</f>
        <v>0</v>
      </c>
      <c r="V11" s="521">
        <f>IF(ISNA(INDEX('Stock Model'!$C$9:$AU$53,MATCH('Installed UEC'!$B11,year,0),MATCH($B11-V$4+1,Age,0))),0,INDEX('Stock Model'!$C$9:$AU$53,MATCH('Installed UEC'!$B11,year,0),MATCH($B11-V$4+1,Age,0)))</f>
        <v>0</v>
      </c>
      <c r="W11" s="521">
        <f>IF(ISNA(INDEX('Stock Model'!$C$9:$AU$53,MATCH('Installed UEC'!$B11,year,0),MATCH($B11-W$4+1,Age,0))),0,INDEX('Stock Model'!$C$9:$AU$53,MATCH('Installed UEC'!$B11,year,0),MATCH($B11-W$4+1,Age,0)))</f>
        <v>0</v>
      </c>
      <c r="X11" s="521">
        <f>IF(ISNA(INDEX('Stock Model'!$C$9:$AU$53,MATCH('Installed UEC'!$B11,year,0),MATCH($B11-X$4+1,Age,0))),0,INDEX('Stock Model'!$C$9:$AU$53,MATCH('Installed UEC'!$B11,year,0),MATCH($B11-X$4+1,Age,0)))</f>
        <v>0</v>
      </c>
      <c r="Y11" s="521">
        <f>IF(ISNA(INDEX('Stock Model'!$C$9:$AU$53,MATCH('Installed UEC'!$B11,year,0),MATCH($B11-Y$4+1,Age,0))),0,INDEX('Stock Model'!$C$9:$AU$53,MATCH('Installed UEC'!$B11,year,0),MATCH($B11-Y$4+1,Age,0)))</f>
        <v>0</v>
      </c>
      <c r="Z11" s="521">
        <f>IF(ISNA(INDEX('Stock Model'!$C$9:$AU$53,MATCH('Installed UEC'!$B11,year,0),MATCH($B11-Z$4+1,Age,0))),0,INDEX('Stock Model'!$C$9:$AU$53,MATCH('Installed UEC'!$B11,year,0),MATCH($B11-Z$4+1,Age,0)))</f>
        <v>0</v>
      </c>
      <c r="AA11" s="521">
        <f>IF(ISNA(INDEX('Stock Model'!$C$9:$AU$53,MATCH('Installed UEC'!$B11,year,0),MATCH($B11-AA$4+1,Age,0))),0,INDEX('Stock Model'!$C$9:$AU$53,MATCH('Installed UEC'!$B11,year,0),MATCH($B11-AA$4+1,Age,0)))</f>
        <v>0</v>
      </c>
      <c r="AB11" s="521">
        <f>IF(ISNA(INDEX('Stock Model'!$C$9:$AU$53,MATCH('Installed UEC'!$B11,year,0),MATCH($B11-AB$4+1,Age,0))),0,INDEX('Stock Model'!$C$9:$AU$53,MATCH('Installed UEC'!$B11,year,0),MATCH($B11-AB$4+1,Age,0)))</f>
        <v>0</v>
      </c>
      <c r="AC11" s="521">
        <f>IF(ISNA(INDEX('Stock Model'!$C$9:$AU$53,MATCH('Installed UEC'!$B11,year,0),MATCH($B11-AC$4+1,Age,0))),0,INDEX('Stock Model'!$C$9:$AU$53,MATCH('Installed UEC'!$B11,year,0),MATCH($B11-AC$4+1,Age,0)))</f>
        <v>0</v>
      </c>
      <c r="AD11" s="521">
        <f>IF(ISNA(INDEX('Stock Model'!$C$9:$AU$53,MATCH('Installed UEC'!$B11,year,0),MATCH($B11-AD$4+1,Age,0))),0,INDEX('Stock Model'!$C$9:$AU$53,MATCH('Installed UEC'!$B11,year,0),MATCH($B11-AD$4+1,Age,0)))</f>
        <v>0</v>
      </c>
      <c r="AE11" s="521">
        <f>IF(ISNA(INDEX('Stock Model'!$C$9:$AU$53,MATCH('Installed UEC'!$B11,year,0),MATCH($B11-AE$4+1,Age,0))),0,INDEX('Stock Model'!$C$9:$AU$53,MATCH('Installed UEC'!$B11,year,0),MATCH($B11-AE$4+1,Age,0)))</f>
        <v>0</v>
      </c>
      <c r="AF11" s="521">
        <f>IF(ISNA(INDEX('Stock Model'!$C$9:$AU$53,MATCH('Installed UEC'!$B11,year,0),MATCH($B11-AF$4+1,Age,0))),0,INDEX('Stock Model'!$C$9:$AU$53,MATCH('Installed UEC'!$B11,year,0),MATCH($B11-AF$4+1,Age,0)))</f>
        <v>0</v>
      </c>
      <c r="AG11" s="521">
        <f>IF(ISNA(INDEX('Stock Model'!$C$9:$AU$53,MATCH('Installed UEC'!$B11,year,0),MATCH($B11-AG$4+1,Age,0))),0,INDEX('Stock Model'!$C$9:$AU$53,MATCH('Installed UEC'!$B11,year,0),MATCH($B11-AG$4+1,Age,0)))</f>
        <v>0</v>
      </c>
      <c r="AH11" s="521">
        <f>IF(ISNA(INDEX('Stock Model'!$C$9:$AU$53,MATCH('Installed UEC'!$B11,year,0),MATCH($B11-AH$4+1,Age,0))),0,INDEX('Stock Model'!$C$9:$AU$53,MATCH('Installed UEC'!$B11,year,0),MATCH($B11-AH$4+1,Age,0)))</f>
        <v>0</v>
      </c>
      <c r="AI11" s="521">
        <f>IF(ISNA(INDEX('Stock Model'!$C$9:$AU$53,MATCH('Installed UEC'!$B11,year,0),MATCH($B11-AI$4+1,Age,0))),0,INDEX('Stock Model'!$C$9:$AU$53,MATCH('Installed UEC'!$B11,year,0),MATCH($B11-AI$4+1,Age,0)))</f>
        <v>0</v>
      </c>
      <c r="AJ11" s="521">
        <f>IF(ISNA(INDEX('Stock Model'!$C$9:$AU$53,MATCH('Installed UEC'!$B11,year,0),MATCH($B11-AJ$4+1,Age,0))),0,INDEX('Stock Model'!$C$9:$AU$53,MATCH('Installed UEC'!$B11,year,0),MATCH($B11-AJ$4+1,Age,0)))</f>
        <v>0</v>
      </c>
      <c r="AK11" s="521">
        <f>IF(ISNA(INDEX('Stock Model'!$C$9:$AU$53,MATCH('Installed UEC'!$B11,year,0),MATCH($B11-AK$4+1,Age,0))),0,INDEX('Stock Model'!$C$9:$AU$53,MATCH('Installed UEC'!$B11,year,0),MATCH($B11-AK$4+1,Age,0)))</f>
        <v>0</v>
      </c>
      <c r="AL11" s="521">
        <f>IF(ISNA(INDEX('Stock Model'!$C$9:$AU$53,MATCH('Installed UEC'!$B11,year,0),MATCH($B11-AL$4+1,Age,0))),0,INDEX('Stock Model'!$C$9:$AU$53,MATCH('Installed UEC'!$B11,year,0),MATCH($B11-AL$4+1,Age,0)))</f>
        <v>0</v>
      </c>
      <c r="AM11" s="521">
        <f>IF(ISNA(INDEX('Stock Model'!$C$9:$AU$53,MATCH('Installed UEC'!$B11,year,0),MATCH($B11-AM$4+1,Age,0))),0,INDEX('Stock Model'!$C$9:$AU$53,MATCH('Installed UEC'!$B11,year,0),MATCH($B11-AM$4+1,Age,0)))</f>
        <v>0</v>
      </c>
      <c r="AN11" s="521">
        <f>IF(ISNA(INDEX('Stock Model'!$C$9:$AU$53,MATCH('Installed UEC'!$B11,year,0),MATCH($B11-AN$4+1,Age,0))),0,INDEX('Stock Model'!$C$9:$AU$53,MATCH('Installed UEC'!$B11,year,0),MATCH($B11-AN$4+1,Age,0)))</f>
        <v>0</v>
      </c>
      <c r="AO11" s="521">
        <f>IF(ISNA(INDEX('Stock Model'!$C$9:$AU$53,MATCH('Installed UEC'!$B11,year,0),MATCH($B11-AO$4+1,Age,0))),0,INDEX('Stock Model'!$C$9:$AU$53,MATCH('Installed UEC'!$B11,year,0),MATCH($B11-AO$4+1,Age,0)))</f>
        <v>0</v>
      </c>
      <c r="AP11" s="521">
        <f>IF(ISNA(INDEX('Stock Model'!$C$9:$AU$53,MATCH('Installed UEC'!$B11,year,0),MATCH($B11-AP$4+1,Age,0))),0,INDEX('Stock Model'!$C$9:$AU$53,MATCH('Installed UEC'!$B11,year,0),MATCH($B11-AP$4+1,Age,0)))</f>
        <v>0</v>
      </c>
      <c r="AQ11" s="521">
        <f>IF(ISNA(INDEX('Stock Model'!$C$9:$AU$53,MATCH('Installed UEC'!$B11,year,0),MATCH($B11-AQ$4+1,Age,0))),0,INDEX('Stock Model'!$C$9:$AU$53,MATCH('Installed UEC'!$B11,year,0),MATCH($B11-AQ$4+1,Age,0)))</f>
        <v>0</v>
      </c>
      <c r="AR11" s="521">
        <f>IF(ISNA(INDEX('Stock Model'!$C$9:$AU$53,MATCH('Installed UEC'!$B11,year,0),MATCH($B11-AR$4+1,Age,0))),0,INDEX('Stock Model'!$C$9:$AU$53,MATCH('Installed UEC'!$B11,year,0),MATCH($B11-AR$4+1,Age,0)))</f>
        <v>0</v>
      </c>
      <c r="AS11" s="521">
        <f>IF(ISNA(INDEX('Stock Model'!$C$9:$AU$53,MATCH('Installed UEC'!$B11,year,0),MATCH($B11-AS$4+1,Age,0))),0,INDEX('Stock Model'!$C$9:$AU$53,MATCH('Installed UEC'!$B11,year,0),MATCH($B11-AS$4+1,Age,0)))</f>
        <v>0</v>
      </c>
      <c r="AT11" s="521">
        <f>IF(ISNA(INDEX('Stock Model'!$C$9:$AU$53,MATCH('Installed UEC'!$B11,year,0),MATCH($B11-AT$4+1,Age,0))),0,INDEX('Stock Model'!$C$9:$AU$53,MATCH('Installed UEC'!$B11,year,0),MATCH($B11-AT$4+1,Age,0)))</f>
        <v>0</v>
      </c>
      <c r="AU11" s="521">
        <f>IF(ISNA(INDEX('Stock Model'!$C$9:$AU$53,MATCH('Installed UEC'!$B11,year,0),MATCH($B11-AU$4+1,Age,0))),0,INDEX('Stock Model'!$C$9:$AU$53,MATCH('Installed UEC'!$B11,year,0),MATCH($B11-AU$4+1,Age,0)))</f>
        <v>0</v>
      </c>
      <c r="AV11" s="521">
        <f ca="1" t="shared" si="1"/>
        <v>216161.99925395186</v>
      </c>
      <c r="AW11" s="511" t="str">
        <f ca="1">IF(AV11=SUM('Stock Model'!C15:AU15),"OK","Error")</f>
        <v>OK</v>
      </c>
    </row>
    <row r="12" spans="1:49" ht="15">
      <c r="A12" s="700"/>
      <c r="B12" s="511">
        <f t="shared" si="2"/>
        <v>1997</v>
      </c>
      <c r="C12" s="521">
        <f ca="1">IF(ISNA(INDEX('Stock Model'!$C$9:$AU$53,MATCH('Installed UEC'!$B12,year,0),MATCH($B12-C$4+1,Age,0))),0,INDEX('Stock Model'!$C$9:$AU$53,MATCH('Installed UEC'!$B12,year,0),MATCH($B12-C$4+1,Age,0)))</f>
        <v>0</v>
      </c>
      <c r="D12" s="521">
        <f ca="1">IF(ISNA(INDEX('Stock Model'!$C$9:$AU$53,MATCH('Installed UEC'!$B12,year,0),MATCH($B12-D$4+1,Age,0))),0,INDEX('Stock Model'!$C$9:$AU$53,MATCH('Installed UEC'!$B12,year,0),MATCH($B12-D$4+1,Age,0)))</f>
        <v>36025.936675370736</v>
      </c>
      <c r="E12" s="521">
        <f ca="1">IF(ISNA(INDEX('Stock Model'!$C$9:$AU$53,MATCH('Installed UEC'!$B12,year,0),MATCH($B12-E$4+1,Age,0))),0,INDEX('Stock Model'!$C$9:$AU$53,MATCH('Installed UEC'!$B12,year,0),MATCH($B12-E$4+1,Age,0)))</f>
        <v>36033.10882162041</v>
      </c>
      <c r="F12" s="521">
        <f ca="1">IF(ISNA(INDEX('Stock Model'!$C$9:$AU$53,MATCH('Installed UEC'!$B12,year,0),MATCH($B12-F$4+1,Age,0))),0,INDEX('Stock Model'!$C$9:$AU$53,MATCH('Installed UEC'!$B12,year,0),MATCH($B12-F$4+1,Age,0)))</f>
        <v>36025.936675370736</v>
      </c>
      <c r="G12" s="521">
        <f ca="1">IF(ISNA(INDEX('Stock Model'!$C$9:$AU$53,MATCH('Installed UEC'!$B12,year,0),MATCH($B12-G$4+1,Age,0))),0,INDEX('Stock Model'!$C$9:$AU$53,MATCH('Installed UEC'!$B12,year,0),MATCH($B12-G$4+1,Age,0)))</f>
        <v>36014.218441410034</v>
      </c>
      <c r="H12" s="521">
        <f ca="1">IF(ISNA(INDEX('Stock Model'!$C$9:$AU$53,MATCH('Installed UEC'!$B12,year,0),MATCH($B12-H$4+1,Age,0))),0,INDEX('Stock Model'!$C$9:$AU$53,MATCH('Installed UEC'!$B12,year,0),MATCH($B12-H$4+1,Age,0)))</f>
        <v>36022.3762806159</v>
      </c>
      <c r="I12" s="521">
        <f ca="1">IF(ISNA(INDEX('Stock Model'!$C$9:$AU$53,MATCH('Installed UEC'!$B12,year,0),MATCH($B12-I$4+1,Age,0))),0,INDEX('Stock Model'!$C$9:$AU$53,MATCH('Installed UEC'!$B12,year,0),MATCH($B12-I$4+1,Age,0)))</f>
        <v>36040.42235956405</v>
      </c>
      <c r="J12" s="521">
        <f ca="1">IF(ISNA(INDEX('Stock Model'!$C$9:$AU$53,MATCH('Installed UEC'!$B12,year,0),MATCH($B12-J$4+1,Age,0))),0,INDEX('Stock Model'!$C$9:$AU$53,MATCH('Installed UEC'!$B12,year,0),MATCH($B12-J$4+1,Age,0)))</f>
        <v>36062.590351141305</v>
      </c>
      <c r="K12" s="521">
        <f>IF(ISNA(INDEX('Stock Model'!$C$9:$AU$53,MATCH('Installed UEC'!$B12,year,0),MATCH($B12-K$4+1,Age,0))),0,INDEX('Stock Model'!$C$9:$AU$53,MATCH('Installed UEC'!$B12,year,0),MATCH($B12-K$4+1,Age,0)))</f>
        <v>0</v>
      </c>
      <c r="L12" s="521">
        <f>IF(ISNA(INDEX('Stock Model'!$C$9:$AU$53,MATCH('Installed UEC'!$B12,year,0),MATCH($B12-L$4+1,Age,0))),0,INDEX('Stock Model'!$C$9:$AU$53,MATCH('Installed UEC'!$B12,year,0),MATCH($B12-L$4+1,Age,0)))</f>
        <v>0</v>
      </c>
      <c r="M12" s="521">
        <f>IF(ISNA(INDEX('Stock Model'!$C$9:$AU$53,MATCH('Installed UEC'!$B12,year,0),MATCH($B12-M$4+1,Age,0))),0,INDEX('Stock Model'!$C$9:$AU$53,MATCH('Installed UEC'!$B12,year,0),MATCH($B12-M$4+1,Age,0)))</f>
        <v>0</v>
      </c>
      <c r="N12" s="521">
        <f>IF(ISNA(INDEX('Stock Model'!$C$9:$AU$53,MATCH('Installed UEC'!$B12,year,0),MATCH($B12-N$4+1,Age,0))),0,INDEX('Stock Model'!$C$9:$AU$53,MATCH('Installed UEC'!$B12,year,0),MATCH($B12-N$4+1,Age,0)))</f>
        <v>0</v>
      </c>
      <c r="O12" s="521">
        <f>IF(ISNA(INDEX('Stock Model'!$C$9:$AU$53,MATCH('Installed UEC'!$B12,year,0),MATCH($B12-O$4+1,Age,0))),0,INDEX('Stock Model'!$C$9:$AU$53,MATCH('Installed UEC'!$B12,year,0),MATCH($B12-O$4+1,Age,0)))</f>
        <v>0</v>
      </c>
      <c r="P12" s="521">
        <f>IF(ISNA(INDEX('Stock Model'!$C$9:$AU$53,MATCH('Installed UEC'!$B12,year,0),MATCH($B12-P$4+1,Age,0))),0,INDEX('Stock Model'!$C$9:$AU$53,MATCH('Installed UEC'!$B12,year,0),MATCH($B12-P$4+1,Age,0)))</f>
        <v>0</v>
      </c>
      <c r="Q12" s="521">
        <f>IF(ISNA(INDEX('Stock Model'!$C$9:$AU$53,MATCH('Installed UEC'!$B12,year,0),MATCH($B12-Q$4+1,Age,0))),0,INDEX('Stock Model'!$C$9:$AU$53,MATCH('Installed UEC'!$B12,year,0),MATCH($B12-Q$4+1,Age,0)))</f>
        <v>0</v>
      </c>
      <c r="R12" s="521">
        <f>IF(ISNA(INDEX('Stock Model'!$C$9:$AU$53,MATCH('Installed UEC'!$B12,year,0),MATCH($B12-R$4+1,Age,0))),0,INDEX('Stock Model'!$C$9:$AU$53,MATCH('Installed UEC'!$B12,year,0),MATCH($B12-R$4+1,Age,0)))</f>
        <v>0</v>
      </c>
      <c r="S12" s="521">
        <f>IF(ISNA(INDEX('Stock Model'!$C$9:$AU$53,MATCH('Installed UEC'!$B12,year,0),MATCH($B12-S$4+1,Age,0))),0,INDEX('Stock Model'!$C$9:$AU$53,MATCH('Installed UEC'!$B12,year,0),MATCH($B12-S$4+1,Age,0)))</f>
        <v>0</v>
      </c>
      <c r="T12" s="521">
        <f>IF(ISNA(INDEX('Stock Model'!$C$9:$AU$53,MATCH('Installed UEC'!$B12,year,0),MATCH($B12-T$4+1,Age,0))),0,INDEX('Stock Model'!$C$9:$AU$53,MATCH('Installed UEC'!$B12,year,0),MATCH($B12-T$4+1,Age,0)))</f>
        <v>0</v>
      </c>
      <c r="U12" s="521">
        <f>IF(ISNA(INDEX('Stock Model'!$C$9:$AU$53,MATCH('Installed UEC'!$B12,year,0),MATCH($B12-U$4+1,Age,0))),0,INDEX('Stock Model'!$C$9:$AU$53,MATCH('Installed UEC'!$B12,year,0),MATCH($B12-U$4+1,Age,0)))</f>
        <v>0</v>
      </c>
      <c r="V12" s="521">
        <f>IF(ISNA(INDEX('Stock Model'!$C$9:$AU$53,MATCH('Installed UEC'!$B12,year,0),MATCH($B12-V$4+1,Age,0))),0,INDEX('Stock Model'!$C$9:$AU$53,MATCH('Installed UEC'!$B12,year,0),MATCH($B12-V$4+1,Age,0)))</f>
        <v>0</v>
      </c>
      <c r="W12" s="521">
        <f>IF(ISNA(INDEX('Stock Model'!$C$9:$AU$53,MATCH('Installed UEC'!$B12,year,0),MATCH($B12-W$4+1,Age,0))),0,INDEX('Stock Model'!$C$9:$AU$53,MATCH('Installed UEC'!$B12,year,0),MATCH($B12-W$4+1,Age,0)))</f>
        <v>0</v>
      </c>
      <c r="X12" s="521">
        <f>IF(ISNA(INDEX('Stock Model'!$C$9:$AU$53,MATCH('Installed UEC'!$B12,year,0),MATCH($B12-X$4+1,Age,0))),0,INDEX('Stock Model'!$C$9:$AU$53,MATCH('Installed UEC'!$B12,year,0),MATCH($B12-X$4+1,Age,0)))</f>
        <v>0</v>
      </c>
      <c r="Y12" s="521">
        <f>IF(ISNA(INDEX('Stock Model'!$C$9:$AU$53,MATCH('Installed UEC'!$B12,year,0),MATCH($B12-Y$4+1,Age,0))),0,INDEX('Stock Model'!$C$9:$AU$53,MATCH('Installed UEC'!$B12,year,0),MATCH($B12-Y$4+1,Age,0)))</f>
        <v>0</v>
      </c>
      <c r="Z12" s="521">
        <f>IF(ISNA(INDEX('Stock Model'!$C$9:$AU$53,MATCH('Installed UEC'!$B12,year,0),MATCH($B12-Z$4+1,Age,0))),0,INDEX('Stock Model'!$C$9:$AU$53,MATCH('Installed UEC'!$B12,year,0),MATCH($B12-Z$4+1,Age,0)))</f>
        <v>0</v>
      </c>
      <c r="AA12" s="521">
        <f>IF(ISNA(INDEX('Stock Model'!$C$9:$AU$53,MATCH('Installed UEC'!$B12,year,0),MATCH($B12-AA$4+1,Age,0))),0,INDEX('Stock Model'!$C$9:$AU$53,MATCH('Installed UEC'!$B12,year,0),MATCH($B12-AA$4+1,Age,0)))</f>
        <v>0</v>
      </c>
      <c r="AB12" s="521">
        <f>IF(ISNA(INDEX('Stock Model'!$C$9:$AU$53,MATCH('Installed UEC'!$B12,year,0),MATCH($B12-AB$4+1,Age,0))),0,INDEX('Stock Model'!$C$9:$AU$53,MATCH('Installed UEC'!$B12,year,0),MATCH($B12-AB$4+1,Age,0)))</f>
        <v>0</v>
      </c>
      <c r="AC12" s="521">
        <f>IF(ISNA(INDEX('Stock Model'!$C$9:$AU$53,MATCH('Installed UEC'!$B12,year,0),MATCH($B12-AC$4+1,Age,0))),0,INDEX('Stock Model'!$C$9:$AU$53,MATCH('Installed UEC'!$B12,year,0),MATCH($B12-AC$4+1,Age,0)))</f>
        <v>0</v>
      </c>
      <c r="AD12" s="521">
        <f>IF(ISNA(INDEX('Stock Model'!$C$9:$AU$53,MATCH('Installed UEC'!$B12,year,0),MATCH($B12-AD$4+1,Age,0))),0,INDEX('Stock Model'!$C$9:$AU$53,MATCH('Installed UEC'!$B12,year,0),MATCH($B12-AD$4+1,Age,0)))</f>
        <v>0</v>
      </c>
      <c r="AE12" s="521">
        <f>IF(ISNA(INDEX('Stock Model'!$C$9:$AU$53,MATCH('Installed UEC'!$B12,year,0),MATCH($B12-AE$4+1,Age,0))),0,INDEX('Stock Model'!$C$9:$AU$53,MATCH('Installed UEC'!$B12,year,0),MATCH($B12-AE$4+1,Age,0)))</f>
        <v>0</v>
      </c>
      <c r="AF12" s="521">
        <f>IF(ISNA(INDEX('Stock Model'!$C$9:$AU$53,MATCH('Installed UEC'!$B12,year,0),MATCH($B12-AF$4+1,Age,0))),0,INDEX('Stock Model'!$C$9:$AU$53,MATCH('Installed UEC'!$B12,year,0),MATCH($B12-AF$4+1,Age,0)))</f>
        <v>0</v>
      </c>
      <c r="AG12" s="521">
        <f>IF(ISNA(INDEX('Stock Model'!$C$9:$AU$53,MATCH('Installed UEC'!$B12,year,0),MATCH($B12-AG$4+1,Age,0))),0,INDEX('Stock Model'!$C$9:$AU$53,MATCH('Installed UEC'!$B12,year,0),MATCH($B12-AG$4+1,Age,0)))</f>
        <v>0</v>
      </c>
      <c r="AH12" s="521">
        <f>IF(ISNA(INDEX('Stock Model'!$C$9:$AU$53,MATCH('Installed UEC'!$B12,year,0),MATCH($B12-AH$4+1,Age,0))),0,INDEX('Stock Model'!$C$9:$AU$53,MATCH('Installed UEC'!$B12,year,0),MATCH($B12-AH$4+1,Age,0)))</f>
        <v>0</v>
      </c>
      <c r="AI12" s="521">
        <f>IF(ISNA(INDEX('Stock Model'!$C$9:$AU$53,MATCH('Installed UEC'!$B12,year,0),MATCH($B12-AI$4+1,Age,0))),0,INDEX('Stock Model'!$C$9:$AU$53,MATCH('Installed UEC'!$B12,year,0),MATCH($B12-AI$4+1,Age,0)))</f>
        <v>0</v>
      </c>
      <c r="AJ12" s="521">
        <f>IF(ISNA(INDEX('Stock Model'!$C$9:$AU$53,MATCH('Installed UEC'!$B12,year,0),MATCH($B12-AJ$4+1,Age,0))),0,INDEX('Stock Model'!$C$9:$AU$53,MATCH('Installed UEC'!$B12,year,0),MATCH($B12-AJ$4+1,Age,0)))</f>
        <v>0</v>
      </c>
      <c r="AK12" s="521">
        <f>IF(ISNA(INDEX('Stock Model'!$C$9:$AU$53,MATCH('Installed UEC'!$B12,year,0),MATCH($B12-AK$4+1,Age,0))),0,INDEX('Stock Model'!$C$9:$AU$53,MATCH('Installed UEC'!$B12,year,0),MATCH($B12-AK$4+1,Age,0)))</f>
        <v>0</v>
      </c>
      <c r="AL12" s="521">
        <f>IF(ISNA(INDEX('Stock Model'!$C$9:$AU$53,MATCH('Installed UEC'!$B12,year,0),MATCH($B12-AL$4+1,Age,0))),0,INDEX('Stock Model'!$C$9:$AU$53,MATCH('Installed UEC'!$B12,year,0),MATCH($B12-AL$4+1,Age,0)))</f>
        <v>0</v>
      </c>
      <c r="AM12" s="521">
        <f>IF(ISNA(INDEX('Stock Model'!$C$9:$AU$53,MATCH('Installed UEC'!$B12,year,0),MATCH($B12-AM$4+1,Age,0))),0,INDEX('Stock Model'!$C$9:$AU$53,MATCH('Installed UEC'!$B12,year,0),MATCH($B12-AM$4+1,Age,0)))</f>
        <v>0</v>
      </c>
      <c r="AN12" s="521">
        <f>IF(ISNA(INDEX('Stock Model'!$C$9:$AU$53,MATCH('Installed UEC'!$B12,year,0),MATCH($B12-AN$4+1,Age,0))),0,INDEX('Stock Model'!$C$9:$AU$53,MATCH('Installed UEC'!$B12,year,0),MATCH($B12-AN$4+1,Age,0)))</f>
        <v>0</v>
      </c>
      <c r="AO12" s="521">
        <f>IF(ISNA(INDEX('Stock Model'!$C$9:$AU$53,MATCH('Installed UEC'!$B12,year,0),MATCH($B12-AO$4+1,Age,0))),0,INDEX('Stock Model'!$C$9:$AU$53,MATCH('Installed UEC'!$B12,year,0),MATCH($B12-AO$4+1,Age,0)))</f>
        <v>0</v>
      </c>
      <c r="AP12" s="521">
        <f>IF(ISNA(INDEX('Stock Model'!$C$9:$AU$53,MATCH('Installed UEC'!$B12,year,0),MATCH($B12-AP$4+1,Age,0))),0,INDEX('Stock Model'!$C$9:$AU$53,MATCH('Installed UEC'!$B12,year,0),MATCH($B12-AP$4+1,Age,0)))</f>
        <v>0</v>
      </c>
      <c r="AQ12" s="521">
        <f>IF(ISNA(INDEX('Stock Model'!$C$9:$AU$53,MATCH('Installed UEC'!$B12,year,0),MATCH($B12-AQ$4+1,Age,0))),0,INDEX('Stock Model'!$C$9:$AU$53,MATCH('Installed UEC'!$B12,year,0),MATCH($B12-AQ$4+1,Age,0)))</f>
        <v>0</v>
      </c>
      <c r="AR12" s="521">
        <f>IF(ISNA(INDEX('Stock Model'!$C$9:$AU$53,MATCH('Installed UEC'!$B12,year,0),MATCH($B12-AR$4+1,Age,0))),0,INDEX('Stock Model'!$C$9:$AU$53,MATCH('Installed UEC'!$B12,year,0),MATCH($B12-AR$4+1,Age,0)))</f>
        <v>0</v>
      </c>
      <c r="AS12" s="521">
        <f>IF(ISNA(INDEX('Stock Model'!$C$9:$AU$53,MATCH('Installed UEC'!$B12,year,0),MATCH($B12-AS$4+1,Age,0))),0,INDEX('Stock Model'!$C$9:$AU$53,MATCH('Installed UEC'!$B12,year,0),MATCH($B12-AS$4+1,Age,0)))</f>
        <v>0</v>
      </c>
      <c r="AT12" s="521">
        <f>IF(ISNA(INDEX('Stock Model'!$C$9:$AU$53,MATCH('Installed UEC'!$B12,year,0),MATCH($B12-AT$4+1,Age,0))),0,INDEX('Stock Model'!$C$9:$AU$53,MATCH('Installed UEC'!$B12,year,0),MATCH($B12-AT$4+1,Age,0)))</f>
        <v>0</v>
      </c>
      <c r="AU12" s="521">
        <f>IF(ISNA(INDEX('Stock Model'!$C$9:$AU$53,MATCH('Installed UEC'!$B12,year,0),MATCH($B12-AU$4+1,Age,0))),0,INDEX('Stock Model'!$C$9:$AU$53,MATCH('Installed UEC'!$B12,year,0),MATCH($B12-AU$4+1,Age,0)))</f>
        <v>0</v>
      </c>
      <c r="AV12" s="521">
        <f ca="1" t="shared" si="1"/>
        <v>252224.58960509318</v>
      </c>
      <c r="AW12" s="511" t="str">
        <f ca="1">IF(AV12=SUM('Stock Model'!C16:AU16),"OK","Error")</f>
        <v>OK</v>
      </c>
    </row>
    <row r="13" spans="1:49" ht="15">
      <c r="A13" s="700"/>
      <c r="B13" s="511">
        <f t="shared" si="2"/>
        <v>1998</v>
      </c>
      <c r="C13" s="521">
        <f ca="1">IF(ISNA(INDEX('Stock Model'!$C$9:$AU$53,MATCH('Installed UEC'!$B13,year,0),MATCH($B13-C$4+1,Age,0))),0,INDEX('Stock Model'!$C$9:$AU$53,MATCH('Installed UEC'!$B13,year,0),MATCH($B13-C$4+1,Age,0)))</f>
        <v>0</v>
      </c>
      <c r="D13" s="521">
        <f ca="1">IF(ISNA(INDEX('Stock Model'!$C$9:$AU$53,MATCH('Installed UEC'!$B13,year,0),MATCH($B13-D$4+1,Age,0))),0,INDEX('Stock Model'!$C$9:$AU$53,MATCH('Installed UEC'!$B13,year,0),MATCH($B13-D$4+1,Age,0)))</f>
        <v>36025.936675370736</v>
      </c>
      <c r="E13" s="521">
        <f ca="1">IF(ISNA(INDEX('Stock Model'!$C$9:$AU$53,MATCH('Installed UEC'!$B13,year,0),MATCH($B13-E$4+1,Age,0))),0,INDEX('Stock Model'!$C$9:$AU$53,MATCH('Installed UEC'!$B13,year,0),MATCH($B13-E$4+1,Age,0)))</f>
        <v>36033.10882162041</v>
      </c>
      <c r="F13" s="521">
        <f ca="1">IF(ISNA(INDEX('Stock Model'!$C$9:$AU$53,MATCH('Installed UEC'!$B13,year,0),MATCH($B13-F$4+1,Age,0))),0,INDEX('Stock Model'!$C$9:$AU$53,MATCH('Installed UEC'!$B13,year,0),MATCH($B13-F$4+1,Age,0)))</f>
        <v>36025.936675370736</v>
      </c>
      <c r="G13" s="521">
        <f ca="1">IF(ISNA(INDEX('Stock Model'!$C$9:$AU$53,MATCH('Installed UEC'!$B13,year,0),MATCH($B13-G$4+1,Age,0))),0,INDEX('Stock Model'!$C$9:$AU$53,MATCH('Installed UEC'!$B13,year,0),MATCH($B13-G$4+1,Age,0)))</f>
        <v>36014.218441410034</v>
      </c>
      <c r="H13" s="521">
        <f ca="1">IF(ISNA(INDEX('Stock Model'!$C$9:$AU$53,MATCH('Installed UEC'!$B13,year,0),MATCH($B13-H$4+1,Age,0))),0,INDEX('Stock Model'!$C$9:$AU$53,MATCH('Installed UEC'!$B13,year,0),MATCH($B13-H$4+1,Age,0)))</f>
        <v>36022.3762806159</v>
      </c>
      <c r="I13" s="521">
        <f ca="1">IF(ISNA(INDEX('Stock Model'!$C$9:$AU$53,MATCH('Installed UEC'!$B13,year,0),MATCH($B13-I$4+1,Age,0))),0,INDEX('Stock Model'!$C$9:$AU$53,MATCH('Installed UEC'!$B13,year,0),MATCH($B13-I$4+1,Age,0)))</f>
        <v>36040.42235956405</v>
      </c>
      <c r="J13" s="521">
        <f ca="1">IF(ISNA(INDEX('Stock Model'!$C$9:$AU$53,MATCH('Installed UEC'!$B13,year,0),MATCH($B13-J$4+1,Age,0))),0,INDEX('Stock Model'!$C$9:$AU$53,MATCH('Installed UEC'!$B13,year,0),MATCH($B13-J$4+1,Age,0)))</f>
        <v>36062.590351141305</v>
      </c>
      <c r="K13" s="521">
        <f ca="1">IF(ISNA(INDEX('Stock Model'!$C$9:$AU$53,MATCH('Installed UEC'!$B13,year,0),MATCH($B13-K$4+1,Age,0))),0,INDEX('Stock Model'!$C$9:$AU$53,MATCH('Installed UEC'!$B13,year,0),MATCH($B13-K$4+1,Age,0)))</f>
        <v>35990.075944122356</v>
      </c>
      <c r="L13" s="521">
        <f>IF(ISNA(INDEX('Stock Model'!$C$9:$AU$53,MATCH('Installed UEC'!$B13,year,0),MATCH($B13-L$4+1,Age,0))),0,INDEX('Stock Model'!$C$9:$AU$53,MATCH('Installed UEC'!$B13,year,0),MATCH($B13-L$4+1,Age,0)))</f>
        <v>0</v>
      </c>
      <c r="M13" s="521">
        <f>IF(ISNA(INDEX('Stock Model'!$C$9:$AU$53,MATCH('Installed UEC'!$B13,year,0),MATCH($B13-M$4+1,Age,0))),0,INDEX('Stock Model'!$C$9:$AU$53,MATCH('Installed UEC'!$B13,year,0),MATCH($B13-M$4+1,Age,0)))</f>
        <v>0</v>
      </c>
      <c r="N13" s="521">
        <f>IF(ISNA(INDEX('Stock Model'!$C$9:$AU$53,MATCH('Installed UEC'!$B13,year,0),MATCH($B13-N$4+1,Age,0))),0,INDEX('Stock Model'!$C$9:$AU$53,MATCH('Installed UEC'!$B13,year,0),MATCH($B13-N$4+1,Age,0)))</f>
        <v>0</v>
      </c>
      <c r="O13" s="521">
        <f>IF(ISNA(INDEX('Stock Model'!$C$9:$AU$53,MATCH('Installed UEC'!$B13,year,0),MATCH($B13-O$4+1,Age,0))),0,INDEX('Stock Model'!$C$9:$AU$53,MATCH('Installed UEC'!$B13,year,0),MATCH($B13-O$4+1,Age,0)))</f>
        <v>0</v>
      </c>
      <c r="P13" s="521">
        <f>IF(ISNA(INDEX('Stock Model'!$C$9:$AU$53,MATCH('Installed UEC'!$B13,year,0),MATCH($B13-P$4+1,Age,0))),0,INDEX('Stock Model'!$C$9:$AU$53,MATCH('Installed UEC'!$B13,year,0),MATCH($B13-P$4+1,Age,0)))</f>
        <v>0</v>
      </c>
      <c r="Q13" s="521">
        <f>IF(ISNA(INDEX('Stock Model'!$C$9:$AU$53,MATCH('Installed UEC'!$B13,year,0),MATCH($B13-Q$4+1,Age,0))),0,INDEX('Stock Model'!$C$9:$AU$53,MATCH('Installed UEC'!$B13,year,0),MATCH($B13-Q$4+1,Age,0)))</f>
        <v>0</v>
      </c>
      <c r="R13" s="521">
        <f>IF(ISNA(INDEX('Stock Model'!$C$9:$AU$53,MATCH('Installed UEC'!$B13,year,0),MATCH($B13-R$4+1,Age,0))),0,INDEX('Stock Model'!$C$9:$AU$53,MATCH('Installed UEC'!$B13,year,0),MATCH($B13-R$4+1,Age,0)))</f>
        <v>0</v>
      </c>
      <c r="S13" s="521">
        <f>IF(ISNA(INDEX('Stock Model'!$C$9:$AU$53,MATCH('Installed UEC'!$B13,year,0),MATCH($B13-S$4+1,Age,0))),0,INDEX('Stock Model'!$C$9:$AU$53,MATCH('Installed UEC'!$B13,year,0),MATCH($B13-S$4+1,Age,0)))</f>
        <v>0</v>
      </c>
      <c r="T13" s="521">
        <f>IF(ISNA(INDEX('Stock Model'!$C$9:$AU$53,MATCH('Installed UEC'!$B13,year,0),MATCH($B13-T$4+1,Age,0))),0,INDEX('Stock Model'!$C$9:$AU$53,MATCH('Installed UEC'!$B13,year,0),MATCH($B13-T$4+1,Age,0)))</f>
        <v>0</v>
      </c>
      <c r="U13" s="521">
        <f>IF(ISNA(INDEX('Stock Model'!$C$9:$AU$53,MATCH('Installed UEC'!$B13,year,0),MATCH($B13-U$4+1,Age,0))),0,INDEX('Stock Model'!$C$9:$AU$53,MATCH('Installed UEC'!$B13,year,0),MATCH($B13-U$4+1,Age,0)))</f>
        <v>0</v>
      </c>
      <c r="V13" s="521">
        <f>IF(ISNA(INDEX('Stock Model'!$C$9:$AU$53,MATCH('Installed UEC'!$B13,year,0),MATCH($B13-V$4+1,Age,0))),0,INDEX('Stock Model'!$C$9:$AU$53,MATCH('Installed UEC'!$B13,year,0),MATCH($B13-V$4+1,Age,0)))</f>
        <v>0</v>
      </c>
      <c r="W13" s="521">
        <f>IF(ISNA(INDEX('Stock Model'!$C$9:$AU$53,MATCH('Installed UEC'!$B13,year,0),MATCH($B13-W$4+1,Age,0))),0,INDEX('Stock Model'!$C$9:$AU$53,MATCH('Installed UEC'!$B13,year,0),MATCH($B13-W$4+1,Age,0)))</f>
        <v>0</v>
      </c>
      <c r="X13" s="521">
        <f>IF(ISNA(INDEX('Stock Model'!$C$9:$AU$53,MATCH('Installed UEC'!$B13,year,0),MATCH($B13-X$4+1,Age,0))),0,INDEX('Stock Model'!$C$9:$AU$53,MATCH('Installed UEC'!$B13,year,0),MATCH($B13-X$4+1,Age,0)))</f>
        <v>0</v>
      </c>
      <c r="Y13" s="521">
        <f>IF(ISNA(INDEX('Stock Model'!$C$9:$AU$53,MATCH('Installed UEC'!$B13,year,0),MATCH($B13-Y$4+1,Age,0))),0,INDEX('Stock Model'!$C$9:$AU$53,MATCH('Installed UEC'!$B13,year,0),MATCH($B13-Y$4+1,Age,0)))</f>
        <v>0</v>
      </c>
      <c r="Z13" s="521">
        <f>IF(ISNA(INDEX('Stock Model'!$C$9:$AU$53,MATCH('Installed UEC'!$B13,year,0),MATCH($B13-Z$4+1,Age,0))),0,INDEX('Stock Model'!$C$9:$AU$53,MATCH('Installed UEC'!$B13,year,0),MATCH($B13-Z$4+1,Age,0)))</f>
        <v>0</v>
      </c>
      <c r="AA13" s="521">
        <f>IF(ISNA(INDEX('Stock Model'!$C$9:$AU$53,MATCH('Installed UEC'!$B13,year,0),MATCH($B13-AA$4+1,Age,0))),0,INDEX('Stock Model'!$C$9:$AU$53,MATCH('Installed UEC'!$B13,year,0),MATCH($B13-AA$4+1,Age,0)))</f>
        <v>0</v>
      </c>
      <c r="AB13" s="521">
        <f>IF(ISNA(INDEX('Stock Model'!$C$9:$AU$53,MATCH('Installed UEC'!$B13,year,0),MATCH($B13-AB$4+1,Age,0))),0,INDEX('Stock Model'!$C$9:$AU$53,MATCH('Installed UEC'!$B13,year,0),MATCH($B13-AB$4+1,Age,0)))</f>
        <v>0</v>
      </c>
      <c r="AC13" s="521">
        <f>IF(ISNA(INDEX('Stock Model'!$C$9:$AU$53,MATCH('Installed UEC'!$B13,year,0),MATCH($B13-AC$4+1,Age,0))),0,INDEX('Stock Model'!$C$9:$AU$53,MATCH('Installed UEC'!$B13,year,0),MATCH($B13-AC$4+1,Age,0)))</f>
        <v>0</v>
      </c>
      <c r="AD13" s="521">
        <f>IF(ISNA(INDEX('Stock Model'!$C$9:$AU$53,MATCH('Installed UEC'!$B13,year,0),MATCH($B13-AD$4+1,Age,0))),0,INDEX('Stock Model'!$C$9:$AU$53,MATCH('Installed UEC'!$B13,year,0),MATCH($B13-AD$4+1,Age,0)))</f>
        <v>0</v>
      </c>
      <c r="AE13" s="521">
        <f>IF(ISNA(INDEX('Stock Model'!$C$9:$AU$53,MATCH('Installed UEC'!$B13,year,0),MATCH($B13-AE$4+1,Age,0))),0,INDEX('Stock Model'!$C$9:$AU$53,MATCH('Installed UEC'!$B13,year,0),MATCH($B13-AE$4+1,Age,0)))</f>
        <v>0</v>
      </c>
      <c r="AF13" s="521">
        <f>IF(ISNA(INDEX('Stock Model'!$C$9:$AU$53,MATCH('Installed UEC'!$B13,year,0),MATCH($B13-AF$4+1,Age,0))),0,INDEX('Stock Model'!$C$9:$AU$53,MATCH('Installed UEC'!$B13,year,0),MATCH($B13-AF$4+1,Age,0)))</f>
        <v>0</v>
      </c>
      <c r="AG13" s="521">
        <f>IF(ISNA(INDEX('Stock Model'!$C$9:$AU$53,MATCH('Installed UEC'!$B13,year,0),MATCH($B13-AG$4+1,Age,0))),0,INDEX('Stock Model'!$C$9:$AU$53,MATCH('Installed UEC'!$B13,year,0),MATCH($B13-AG$4+1,Age,0)))</f>
        <v>0</v>
      </c>
      <c r="AH13" s="521">
        <f>IF(ISNA(INDEX('Stock Model'!$C$9:$AU$53,MATCH('Installed UEC'!$B13,year,0),MATCH($B13-AH$4+1,Age,0))),0,INDEX('Stock Model'!$C$9:$AU$53,MATCH('Installed UEC'!$B13,year,0),MATCH($B13-AH$4+1,Age,0)))</f>
        <v>0</v>
      </c>
      <c r="AI13" s="521">
        <f>IF(ISNA(INDEX('Stock Model'!$C$9:$AU$53,MATCH('Installed UEC'!$B13,year,0),MATCH($B13-AI$4+1,Age,0))),0,INDEX('Stock Model'!$C$9:$AU$53,MATCH('Installed UEC'!$B13,year,0),MATCH($B13-AI$4+1,Age,0)))</f>
        <v>0</v>
      </c>
      <c r="AJ13" s="521">
        <f>IF(ISNA(INDEX('Stock Model'!$C$9:$AU$53,MATCH('Installed UEC'!$B13,year,0),MATCH($B13-AJ$4+1,Age,0))),0,INDEX('Stock Model'!$C$9:$AU$53,MATCH('Installed UEC'!$B13,year,0),MATCH($B13-AJ$4+1,Age,0)))</f>
        <v>0</v>
      </c>
      <c r="AK13" s="521">
        <f>IF(ISNA(INDEX('Stock Model'!$C$9:$AU$53,MATCH('Installed UEC'!$B13,year,0),MATCH($B13-AK$4+1,Age,0))),0,INDEX('Stock Model'!$C$9:$AU$53,MATCH('Installed UEC'!$B13,year,0),MATCH($B13-AK$4+1,Age,0)))</f>
        <v>0</v>
      </c>
      <c r="AL13" s="521">
        <f>IF(ISNA(INDEX('Stock Model'!$C$9:$AU$53,MATCH('Installed UEC'!$B13,year,0),MATCH($B13-AL$4+1,Age,0))),0,INDEX('Stock Model'!$C$9:$AU$53,MATCH('Installed UEC'!$B13,year,0),MATCH($B13-AL$4+1,Age,0)))</f>
        <v>0</v>
      </c>
      <c r="AM13" s="521">
        <f>IF(ISNA(INDEX('Stock Model'!$C$9:$AU$53,MATCH('Installed UEC'!$B13,year,0),MATCH($B13-AM$4+1,Age,0))),0,INDEX('Stock Model'!$C$9:$AU$53,MATCH('Installed UEC'!$B13,year,0),MATCH($B13-AM$4+1,Age,0)))</f>
        <v>0</v>
      </c>
      <c r="AN13" s="521">
        <f>IF(ISNA(INDEX('Stock Model'!$C$9:$AU$53,MATCH('Installed UEC'!$B13,year,0),MATCH($B13-AN$4+1,Age,0))),0,INDEX('Stock Model'!$C$9:$AU$53,MATCH('Installed UEC'!$B13,year,0),MATCH($B13-AN$4+1,Age,0)))</f>
        <v>0</v>
      </c>
      <c r="AO13" s="521">
        <f>IF(ISNA(INDEX('Stock Model'!$C$9:$AU$53,MATCH('Installed UEC'!$B13,year,0),MATCH($B13-AO$4+1,Age,0))),0,INDEX('Stock Model'!$C$9:$AU$53,MATCH('Installed UEC'!$B13,year,0),MATCH($B13-AO$4+1,Age,0)))</f>
        <v>0</v>
      </c>
      <c r="AP13" s="521">
        <f>IF(ISNA(INDEX('Stock Model'!$C$9:$AU$53,MATCH('Installed UEC'!$B13,year,0),MATCH($B13-AP$4+1,Age,0))),0,INDEX('Stock Model'!$C$9:$AU$53,MATCH('Installed UEC'!$B13,year,0),MATCH($B13-AP$4+1,Age,0)))</f>
        <v>0</v>
      </c>
      <c r="AQ13" s="521">
        <f>IF(ISNA(INDEX('Stock Model'!$C$9:$AU$53,MATCH('Installed UEC'!$B13,year,0),MATCH($B13-AQ$4+1,Age,0))),0,INDEX('Stock Model'!$C$9:$AU$53,MATCH('Installed UEC'!$B13,year,0),MATCH($B13-AQ$4+1,Age,0)))</f>
        <v>0</v>
      </c>
      <c r="AR13" s="521">
        <f>IF(ISNA(INDEX('Stock Model'!$C$9:$AU$53,MATCH('Installed UEC'!$B13,year,0),MATCH($B13-AR$4+1,Age,0))),0,INDEX('Stock Model'!$C$9:$AU$53,MATCH('Installed UEC'!$B13,year,0),MATCH($B13-AR$4+1,Age,0)))</f>
        <v>0</v>
      </c>
      <c r="AS13" s="521">
        <f>IF(ISNA(INDEX('Stock Model'!$C$9:$AU$53,MATCH('Installed UEC'!$B13,year,0),MATCH($B13-AS$4+1,Age,0))),0,INDEX('Stock Model'!$C$9:$AU$53,MATCH('Installed UEC'!$B13,year,0),MATCH($B13-AS$4+1,Age,0)))</f>
        <v>0</v>
      </c>
      <c r="AT13" s="521">
        <f>IF(ISNA(INDEX('Stock Model'!$C$9:$AU$53,MATCH('Installed UEC'!$B13,year,0),MATCH($B13-AT$4+1,Age,0))),0,INDEX('Stock Model'!$C$9:$AU$53,MATCH('Installed UEC'!$B13,year,0),MATCH($B13-AT$4+1,Age,0)))</f>
        <v>0</v>
      </c>
      <c r="AU13" s="521">
        <f>IF(ISNA(INDEX('Stock Model'!$C$9:$AU$53,MATCH('Installed UEC'!$B13,year,0),MATCH($B13-AU$4+1,Age,0))),0,INDEX('Stock Model'!$C$9:$AU$53,MATCH('Installed UEC'!$B13,year,0),MATCH($B13-AU$4+1,Age,0)))</f>
        <v>0</v>
      </c>
      <c r="AV13" s="521">
        <f ca="1" t="shared" si="1"/>
        <v>288214.6655492155</v>
      </c>
      <c r="AW13" s="511" t="str">
        <f ca="1">IF(AV13=SUM('Stock Model'!C17:AU17),"OK","Error")</f>
        <v>OK</v>
      </c>
    </row>
    <row r="14" spans="1:49" ht="15">
      <c r="A14" s="700"/>
      <c r="B14" s="511">
        <f t="shared" si="2"/>
        <v>1999</v>
      </c>
      <c r="C14" s="521">
        <f ca="1">IF(ISNA(INDEX('Stock Model'!$C$9:$AU$53,MATCH('Installed UEC'!$B14,year,0),MATCH($B14-C$4+1,Age,0))),0,INDEX('Stock Model'!$C$9:$AU$53,MATCH('Installed UEC'!$B14,year,0),MATCH($B14-C$4+1,Age,0)))</f>
        <v>0</v>
      </c>
      <c r="D14" s="521">
        <f ca="1">IF(ISNA(INDEX('Stock Model'!$C$9:$AU$53,MATCH('Installed UEC'!$B14,year,0),MATCH($B14-D$4+1,Age,0))),0,INDEX('Stock Model'!$C$9:$AU$53,MATCH('Installed UEC'!$B14,year,0),MATCH($B14-D$4+1,Age,0)))</f>
        <v>36025.936675370736</v>
      </c>
      <c r="E14" s="521">
        <f ca="1">IF(ISNA(INDEX('Stock Model'!$C$9:$AU$53,MATCH('Installed UEC'!$B14,year,0),MATCH($B14-E$4+1,Age,0))),0,INDEX('Stock Model'!$C$9:$AU$53,MATCH('Installed UEC'!$B14,year,0),MATCH($B14-E$4+1,Age,0)))</f>
        <v>36033.10882162041</v>
      </c>
      <c r="F14" s="521">
        <f ca="1">IF(ISNA(INDEX('Stock Model'!$C$9:$AU$53,MATCH('Installed UEC'!$B14,year,0),MATCH($B14-F$4+1,Age,0))),0,INDEX('Stock Model'!$C$9:$AU$53,MATCH('Installed UEC'!$B14,year,0),MATCH($B14-F$4+1,Age,0)))</f>
        <v>36025.936675370736</v>
      </c>
      <c r="G14" s="521">
        <f ca="1">IF(ISNA(INDEX('Stock Model'!$C$9:$AU$53,MATCH('Installed UEC'!$B14,year,0),MATCH($B14-G$4+1,Age,0))),0,INDEX('Stock Model'!$C$9:$AU$53,MATCH('Installed UEC'!$B14,year,0),MATCH($B14-G$4+1,Age,0)))</f>
        <v>36014.218441410034</v>
      </c>
      <c r="H14" s="521">
        <f ca="1">IF(ISNA(INDEX('Stock Model'!$C$9:$AU$53,MATCH('Installed UEC'!$B14,year,0),MATCH($B14-H$4+1,Age,0))),0,INDEX('Stock Model'!$C$9:$AU$53,MATCH('Installed UEC'!$B14,year,0),MATCH($B14-H$4+1,Age,0)))</f>
        <v>36022.3762806159</v>
      </c>
      <c r="I14" s="521">
        <f ca="1">IF(ISNA(INDEX('Stock Model'!$C$9:$AU$53,MATCH('Installed UEC'!$B14,year,0),MATCH($B14-I$4+1,Age,0))),0,INDEX('Stock Model'!$C$9:$AU$53,MATCH('Installed UEC'!$B14,year,0),MATCH($B14-I$4+1,Age,0)))</f>
        <v>36040.42235956405</v>
      </c>
      <c r="J14" s="521">
        <f ca="1">IF(ISNA(INDEX('Stock Model'!$C$9:$AU$53,MATCH('Installed UEC'!$B14,year,0),MATCH($B14-J$4+1,Age,0))),0,INDEX('Stock Model'!$C$9:$AU$53,MATCH('Installed UEC'!$B14,year,0),MATCH($B14-J$4+1,Age,0)))</f>
        <v>36062.590351141305</v>
      </c>
      <c r="K14" s="521">
        <f ca="1">IF(ISNA(INDEX('Stock Model'!$C$9:$AU$53,MATCH('Installed UEC'!$B14,year,0),MATCH($B14-K$4+1,Age,0))),0,INDEX('Stock Model'!$C$9:$AU$53,MATCH('Installed UEC'!$B14,year,0),MATCH($B14-K$4+1,Age,0)))</f>
        <v>35990.075944122356</v>
      </c>
      <c r="L14" s="521">
        <f ca="1">IF(ISNA(INDEX('Stock Model'!$C$9:$AU$53,MATCH('Installed UEC'!$B14,year,0),MATCH($B14-L$4+1,Age,0))),0,INDEX('Stock Model'!$C$9:$AU$53,MATCH('Installed UEC'!$B14,year,0),MATCH($B14-L$4+1,Age,0)))</f>
        <v>35955.627271606565</v>
      </c>
      <c r="M14" s="521">
        <f>IF(ISNA(INDEX('Stock Model'!$C$9:$AU$53,MATCH('Installed UEC'!$B14,year,0),MATCH($B14-M$4+1,Age,0))),0,INDEX('Stock Model'!$C$9:$AU$53,MATCH('Installed UEC'!$B14,year,0),MATCH($B14-M$4+1,Age,0)))</f>
        <v>0</v>
      </c>
      <c r="N14" s="521">
        <f>IF(ISNA(INDEX('Stock Model'!$C$9:$AU$53,MATCH('Installed UEC'!$B14,year,0),MATCH($B14-N$4+1,Age,0))),0,INDEX('Stock Model'!$C$9:$AU$53,MATCH('Installed UEC'!$B14,year,0),MATCH($B14-N$4+1,Age,0)))</f>
        <v>0</v>
      </c>
      <c r="O14" s="521">
        <f>IF(ISNA(INDEX('Stock Model'!$C$9:$AU$53,MATCH('Installed UEC'!$B14,year,0),MATCH($B14-O$4+1,Age,0))),0,INDEX('Stock Model'!$C$9:$AU$53,MATCH('Installed UEC'!$B14,year,0),MATCH($B14-O$4+1,Age,0)))</f>
        <v>0</v>
      </c>
      <c r="P14" s="521">
        <f>IF(ISNA(INDEX('Stock Model'!$C$9:$AU$53,MATCH('Installed UEC'!$B14,year,0),MATCH($B14-P$4+1,Age,0))),0,INDEX('Stock Model'!$C$9:$AU$53,MATCH('Installed UEC'!$B14,year,0),MATCH($B14-P$4+1,Age,0)))</f>
        <v>0</v>
      </c>
      <c r="Q14" s="521">
        <f>IF(ISNA(INDEX('Stock Model'!$C$9:$AU$53,MATCH('Installed UEC'!$B14,year,0),MATCH($B14-Q$4+1,Age,0))),0,INDEX('Stock Model'!$C$9:$AU$53,MATCH('Installed UEC'!$B14,year,0),MATCH($B14-Q$4+1,Age,0)))</f>
        <v>0</v>
      </c>
      <c r="R14" s="521">
        <f>IF(ISNA(INDEX('Stock Model'!$C$9:$AU$53,MATCH('Installed UEC'!$B14,year,0),MATCH($B14-R$4+1,Age,0))),0,INDEX('Stock Model'!$C$9:$AU$53,MATCH('Installed UEC'!$B14,year,0),MATCH($B14-R$4+1,Age,0)))</f>
        <v>0</v>
      </c>
      <c r="S14" s="521">
        <f>IF(ISNA(INDEX('Stock Model'!$C$9:$AU$53,MATCH('Installed UEC'!$B14,year,0),MATCH($B14-S$4+1,Age,0))),0,INDEX('Stock Model'!$C$9:$AU$53,MATCH('Installed UEC'!$B14,year,0),MATCH($B14-S$4+1,Age,0)))</f>
        <v>0</v>
      </c>
      <c r="T14" s="521">
        <f>IF(ISNA(INDEX('Stock Model'!$C$9:$AU$53,MATCH('Installed UEC'!$B14,year,0),MATCH($B14-T$4+1,Age,0))),0,INDEX('Stock Model'!$C$9:$AU$53,MATCH('Installed UEC'!$B14,year,0),MATCH($B14-T$4+1,Age,0)))</f>
        <v>0</v>
      </c>
      <c r="U14" s="521">
        <f>IF(ISNA(INDEX('Stock Model'!$C$9:$AU$53,MATCH('Installed UEC'!$B14,year,0),MATCH($B14-U$4+1,Age,0))),0,INDEX('Stock Model'!$C$9:$AU$53,MATCH('Installed UEC'!$B14,year,0),MATCH($B14-U$4+1,Age,0)))</f>
        <v>0</v>
      </c>
      <c r="V14" s="521">
        <f>IF(ISNA(INDEX('Stock Model'!$C$9:$AU$53,MATCH('Installed UEC'!$B14,year,0),MATCH($B14-V$4+1,Age,0))),0,INDEX('Stock Model'!$C$9:$AU$53,MATCH('Installed UEC'!$B14,year,0),MATCH($B14-V$4+1,Age,0)))</f>
        <v>0</v>
      </c>
      <c r="W14" s="521">
        <f>IF(ISNA(INDEX('Stock Model'!$C$9:$AU$53,MATCH('Installed UEC'!$B14,year,0),MATCH($B14-W$4+1,Age,0))),0,INDEX('Stock Model'!$C$9:$AU$53,MATCH('Installed UEC'!$B14,year,0),MATCH($B14-W$4+1,Age,0)))</f>
        <v>0</v>
      </c>
      <c r="X14" s="521">
        <f>IF(ISNA(INDEX('Stock Model'!$C$9:$AU$53,MATCH('Installed UEC'!$B14,year,0),MATCH($B14-X$4+1,Age,0))),0,INDEX('Stock Model'!$C$9:$AU$53,MATCH('Installed UEC'!$B14,year,0),MATCH($B14-X$4+1,Age,0)))</f>
        <v>0</v>
      </c>
      <c r="Y14" s="521">
        <f>IF(ISNA(INDEX('Stock Model'!$C$9:$AU$53,MATCH('Installed UEC'!$B14,year,0),MATCH($B14-Y$4+1,Age,0))),0,INDEX('Stock Model'!$C$9:$AU$53,MATCH('Installed UEC'!$B14,year,0),MATCH($B14-Y$4+1,Age,0)))</f>
        <v>0</v>
      </c>
      <c r="Z14" s="521">
        <f>IF(ISNA(INDEX('Stock Model'!$C$9:$AU$53,MATCH('Installed UEC'!$B14,year,0),MATCH($B14-Z$4+1,Age,0))),0,INDEX('Stock Model'!$C$9:$AU$53,MATCH('Installed UEC'!$B14,year,0),MATCH($B14-Z$4+1,Age,0)))</f>
        <v>0</v>
      </c>
      <c r="AA14" s="521">
        <f>IF(ISNA(INDEX('Stock Model'!$C$9:$AU$53,MATCH('Installed UEC'!$B14,year,0),MATCH($B14-AA$4+1,Age,0))),0,INDEX('Stock Model'!$C$9:$AU$53,MATCH('Installed UEC'!$B14,year,0),MATCH($B14-AA$4+1,Age,0)))</f>
        <v>0</v>
      </c>
      <c r="AB14" s="521">
        <f>IF(ISNA(INDEX('Stock Model'!$C$9:$AU$53,MATCH('Installed UEC'!$B14,year,0),MATCH($B14-AB$4+1,Age,0))),0,INDEX('Stock Model'!$C$9:$AU$53,MATCH('Installed UEC'!$B14,year,0),MATCH($B14-AB$4+1,Age,0)))</f>
        <v>0</v>
      </c>
      <c r="AC14" s="521">
        <f>IF(ISNA(INDEX('Stock Model'!$C$9:$AU$53,MATCH('Installed UEC'!$B14,year,0),MATCH($B14-AC$4+1,Age,0))),0,INDEX('Stock Model'!$C$9:$AU$53,MATCH('Installed UEC'!$B14,year,0),MATCH($B14-AC$4+1,Age,0)))</f>
        <v>0</v>
      </c>
      <c r="AD14" s="521">
        <f>IF(ISNA(INDEX('Stock Model'!$C$9:$AU$53,MATCH('Installed UEC'!$B14,year,0),MATCH($B14-AD$4+1,Age,0))),0,INDEX('Stock Model'!$C$9:$AU$53,MATCH('Installed UEC'!$B14,year,0),MATCH($B14-AD$4+1,Age,0)))</f>
        <v>0</v>
      </c>
      <c r="AE14" s="521">
        <f>IF(ISNA(INDEX('Stock Model'!$C$9:$AU$53,MATCH('Installed UEC'!$B14,year,0),MATCH($B14-AE$4+1,Age,0))),0,INDEX('Stock Model'!$C$9:$AU$53,MATCH('Installed UEC'!$B14,year,0),MATCH($B14-AE$4+1,Age,0)))</f>
        <v>0</v>
      </c>
      <c r="AF14" s="521">
        <f>IF(ISNA(INDEX('Stock Model'!$C$9:$AU$53,MATCH('Installed UEC'!$B14,year,0),MATCH($B14-AF$4+1,Age,0))),0,INDEX('Stock Model'!$C$9:$AU$53,MATCH('Installed UEC'!$B14,year,0),MATCH($B14-AF$4+1,Age,0)))</f>
        <v>0</v>
      </c>
      <c r="AG14" s="521">
        <f>IF(ISNA(INDEX('Stock Model'!$C$9:$AU$53,MATCH('Installed UEC'!$B14,year,0),MATCH($B14-AG$4+1,Age,0))),0,INDEX('Stock Model'!$C$9:$AU$53,MATCH('Installed UEC'!$B14,year,0),MATCH($B14-AG$4+1,Age,0)))</f>
        <v>0</v>
      </c>
      <c r="AH14" s="521">
        <f>IF(ISNA(INDEX('Stock Model'!$C$9:$AU$53,MATCH('Installed UEC'!$B14,year,0),MATCH($B14-AH$4+1,Age,0))),0,INDEX('Stock Model'!$C$9:$AU$53,MATCH('Installed UEC'!$B14,year,0),MATCH($B14-AH$4+1,Age,0)))</f>
        <v>0</v>
      </c>
      <c r="AI14" s="521">
        <f>IF(ISNA(INDEX('Stock Model'!$C$9:$AU$53,MATCH('Installed UEC'!$B14,year,0),MATCH($B14-AI$4+1,Age,0))),0,INDEX('Stock Model'!$C$9:$AU$53,MATCH('Installed UEC'!$B14,year,0),MATCH($B14-AI$4+1,Age,0)))</f>
        <v>0</v>
      </c>
      <c r="AJ14" s="521">
        <f>IF(ISNA(INDEX('Stock Model'!$C$9:$AU$53,MATCH('Installed UEC'!$B14,year,0),MATCH($B14-AJ$4+1,Age,0))),0,INDEX('Stock Model'!$C$9:$AU$53,MATCH('Installed UEC'!$B14,year,0),MATCH($B14-AJ$4+1,Age,0)))</f>
        <v>0</v>
      </c>
      <c r="AK14" s="521">
        <f>IF(ISNA(INDEX('Stock Model'!$C$9:$AU$53,MATCH('Installed UEC'!$B14,year,0),MATCH($B14-AK$4+1,Age,0))),0,INDEX('Stock Model'!$C$9:$AU$53,MATCH('Installed UEC'!$B14,year,0),MATCH($B14-AK$4+1,Age,0)))</f>
        <v>0</v>
      </c>
      <c r="AL14" s="521">
        <f>IF(ISNA(INDEX('Stock Model'!$C$9:$AU$53,MATCH('Installed UEC'!$B14,year,0),MATCH($B14-AL$4+1,Age,0))),0,INDEX('Stock Model'!$C$9:$AU$53,MATCH('Installed UEC'!$B14,year,0),MATCH($B14-AL$4+1,Age,0)))</f>
        <v>0</v>
      </c>
      <c r="AM14" s="521">
        <f>IF(ISNA(INDEX('Stock Model'!$C$9:$AU$53,MATCH('Installed UEC'!$B14,year,0),MATCH($B14-AM$4+1,Age,0))),0,INDEX('Stock Model'!$C$9:$AU$53,MATCH('Installed UEC'!$B14,year,0),MATCH($B14-AM$4+1,Age,0)))</f>
        <v>0</v>
      </c>
      <c r="AN14" s="521">
        <f>IF(ISNA(INDEX('Stock Model'!$C$9:$AU$53,MATCH('Installed UEC'!$B14,year,0),MATCH($B14-AN$4+1,Age,0))),0,INDEX('Stock Model'!$C$9:$AU$53,MATCH('Installed UEC'!$B14,year,0),MATCH($B14-AN$4+1,Age,0)))</f>
        <v>0</v>
      </c>
      <c r="AO14" s="521">
        <f>IF(ISNA(INDEX('Stock Model'!$C$9:$AU$53,MATCH('Installed UEC'!$B14,year,0),MATCH($B14-AO$4+1,Age,0))),0,INDEX('Stock Model'!$C$9:$AU$53,MATCH('Installed UEC'!$B14,year,0),MATCH($B14-AO$4+1,Age,0)))</f>
        <v>0</v>
      </c>
      <c r="AP14" s="521">
        <f>IF(ISNA(INDEX('Stock Model'!$C$9:$AU$53,MATCH('Installed UEC'!$B14,year,0),MATCH($B14-AP$4+1,Age,0))),0,INDEX('Stock Model'!$C$9:$AU$53,MATCH('Installed UEC'!$B14,year,0),MATCH($B14-AP$4+1,Age,0)))</f>
        <v>0</v>
      </c>
      <c r="AQ14" s="521">
        <f>IF(ISNA(INDEX('Stock Model'!$C$9:$AU$53,MATCH('Installed UEC'!$B14,year,0),MATCH($B14-AQ$4+1,Age,0))),0,INDEX('Stock Model'!$C$9:$AU$53,MATCH('Installed UEC'!$B14,year,0),MATCH($B14-AQ$4+1,Age,0)))</f>
        <v>0</v>
      </c>
      <c r="AR14" s="521">
        <f>IF(ISNA(INDEX('Stock Model'!$C$9:$AU$53,MATCH('Installed UEC'!$B14,year,0),MATCH($B14-AR$4+1,Age,0))),0,INDEX('Stock Model'!$C$9:$AU$53,MATCH('Installed UEC'!$B14,year,0),MATCH($B14-AR$4+1,Age,0)))</f>
        <v>0</v>
      </c>
      <c r="AS14" s="521">
        <f>IF(ISNA(INDEX('Stock Model'!$C$9:$AU$53,MATCH('Installed UEC'!$B14,year,0),MATCH($B14-AS$4+1,Age,0))),0,INDEX('Stock Model'!$C$9:$AU$53,MATCH('Installed UEC'!$B14,year,0),MATCH($B14-AS$4+1,Age,0)))</f>
        <v>0</v>
      </c>
      <c r="AT14" s="521">
        <f>IF(ISNA(INDEX('Stock Model'!$C$9:$AU$53,MATCH('Installed UEC'!$B14,year,0),MATCH($B14-AT$4+1,Age,0))),0,INDEX('Stock Model'!$C$9:$AU$53,MATCH('Installed UEC'!$B14,year,0),MATCH($B14-AT$4+1,Age,0)))</f>
        <v>0</v>
      </c>
      <c r="AU14" s="521">
        <f>IF(ISNA(INDEX('Stock Model'!$C$9:$AU$53,MATCH('Installed UEC'!$B14,year,0),MATCH($B14-AU$4+1,Age,0))),0,INDEX('Stock Model'!$C$9:$AU$53,MATCH('Installed UEC'!$B14,year,0),MATCH($B14-AU$4+1,Age,0)))</f>
        <v>0</v>
      </c>
      <c r="AV14" s="521">
        <f ca="1" t="shared" si="1"/>
        <v>324170.2928208221</v>
      </c>
      <c r="AW14" s="511" t="str">
        <f ca="1">IF(AV14=SUM('Stock Model'!C18:AU18),"OK","Error")</f>
        <v>OK</v>
      </c>
    </row>
    <row r="15" spans="1:49" ht="15">
      <c r="A15" s="700"/>
      <c r="B15" s="511">
        <f t="shared" si="2"/>
        <v>2000</v>
      </c>
      <c r="C15" s="521">
        <f ca="1">IF(ISNA(INDEX('Stock Model'!$C$9:$AU$53,MATCH('Installed UEC'!$B15,year,0),MATCH($B15-C$4+1,Age,0))),0,INDEX('Stock Model'!$C$9:$AU$53,MATCH('Installed UEC'!$B15,year,0),MATCH($B15-C$4+1,Age,0)))</f>
        <v>0</v>
      </c>
      <c r="D15" s="521">
        <f ca="1">IF(ISNA(INDEX('Stock Model'!$C$9:$AU$53,MATCH('Installed UEC'!$B15,year,0),MATCH($B15-D$4+1,Age,0))),0,INDEX('Stock Model'!$C$9:$AU$53,MATCH('Installed UEC'!$B15,year,0),MATCH($B15-D$4+1,Age,0)))</f>
        <v>36025.936675370736</v>
      </c>
      <c r="E15" s="521">
        <f ca="1">IF(ISNA(INDEX('Stock Model'!$C$9:$AU$53,MATCH('Installed UEC'!$B15,year,0),MATCH($B15-E$4+1,Age,0))),0,INDEX('Stock Model'!$C$9:$AU$53,MATCH('Installed UEC'!$B15,year,0),MATCH($B15-E$4+1,Age,0)))</f>
        <v>36033.10882162041</v>
      </c>
      <c r="F15" s="521">
        <f ca="1">IF(ISNA(INDEX('Stock Model'!$C$9:$AU$53,MATCH('Installed UEC'!$B15,year,0),MATCH($B15-F$4+1,Age,0))),0,INDEX('Stock Model'!$C$9:$AU$53,MATCH('Installed UEC'!$B15,year,0),MATCH($B15-F$4+1,Age,0)))</f>
        <v>36025.936675370736</v>
      </c>
      <c r="G15" s="521">
        <f ca="1">IF(ISNA(INDEX('Stock Model'!$C$9:$AU$53,MATCH('Installed UEC'!$B15,year,0),MATCH($B15-G$4+1,Age,0))),0,INDEX('Stock Model'!$C$9:$AU$53,MATCH('Installed UEC'!$B15,year,0),MATCH($B15-G$4+1,Age,0)))</f>
        <v>36014.218441410034</v>
      </c>
      <c r="H15" s="521">
        <f ca="1">IF(ISNA(INDEX('Stock Model'!$C$9:$AU$53,MATCH('Installed UEC'!$B15,year,0),MATCH($B15-H$4+1,Age,0))),0,INDEX('Stock Model'!$C$9:$AU$53,MATCH('Installed UEC'!$B15,year,0),MATCH($B15-H$4+1,Age,0)))</f>
        <v>36022.3762806159</v>
      </c>
      <c r="I15" s="521">
        <f ca="1">IF(ISNA(INDEX('Stock Model'!$C$9:$AU$53,MATCH('Installed UEC'!$B15,year,0),MATCH($B15-I$4+1,Age,0))),0,INDEX('Stock Model'!$C$9:$AU$53,MATCH('Installed UEC'!$B15,year,0),MATCH($B15-I$4+1,Age,0)))</f>
        <v>36040.42235956405</v>
      </c>
      <c r="J15" s="521">
        <f ca="1">IF(ISNA(INDEX('Stock Model'!$C$9:$AU$53,MATCH('Installed UEC'!$B15,year,0),MATCH($B15-J$4+1,Age,0))),0,INDEX('Stock Model'!$C$9:$AU$53,MATCH('Installed UEC'!$B15,year,0),MATCH($B15-J$4+1,Age,0)))</f>
        <v>36062.590351141305</v>
      </c>
      <c r="K15" s="521">
        <f ca="1">IF(ISNA(INDEX('Stock Model'!$C$9:$AU$53,MATCH('Installed UEC'!$B15,year,0),MATCH($B15-K$4+1,Age,0))),0,INDEX('Stock Model'!$C$9:$AU$53,MATCH('Installed UEC'!$B15,year,0),MATCH($B15-K$4+1,Age,0)))</f>
        <v>35990.075944122356</v>
      </c>
      <c r="L15" s="521">
        <f ca="1">IF(ISNA(INDEX('Stock Model'!$C$9:$AU$53,MATCH('Installed UEC'!$B15,year,0),MATCH($B15-L$4+1,Age,0))),0,INDEX('Stock Model'!$C$9:$AU$53,MATCH('Installed UEC'!$B15,year,0),MATCH($B15-L$4+1,Age,0)))</f>
        <v>35955.627271606565</v>
      </c>
      <c r="M15" s="521">
        <f ca="1">IF(ISNA(INDEX('Stock Model'!$C$9:$AU$53,MATCH('Installed UEC'!$B15,year,0),MATCH($B15-M$4+1,Age,0))),0,INDEX('Stock Model'!$C$9:$AU$53,MATCH('Installed UEC'!$B15,year,0),MATCH($B15-M$4+1,Age,0)))</f>
        <v>36063.16547664524</v>
      </c>
      <c r="N15" s="521">
        <f>IF(ISNA(INDEX('Stock Model'!$C$9:$AU$53,MATCH('Installed UEC'!$B15,year,0),MATCH($B15-N$4+1,Age,0))),0,INDEX('Stock Model'!$C$9:$AU$53,MATCH('Installed UEC'!$B15,year,0),MATCH($B15-N$4+1,Age,0)))</f>
        <v>0</v>
      </c>
      <c r="O15" s="521">
        <f>IF(ISNA(INDEX('Stock Model'!$C$9:$AU$53,MATCH('Installed UEC'!$B15,year,0),MATCH($B15-O$4+1,Age,0))),0,INDEX('Stock Model'!$C$9:$AU$53,MATCH('Installed UEC'!$B15,year,0),MATCH($B15-O$4+1,Age,0)))</f>
        <v>0</v>
      </c>
      <c r="P15" s="521">
        <f>IF(ISNA(INDEX('Stock Model'!$C$9:$AU$53,MATCH('Installed UEC'!$B15,year,0),MATCH($B15-P$4+1,Age,0))),0,INDEX('Stock Model'!$C$9:$AU$53,MATCH('Installed UEC'!$B15,year,0),MATCH($B15-P$4+1,Age,0)))</f>
        <v>0</v>
      </c>
      <c r="Q15" s="521">
        <f>IF(ISNA(INDEX('Stock Model'!$C$9:$AU$53,MATCH('Installed UEC'!$B15,year,0),MATCH($B15-Q$4+1,Age,0))),0,INDEX('Stock Model'!$C$9:$AU$53,MATCH('Installed UEC'!$B15,year,0),MATCH($B15-Q$4+1,Age,0)))</f>
        <v>0</v>
      </c>
      <c r="R15" s="521">
        <f>IF(ISNA(INDEX('Stock Model'!$C$9:$AU$53,MATCH('Installed UEC'!$B15,year,0),MATCH($B15-R$4+1,Age,0))),0,INDEX('Stock Model'!$C$9:$AU$53,MATCH('Installed UEC'!$B15,year,0),MATCH($B15-R$4+1,Age,0)))</f>
        <v>0</v>
      </c>
      <c r="S15" s="521">
        <f>IF(ISNA(INDEX('Stock Model'!$C$9:$AU$53,MATCH('Installed UEC'!$B15,year,0),MATCH($B15-S$4+1,Age,0))),0,INDEX('Stock Model'!$C$9:$AU$53,MATCH('Installed UEC'!$B15,year,0),MATCH($B15-S$4+1,Age,0)))</f>
        <v>0</v>
      </c>
      <c r="T15" s="521">
        <f>IF(ISNA(INDEX('Stock Model'!$C$9:$AU$53,MATCH('Installed UEC'!$B15,year,0),MATCH($B15-T$4+1,Age,0))),0,INDEX('Stock Model'!$C$9:$AU$53,MATCH('Installed UEC'!$B15,year,0),MATCH($B15-T$4+1,Age,0)))</f>
        <v>0</v>
      </c>
      <c r="U15" s="521">
        <f>IF(ISNA(INDEX('Stock Model'!$C$9:$AU$53,MATCH('Installed UEC'!$B15,year,0),MATCH($B15-U$4+1,Age,0))),0,INDEX('Stock Model'!$C$9:$AU$53,MATCH('Installed UEC'!$B15,year,0),MATCH($B15-U$4+1,Age,0)))</f>
        <v>0</v>
      </c>
      <c r="V15" s="521">
        <f>IF(ISNA(INDEX('Stock Model'!$C$9:$AU$53,MATCH('Installed UEC'!$B15,year,0),MATCH($B15-V$4+1,Age,0))),0,INDEX('Stock Model'!$C$9:$AU$53,MATCH('Installed UEC'!$B15,year,0),MATCH($B15-V$4+1,Age,0)))</f>
        <v>0</v>
      </c>
      <c r="W15" s="521">
        <f>IF(ISNA(INDEX('Stock Model'!$C$9:$AU$53,MATCH('Installed UEC'!$B15,year,0),MATCH($B15-W$4+1,Age,0))),0,INDEX('Stock Model'!$C$9:$AU$53,MATCH('Installed UEC'!$B15,year,0),MATCH($B15-W$4+1,Age,0)))</f>
        <v>0</v>
      </c>
      <c r="X15" s="521">
        <f>IF(ISNA(INDEX('Stock Model'!$C$9:$AU$53,MATCH('Installed UEC'!$B15,year,0),MATCH($B15-X$4+1,Age,0))),0,INDEX('Stock Model'!$C$9:$AU$53,MATCH('Installed UEC'!$B15,year,0),MATCH($B15-X$4+1,Age,0)))</f>
        <v>0</v>
      </c>
      <c r="Y15" s="521">
        <f>IF(ISNA(INDEX('Stock Model'!$C$9:$AU$53,MATCH('Installed UEC'!$B15,year,0),MATCH($B15-Y$4+1,Age,0))),0,INDEX('Stock Model'!$C$9:$AU$53,MATCH('Installed UEC'!$B15,year,0),MATCH($B15-Y$4+1,Age,0)))</f>
        <v>0</v>
      </c>
      <c r="Z15" s="521">
        <f>IF(ISNA(INDEX('Stock Model'!$C$9:$AU$53,MATCH('Installed UEC'!$B15,year,0),MATCH($B15-Z$4+1,Age,0))),0,INDEX('Stock Model'!$C$9:$AU$53,MATCH('Installed UEC'!$B15,year,0),MATCH($B15-Z$4+1,Age,0)))</f>
        <v>0</v>
      </c>
      <c r="AA15" s="521">
        <f>IF(ISNA(INDEX('Stock Model'!$C$9:$AU$53,MATCH('Installed UEC'!$B15,year,0),MATCH($B15-AA$4+1,Age,0))),0,INDEX('Stock Model'!$C$9:$AU$53,MATCH('Installed UEC'!$B15,year,0),MATCH($B15-AA$4+1,Age,0)))</f>
        <v>0</v>
      </c>
      <c r="AB15" s="521">
        <f>IF(ISNA(INDEX('Stock Model'!$C$9:$AU$53,MATCH('Installed UEC'!$B15,year,0),MATCH($B15-AB$4+1,Age,0))),0,INDEX('Stock Model'!$C$9:$AU$53,MATCH('Installed UEC'!$B15,year,0),MATCH($B15-AB$4+1,Age,0)))</f>
        <v>0</v>
      </c>
      <c r="AC15" s="521">
        <f>IF(ISNA(INDEX('Stock Model'!$C$9:$AU$53,MATCH('Installed UEC'!$B15,year,0),MATCH($B15-AC$4+1,Age,0))),0,INDEX('Stock Model'!$C$9:$AU$53,MATCH('Installed UEC'!$B15,year,0),MATCH($B15-AC$4+1,Age,0)))</f>
        <v>0</v>
      </c>
      <c r="AD15" s="521">
        <f>IF(ISNA(INDEX('Stock Model'!$C$9:$AU$53,MATCH('Installed UEC'!$B15,year,0),MATCH($B15-AD$4+1,Age,0))),0,INDEX('Stock Model'!$C$9:$AU$53,MATCH('Installed UEC'!$B15,year,0),MATCH($B15-AD$4+1,Age,0)))</f>
        <v>0</v>
      </c>
      <c r="AE15" s="521">
        <f>IF(ISNA(INDEX('Stock Model'!$C$9:$AU$53,MATCH('Installed UEC'!$B15,year,0),MATCH($B15-AE$4+1,Age,0))),0,INDEX('Stock Model'!$C$9:$AU$53,MATCH('Installed UEC'!$B15,year,0),MATCH($B15-AE$4+1,Age,0)))</f>
        <v>0</v>
      </c>
      <c r="AF15" s="521">
        <f>IF(ISNA(INDEX('Stock Model'!$C$9:$AU$53,MATCH('Installed UEC'!$B15,year,0),MATCH($B15-AF$4+1,Age,0))),0,INDEX('Stock Model'!$C$9:$AU$53,MATCH('Installed UEC'!$B15,year,0),MATCH($B15-AF$4+1,Age,0)))</f>
        <v>0</v>
      </c>
      <c r="AG15" s="521">
        <f>IF(ISNA(INDEX('Stock Model'!$C$9:$AU$53,MATCH('Installed UEC'!$B15,year,0),MATCH($B15-AG$4+1,Age,0))),0,INDEX('Stock Model'!$C$9:$AU$53,MATCH('Installed UEC'!$B15,year,0),MATCH($B15-AG$4+1,Age,0)))</f>
        <v>0</v>
      </c>
      <c r="AH15" s="521">
        <f>IF(ISNA(INDEX('Stock Model'!$C$9:$AU$53,MATCH('Installed UEC'!$B15,year,0),MATCH($B15-AH$4+1,Age,0))),0,INDEX('Stock Model'!$C$9:$AU$53,MATCH('Installed UEC'!$B15,year,0),MATCH($B15-AH$4+1,Age,0)))</f>
        <v>0</v>
      </c>
      <c r="AI15" s="521">
        <f>IF(ISNA(INDEX('Stock Model'!$C$9:$AU$53,MATCH('Installed UEC'!$B15,year,0),MATCH($B15-AI$4+1,Age,0))),0,INDEX('Stock Model'!$C$9:$AU$53,MATCH('Installed UEC'!$B15,year,0),MATCH($B15-AI$4+1,Age,0)))</f>
        <v>0</v>
      </c>
      <c r="AJ15" s="521">
        <f>IF(ISNA(INDEX('Stock Model'!$C$9:$AU$53,MATCH('Installed UEC'!$B15,year,0),MATCH($B15-AJ$4+1,Age,0))),0,INDEX('Stock Model'!$C$9:$AU$53,MATCH('Installed UEC'!$B15,year,0),MATCH($B15-AJ$4+1,Age,0)))</f>
        <v>0</v>
      </c>
      <c r="AK15" s="521">
        <f>IF(ISNA(INDEX('Stock Model'!$C$9:$AU$53,MATCH('Installed UEC'!$B15,year,0),MATCH($B15-AK$4+1,Age,0))),0,INDEX('Stock Model'!$C$9:$AU$53,MATCH('Installed UEC'!$B15,year,0),MATCH($B15-AK$4+1,Age,0)))</f>
        <v>0</v>
      </c>
      <c r="AL15" s="521">
        <f>IF(ISNA(INDEX('Stock Model'!$C$9:$AU$53,MATCH('Installed UEC'!$B15,year,0),MATCH($B15-AL$4+1,Age,0))),0,INDEX('Stock Model'!$C$9:$AU$53,MATCH('Installed UEC'!$B15,year,0),MATCH($B15-AL$4+1,Age,0)))</f>
        <v>0</v>
      </c>
      <c r="AM15" s="521">
        <f>IF(ISNA(INDEX('Stock Model'!$C$9:$AU$53,MATCH('Installed UEC'!$B15,year,0),MATCH($B15-AM$4+1,Age,0))),0,INDEX('Stock Model'!$C$9:$AU$53,MATCH('Installed UEC'!$B15,year,0),MATCH($B15-AM$4+1,Age,0)))</f>
        <v>0</v>
      </c>
      <c r="AN15" s="521">
        <f>IF(ISNA(INDEX('Stock Model'!$C$9:$AU$53,MATCH('Installed UEC'!$B15,year,0),MATCH($B15-AN$4+1,Age,0))),0,INDEX('Stock Model'!$C$9:$AU$53,MATCH('Installed UEC'!$B15,year,0),MATCH($B15-AN$4+1,Age,0)))</f>
        <v>0</v>
      </c>
      <c r="AO15" s="521">
        <f>IF(ISNA(INDEX('Stock Model'!$C$9:$AU$53,MATCH('Installed UEC'!$B15,year,0),MATCH($B15-AO$4+1,Age,0))),0,INDEX('Stock Model'!$C$9:$AU$53,MATCH('Installed UEC'!$B15,year,0),MATCH($B15-AO$4+1,Age,0)))</f>
        <v>0</v>
      </c>
      <c r="AP15" s="521">
        <f>IF(ISNA(INDEX('Stock Model'!$C$9:$AU$53,MATCH('Installed UEC'!$B15,year,0),MATCH($B15-AP$4+1,Age,0))),0,INDEX('Stock Model'!$C$9:$AU$53,MATCH('Installed UEC'!$B15,year,0),MATCH($B15-AP$4+1,Age,0)))</f>
        <v>0</v>
      </c>
      <c r="AQ15" s="521">
        <f>IF(ISNA(INDEX('Stock Model'!$C$9:$AU$53,MATCH('Installed UEC'!$B15,year,0),MATCH($B15-AQ$4+1,Age,0))),0,INDEX('Stock Model'!$C$9:$AU$53,MATCH('Installed UEC'!$B15,year,0),MATCH($B15-AQ$4+1,Age,0)))</f>
        <v>0</v>
      </c>
      <c r="AR15" s="521">
        <f>IF(ISNA(INDEX('Stock Model'!$C$9:$AU$53,MATCH('Installed UEC'!$B15,year,0),MATCH($B15-AR$4+1,Age,0))),0,INDEX('Stock Model'!$C$9:$AU$53,MATCH('Installed UEC'!$B15,year,0),MATCH($B15-AR$4+1,Age,0)))</f>
        <v>0</v>
      </c>
      <c r="AS15" s="521">
        <f>IF(ISNA(INDEX('Stock Model'!$C$9:$AU$53,MATCH('Installed UEC'!$B15,year,0),MATCH($B15-AS$4+1,Age,0))),0,INDEX('Stock Model'!$C$9:$AU$53,MATCH('Installed UEC'!$B15,year,0),MATCH($B15-AS$4+1,Age,0)))</f>
        <v>0</v>
      </c>
      <c r="AT15" s="521">
        <f>IF(ISNA(INDEX('Stock Model'!$C$9:$AU$53,MATCH('Installed UEC'!$B15,year,0),MATCH($B15-AT$4+1,Age,0))),0,INDEX('Stock Model'!$C$9:$AU$53,MATCH('Installed UEC'!$B15,year,0),MATCH($B15-AT$4+1,Age,0)))</f>
        <v>0</v>
      </c>
      <c r="AU15" s="521">
        <f>IF(ISNA(INDEX('Stock Model'!$C$9:$AU$53,MATCH('Installed UEC'!$B15,year,0),MATCH($B15-AU$4+1,Age,0))),0,INDEX('Stock Model'!$C$9:$AU$53,MATCH('Installed UEC'!$B15,year,0),MATCH($B15-AU$4+1,Age,0)))</f>
        <v>0</v>
      </c>
      <c r="AV15" s="521">
        <f ca="1" t="shared" si="1"/>
        <v>360233.4582974673</v>
      </c>
      <c r="AW15" s="511" t="str">
        <f ca="1">IF(AV15=SUM('Stock Model'!C19:AU19),"OK","Error")</f>
        <v>OK</v>
      </c>
    </row>
    <row r="16" spans="1:49" ht="15">
      <c r="A16" s="700"/>
      <c r="B16" s="511">
        <f t="shared" si="2"/>
        <v>2001</v>
      </c>
      <c r="C16" s="521">
        <f ca="1">IF(ISNA(INDEX('Stock Model'!$C$9:$AU$53,MATCH('Installed UEC'!$B16,year,0),MATCH($B16-C$4+1,Age,0))),0,INDEX('Stock Model'!$C$9:$AU$53,MATCH('Installed UEC'!$B16,year,0),MATCH($B16-C$4+1,Age,0)))</f>
        <v>0</v>
      </c>
      <c r="D16" s="521">
        <f ca="1">IF(ISNA(INDEX('Stock Model'!$C$9:$AU$53,MATCH('Installed UEC'!$B16,year,0),MATCH($B16-D$4+1,Age,0))),0,INDEX('Stock Model'!$C$9:$AU$53,MATCH('Installed UEC'!$B16,year,0),MATCH($B16-D$4+1,Age,0)))</f>
        <v>36025.936675370736</v>
      </c>
      <c r="E16" s="521">
        <f ca="1">IF(ISNA(INDEX('Stock Model'!$C$9:$AU$53,MATCH('Installed UEC'!$B16,year,0),MATCH($B16-E$4+1,Age,0))),0,INDEX('Stock Model'!$C$9:$AU$53,MATCH('Installed UEC'!$B16,year,0),MATCH($B16-E$4+1,Age,0)))</f>
        <v>36033.10882162041</v>
      </c>
      <c r="F16" s="521">
        <f ca="1">IF(ISNA(INDEX('Stock Model'!$C$9:$AU$53,MATCH('Installed UEC'!$B16,year,0),MATCH($B16-F$4+1,Age,0))),0,INDEX('Stock Model'!$C$9:$AU$53,MATCH('Installed UEC'!$B16,year,0),MATCH($B16-F$4+1,Age,0)))</f>
        <v>36025.936675370736</v>
      </c>
      <c r="G16" s="521">
        <f ca="1">IF(ISNA(INDEX('Stock Model'!$C$9:$AU$53,MATCH('Installed UEC'!$B16,year,0),MATCH($B16-G$4+1,Age,0))),0,INDEX('Stock Model'!$C$9:$AU$53,MATCH('Installed UEC'!$B16,year,0),MATCH($B16-G$4+1,Age,0)))</f>
        <v>36014.218441410034</v>
      </c>
      <c r="H16" s="521">
        <f ca="1">IF(ISNA(INDEX('Stock Model'!$C$9:$AU$53,MATCH('Installed UEC'!$B16,year,0),MATCH($B16-H$4+1,Age,0))),0,INDEX('Stock Model'!$C$9:$AU$53,MATCH('Installed UEC'!$B16,year,0),MATCH($B16-H$4+1,Age,0)))</f>
        <v>36022.3762806159</v>
      </c>
      <c r="I16" s="521">
        <f ca="1">IF(ISNA(INDEX('Stock Model'!$C$9:$AU$53,MATCH('Installed UEC'!$B16,year,0),MATCH($B16-I$4+1,Age,0))),0,INDEX('Stock Model'!$C$9:$AU$53,MATCH('Installed UEC'!$B16,year,0),MATCH($B16-I$4+1,Age,0)))</f>
        <v>36040.42235956405</v>
      </c>
      <c r="J16" s="521">
        <f ca="1">IF(ISNA(INDEX('Stock Model'!$C$9:$AU$53,MATCH('Installed UEC'!$B16,year,0),MATCH($B16-J$4+1,Age,0))),0,INDEX('Stock Model'!$C$9:$AU$53,MATCH('Installed UEC'!$B16,year,0),MATCH($B16-J$4+1,Age,0)))</f>
        <v>36062.590351141305</v>
      </c>
      <c r="K16" s="521">
        <f ca="1">IF(ISNA(INDEX('Stock Model'!$C$9:$AU$53,MATCH('Installed UEC'!$B16,year,0),MATCH($B16-K$4+1,Age,0))),0,INDEX('Stock Model'!$C$9:$AU$53,MATCH('Installed UEC'!$B16,year,0),MATCH($B16-K$4+1,Age,0)))</f>
        <v>35990.075944122356</v>
      </c>
      <c r="L16" s="521">
        <f ca="1">IF(ISNA(INDEX('Stock Model'!$C$9:$AU$53,MATCH('Installed UEC'!$B16,year,0),MATCH($B16-L$4+1,Age,0))),0,INDEX('Stock Model'!$C$9:$AU$53,MATCH('Installed UEC'!$B16,year,0),MATCH($B16-L$4+1,Age,0)))</f>
        <v>35955.627271606565</v>
      </c>
      <c r="M16" s="521">
        <f ca="1">IF(ISNA(INDEX('Stock Model'!$C$9:$AU$53,MATCH('Installed UEC'!$B16,year,0),MATCH($B16-M$4+1,Age,0))),0,INDEX('Stock Model'!$C$9:$AU$53,MATCH('Installed UEC'!$B16,year,0),MATCH($B16-M$4+1,Age,0)))</f>
        <v>36063.16547664524</v>
      </c>
      <c r="N16" s="521">
        <f ca="1">IF(ISNA(INDEX('Stock Model'!$C$9:$AU$53,MATCH('Installed UEC'!$B16,year,0),MATCH($B16-N$4+1,Age,0))),0,INDEX('Stock Model'!$C$9:$AU$53,MATCH('Installed UEC'!$B16,year,0),MATCH($B16-N$4+1,Age,0)))</f>
        <v>36130.652754304814</v>
      </c>
      <c r="O16" s="521">
        <f>IF(ISNA(INDEX('Stock Model'!$C$9:$AU$53,MATCH('Installed UEC'!$B16,year,0),MATCH($B16-O$4+1,Age,0))),0,INDEX('Stock Model'!$C$9:$AU$53,MATCH('Installed UEC'!$B16,year,0),MATCH($B16-O$4+1,Age,0)))</f>
        <v>0</v>
      </c>
      <c r="P16" s="521">
        <f>IF(ISNA(INDEX('Stock Model'!$C$9:$AU$53,MATCH('Installed UEC'!$B16,year,0),MATCH($B16-P$4+1,Age,0))),0,INDEX('Stock Model'!$C$9:$AU$53,MATCH('Installed UEC'!$B16,year,0),MATCH($B16-P$4+1,Age,0)))</f>
        <v>0</v>
      </c>
      <c r="Q16" s="521">
        <f>IF(ISNA(INDEX('Stock Model'!$C$9:$AU$53,MATCH('Installed UEC'!$B16,year,0),MATCH($B16-Q$4+1,Age,0))),0,INDEX('Stock Model'!$C$9:$AU$53,MATCH('Installed UEC'!$B16,year,0),MATCH($B16-Q$4+1,Age,0)))</f>
        <v>0</v>
      </c>
      <c r="R16" s="521">
        <f>IF(ISNA(INDEX('Stock Model'!$C$9:$AU$53,MATCH('Installed UEC'!$B16,year,0),MATCH($B16-R$4+1,Age,0))),0,INDEX('Stock Model'!$C$9:$AU$53,MATCH('Installed UEC'!$B16,year,0),MATCH($B16-R$4+1,Age,0)))</f>
        <v>0</v>
      </c>
      <c r="S16" s="521">
        <f>IF(ISNA(INDEX('Stock Model'!$C$9:$AU$53,MATCH('Installed UEC'!$B16,year,0),MATCH($B16-S$4+1,Age,0))),0,INDEX('Stock Model'!$C$9:$AU$53,MATCH('Installed UEC'!$B16,year,0),MATCH($B16-S$4+1,Age,0)))</f>
        <v>0</v>
      </c>
      <c r="T16" s="521">
        <f>IF(ISNA(INDEX('Stock Model'!$C$9:$AU$53,MATCH('Installed UEC'!$B16,year,0),MATCH($B16-T$4+1,Age,0))),0,INDEX('Stock Model'!$C$9:$AU$53,MATCH('Installed UEC'!$B16,year,0),MATCH($B16-T$4+1,Age,0)))</f>
        <v>0</v>
      </c>
      <c r="U16" s="521">
        <f>IF(ISNA(INDEX('Stock Model'!$C$9:$AU$53,MATCH('Installed UEC'!$B16,year,0),MATCH($B16-U$4+1,Age,0))),0,INDEX('Stock Model'!$C$9:$AU$53,MATCH('Installed UEC'!$B16,year,0),MATCH($B16-U$4+1,Age,0)))</f>
        <v>0</v>
      </c>
      <c r="V16" s="521">
        <f>IF(ISNA(INDEX('Stock Model'!$C$9:$AU$53,MATCH('Installed UEC'!$B16,year,0),MATCH($B16-V$4+1,Age,0))),0,INDEX('Stock Model'!$C$9:$AU$53,MATCH('Installed UEC'!$B16,year,0),MATCH($B16-V$4+1,Age,0)))</f>
        <v>0</v>
      </c>
      <c r="W16" s="521">
        <f>IF(ISNA(INDEX('Stock Model'!$C$9:$AU$53,MATCH('Installed UEC'!$B16,year,0),MATCH($B16-W$4+1,Age,0))),0,INDEX('Stock Model'!$C$9:$AU$53,MATCH('Installed UEC'!$B16,year,0),MATCH($B16-W$4+1,Age,0)))</f>
        <v>0</v>
      </c>
      <c r="X16" s="521">
        <f>IF(ISNA(INDEX('Stock Model'!$C$9:$AU$53,MATCH('Installed UEC'!$B16,year,0),MATCH($B16-X$4+1,Age,0))),0,INDEX('Stock Model'!$C$9:$AU$53,MATCH('Installed UEC'!$B16,year,0),MATCH($B16-X$4+1,Age,0)))</f>
        <v>0</v>
      </c>
      <c r="Y16" s="521">
        <f>IF(ISNA(INDEX('Stock Model'!$C$9:$AU$53,MATCH('Installed UEC'!$B16,year,0),MATCH($B16-Y$4+1,Age,0))),0,INDEX('Stock Model'!$C$9:$AU$53,MATCH('Installed UEC'!$B16,year,0),MATCH($B16-Y$4+1,Age,0)))</f>
        <v>0</v>
      </c>
      <c r="Z16" s="521">
        <f>IF(ISNA(INDEX('Stock Model'!$C$9:$AU$53,MATCH('Installed UEC'!$B16,year,0),MATCH($B16-Z$4+1,Age,0))),0,INDEX('Stock Model'!$C$9:$AU$53,MATCH('Installed UEC'!$B16,year,0),MATCH($B16-Z$4+1,Age,0)))</f>
        <v>0</v>
      </c>
      <c r="AA16" s="521">
        <f>IF(ISNA(INDEX('Stock Model'!$C$9:$AU$53,MATCH('Installed UEC'!$B16,year,0),MATCH($B16-AA$4+1,Age,0))),0,INDEX('Stock Model'!$C$9:$AU$53,MATCH('Installed UEC'!$B16,year,0),MATCH($B16-AA$4+1,Age,0)))</f>
        <v>0</v>
      </c>
      <c r="AB16" s="521">
        <f>IF(ISNA(INDEX('Stock Model'!$C$9:$AU$53,MATCH('Installed UEC'!$B16,year,0),MATCH($B16-AB$4+1,Age,0))),0,INDEX('Stock Model'!$C$9:$AU$53,MATCH('Installed UEC'!$B16,year,0),MATCH($B16-AB$4+1,Age,0)))</f>
        <v>0</v>
      </c>
      <c r="AC16" s="521">
        <f>IF(ISNA(INDEX('Stock Model'!$C$9:$AU$53,MATCH('Installed UEC'!$B16,year,0),MATCH($B16-AC$4+1,Age,0))),0,INDEX('Stock Model'!$C$9:$AU$53,MATCH('Installed UEC'!$B16,year,0),MATCH($B16-AC$4+1,Age,0)))</f>
        <v>0</v>
      </c>
      <c r="AD16" s="521">
        <f>IF(ISNA(INDEX('Stock Model'!$C$9:$AU$53,MATCH('Installed UEC'!$B16,year,0),MATCH($B16-AD$4+1,Age,0))),0,INDEX('Stock Model'!$C$9:$AU$53,MATCH('Installed UEC'!$B16,year,0),MATCH($B16-AD$4+1,Age,0)))</f>
        <v>0</v>
      </c>
      <c r="AE16" s="521">
        <f>IF(ISNA(INDEX('Stock Model'!$C$9:$AU$53,MATCH('Installed UEC'!$B16,year,0),MATCH($B16-AE$4+1,Age,0))),0,INDEX('Stock Model'!$C$9:$AU$53,MATCH('Installed UEC'!$B16,year,0),MATCH($B16-AE$4+1,Age,0)))</f>
        <v>0</v>
      </c>
      <c r="AF16" s="521">
        <f>IF(ISNA(INDEX('Stock Model'!$C$9:$AU$53,MATCH('Installed UEC'!$B16,year,0),MATCH($B16-AF$4+1,Age,0))),0,INDEX('Stock Model'!$C$9:$AU$53,MATCH('Installed UEC'!$B16,year,0),MATCH($B16-AF$4+1,Age,0)))</f>
        <v>0</v>
      </c>
      <c r="AG16" s="521">
        <f>IF(ISNA(INDEX('Stock Model'!$C$9:$AU$53,MATCH('Installed UEC'!$B16,year,0),MATCH($B16-AG$4+1,Age,0))),0,INDEX('Stock Model'!$C$9:$AU$53,MATCH('Installed UEC'!$B16,year,0),MATCH($B16-AG$4+1,Age,0)))</f>
        <v>0</v>
      </c>
      <c r="AH16" s="521">
        <f>IF(ISNA(INDEX('Stock Model'!$C$9:$AU$53,MATCH('Installed UEC'!$B16,year,0),MATCH($B16-AH$4+1,Age,0))),0,INDEX('Stock Model'!$C$9:$AU$53,MATCH('Installed UEC'!$B16,year,0),MATCH($B16-AH$4+1,Age,0)))</f>
        <v>0</v>
      </c>
      <c r="AI16" s="521">
        <f>IF(ISNA(INDEX('Stock Model'!$C$9:$AU$53,MATCH('Installed UEC'!$B16,year,0),MATCH($B16-AI$4+1,Age,0))),0,INDEX('Stock Model'!$C$9:$AU$53,MATCH('Installed UEC'!$B16,year,0),MATCH($B16-AI$4+1,Age,0)))</f>
        <v>0</v>
      </c>
      <c r="AJ16" s="521">
        <f>IF(ISNA(INDEX('Stock Model'!$C$9:$AU$53,MATCH('Installed UEC'!$B16,year,0),MATCH($B16-AJ$4+1,Age,0))),0,INDEX('Stock Model'!$C$9:$AU$53,MATCH('Installed UEC'!$B16,year,0),MATCH($B16-AJ$4+1,Age,0)))</f>
        <v>0</v>
      </c>
      <c r="AK16" s="521">
        <f>IF(ISNA(INDEX('Stock Model'!$C$9:$AU$53,MATCH('Installed UEC'!$B16,year,0),MATCH($B16-AK$4+1,Age,0))),0,INDEX('Stock Model'!$C$9:$AU$53,MATCH('Installed UEC'!$B16,year,0),MATCH($B16-AK$4+1,Age,0)))</f>
        <v>0</v>
      </c>
      <c r="AL16" s="521">
        <f>IF(ISNA(INDEX('Stock Model'!$C$9:$AU$53,MATCH('Installed UEC'!$B16,year,0),MATCH($B16-AL$4+1,Age,0))),0,INDEX('Stock Model'!$C$9:$AU$53,MATCH('Installed UEC'!$B16,year,0),MATCH($B16-AL$4+1,Age,0)))</f>
        <v>0</v>
      </c>
      <c r="AM16" s="521">
        <f>IF(ISNA(INDEX('Stock Model'!$C$9:$AU$53,MATCH('Installed UEC'!$B16,year,0),MATCH($B16-AM$4+1,Age,0))),0,INDEX('Stock Model'!$C$9:$AU$53,MATCH('Installed UEC'!$B16,year,0),MATCH($B16-AM$4+1,Age,0)))</f>
        <v>0</v>
      </c>
      <c r="AN16" s="521">
        <f>IF(ISNA(INDEX('Stock Model'!$C$9:$AU$53,MATCH('Installed UEC'!$B16,year,0),MATCH($B16-AN$4+1,Age,0))),0,INDEX('Stock Model'!$C$9:$AU$53,MATCH('Installed UEC'!$B16,year,0),MATCH($B16-AN$4+1,Age,0)))</f>
        <v>0</v>
      </c>
      <c r="AO16" s="521">
        <f>IF(ISNA(INDEX('Stock Model'!$C$9:$AU$53,MATCH('Installed UEC'!$B16,year,0),MATCH($B16-AO$4+1,Age,0))),0,INDEX('Stock Model'!$C$9:$AU$53,MATCH('Installed UEC'!$B16,year,0),MATCH($B16-AO$4+1,Age,0)))</f>
        <v>0</v>
      </c>
      <c r="AP16" s="521">
        <f>IF(ISNA(INDEX('Stock Model'!$C$9:$AU$53,MATCH('Installed UEC'!$B16,year,0),MATCH($B16-AP$4+1,Age,0))),0,INDEX('Stock Model'!$C$9:$AU$53,MATCH('Installed UEC'!$B16,year,0),MATCH($B16-AP$4+1,Age,0)))</f>
        <v>0</v>
      </c>
      <c r="AQ16" s="521">
        <f>IF(ISNA(INDEX('Stock Model'!$C$9:$AU$53,MATCH('Installed UEC'!$B16,year,0),MATCH($B16-AQ$4+1,Age,0))),0,INDEX('Stock Model'!$C$9:$AU$53,MATCH('Installed UEC'!$B16,year,0),MATCH($B16-AQ$4+1,Age,0)))</f>
        <v>0</v>
      </c>
      <c r="AR16" s="521">
        <f>IF(ISNA(INDEX('Stock Model'!$C$9:$AU$53,MATCH('Installed UEC'!$B16,year,0),MATCH($B16-AR$4+1,Age,0))),0,INDEX('Stock Model'!$C$9:$AU$53,MATCH('Installed UEC'!$B16,year,0),MATCH($B16-AR$4+1,Age,0)))</f>
        <v>0</v>
      </c>
      <c r="AS16" s="521">
        <f>IF(ISNA(INDEX('Stock Model'!$C$9:$AU$53,MATCH('Installed UEC'!$B16,year,0),MATCH($B16-AS$4+1,Age,0))),0,INDEX('Stock Model'!$C$9:$AU$53,MATCH('Installed UEC'!$B16,year,0),MATCH($B16-AS$4+1,Age,0)))</f>
        <v>0</v>
      </c>
      <c r="AT16" s="521">
        <f>IF(ISNA(INDEX('Stock Model'!$C$9:$AU$53,MATCH('Installed UEC'!$B16,year,0),MATCH($B16-AT$4+1,Age,0))),0,INDEX('Stock Model'!$C$9:$AU$53,MATCH('Installed UEC'!$B16,year,0),MATCH($B16-AT$4+1,Age,0)))</f>
        <v>0</v>
      </c>
      <c r="AU16" s="521">
        <f>IF(ISNA(INDEX('Stock Model'!$C$9:$AU$53,MATCH('Installed UEC'!$B16,year,0),MATCH($B16-AU$4+1,Age,0))),0,INDEX('Stock Model'!$C$9:$AU$53,MATCH('Installed UEC'!$B16,year,0),MATCH($B16-AU$4+1,Age,0)))</f>
        <v>0</v>
      </c>
      <c r="AV16" s="521">
        <f ca="1" t="shared" si="1"/>
        <v>396364.11105177214</v>
      </c>
      <c r="AW16" s="511" t="str">
        <f ca="1">IF(AV16=SUM('Stock Model'!C20:AU20),"OK","Error")</f>
        <v>OK</v>
      </c>
    </row>
    <row r="17" spans="1:49" ht="15">
      <c r="A17" s="700"/>
      <c r="B17" s="511">
        <f t="shared" si="2"/>
        <v>2002</v>
      </c>
      <c r="C17" s="521">
        <f ca="1">IF(ISNA(INDEX('Stock Model'!$C$9:$AU$53,MATCH('Installed UEC'!$B17,year,0),MATCH($B17-C$4+1,Age,0))),0,INDEX('Stock Model'!$C$9:$AU$53,MATCH('Installed UEC'!$B17,year,0),MATCH($B17-C$4+1,Age,0)))</f>
        <v>0</v>
      </c>
      <c r="D17" s="521">
        <f ca="1">IF(ISNA(INDEX('Stock Model'!$C$9:$AU$53,MATCH('Installed UEC'!$B17,year,0),MATCH($B17-D$4+1,Age,0))),0,INDEX('Stock Model'!$C$9:$AU$53,MATCH('Installed UEC'!$B17,year,0),MATCH($B17-D$4+1,Age,0)))</f>
        <v>0</v>
      </c>
      <c r="E17" s="521">
        <f ca="1">IF(ISNA(INDEX('Stock Model'!$C$9:$AU$53,MATCH('Installed UEC'!$B17,year,0),MATCH($B17-E$4+1,Age,0))),0,INDEX('Stock Model'!$C$9:$AU$53,MATCH('Installed UEC'!$B17,year,0),MATCH($B17-E$4+1,Age,0)))</f>
        <v>36033.10882162041</v>
      </c>
      <c r="F17" s="521">
        <f ca="1">IF(ISNA(INDEX('Stock Model'!$C$9:$AU$53,MATCH('Installed UEC'!$B17,year,0),MATCH($B17-F$4+1,Age,0))),0,INDEX('Stock Model'!$C$9:$AU$53,MATCH('Installed UEC'!$B17,year,0),MATCH($B17-F$4+1,Age,0)))</f>
        <v>36025.936675370736</v>
      </c>
      <c r="G17" s="521">
        <f ca="1">IF(ISNA(INDEX('Stock Model'!$C$9:$AU$53,MATCH('Installed UEC'!$B17,year,0),MATCH($B17-G$4+1,Age,0))),0,INDEX('Stock Model'!$C$9:$AU$53,MATCH('Installed UEC'!$B17,year,0),MATCH($B17-G$4+1,Age,0)))</f>
        <v>36014.218441410034</v>
      </c>
      <c r="H17" s="521">
        <f ca="1">IF(ISNA(INDEX('Stock Model'!$C$9:$AU$53,MATCH('Installed UEC'!$B17,year,0),MATCH($B17-H$4+1,Age,0))),0,INDEX('Stock Model'!$C$9:$AU$53,MATCH('Installed UEC'!$B17,year,0),MATCH($B17-H$4+1,Age,0)))</f>
        <v>36022.3762806159</v>
      </c>
      <c r="I17" s="521">
        <f ca="1">IF(ISNA(INDEX('Stock Model'!$C$9:$AU$53,MATCH('Installed UEC'!$B17,year,0),MATCH($B17-I$4+1,Age,0))),0,INDEX('Stock Model'!$C$9:$AU$53,MATCH('Installed UEC'!$B17,year,0),MATCH($B17-I$4+1,Age,0)))</f>
        <v>36040.42235956405</v>
      </c>
      <c r="J17" s="521">
        <f ca="1">IF(ISNA(INDEX('Stock Model'!$C$9:$AU$53,MATCH('Installed UEC'!$B17,year,0),MATCH($B17-J$4+1,Age,0))),0,INDEX('Stock Model'!$C$9:$AU$53,MATCH('Installed UEC'!$B17,year,0),MATCH($B17-J$4+1,Age,0)))</f>
        <v>36062.590351141305</v>
      </c>
      <c r="K17" s="521">
        <f ca="1">IF(ISNA(INDEX('Stock Model'!$C$9:$AU$53,MATCH('Installed UEC'!$B17,year,0),MATCH($B17-K$4+1,Age,0))),0,INDEX('Stock Model'!$C$9:$AU$53,MATCH('Installed UEC'!$B17,year,0),MATCH($B17-K$4+1,Age,0)))</f>
        <v>35990.075944122356</v>
      </c>
      <c r="L17" s="521">
        <f ca="1">IF(ISNA(INDEX('Stock Model'!$C$9:$AU$53,MATCH('Installed UEC'!$B17,year,0),MATCH($B17-L$4+1,Age,0))),0,INDEX('Stock Model'!$C$9:$AU$53,MATCH('Installed UEC'!$B17,year,0),MATCH($B17-L$4+1,Age,0)))</f>
        <v>35955.627271606565</v>
      </c>
      <c r="M17" s="521">
        <f ca="1">IF(ISNA(INDEX('Stock Model'!$C$9:$AU$53,MATCH('Installed UEC'!$B17,year,0),MATCH($B17-M$4+1,Age,0))),0,INDEX('Stock Model'!$C$9:$AU$53,MATCH('Installed UEC'!$B17,year,0),MATCH($B17-M$4+1,Age,0)))</f>
        <v>36063.16547664524</v>
      </c>
      <c r="N17" s="521">
        <f ca="1">IF(ISNA(INDEX('Stock Model'!$C$9:$AU$53,MATCH('Installed UEC'!$B17,year,0),MATCH($B17-N$4+1,Age,0))),0,INDEX('Stock Model'!$C$9:$AU$53,MATCH('Installed UEC'!$B17,year,0),MATCH($B17-N$4+1,Age,0)))</f>
        <v>36130.652754304814</v>
      </c>
      <c r="O17" s="521">
        <f ca="1">IF(ISNA(INDEX('Stock Model'!$C$9:$AU$53,MATCH('Installed UEC'!$B17,year,0),MATCH($B17-O$4+1,Age,0))),0,INDEX('Stock Model'!$C$9:$AU$53,MATCH('Installed UEC'!$B17,year,0),MATCH($B17-O$4+1,Age,0)))</f>
        <v>36173.430309027586</v>
      </c>
      <c r="P17" s="521">
        <f>IF(ISNA(INDEX('Stock Model'!$C$9:$AU$53,MATCH('Installed UEC'!$B17,year,0),MATCH($B17-P$4+1,Age,0))),0,INDEX('Stock Model'!$C$9:$AU$53,MATCH('Installed UEC'!$B17,year,0),MATCH($B17-P$4+1,Age,0)))</f>
        <v>0</v>
      </c>
      <c r="Q17" s="521">
        <f>IF(ISNA(INDEX('Stock Model'!$C$9:$AU$53,MATCH('Installed UEC'!$B17,year,0),MATCH($B17-Q$4+1,Age,0))),0,INDEX('Stock Model'!$C$9:$AU$53,MATCH('Installed UEC'!$B17,year,0),MATCH($B17-Q$4+1,Age,0)))</f>
        <v>0</v>
      </c>
      <c r="R17" s="521">
        <f>IF(ISNA(INDEX('Stock Model'!$C$9:$AU$53,MATCH('Installed UEC'!$B17,year,0),MATCH($B17-R$4+1,Age,0))),0,INDEX('Stock Model'!$C$9:$AU$53,MATCH('Installed UEC'!$B17,year,0),MATCH($B17-R$4+1,Age,0)))</f>
        <v>0</v>
      </c>
      <c r="S17" s="521">
        <f>IF(ISNA(INDEX('Stock Model'!$C$9:$AU$53,MATCH('Installed UEC'!$B17,year,0),MATCH($B17-S$4+1,Age,0))),0,INDEX('Stock Model'!$C$9:$AU$53,MATCH('Installed UEC'!$B17,year,0),MATCH($B17-S$4+1,Age,0)))</f>
        <v>0</v>
      </c>
      <c r="T17" s="521">
        <f>IF(ISNA(INDEX('Stock Model'!$C$9:$AU$53,MATCH('Installed UEC'!$B17,year,0),MATCH($B17-T$4+1,Age,0))),0,INDEX('Stock Model'!$C$9:$AU$53,MATCH('Installed UEC'!$B17,year,0),MATCH($B17-T$4+1,Age,0)))</f>
        <v>0</v>
      </c>
      <c r="U17" s="521">
        <f>IF(ISNA(INDEX('Stock Model'!$C$9:$AU$53,MATCH('Installed UEC'!$B17,year,0),MATCH($B17-U$4+1,Age,0))),0,INDEX('Stock Model'!$C$9:$AU$53,MATCH('Installed UEC'!$B17,year,0),MATCH($B17-U$4+1,Age,0)))</f>
        <v>0</v>
      </c>
      <c r="V17" s="521">
        <f>IF(ISNA(INDEX('Stock Model'!$C$9:$AU$53,MATCH('Installed UEC'!$B17,year,0),MATCH($B17-V$4+1,Age,0))),0,INDEX('Stock Model'!$C$9:$AU$53,MATCH('Installed UEC'!$B17,year,0),MATCH($B17-V$4+1,Age,0)))</f>
        <v>0</v>
      </c>
      <c r="W17" s="521">
        <f>IF(ISNA(INDEX('Stock Model'!$C$9:$AU$53,MATCH('Installed UEC'!$B17,year,0),MATCH($B17-W$4+1,Age,0))),0,INDEX('Stock Model'!$C$9:$AU$53,MATCH('Installed UEC'!$B17,year,0),MATCH($B17-W$4+1,Age,0)))</f>
        <v>0</v>
      </c>
      <c r="X17" s="521">
        <f>IF(ISNA(INDEX('Stock Model'!$C$9:$AU$53,MATCH('Installed UEC'!$B17,year,0),MATCH($B17-X$4+1,Age,0))),0,INDEX('Stock Model'!$C$9:$AU$53,MATCH('Installed UEC'!$B17,year,0),MATCH($B17-X$4+1,Age,0)))</f>
        <v>0</v>
      </c>
      <c r="Y17" s="521">
        <f>IF(ISNA(INDEX('Stock Model'!$C$9:$AU$53,MATCH('Installed UEC'!$B17,year,0),MATCH($B17-Y$4+1,Age,0))),0,INDEX('Stock Model'!$C$9:$AU$53,MATCH('Installed UEC'!$B17,year,0),MATCH($B17-Y$4+1,Age,0)))</f>
        <v>0</v>
      </c>
      <c r="Z17" s="521">
        <f>IF(ISNA(INDEX('Stock Model'!$C$9:$AU$53,MATCH('Installed UEC'!$B17,year,0),MATCH($B17-Z$4+1,Age,0))),0,INDEX('Stock Model'!$C$9:$AU$53,MATCH('Installed UEC'!$B17,year,0),MATCH($B17-Z$4+1,Age,0)))</f>
        <v>0</v>
      </c>
      <c r="AA17" s="521">
        <f>IF(ISNA(INDEX('Stock Model'!$C$9:$AU$53,MATCH('Installed UEC'!$B17,year,0),MATCH($B17-AA$4+1,Age,0))),0,INDEX('Stock Model'!$C$9:$AU$53,MATCH('Installed UEC'!$B17,year,0),MATCH($B17-AA$4+1,Age,0)))</f>
        <v>0</v>
      </c>
      <c r="AB17" s="521">
        <f>IF(ISNA(INDEX('Stock Model'!$C$9:$AU$53,MATCH('Installed UEC'!$B17,year,0),MATCH($B17-AB$4+1,Age,0))),0,INDEX('Stock Model'!$C$9:$AU$53,MATCH('Installed UEC'!$B17,year,0),MATCH($B17-AB$4+1,Age,0)))</f>
        <v>0</v>
      </c>
      <c r="AC17" s="521">
        <f>IF(ISNA(INDEX('Stock Model'!$C$9:$AU$53,MATCH('Installed UEC'!$B17,year,0),MATCH($B17-AC$4+1,Age,0))),0,INDEX('Stock Model'!$C$9:$AU$53,MATCH('Installed UEC'!$B17,year,0),MATCH($B17-AC$4+1,Age,0)))</f>
        <v>0</v>
      </c>
      <c r="AD17" s="521">
        <f>IF(ISNA(INDEX('Stock Model'!$C$9:$AU$53,MATCH('Installed UEC'!$B17,year,0),MATCH($B17-AD$4+1,Age,0))),0,INDEX('Stock Model'!$C$9:$AU$53,MATCH('Installed UEC'!$B17,year,0),MATCH($B17-AD$4+1,Age,0)))</f>
        <v>0</v>
      </c>
      <c r="AE17" s="521">
        <f>IF(ISNA(INDEX('Stock Model'!$C$9:$AU$53,MATCH('Installed UEC'!$B17,year,0),MATCH($B17-AE$4+1,Age,0))),0,INDEX('Stock Model'!$C$9:$AU$53,MATCH('Installed UEC'!$B17,year,0),MATCH($B17-AE$4+1,Age,0)))</f>
        <v>0</v>
      </c>
      <c r="AF17" s="521">
        <f>IF(ISNA(INDEX('Stock Model'!$C$9:$AU$53,MATCH('Installed UEC'!$B17,year,0),MATCH($B17-AF$4+1,Age,0))),0,INDEX('Stock Model'!$C$9:$AU$53,MATCH('Installed UEC'!$B17,year,0),MATCH($B17-AF$4+1,Age,0)))</f>
        <v>0</v>
      </c>
      <c r="AG17" s="521">
        <f>IF(ISNA(INDEX('Stock Model'!$C$9:$AU$53,MATCH('Installed UEC'!$B17,year,0),MATCH($B17-AG$4+1,Age,0))),0,INDEX('Stock Model'!$C$9:$AU$53,MATCH('Installed UEC'!$B17,year,0),MATCH($B17-AG$4+1,Age,0)))</f>
        <v>0</v>
      </c>
      <c r="AH17" s="521">
        <f>IF(ISNA(INDEX('Stock Model'!$C$9:$AU$53,MATCH('Installed UEC'!$B17,year,0),MATCH($B17-AH$4+1,Age,0))),0,INDEX('Stock Model'!$C$9:$AU$53,MATCH('Installed UEC'!$B17,year,0),MATCH($B17-AH$4+1,Age,0)))</f>
        <v>0</v>
      </c>
      <c r="AI17" s="521">
        <f>IF(ISNA(INDEX('Stock Model'!$C$9:$AU$53,MATCH('Installed UEC'!$B17,year,0),MATCH($B17-AI$4+1,Age,0))),0,INDEX('Stock Model'!$C$9:$AU$53,MATCH('Installed UEC'!$B17,year,0),MATCH($B17-AI$4+1,Age,0)))</f>
        <v>0</v>
      </c>
      <c r="AJ17" s="521">
        <f>IF(ISNA(INDEX('Stock Model'!$C$9:$AU$53,MATCH('Installed UEC'!$B17,year,0),MATCH($B17-AJ$4+1,Age,0))),0,INDEX('Stock Model'!$C$9:$AU$53,MATCH('Installed UEC'!$B17,year,0),MATCH($B17-AJ$4+1,Age,0)))</f>
        <v>0</v>
      </c>
      <c r="AK17" s="521">
        <f>IF(ISNA(INDEX('Stock Model'!$C$9:$AU$53,MATCH('Installed UEC'!$B17,year,0),MATCH($B17-AK$4+1,Age,0))),0,INDEX('Stock Model'!$C$9:$AU$53,MATCH('Installed UEC'!$B17,year,0),MATCH($B17-AK$4+1,Age,0)))</f>
        <v>0</v>
      </c>
      <c r="AL17" s="521">
        <f>IF(ISNA(INDEX('Stock Model'!$C$9:$AU$53,MATCH('Installed UEC'!$B17,year,0),MATCH($B17-AL$4+1,Age,0))),0,INDEX('Stock Model'!$C$9:$AU$53,MATCH('Installed UEC'!$B17,year,0),MATCH($B17-AL$4+1,Age,0)))</f>
        <v>0</v>
      </c>
      <c r="AM17" s="521">
        <f>IF(ISNA(INDEX('Stock Model'!$C$9:$AU$53,MATCH('Installed UEC'!$B17,year,0),MATCH($B17-AM$4+1,Age,0))),0,INDEX('Stock Model'!$C$9:$AU$53,MATCH('Installed UEC'!$B17,year,0),MATCH($B17-AM$4+1,Age,0)))</f>
        <v>0</v>
      </c>
      <c r="AN17" s="521">
        <f>IF(ISNA(INDEX('Stock Model'!$C$9:$AU$53,MATCH('Installed UEC'!$B17,year,0),MATCH($B17-AN$4+1,Age,0))),0,INDEX('Stock Model'!$C$9:$AU$53,MATCH('Installed UEC'!$B17,year,0),MATCH($B17-AN$4+1,Age,0)))</f>
        <v>0</v>
      </c>
      <c r="AO17" s="521">
        <f>IF(ISNA(INDEX('Stock Model'!$C$9:$AU$53,MATCH('Installed UEC'!$B17,year,0),MATCH($B17-AO$4+1,Age,0))),0,INDEX('Stock Model'!$C$9:$AU$53,MATCH('Installed UEC'!$B17,year,0),MATCH($B17-AO$4+1,Age,0)))</f>
        <v>0</v>
      </c>
      <c r="AP17" s="521">
        <f>IF(ISNA(INDEX('Stock Model'!$C$9:$AU$53,MATCH('Installed UEC'!$B17,year,0),MATCH($B17-AP$4+1,Age,0))),0,INDEX('Stock Model'!$C$9:$AU$53,MATCH('Installed UEC'!$B17,year,0),MATCH($B17-AP$4+1,Age,0)))</f>
        <v>0</v>
      </c>
      <c r="AQ17" s="521">
        <f>IF(ISNA(INDEX('Stock Model'!$C$9:$AU$53,MATCH('Installed UEC'!$B17,year,0),MATCH($B17-AQ$4+1,Age,0))),0,INDEX('Stock Model'!$C$9:$AU$53,MATCH('Installed UEC'!$B17,year,0),MATCH($B17-AQ$4+1,Age,0)))</f>
        <v>0</v>
      </c>
      <c r="AR17" s="521">
        <f>IF(ISNA(INDEX('Stock Model'!$C$9:$AU$53,MATCH('Installed UEC'!$B17,year,0),MATCH($B17-AR$4+1,Age,0))),0,INDEX('Stock Model'!$C$9:$AU$53,MATCH('Installed UEC'!$B17,year,0),MATCH($B17-AR$4+1,Age,0)))</f>
        <v>0</v>
      </c>
      <c r="AS17" s="521">
        <f>IF(ISNA(INDEX('Stock Model'!$C$9:$AU$53,MATCH('Installed UEC'!$B17,year,0),MATCH($B17-AS$4+1,Age,0))),0,INDEX('Stock Model'!$C$9:$AU$53,MATCH('Installed UEC'!$B17,year,0),MATCH($B17-AS$4+1,Age,0)))</f>
        <v>0</v>
      </c>
      <c r="AT17" s="521">
        <f>IF(ISNA(INDEX('Stock Model'!$C$9:$AU$53,MATCH('Installed UEC'!$B17,year,0),MATCH($B17-AT$4+1,Age,0))),0,INDEX('Stock Model'!$C$9:$AU$53,MATCH('Installed UEC'!$B17,year,0),MATCH($B17-AT$4+1,Age,0)))</f>
        <v>0</v>
      </c>
      <c r="AU17" s="521">
        <f>IF(ISNA(INDEX('Stock Model'!$C$9:$AU$53,MATCH('Installed UEC'!$B17,year,0),MATCH($B17-AU$4+1,Age,0))),0,INDEX('Stock Model'!$C$9:$AU$53,MATCH('Installed UEC'!$B17,year,0),MATCH($B17-AU$4+1,Age,0)))</f>
        <v>0</v>
      </c>
      <c r="AV17" s="521">
        <f ca="1" t="shared" si="1"/>
        <v>396511.604685429</v>
      </c>
      <c r="AW17" s="511" t="str">
        <f ca="1">IF(AV17=SUM('Stock Model'!C21:AU21),"OK","Error")</f>
        <v>OK</v>
      </c>
    </row>
    <row r="18" spans="1:49" ht="15">
      <c r="A18" s="700"/>
      <c r="B18" s="511">
        <f t="shared" si="2"/>
        <v>2003</v>
      </c>
      <c r="C18" s="521">
        <f ca="1">IF(ISNA(INDEX('Stock Model'!$C$9:$AU$53,MATCH('Installed UEC'!$B18,year,0),MATCH($B18-C$4+1,Age,0))),0,INDEX('Stock Model'!$C$9:$AU$53,MATCH('Installed UEC'!$B18,year,0),MATCH($B18-C$4+1,Age,0)))</f>
        <v>0</v>
      </c>
      <c r="D18" s="521">
        <f ca="1">IF(ISNA(INDEX('Stock Model'!$C$9:$AU$53,MATCH('Installed UEC'!$B18,year,0),MATCH($B18-D$4+1,Age,0))),0,INDEX('Stock Model'!$C$9:$AU$53,MATCH('Installed UEC'!$B18,year,0),MATCH($B18-D$4+1,Age,0)))</f>
        <v>0</v>
      </c>
      <c r="E18" s="521">
        <f ca="1">IF(ISNA(INDEX('Stock Model'!$C$9:$AU$53,MATCH('Installed UEC'!$B18,year,0),MATCH($B18-E$4+1,Age,0))),0,INDEX('Stock Model'!$C$9:$AU$53,MATCH('Installed UEC'!$B18,year,0),MATCH($B18-E$4+1,Age,0)))</f>
        <v>0</v>
      </c>
      <c r="F18" s="521">
        <f ca="1">IF(ISNA(INDEX('Stock Model'!$C$9:$AU$53,MATCH('Installed UEC'!$B18,year,0),MATCH($B18-F$4+1,Age,0))),0,INDEX('Stock Model'!$C$9:$AU$53,MATCH('Installed UEC'!$B18,year,0),MATCH($B18-F$4+1,Age,0)))</f>
        <v>36025.936675370736</v>
      </c>
      <c r="G18" s="521">
        <f ca="1">IF(ISNA(INDEX('Stock Model'!$C$9:$AU$53,MATCH('Installed UEC'!$B18,year,0),MATCH($B18-G$4+1,Age,0))),0,INDEX('Stock Model'!$C$9:$AU$53,MATCH('Installed UEC'!$B18,year,0),MATCH($B18-G$4+1,Age,0)))</f>
        <v>36014.218441410034</v>
      </c>
      <c r="H18" s="521">
        <f ca="1">IF(ISNA(INDEX('Stock Model'!$C$9:$AU$53,MATCH('Installed UEC'!$B18,year,0),MATCH($B18-H$4+1,Age,0))),0,INDEX('Stock Model'!$C$9:$AU$53,MATCH('Installed UEC'!$B18,year,0),MATCH($B18-H$4+1,Age,0)))</f>
        <v>36022.3762806159</v>
      </c>
      <c r="I18" s="521">
        <f ca="1">IF(ISNA(INDEX('Stock Model'!$C$9:$AU$53,MATCH('Installed UEC'!$B18,year,0),MATCH($B18-I$4+1,Age,0))),0,INDEX('Stock Model'!$C$9:$AU$53,MATCH('Installed UEC'!$B18,year,0),MATCH($B18-I$4+1,Age,0)))</f>
        <v>36040.42235956405</v>
      </c>
      <c r="J18" s="521">
        <f ca="1">IF(ISNA(INDEX('Stock Model'!$C$9:$AU$53,MATCH('Installed UEC'!$B18,year,0),MATCH($B18-J$4+1,Age,0))),0,INDEX('Stock Model'!$C$9:$AU$53,MATCH('Installed UEC'!$B18,year,0),MATCH($B18-J$4+1,Age,0)))</f>
        <v>36062.590351141305</v>
      </c>
      <c r="K18" s="521">
        <f ca="1">IF(ISNA(INDEX('Stock Model'!$C$9:$AU$53,MATCH('Installed UEC'!$B18,year,0),MATCH($B18-K$4+1,Age,0))),0,INDEX('Stock Model'!$C$9:$AU$53,MATCH('Installed UEC'!$B18,year,0),MATCH($B18-K$4+1,Age,0)))</f>
        <v>35990.075944122356</v>
      </c>
      <c r="L18" s="521">
        <f ca="1">IF(ISNA(INDEX('Stock Model'!$C$9:$AU$53,MATCH('Installed UEC'!$B18,year,0),MATCH($B18-L$4+1,Age,0))),0,INDEX('Stock Model'!$C$9:$AU$53,MATCH('Installed UEC'!$B18,year,0),MATCH($B18-L$4+1,Age,0)))</f>
        <v>35955.627271606565</v>
      </c>
      <c r="M18" s="521">
        <f ca="1">IF(ISNA(INDEX('Stock Model'!$C$9:$AU$53,MATCH('Installed UEC'!$B18,year,0),MATCH($B18-M$4+1,Age,0))),0,INDEX('Stock Model'!$C$9:$AU$53,MATCH('Installed UEC'!$B18,year,0),MATCH($B18-M$4+1,Age,0)))</f>
        <v>36063.16547664524</v>
      </c>
      <c r="N18" s="521">
        <f ca="1">IF(ISNA(INDEX('Stock Model'!$C$9:$AU$53,MATCH('Installed UEC'!$B18,year,0),MATCH($B18-N$4+1,Age,0))),0,INDEX('Stock Model'!$C$9:$AU$53,MATCH('Installed UEC'!$B18,year,0),MATCH($B18-N$4+1,Age,0)))</f>
        <v>36130.652754304814</v>
      </c>
      <c r="O18" s="521">
        <f ca="1">IF(ISNA(INDEX('Stock Model'!$C$9:$AU$53,MATCH('Installed UEC'!$B18,year,0),MATCH($B18-O$4+1,Age,0))),0,INDEX('Stock Model'!$C$9:$AU$53,MATCH('Installed UEC'!$B18,year,0),MATCH($B18-O$4+1,Age,0)))</f>
        <v>36173.430309027586</v>
      </c>
      <c r="P18" s="521">
        <f ca="1">IF(ISNA(INDEX('Stock Model'!$C$9:$AU$53,MATCH('Installed UEC'!$B18,year,0),MATCH($B18-P$4+1,Age,0))),0,INDEX('Stock Model'!$C$9:$AU$53,MATCH('Installed UEC'!$B18,year,0),MATCH($B18-P$4+1,Age,0)))</f>
        <v>35627.50390902758</v>
      </c>
      <c r="Q18" s="521">
        <f>IF(ISNA(INDEX('Stock Model'!$C$9:$AU$53,MATCH('Installed UEC'!$B18,year,0),MATCH($B18-Q$4+1,Age,0))),0,INDEX('Stock Model'!$C$9:$AU$53,MATCH('Installed UEC'!$B18,year,0),MATCH($B18-Q$4+1,Age,0)))</f>
        <v>0</v>
      </c>
      <c r="R18" s="521">
        <f>IF(ISNA(INDEX('Stock Model'!$C$9:$AU$53,MATCH('Installed UEC'!$B18,year,0),MATCH($B18-R$4+1,Age,0))),0,INDEX('Stock Model'!$C$9:$AU$53,MATCH('Installed UEC'!$B18,year,0),MATCH($B18-R$4+1,Age,0)))</f>
        <v>0</v>
      </c>
      <c r="S18" s="521">
        <f>IF(ISNA(INDEX('Stock Model'!$C$9:$AU$53,MATCH('Installed UEC'!$B18,year,0),MATCH($B18-S$4+1,Age,0))),0,INDEX('Stock Model'!$C$9:$AU$53,MATCH('Installed UEC'!$B18,year,0),MATCH($B18-S$4+1,Age,0)))</f>
        <v>0</v>
      </c>
      <c r="T18" s="521">
        <f>IF(ISNA(INDEX('Stock Model'!$C$9:$AU$53,MATCH('Installed UEC'!$B18,year,0),MATCH($B18-T$4+1,Age,0))),0,INDEX('Stock Model'!$C$9:$AU$53,MATCH('Installed UEC'!$B18,year,0),MATCH($B18-T$4+1,Age,0)))</f>
        <v>0</v>
      </c>
      <c r="U18" s="521">
        <f>IF(ISNA(INDEX('Stock Model'!$C$9:$AU$53,MATCH('Installed UEC'!$B18,year,0),MATCH($B18-U$4+1,Age,0))),0,INDEX('Stock Model'!$C$9:$AU$53,MATCH('Installed UEC'!$B18,year,0),MATCH($B18-U$4+1,Age,0)))</f>
        <v>0</v>
      </c>
      <c r="V18" s="521">
        <f>IF(ISNA(INDEX('Stock Model'!$C$9:$AU$53,MATCH('Installed UEC'!$B18,year,0),MATCH($B18-V$4+1,Age,0))),0,INDEX('Stock Model'!$C$9:$AU$53,MATCH('Installed UEC'!$B18,year,0),MATCH($B18-V$4+1,Age,0)))</f>
        <v>0</v>
      </c>
      <c r="W18" s="521">
        <f>IF(ISNA(INDEX('Stock Model'!$C$9:$AU$53,MATCH('Installed UEC'!$B18,year,0),MATCH($B18-W$4+1,Age,0))),0,INDEX('Stock Model'!$C$9:$AU$53,MATCH('Installed UEC'!$B18,year,0),MATCH($B18-W$4+1,Age,0)))</f>
        <v>0</v>
      </c>
      <c r="X18" s="521">
        <f>IF(ISNA(INDEX('Stock Model'!$C$9:$AU$53,MATCH('Installed UEC'!$B18,year,0),MATCH($B18-X$4+1,Age,0))),0,INDEX('Stock Model'!$C$9:$AU$53,MATCH('Installed UEC'!$B18,year,0),MATCH($B18-X$4+1,Age,0)))</f>
        <v>0</v>
      </c>
      <c r="Y18" s="521">
        <f>IF(ISNA(INDEX('Stock Model'!$C$9:$AU$53,MATCH('Installed UEC'!$B18,year,0),MATCH($B18-Y$4+1,Age,0))),0,INDEX('Stock Model'!$C$9:$AU$53,MATCH('Installed UEC'!$B18,year,0),MATCH($B18-Y$4+1,Age,0)))</f>
        <v>0</v>
      </c>
      <c r="Z18" s="521">
        <f>IF(ISNA(INDEX('Stock Model'!$C$9:$AU$53,MATCH('Installed UEC'!$B18,year,0),MATCH($B18-Z$4+1,Age,0))),0,INDEX('Stock Model'!$C$9:$AU$53,MATCH('Installed UEC'!$B18,year,0),MATCH($B18-Z$4+1,Age,0)))</f>
        <v>0</v>
      </c>
      <c r="AA18" s="521">
        <f>IF(ISNA(INDEX('Stock Model'!$C$9:$AU$53,MATCH('Installed UEC'!$B18,year,0),MATCH($B18-AA$4+1,Age,0))),0,INDEX('Stock Model'!$C$9:$AU$53,MATCH('Installed UEC'!$B18,year,0),MATCH($B18-AA$4+1,Age,0)))</f>
        <v>0</v>
      </c>
      <c r="AB18" s="521">
        <f>IF(ISNA(INDEX('Stock Model'!$C$9:$AU$53,MATCH('Installed UEC'!$B18,year,0),MATCH($B18-AB$4+1,Age,0))),0,INDEX('Stock Model'!$C$9:$AU$53,MATCH('Installed UEC'!$B18,year,0),MATCH($B18-AB$4+1,Age,0)))</f>
        <v>0</v>
      </c>
      <c r="AC18" s="521">
        <f>IF(ISNA(INDEX('Stock Model'!$C$9:$AU$53,MATCH('Installed UEC'!$B18,year,0),MATCH($B18-AC$4+1,Age,0))),0,INDEX('Stock Model'!$C$9:$AU$53,MATCH('Installed UEC'!$B18,year,0),MATCH($B18-AC$4+1,Age,0)))</f>
        <v>0</v>
      </c>
      <c r="AD18" s="521">
        <f>IF(ISNA(INDEX('Stock Model'!$C$9:$AU$53,MATCH('Installed UEC'!$B18,year,0),MATCH($B18-AD$4+1,Age,0))),0,INDEX('Stock Model'!$C$9:$AU$53,MATCH('Installed UEC'!$B18,year,0),MATCH($B18-AD$4+1,Age,0)))</f>
        <v>0</v>
      </c>
      <c r="AE18" s="521">
        <f>IF(ISNA(INDEX('Stock Model'!$C$9:$AU$53,MATCH('Installed UEC'!$B18,year,0),MATCH($B18-AE$4+1,Age,0))),0,INDEX('Stock Model'!$C$9:$AU$53,MATCH('Installed UEC'!$B18,year,0),MATCH($B18-AE$4+1,Age,0)))</f>
        <v>0</v>
      </c>
      <c r="AF18" s="521">
        <f>IF(ISNA(INDEX('Stock Model'!$C$9:$AU$53,MATCH('Installed UEC'!$B18,year,0),MATCH($B18-AF$4+1,Age,0))),0,INDEX('Stock Model'!$C$9:$AU$53,MATCH('Installed UEC'!$B18,year,0),MATCH($B18-AF$4+1,Age,0)))</f>
        <v>0</v>
      </c>
      <c r="AG18" s="521">
        <f>IF(ISNA(INDEX('Stock Model'!$C$9:$AU$53,MATCH('Installed UEC'!$B18,year,0),MATCH($B18-AG$4+1,Age,0))),0,INDEX('Stock Model'!$C$9:$AU$53,MATCH('Installed UEC'!$B18,year,0),MATCH($B18-AG$4+1,Age,0)))</f>
        <v>0</v>
      </c>
      <c r="AH18" s="521">
        <f>IF(ISNA(INDEX('Stock Model'!$C$9:$AU$53,MATCH('Installed UEC'!$B18,year,0),MATCH($B18-AH$4+1,Age,0))),0,INDEX('Stock Model'!$C$9:$AU$53,MATCH('Installed UEC'!$B18,year,0),MATCH($B18-AH$4+1,Age,0)))</f>
        <v>0</v>
      </c>
      <c r="AI18" s="521">
        <f>IF(ISNA(INDEX('Stock Model'!$C$9:$AU$53,MATCH('Installed UEC'!$B18,year,0),MATCH($B18-AI$4+1,Age,0))),0,INDEX('Stock Model'!$C$9:$AU$53,MATCH('Installed UEC'!$B18,year,0),MATCH($B18-AI$4+1,Age,0)))</f>
        <v>0</v>
      </c>
      <c r="AJ18" s="521">
        <f>IF(ISNA(INDEX('Stock Model'!$C$9:$AU$53,MATCH('Installed UEC'!$B18,year,0),MATCH($B18-AJ$4+1,Age,0))),0,INDEX('Stock Model'!$C$9:$AU$53,MATCH('Installed UEC'!$B18,year,0),MATCH($B18-AJ$4+1,Age,0)))</f>
        <v>0</v>
      </c>
      <c r="AK18" s="521">
        <f>IF(ISNA(INDEX('Stock Model'!$C$9:$AU$53,MATCH('Installed UEC'!$B18,year,0),MATCH($B18-AK$4+1,Age,0))),0,INDEX('Stock Model'!$C$9:$AU$53,MATCH('Installed UEC'!$B18,year,0),MATCH($B18-AK$4+1,Age,0)))</f>
        <v>0</v>
      </c>
      <c r="AL18" s="521">
        <f>IF(ISNA(INDEX('Stock Model'!$C$9:$AU$53,MATCH('Installed UEC'!$B18,year,0),MATCH($B18-AL$4+1,Age,0))),0,INDEX('Stock Model'!$C$9:$AU$53,MATCH('Installed UEC'!$B18,year,0),MATCH($B18-AL$4+1,Age,0)))</f>
        <v>0</v>
      </c>
      <c r="AM18" s="521">
        <f>IF(ISNA(INDEX('Stock Model'!$C$9:$AU$53,MATCH('Installed UEC'!$B18,year,0),MATCH($B18-AM$4+1,Age,0))),0,INDEX('Stock Model'!$C$9:$AU$53,MATCH('Installed UEC'!$B18,year,0),MATCH($B18-AM$4+1,Age,0)))</f>
        <v>0</v>
      </c>
      <c r="AN18" s="521">
        <f>IF(ISNA(INDEX('Stock Model'!$C$9:$AU$53,MATCH('Installed UEC'!$B18,year,0),MATCH($B18-AN$4+1,Age,0))),0,INDEX('Stock Model'!$C$9:$AU$53,MATCH('Installed UEC'!$B18,year,0),MATCH($B18-AN$4+1,Age,0)))</f>
        <v>0</v>
      </c>
      <c r="AO18" s="521">
        <f>IF(ISNA(INDEX('Stock Model'!$C$9:$AU$53,MATCH('Installed UEC'!$B18,year,0),MATCH($B18-AO$4+1,Age,0))),0,INDEX('Stock Model'!$C$9:$AU$53,MATCH('Installed UEC'!$B18,year,0),MATCH($B18-AO$4+1,Age,0)))</f>
        <v>0</v>
      </c>
      <c r="AP18" s="521">
        <f>IF(ISNA(INDEX('Stock Model'!$C$9:$AU$53,MATCH('Installed UEC'!$B18,year,0),MATCH($B18-AP$4+1,Age,0))),0,INDEX('Stock Model'!$C$9:$AU$53,MATCH('Installed UEC'!$B18,year,0),MATCH($B18-AP$4+1,Age,0)))</f>
        <v>0</v>
      </c>
      <c r="AQ18" s="521">
        <f>IF(ISNA(INDEX('Stock Model'!$C$9:$AU$53,MATCH('Installed UEC'!$B18,year,0),MATCH($B18-AQ$4+1,Age,0))),0,INDEX('Stock Model'!$C$9:$AU$53,MATCH('Installed UEC'!$B18,year,0),MATCH($B18-AQ$4+1,Age,0)))</f>
        <v>0</v>
      </c>
      <c r="AR18" s="521">
        <f>IF(ISNA(INDEX('Stock Model'!$C$9:$AU$53,MATCH('Installed UEC'!$B18,year,0),MATCH($B18-AR$4+1,Age,0))),0,INDEX('Stock Model'!$C$9:$AU$53,MATCH('Installed UEC'!$B18,year,0),MATCH($B18-AR$4+1,Age,0)))</f>
        <v>0</v>
      </c>
      <c r="AS18" s="521">
        <f>IF(ISNA(INDEX('Stock Model'!$C$9:$AU$53,MATCH('Installed UEC'!$B18,year,0),MATCH($B18-AS$4+1,Age,0))),0,INDEX('Stock Model'!$C$9:$AU$53,MATCH('Installed UEC'!$B18,year,0),MATCH($B18-AS$4+1,Age,0)))</f>
        <v>0</v>
      </c>
      <c r="AT18" s="521">
        <f>IF(ISNA(INDEX('Stock Model'!$C$9:$AU$53,MATCH('Installed UEC'!$B18,year,0),MATCH($B18-AT$4+1,Age,0))),0,INDEX('Stock Model'!$C$9:$AU$53,MATCH('Installed UEC'!$B18,year,0),MATCH($B18-AT$4+1,Age,0)))</f>
        <v>0</v>
      </c>
      <c r="AU18" s="521">
        <f>IF(ISNA(INDEX('Stock Model'!$C$9:$AU$53,MATCH('Installed UEC'!$B18,year,0),MATCH($B18-AU$4+1,Age,0))),0,INDEX('Stock Model'!$C$9:$AU$53,MATCH('Installed UEC'!$B18,year,0),MATCH($B18-AU$4+1,Age,0)))</f>
        <v>0</v>
      </c>
      <c r="AV18" s="521">
        <f ca="1" t="shared" si="1"/>
        <v>396105.9997728362</v>
      </c>
      <c r="AW18" s="511" t="str">
        <f ca="1">IF(AV18=SUM('Stock Model'!C22:AU22),"OK","Error")</f>
        <v>OK</v>
      </c>
    </row>
    <row r="19" spans="1:49" ht="15">
      <c r="A19" s="700"/>
      <c r="B19" s="511">
        <f t="shared" si="2"/>
        <v>2004</v>
      </c>
      <c r="C19" s="521">
        <f ca="1">IF(ISNA(INDEX('Stock Model'!$C$9:$AU$53,MATCH('Installed UEC'!$B19,year,0),MATCH($B19-C$4+1,Age,0))),0,INDEX('Stock Model'!$C$9:$AU$53,MATCH('Installed UEC'!$B19,year,0),MATCH($B19-C$4+1,Age,0)))</f>
        <v>0</v>
      </c>
      <c r="D19" s="521">
        <f ca="1">IF(ISNA(INDEX('Stock Model'!$C$9:$AU$53,MATCH('Installed UEC'!$B19,year,0),MATCH($B19-D$4+1,Age,0))),0,INDEX('Stock Model'!$C$9:$AU$53,MATCH('Installed UEC'!$B19,year,0),MATCH($B19-D$4+1,Age,0)))</f>
        <v>0</v>
      </c>
      <c r="E19" s="521">
        <f ca="1">IF(ISNA(INDEX('Stock Model'!$C$9:$AU$53,MATCH('Installed UEC'!$B19,year,0),MATCH($B19-E$4+1,Age,0))),0,INDEX('Stock Model'!$C$9:$AU$53,MATCH('Installed UEC'!$B19,year,0),MATCH($B19-E$4+1,Age,0)))</f>
        <v>0</v>
      </c>
      <c r="F19" s="521">
        <f ca="1">IF(ISNA(INDEX('Stock Model'!$C$9:$AU$53,MATCH('Installed UEC'!$B19,year,0),MATCH($B19-F$4+1,Age,0))),0,INDEX('Stock Model'!$C$9:$AU$53,MATCH('Installed UEC'!$B19,year,0),MATCH($B19-F$4+1,Age,0)))</f>
        <v>0</v>
      </c>
      <c r="G19" s="521">
        <f ca="1">IF(ISNA(INDEX('Stock Model'!$C$9:$AU$53,MATCH('Installed UEC'!$B19,year,0),MATCH($B19-G$4+1,Age,0))),0,INDEX('Stock Model'!$C$9:$AU$53,MATCH('Installed UEC'!$B19,year,0),MATCH($B19-G$4+1,Age,0)))</f>
        <v>36014.218441410034</v>
      </c>
      <c r="H19" s="521">
        <f ca="1">IF(ISNA(INDEX('Stock Model'!$C$9:$AU$53,MATCH('Installed UEC'!$B19,year,0),MATCH($B19-H$4+1,Age,0))),0,INDEX('Stock Model'!$C$9:$AU$53,MATCH('Installed UEC'!$B19,year,0),MATCH($B19-H$4+1,Age,0)))</f>
        <v>36022.3762806159</v>
      </c>
      <c r="I19" s="521">
        <f ca="1">IF(ISNA(INDEX('Stock Model'!$C$9:$AU$53,MATCH('Installed UEC'!$B19,year,0),MATCH($B19-I$4+1,Age,0))),0,INDEX('Stock Model'!$C$9:$AU$53,MATCH('Installed UEC'!$B19,year,0),MATCH($B19-I$4+1,Age,0)))</f>
        <v>36040.42235956405</v>
      </c>
      <c r="J19" s="521">
        <f ca="1">IF(ISNA(INDEX('Stock Model'!$C$9:$AU$53,MATCH('Installed UEC'!$B19,year,0),MATCH($B19-J$4+1,Age,0))),0,INDEX('Stock Model'!$C$9:$AU$53,MATCH('Installed UEC'!$B19,year,0),MATCH($B19-J$4+1,Age,0)))</f>
        <v>36062.590351141305</v>
      </c>
      <c r="K19" s="521">
        <f ca="1">IF(ISNA(INDEX('Stock Model'!$C$9:$AU$53,MATCH('Installed UEC'!$B19,year,0),MATCH($B19-K$4+1,Age,0))),0,INDEX('Stock Model'!$C$9:$AU$53,MATCH('Installed UEC'!$B19,year,0),MATCH($B19-K$4+1,Age,0)))</f>
        <v>35990.075944122356</v>
      </c>
      <c r="L19" s="521">
        <f ca="1">IF(ISNA(INDEX('Stock Model'!$C$9:$AU$53,MATCH('Installed UEC'!$B19,year,0),MATCH($B19-L$4+1,Age,0))),0,INDEX('Stock Model'!$C$9:$AU$53,MATCH('Installed UEC'!$B19,year,0),MATCH($B19-L$4+1,Age,0)))</f>
        <v>35955.627271606565</v>
      </c>
      <c r="M19" s="521">
        <f ca="1">IF(ISNA(INDEX('Stock Model'!$C$9:$AU$53,MATCH('Installed UEC'!$B19,year,0),MATCH($B19-M$4+1,Age,0))),0,INDEX('Stock Model'!$C$9:$AU$53,MATCH('Installed UEC'!$B19,year,0),MATCH($B19-M$4+1,Age,0)))</f>
        <v>36063.16547664524</v>
      </c>
      <c r="N19" s="521">
        <f ca="1">IF(ISNA(INDEX('Stock Model'!$C$9:$AU$53,MATCH('Installed UEC'!$B19,year,0),MATCH($B19-N$4+1,Age,0))),0,INDEX('Stock Model'!$C$9:$AU$53,MATCH('Installed UEC'!$B19,year,0),MATCH($B19-N$4+1,Age,0)))</f>
        <v>36130.652754304814</v>
      </c>
      <c r="O19" s="521">
        <f ca="1">IF(ISNA(INDEX('Stock Model'!$C$9:$AU$53,MATCH('Installed UEC'!$B19,year,0),MATCH($B19-O$4+1,Age,0))),0,INDEX('Stock Model'!$C$9:$AU$53,MATCH('Installed UEC'!$B19,year,0),MATCH($B19-O$4+1,Age,0)))</f>
        <v>36173.430309027586</v>
      </c>
      <c r="P19" s="521">
        <f ca="1">IF(ISNA(INDEX('Stock Model'!$C$9:$AU$53,MATCH('Installed UEC'!$B19,year,0),MATCH($B19-P$4+1,Age,0))),0,INDEX('Stock Model'!$C$9:$AU$53,MATCH('Installed UEC'!$B19,year,0),MATCH($B19-P$4+1,Age,0)))</f>
        <v>35627.50390902758</v>
      </c>
      <c r="Q19" s="521">
        <f ca="1">IF(ISNA(INDEX('Stock Model'!$C$9:$AU$53,MATCH('Installed UEC'!$B19,year,0),MATCH($B19-Q$4+1,Age,0))),0,INDEX('Stock Model'!$C$9:$AU$53,MATCH('Installed UEC'!$B19,year,0),MATCH($B19-Q$4+1,Age,0)))</f>
        <v>35783.38390902759</v>
      </c>
      <c r="R19" s="521">
        <f>IF(ISNA(INDEX('Stock Model'!$C$9:$AU$53,MATCH('Installed UEC'!$B19,year,0),MATCH($B19-R$4+1,Age,0))),0,INDEX('Stock Model'!$C$9:$AU$53,MATCH('Installed UEC'!$B19,year,0),MATCH($B19-R$4+1,Age,0)))</f>
        <v>0</v>
      </c>
      <c r="S19" s="521">
        <f>IF(ISNA(INDEX('Stock Model'!$C$9:$AU$53,MATCH('Installed UEC'!$B19,year,0),MATCH($B19-S$4+1,Age,0))),0,INDEX('Stock Model'!$C$9:$AU$53,MATCH('Installed UEC'!$B19,year,0),MATCH($B19-S$4+1,Age,0)))</f>
        <v>0</v>
      </c>
      <c r="T19" s="521">
        <f>IF(ISNA(INDEX('Stock Model'!$C$9:$AU$53,MATCH('Installed UEC'!$B19,year,0),MATCH($B19-T$4+1,Age,0))),0,INDEX('Stock Model'!$C$9:$AU$53,MATCH('Installed UEC'!$B19,year,0),MATCH($B19-T$4+1,Age,0)))</f>
        <v>0</v>
      </c>
      <c r="U19" s="521">
        <f>IF(ISNA(INDEX('Stock Model'!$C$9:$AU$53,MATCH('Installed UEC'!$B19,year,0),MATCH($B19-U$4+1,Age,0))),0,INDEX('Stock Model'!$C$9:$AU$53,MATCH('Installed UEC'!$B19,year,0),MATCH($B19-U$4+1,Age,0)))</f>
        <v>0</v>
      </c>
      <c r="V19" s="521">
        <f>IF(ISNA(INDEX('Stock Model'!$C$9:$AU$53,MATCH('Installed UEC'!$B19,year,0),MATCH($B19-V$4+1,Age,0))),0,INDEX('Stock Model'!$C$9:$AU$53,MATCH('Installed UEC'!$B19,year,0),MATCH($B19-V$4+1,Age,0)))</f>
        <v>0</v>
      </c>
      <c r="W19" s="521">
        <f>IF(ISNA(INDEX('Stock Model'!$C$9:$AU$53,MATCH('Installed UEC'!$B19,year,0),MATCH($B19-W$4+1,Age,0))),0,INDEX('Stock Model'!$C$9:$AU$53,MATCH('Installed UEC'!$B19,year,0),MATCH($B19-W$4+1,Age,0)))</f>
        <v>0</v>
      </c>
      <c r="X19" s="521">
        <f>IF(ISNA(INDEX('Stock Model'!$C$9:$AU$53,MATCH('Installed UEC'!$B19,year,0),MATCH($B19-X$4+1,Age,0))),0,INDEX('Stock Model'!$C$9:$AU$53,MATCH('Installed UEC'!$B19,year,0),MATCH($B19-X$4+1,Age,0)))</f>
        <v>0</v>
      </c>
      <c r="Y19" s="521">
        <f>IF(ISNA(INDEX('Stock Model'!$C$9:$AU$53,MATCH('Installed UEC'!$B19,year,0),MATCH($B19-Y$4+1,Age,0))),0,INDEX('Stock Model'!$C$9:$AU$53,MATCH('Installed UEC'!$B19,year,0),MATCH($B19-Y$4+1,Age,0)))</f>
        <v>0</v>
      </c>
      <c r="Z19" s="521">
        <f>IF(ISNA(INDEX('Stock Model'!$C$9:$AU$53,MATCH('Installed UEC'!$B19,year,0),MATCH($B19-Z$4+1,Age,0))),0,INDEX('Stock Model'!$C$9:$AU$53,MATCH('Installed UEC'!$B19,year,0),MATCH($B19-Z$4+1,Age,0)))</f>
        <v>0</v>
      </c>
      <c r="AA19" s="521">
        <f>IF(ISNA(INDEX('Stock Model'!$C$9:$AU$53,MATCH('Installed UEC'!$B19,year,0),MATCH($B19-AA$4+1,Age,0))),0,INDEX('Stock Model'!$C$9:$AU$53,MATCH('Installed UEC'!$B19,year,0),MATCH($B19-AA$4+1,Age,0)))</f>
        <v>0</v>
      </c>
      <c r="AB19" s="521">
        <f>IF(ISNA(INDEX('Stock Model'!$C$9:$AU$53,MATCH('Installed UEC'!$B19,year,0),MATCH($B19-AB$4+1,Age,0))),0,INDEX('Stock Model'!$C$9:$AU$53,MATCH('Installed UEC'!$B19,year,0),MATCH($B19-AB$4+1,Age,0)))</f>
        <v>0</v>
      </c>
      <c r="AC19" s="521">
        <f>IF(ISNA(INDEX('Stock Model'!$C$9:$AU$53,MATCH('Installed UEC'!$B19,year,0),MATCH($B19-AC$4+1,Age,0))),0,INDEX('Stock Model'!$C$9:$AU$53,MATCH('Installed UEC'!$B19,year,0),MATCH($B19-AC$4+1,Age,0)))</f>
        <v>0</v>
      </c>
      <c r="AD19" s="521">
        <f>IF(ISNA(INDEX('Stock Model'!$C$9:$AU$53,MATCH('Installed UEC'!$B19,year,0),MATCH($B19-AD$4+1,Age,0))),0,INDEX('Stock Model'!$C$9:$AU$53,MATCH('Installed UEC'!$B19,year,0),MATCH($B19-AD$4+1,Age,0)))</f>
        <v>0</v>
      </c>
      <c r="AE19" s="521">
        <f>IF(ISNA(INDEX('Stock Model'!$C$9:$AU$53,MATCH('Installed UEC'!$B19,year,0),MATCH($B19-AE$4+1,Age,0))),0,INDEX('Stock Model'!$C$9:$AU$53,MATCH('Installed UEC'!$B19,year,0),MATCH($B19-AE$4+1,Age,0)))</f>
        <v>0</v>
      </c>
      <c r="AF19" s="521">
        <f>IF(ISNA(INDEX('Stock Model'!$C$9:$AU$53,MATCH('Installed UEC'!$B19,year,0),MATCH($B19-AF$4+1,Age,0))),0,INDEX('Stock Model'!$C$9:$AU$53,MATCH('Installed UEC'!$B19,year,0),MATCH($B19-AF$4+1,Age,0)))</f>
        <v>0</v>
      </c>
      <c r="AG19" s="521">
        <f>IF(ISNA(INDEX('Stock Model'!$C$9:$AU$53,MATCH('Installed UEC'!$B19,year,0),MATCH($B19-AG$4+1,Age,0))),0,INDEX('Stock Model'!$C$9:$AU$53,MATCH('Installed UEC'!$B19,year,0),MATCH($B19-AG$4+1,Age,0)))</f>
        <v>0</v>
      </c>
      <c r="AH19" s="521">
        <f>IF(ISNA(INDEX('Stock Model'!$C$9:$AU$53,MATCH('Installed UEC'!$B19,year,0),MATCH($B19-AH$4+1,Age,0))),0,INDEX('Stock Model'!$C$9:$AU$53,MATCH('Installed UEC'!$B19,year,0),MATCH($B19-AH$4+1,Age,0)))</f>
        <v>0</v>
      </c>
      <c r="AI19" s="521">
        <f>IF(ISNA(INDEX('Stock Model'!$C$9:$AU$53,MATCH('Installed UEC'!$B19,year,0),MATCH($B19-AI$4+1,Age,0))),0,INDEX('Stock Model'!$C$9:$AU$53,MATCH('Installed UEC'!$B19,year,0),MATCH($B19-AI$4+1,Age,0)))</f>
        <v>0</v>
      </c>
      <c r="AJ19" s="521">
        <f>IF(ISNA(INDEX('Stock Model'!$C$9:$AU$53,MATCH('Installed UEC'!$B19,year,0),MATCH($B19-AJ$4+1,Age,0))),0,INDEX('Stock Model'!$C$9:$AU$53,MATCH('Installed UEC'!$B19,year,0),MATCH($B19-AJ$4+1,Age,0)))</f>
        <v>0</v>
      </c>
      <c r="AK19" s="521">
        <f>IF(ISNA(INDEX('Stock Model'!$C$9:$AU$53,MATCH('Installed UEC'!$B19,year,0),MATCH($B19-AK$4+1,Age,0))),0,INDEX('Stock Model'!$C$9:$AU$53,MATCH('Installed UEC'!$B19,year,0),MATCH($B19-AK$4+1,Age,0)))</f>
        <v>0</v>
      </c>
      <c r="AL19" s="521">
        <f>IF(ISNA(INDEX('Stock Model'!$C$9:$AU$53,MATCH('Installed UEC'!$B19,year,0),MATCH($B19-AL$4+1,Age,0))),0,INDEX('Stock Model'!$C$9:$AU$53,MATCH('Installed UEC'!$B19,year,0),MATCH($B19-AL$4+1,Age,0)))</f>
        <v>0</v>
      </c>
      <c r="AM19" s="521">
        <f>IF(ISNA(INDEX('Stock Model'!$C$9:$AU$53,MATCH('Installed UEC'!$B19,year,0),MATCH($B19-AM$4+1,Age,0))),0,INDEX('Stock Model'!$C$9:$AU$53,MATCH('Installed UEC'!$B19,year,0),MATCH($B19-AM$4+1,Age,0)))</f>
        <v>0</v>
      </c>
      <c r="AN19" s="521">
        <f>IF(ISNA(INDEX('Stock Model'!$C$9:$AU$53,MATCH('Installed UEC'!$B19,year,0),MATCH($B19-AN$4+1,Age,0))),0,INDEX('Stock Model'!$C$9:$AU$53,MATCH('Installed UEC'!$B19,year,0),MATCH($B19-AN$4+1,Age,0)))</f>
        <v>0</v>
      </c>
      <c r="AO19" s="521">
        <f>IF(ISNA(INDEX('Stock Model'!$C$9:$AU$53,MATCH('Installed UEC'!$B19,year,0),MATCH($B19-AO$4+1,Age,0))),0,INDEX('Stock Model'!$C$9:$AU$53,MATCH('Installed UEC'!$B19,year,0),MATCH($B19-AO$4+1,Age,0)))</f>
        <v>0</v>
      </c>
      <c r="AP19" s="521">
        <f>IF(ISNA(INDEX('Stock Model'!$C$9:$AU$53,MATCH('Installed UEC'!$B19,year,0),MATCH($B19-AP$4+1,Age,0))),0,INDEX('Stock Model'!$C$9:$AU$53,MATCH('Installed UEC'!$B19,year,0),MATCH($B19-AP$4+1,Age,0)))</f>
        <v>0</v>
      </c>
      <c r="AQ19" s="521">
        <f>IF(ISNA(INDEX('Stock Model'!$C$9:$AU$53,MATCH('Installed UEC'!$B19,year,0),MATCH($B19-AQ$4+1,Age,0))),0,INDEX('Stock Model'!$C$9:$AU$53,MATCH('Installed UEC'!$B19,year,0),MATCH($B19-AQ$4+1,Age,0)))</f>
        <v>0</v>
      </c>
      <c r="AR19" s="521">
        <f>IF(ISNA(INDEX('Stock Model'!$C$9:$AU$53,MATCH('Installed UEC'!$B19,year,0),MATCH($B19-AR$4+1,Age,0))),0,INDEX('Stock Model'!$C$9:$AU$53,MATCH('Installed UEC'!$B19,year,0),MATCH($B19-AR$4+1,Age,0)))</f>
        <v>0</v>
      </c>
      <c r="AS19" s="521">
        <f>IF(ISNA(INDEX('Stock Model'!$C$9:$AU$53,MATCH('Installed UEC'!$B19,year,0),MATCH($B19-AS$4+1,Age,0))),0,INDEX('Stock Model'!$C$9:$AU$53,MATCH('Installed UEC'!$B19,year,0),MATCH($B19-AS$4+1,Age,0)))</f>
        <v>0</v>
      </c>
      <c r="AT19" s="521">
        <f>IF(ISNA(INDEX('Stock Model'!$C$9:$AU$53,MATCH('Installed UEC'!$B19,year,0),MATCH($B19-AT$4+1,Age,0))),0,INDEX('Stock Model'!$C$9:$AU$53,MATCH('Installed UEC'!$B19,year,0),MATCH($B19-AT$4+1,Age,0)))</f>
        <v>0</v>
      </c>
      <c r="AU19" s="521">
        <f>IF(ISNA(INDEX('Stock Model'!$C$9:$AU$53,MATCH('Installed UEC'!$B19,year,0),MATCH($B19-AU$4+1,Age,0))),0,INDEX('Stock Model'!$C$9:$AU$53,MATCH('Installed UEC'!$B19,year,0),MATCH($B19-AU$4+1,Age,0)))</f>
        <v>0</v>
      </c>
      <c r="AV19" s="521">
        <f ca="1" t="shared" si="1"/>
        <v>395863.447006493</v>
      </c>
      <c r="AW19" s="511" t="str">
        <f ca="1">IF(AV19=SUM('Stock Model'!C23:AU23),"OK","Error")</f>
        <v>OK</v>
      </c>
    </row>
    <row r="20" spans="1:49" ht="15">
      <c r="A20" s="700"/>
      <c r="B20" s="511">
        <f t="shared" si="2"/>
        <v>2005</v>
      </c>
      <c r="C20" s="521">
        <f ca="1">IF(ISNA(INDEX('Stock Model'!$C$9:$AU$53,MATCH('Installed UEC'!$B20,year,0),MATCH($B20-C$4+1,Age,0))),0,INDEX('Stock Model'!$C$9:$AU$53,MATCH('Installed UEC'!$B20,year,0),MATCH($B20-C$4+1,Age,0)))</f>
        <v>0</v>
      </c>
      <c r="D20" s="521">
        <f ca="1">IF(ISNA(INDEX('Stock Model'!$C$9:$AU$53,MATCH('Installed UEC'!$B20,year,0),MATCH($B20-D$4+1,Age,0))),0,INDEX('Stock Model'!$C$9:$AU$53,MATCH('Installed UEC'!$B20,year,0),MATCH($B20-D$4+1,Age,0)))</f>
        <v>0</v>
      </c>
      <c r="E20" s="521">
        <f ca="1">IF(ISNA(INDEX('Stock Model'!$C$9:$AU$53,MATCH('Installed UEC'!$B20,year,0),MATCH($B20-E$4+1,Age,0))),0,INDEX('Stock Model'!$C$9:$AU$53,MATCH('Installed UEC'!$B20,year,0),MATCH($B20-E$4+1,Age,0)))</f>
        <v>0</v>
      </c>
      <c r="F20" s="521">
        <f ca="1">IF(ISNA(INDEX('Stock Model'!$C$9:$AU$53,MATCH('Installed UEC'!$B20,year,0),MATCH($B20-F$4+1,Age,0))),0,INDEX('Stock Model'!$C$9:$AU$53,MATCH('Installed UEC'!$B20,year,0),MATCH($B20-F$4+1,Age,0)))</f>
        <v>0</v>
      </c>
      <c r="G20" s="521">
        <f ca="1">IF(ISNA(INDEX('Stock Model'!$C$9:$AU$53,MATCH('Installed UEC'!$B20,year,0),MATCH($B20-G$4+1,Age,0))),0,INDEX('Stock Model'!$C$9:$AU$53,MATCH('Installed UEC'!$B20,year,0),MATCH($B20-G$4+1,Age,0)))</f>
        <v>0</v>
      </c>
      <c r="H20" s="521">
        <f ca="1">IF(ISNA(INDEX('Stock Model'!$C$9:$AU$53,MATCH('Installed UEC'!$B20,year,0),MATCH($B20-H$4+1,Age,0))),0,INDEX('Stock Model'!$C$9:$AU$53,MATCH('Installed UEC'!$B20,year,0),MATCH($B20-H$4+1,Age,0)))</f>
        <v>36022.3762806159</v>
      </c>
      <c r="I20" s="521">
        <f ca="1">IF(ISNA(INDEX('Stock Model'!$C$9:$AU$53,MATCH('Installed UEC'!$B20,year,0),MATCH($B20-I$4+1,Age,0))),0,INDEX('Stock Model'!$C$9:$AU$53,MATCH('Installed UEC'!$B20,year,0),MATCH($B20-I$4+1,Age,0)))</f>
        <v>36040.42235956405</v>
      </c>
      <c r="J20" s="521">
        <f ca="1">IF(ISNA(INDEX('Stock Model'!$C$9:$AU$53,MATCH('Installed UEC'!$B20,year,0),MATCH($B20-J$4+1,Age,0))),0,INDEX('Stock Model'!$C$9:$AU$53,MATCH('Installed UEC'!$B20,year,0),MATCH($B20-J$4+1,Age,0)))</f>
        <v>36062.590351141305</v>
      </c>
      <c r="K20" s="521">
        <f ca="1">IF(ISNA(INDEX('Stock Model'!$C$9:$AU$53,MATCH('Installed UEC'!$B20,year,0),MATCH($B20-K$4+1,Age,0))),0,INDEX('Stock Model'!$C$9:$AU$53,MATCH('Installed UEC'!$B20,year,0),MATCH($B20-K$4+1,Age,0)))</f>
        <v>35990.075944122356</v>
      </c>
      <c r="L20" s="521">
        <f ca="1">IF(ISNA(INDEX('Stock Model'!$C$9:$AU$53,MATCH('Installed UEC'!$B20,year,0),MATCH($B20-L$4+1,Age,0))),0,INDEX('Stock Model'!$C$9:$AU$53,MATCH('Installed UEC'!$B20,year,0),MATCH($B20-L$4+1,Age,0)))</f>
        <v>35955.627271606565</v>
      </c>
      <c r="M20" s="521">
        <f ca="1">IF(ISNA(INDEX('Stock Model'!$C$9:$AU$53,MATCH('Installed UEC'!$B20,year,0),MATCH($B20-M$4+1,Age,0))),0,INDEX('Stock Model'!$C$9:$AU$53,MATCH('Installed UEC'!$B20,year,0),MATCH($B20-M$4+1,Age,0)))</f>
        <v>36063.16547664524</v>
      </c>
      <c r="N20" s="521">
        <f ca="1">IF(ISNA(INDEX('Stock Model'!$C$9:$AU$53,MATCH('Installed UEC'!$B20,year,0),MATCH($B20-N$4+1,Age,0))),0,INDEX('Stock Model'!$C$9:$AU$53,MATCH('Installed UEC'!$B20,year,0),MATCH($B20-N$4+1,Age,0)))</f>
        <v>36130.652754304814</v>
      </c>
      <c r="O20" s="521">
        <f ca="1">IF(ISNA(INDEX('Stock Model'!$C$9:$AU$53,MATCH('Installed UEC'!$B20,year,0),MATCH($B20-O$4+1,Age,0))),0,INDEX('Stock Model'!$C$9:$AU$53,MATCH('Installed UEC'!$B20,year,0),MATCH($B20-O$4+1,Age,0)))</f>
        <v>36173.430309027586</v>
      </c>
      <c r="P20" s="521">
        <f ca="1">IF(ISNA(INDEX('Stock Model'!$C$9:$AU$53,MATCH('Installed UEC'!$B20,year,0),MATCH($B20-P$4+1,Age,0))),0,INDEX('Stock Model'!$C$9:$AU$53,MATCH('Installed UEC'!$B20,year,0),MATCH($B20-P$4+1,Age,0)))</f>
        <v>35627.50390902758</v>
      </c>
      <c r="Q20" s="521">
        <f ca="1">IF(ISNA(INDEX('Stock Model'!$C$9:$AU$53,MATCH('Installed UEC'!$B20,year,0),MATCH($B20-Q$4+1,Age,0))),0,INDEX('Stock Model'!$C$9:$AU$53,MATCH('Installed UEC'!$B20,year,0),MATCH($B20-Q$4+1,Age,0)))</f>
        <v>35783.38390902759</v>
      </c>
      <c r="R20" s="521">
        <f ca="1">IF(ISNA(INDEX('Stock Model'!$C$9:$AU$53,MATCH('Installed UEC'!$B20,year,0),MATCH($B20-R$4+1,Age,0))),0,INDEX('Stock Model'!$C$9:$AU$53,MATCH('Installed UEC'!$B20,year,0),MATCH($B20-R$4+1,Age,0)))</f>
        <v>36600.85650183865</v>
      </c>
      <c r="S20" s="521">
        <f>IF(ISNA(INDEX('Stock Model'!$C$9:$AU$53,MATCH('Installed UEC'!$B20,year,0),MATCH($B20-S$4+1,Age,0))),0,INDEX('Stock Model'!$C$9:$AU$53,MATCH('Installed UEC'!$B20,year,0),MATCH($B20-S$4+1,Age,0)))</f>
        <v>0</v>
      </c>
      <c r="T20" s="521">
        <f>IF(ISNA(INDEX('Stock Model'!$C$9:$AU$53,MATCH('Installed UEC'!$B20,year,0),MATCH($B20-T$4+1,Age,0))),0,INDEX('Stock Model'!$C$9:$AU$53,MATCH('Installed UEC'!$B20,year,0),MATCH($B20-T$4+1,Age,0)))</f>
        <v>0</v>
      </c>
      <c r="U20" s="521">
        <f>IF(ISNA(INDEX('Stock Model'!$C$9:$AU$53,MATCH('Installed UEC'!$B20,year,0),MATCH($B20-U$4+1,Age,0))),0,INDEX('Stock Model'!$C$9:$AU$53,MATCH('Installed UEC'!$B20,year,0),MATCH($B20-U$4+1,Age,0)))</f>
        <v>0</v>
      </c>
      <c r="V20" s="521">
        <f>IF(ISNA(INDEX('Stock Model'!$C$9:$AU$53,MATCH('Installed UEC'!$B20,year,0),MATCH($B20-V$4+1,Age,0))),0,INDEX('Stock Model'!$C$9:$AU$53,MATCH('Installed UEC'!$B20,year,0),MATCH($B20-V$4+1,Age,0)))</f>
        <v>0</v>
      </c>
      <c r="W20" s="521">
        <f>IF(ISNA(INDEX('Stock Model'!$C$9:$AU$53,MATCH('Installed UEC'!$B20,year,0),MATCH($B20-W$4+1,Age,0))),0,INDEX('Stock Model'!$C$9:$AU$53,MATCH('Installed UEC'!$B20,year,0),MATCH($B20-W$4+1,Age,0)))</f>
        <v>0</v>
      </c>
      <c r="X20" s="521">
        <f>IF(ISNA(INDEX('Stock Model'!$C$9:$AU$53,MATCH('Installed UEC'!$B20,year,0),MATCH($B20-X$4+1,Age,0))),0,INDEX('Stock Model'!$C$9:$AU$53,MATCH('Installed UEC'!$B20,year,0),MATCH($B20-X$4+1,Age,0)))</f>
        <v>0</v>
      </c>
      <c r="Y20" s="521">
        <f>IF(ISNA(INDEX('Stock Model'!$C$9:$AU$53,MATCH('Installed UEC'!$B20,year,0),MATCH($B20-Y$4+1,Age,0))),0,INDEX('Stock Model'!$C$9:$AU$53,MATCH('Installed UEC'!$B20,year,0),MATCH($B20-Y$4+1,Age,0)))</f>
        <v>0</v>
      </c>
      <c r="Z20" s="521">
        <f>IF(ISNA(INDEX('Stock Model'!$C$9:$AU$53,MATCH('Installed UEC'!$B20,year,0),MATCH($B20-Z$4+1,Age,0))),0,INDEX('Stock Model'!$C$9:$AU$53,MATCH('Installed UEC'!$B20,year,0),MATCH($B20-Z$4+1,Age,0)))</f>
        <v>0</v>
      </c>
      <c r="AA20" s="521">
        <f>IF(ISNA(INDEX('Stock Model'!$C$9:$AU$53,MATCH('Installed UEC'!$B20,year,0),MATCH($B20-AA$4+1,Age,0))),0,INDEX('Stock Model'!$C$9:$AU$53,MATCH('Installed UEC'!$B20,year,0),MATCH($B20-AA$4+1,Age,0)))</f>
        <v>0</v>
      </c>
      <c r="AB20" s="521">
        <f>IF(ISNA(INDEX('Stock Model'!$C$9:$AU$53,MATCH('Installed UEC'!$B20,year,0),MATCH($B20-AB$4+1,Age,0))),0,INDEX('Stock Model'!$C$9:$AU$53,MATCH('Installed UEC'!$B20,year,0),MATCH($B20-AB$4+1,Age,0)))</f>
        <v>0</v>
      </c>
      <c r="AC20" s="521">
        <f>IF(ISNA(INDEX('Stock Model'!$C$9:$AU$53,MATCH('Installed UEC'!$B20,year,0),MATCH($B20-AC$4+1,Age,0))),0,INDEX('Stock Model'!$C$9:$AU$53,MATCH('Installed UEC'!$B20,year,0),MATCH($B20-AC$4+1,Age,0)))</f>
        <v>0</v>
      </c>
      <c r="AD20" s="521">
        <f>IF(ISNA(INDEX('Stock Model'!$C$9:$AU$53,MATCH('Installed UEC'!$B20,year,0),MATCH($B20-AD$4+1,Age,0))),0,INDEX('Stock Model'!$C$9:$AU$53,MATCH('Installed UEC'!$B20,year,0),MATCH($B20-AD$4+1,Age,0)))</f>
        <v>0</v>
      </c>
      <c r="AE20" s="521">
        <f>IF(ISNA(INDEX('Stock Model'!$C$9:$AU$53,MATCH('Installed UEC'!$B20,year,0),MATCH($B20-AE$4+1,Age,0))),0,INDEX('Stock Model'!$C$9:$AU$53,MATCH('Installed UEC'!$B20,year,0),MATCH($B20-AE$4+1,Age,0)))</f>
        <v>0</v>
      </c>
      <c r="AF20" s="521">
        <f>IF(ISNA(INDEX('Stock Model'!$C$9:$AU$53,MATCH('Installed UEC'!$B20,year,0),MATCH($B20-AF$4+1,Age,0))),0,INDEX('Stock Model'!$C$9:$AU$53,MATCH('Installed UEC'!$B20,year,0),MATCH($B20-AF$4+1,Age,0)))</f>
        <v>0</v>
      </c>
      <c r="AG20" s="521">
        <f>IF(ISNA(INDEX('Stock Model'!$C$9:$AU$53,MATCH('Installed UEC'!$B20,year,0),MATCH($B20-AG$4+1,Age,0))),0,INDEX('Stock Model'!$C$9:$AU$53,MATCH('Installed UEC'!$B20,year,0),MATCH($B20-AG$4+1,Age,0)))</f>
        <v>0</v>
      </c>
      <c r="AH20" s="521">
        <f>IF(ISNA(INDEX('Stock Model'!$C$9:$AU$53,MATCH('Installed UEC'!$B20,year,0),MATCH($B20-AH$4+1,Age,0))),0,INDEX('Stock Model'!$C$9:$AU$53,MATCH('Installed UEC'!$B20,year,0),MATCH($B20-AH$4+1,Age,0)))</f>
        <v>0</v>
      </c>
      <c r="AI20" s="521">
        <f>IF(ISNA(INDEX('Stock Model'!$C$9:$AU$53,MATCH('Installed UEC'!$B20,year,0),MATCH($B20-AI$4+1,Age,0))),0,INDEX('Stock Model'!$C$9:$AU$53,MATCH('Installed UEC'!$B20,year,0),MATCH($B20-AI$4+1,Age,0)))</f>
        <v>0</v>
      </c>
      <c r="AJ20" s="521">
        <f>IF(ISNA(INDEX('Stock Model'!$C$9:$AU$53,MATCH('Installed UEC'!$B20,year,0),MATCH($B20-AJ$4+1,Age,0))),0,INDEX('Stock Model'!$C$9:$AU$53,MATCH('Installed UEC'!$B20,year,0),MATCH($B20-AJ$4+1,Age,0)))</f>
        <v>0</v>
      </c>
      <c r="AK20" s="521">
        <f>IF(ISNA(INDEX('Stock Model'!$C$9:$AU$53,MATCH('Installed UEC'!$B20,year,0),MATCH($B20-AK$4+1,Age,0))),0,INDEX('Stock Model'!$C$9:$AU$53,MATCH('Installed UEC'!$B20,year,0),MATCH($B20-AK$4+1,Age,0)))</f>
        <v>0</v>
      </c>
      <c r="AL20" s="521">
        <f>IF(ISNA(INDEX('Stock Model'!$C$9:$AU$53,MATCH('Installed UEC'!$B20,year,0),MATCH($B20-AL$4+1,Age,0))),0,INDEX('Stock Model'!$C$9:$AU$53,MATCH('Installed UEC'!$B20,year,0),MATCH($B20-AL$4+1,Age,0)))</f>
        <v>0</v>
      </c>
      <c r="AM20" s="521">
        <f>IF(ISNA(INDEX('Stock Model'!$C$9:$AU$53,MATCH('Installed UEC'!$B20,year,0),MATCH($B20-AM$4+1,Age,0))),0,INDEX('Stock Model'!$C$9:$AU$53,MATCH('Installed UEC'!$B20,year,0),MATCH($B20-AM$4+1,Age,0)))</f>
        <v>0</v>
      </c>
      <c r="AN20" s="521">
        <f>IF(ISNA(INDEX('Stock Model'!$C$9:$AU$53,MATCH('Installed UEC'!$B20,year,0),MATCH($B20-AN$4+1,Age,0))),0,INDEX('Stock Model'!$C$9:$AU$53,MATCH('Installed UEC'!$B20,year,0),MATCH($B20-AN$4+1,Age,0)))</f>
        <v>0</v>
      </c>
      <c r="AO20" s="521">
        <f>IF(ISNA(INDEX('Stock Model'!$C$9:$AU$53,MATCH('Installed UEC'!$B20,year,0),MATCH($B20-AO$4+1,Age,0))),0,INDEX('Stock Model'!$C$9:$AU$53,MATCH('Installed UEC'!$B20,year,0),MATCH($B20-AO$4+1,Age,0)))</f>
        <v>0</v>
      </c>
      <c r="AP20" s="521">
        <f>IF(ISNA(INDEX('Stock Model'!$C$9:$AU$53,MATCH('Installed UEC'!$B20,year,0),MATCH($B20-AP$4+1,Age,0))),0,INDEX('Stock Model'!$C$9:$AU$53,MATCH('Installed UEC'!$B20,year,0),MATCH($B20-AP$4+1,Age,0)))</f>
        <v>0</v>
      </c>
      <c r="AQ20" s="521">
        <f>IF(ISNA(INDEX('Stock Model'!$C$9:$AU$53,MATCH('Installed UEC'!$B20,year,0),MATCH($B20-AQ$4+1,Age,0))),0,INDEX('Stock Model'!$C$9:$AU$53,MATCH('Installed UEC'!$B20,year,0),MATCH($B20-AQ$4+1,Age,0)))</f>
        <v>0</v>
      </c>
      <c r="AR20" s="521">
        <f>IF(ISNA(INDEX('Stock Model'!$C$9:$AU$53,MATCH('Installed UEC'!$B20,year,0),MATCH($B20-AR$4+1,Age,0))),0,INDEX('Stock Model'!$C$9:$AU$53,MATCH('Installed UEC'!$B20,year,0),MATCH($B20-AR$4+1,Age,0)))</f>
        <v>0</v>
      </c>
      <c r="AS20" s="521">
        <f>IF(ISNA(INDEX('Stock Model'!$C$9:$AU$53,MATCH('Installed UEC'!$B20,year,0),MATCH($B20-AS$4+1,Age,0))),0,INDEX('Stock Model'!$C$9:$AU$53,MATCH('Installed UEC'!$B20,year,0),MATCH($B20-AS$4+1,Age,0)))</f>
        <v>0</v>
      </c>
      <c r="AT20" s="521">
        <f>IF(ISNA(INDEX('Stock Model'!$C$9:$AU$53,MATCH('Installed UEC'!$B20,year,0),MATCH($B20-AT$4+1,Age,0))),0,INDEX('Stock Model'!$C$9:$AU$53,MATCH('Installed UEC'!$B20,year,0),MATCH($B20-AT$4+1,Age,0)))</f>
        <v>0</v>
      </c>
      <c r="AU20" s="521">
        <f>IF(ISNA(INDEX('Stock Model'!$C$9:$AU$53,MATCH('Installed UEC'!$B20,year,0),MATCH($B20-AU$4+1,Age,0))),0,INDEX('Stock Model'!$C$9:$AU$53,MATCH('Installed UEC'!$B20,year,0),MATCH($B20-AU$4+1,Age,0)))</f>
        <v>0</v>
      </c>
      <c r="AV20" s="521">
        <f ca="1" t="shared" si="1"/>
        <v>396450.08506692166</v>
      </c>
      <c r="AW20" s="511" t="str">
        <f ca="1">IF(AV20=SUM('Stock Model'!C24:AU24),"OK","Error")</f>
        <v>OK</v>
      </c>
    </row>
    <row r="21" spans="1:49" ht="15">
      <c r="A21" s="700"/>
      <c r="B21" s="511">
        <f t="shared" si="2"/>
        <v>2006</v>
      </c>
      <c r="C21" s="521">
        <f ca="1">IF(ISNA(INDEX('Stock Model'!$C$9:$AU$53,MATCH('Installed UEC'!$B21,year,0),MATCH($B21-C$4+1,Age,0))),0,INDEX('Stock Model'!$C$9:$AU$53,MATCH('Installed UEC'!$B21,year,0),MATCH($B21-C$4+1,Age,0)))</f>
        <v>0</v>
      </c>
      <c r="D21" s="521">
        <f ca="1">IF(ISNA(INDEX('Stock Model'!$C$9:$AU$53,MATCH('Installed UEC'!$B21,year,0),MATCH($B21-D$4+1,Age,0))),0,INDEX('Stock Model'!$C$9:$AU$53,MATCH('Installed UEC'!$B21,year,0),MATCH($B21-D$4+1,Age,0)))</f>
        <v>0</v>
      </c>
      <c r="E21" s="521">
        <f ca="1">IF(ISNA(INDEX('Stock Model'!$C$9:$AU$53,MATCH('Installed UEC'!$B21,year,0),MATCH($B21-E$4+1,Age,0))),0,INDEX('Stock Model'!$C$9:$AU$53,MATCH('Installed UEC'!$B21,year,0),MATCH($B21-E$4+1,Age,0)))</f>
        <v>0</v>
      </c>
      <c r="F21" s="521">
        <f ca="1">IF(ISNA(INDEX('Stock Model'!$C$9:$AU$53,MATCH('Installed UEC'!$B21,year,0),MATCH($B21-F$4+1,Age,0))),0,INDEX('Stock Model'!$C$9:$AU$53,MATCH('Installed UEC'!$B21,year,0),MATCH($B21-F$4+1,Age,0)))</f>
        <v>0</v>
      </c>
      <c r="G21" s="521">
        <f ca="1">IF(ISNA(INDEX('Stock Model'!$C$9:$AU$53,MATCH('Installed UEC'!$B21,year,0),MATCH($B21-G$4+1,Age,0))),0,INDEX('Stock Model'!$C$9:$AU$53,MATCH('Installed UEC'!$B21,year,0),MATCH($B21-G$4+1,Age,0)))</f>
        <v>0</v>
      </c>
      <c r="H21" s="521">
        <f ca="1">IF(ISNA(INDEX('Stock Model'!$C$9:$AU$53,MATCH('Installed UEC'!$B21,year,0),MATCH($B21-H$4+1,Age,0))),0,INDEX('Stock Model'!$C$9:$AU$53,MATCH('Installed UEC'!$B21,year,0),MATCH($B21-H$4+1,Age,0)))</f>
        <v>0</v>
      </c>
      <c r="I21" s="521">
        <f ca="1">IF(ISNA(INDEX('Stock Model'!$C$9:$AU$53,MATCH('Installed UEC'!$B21,year,0),MATCH($B21-I$4+1,Age,0))),0,INDEX('Stock Model'!$C$9:$AU$53,MATCH('Installed UEC'!$B21,year,0),MATCH($B21-I$4+1,Age,0)))</f>
        <v>36040.42235956405</v>
      </c>
      <c r="J21" s="521">
        <f ca="1">IF(ISNA(INDEX('Stock Model'!$C$9:$AU$53,MATCH('Installed UEC'!$B21,year,0),MATCH($B21-J$4+1,Age,0))),0,INDEX('Stock Model'!$C$9:$AU$53,MATCH('Installed UEC'!$B21,year,0),MATCH($B21-J$4+1,Age,0)))</f>
        <v>36062.590351141305</v>
      </c>
      <c r="K21" s="521">
        <f ca="1">IF(ISNA(INDEX('Stock Model'!$C$9:$AU$53,MATCH('Installed UEC'!$B21,year,0),MATCH($B21-K$4+1,Age,0))),0,INDEX('Stock Model'!$C$9:$AU$53,MATCH('Installed UEC'!$B21,year,0),MATCH($B21-K$4+1,Age,0)))</f>
        <v>35990.075944122356</v>
      </c>
      <c r="L21" s="521">
        <f ca="1">IF(ISNA(INDEX('Stock Model'!$C$9:$AU$53,MATCH('Installed UEC'!$B21,year,0),MATCH($B21-L$4+1,Age,0))),0,INDEX('Stock Model'!$C$9:$AU$53,MATCH('Installed UEC'!$B21,year,0),MATCH($B21-L$4+1,Age,0)))</f>
        <v>35955.627271606565</v>
      </c>
      <c r="M21" s="521">
        <f ca="1">IF(ISNA(INDEX('Stock Model'!$C$9:$AU$53,MATCH('Installed UEC'!$B21,year,0),MATCH($B21-M$4+1,Age,0))),0,INDEX('Stock Model'!$C$9:$AU$53,MATCH('Installed UEC'!$B21,year,0),MATCH($B21-M$4+1,Age,0)))</f>
        <v>36063.16547664524</v>
      </c>
      <c r="N21" s="521">
        <f ca="1">IF(ISNA(INDEX('Stock Model'!$C$9:$AU$53,MATCH('Installed UEC'!$B21,year,0),MATCH($B21-N$4+1,Age,0))),0,INDEX('Stock Model'!$C$9:$AU$53,MATCH('Installed UEC'!$B21,year,0),MATCH($B21-N$4+1,Age,0)))</f>
        <v>36130.652754304814</v>
      </c>
      <c r="O21" s="521">
        <f ca="1">IF(ISNA(INDEX('Stock Model'!$C$9:$AU$53,MATCH('Installed UEC'!$B21,year,0),MATCH($B21-O$4+1,Age,0))),0,INDEX('Stock Model'!$C$9:$AU$53,MATCH('Installed UEC'!$B21,year,0),MATCH($B21-O$4+1,Age,0)))</f>
        <v>36173.430309027586</v>
      </c>
      <c r="P21" s="521">
        <f ca="1">IF(ISNA(INDEX('Stock Model'!$C$9:$AU$53,MATCH('Installed UEC'!$B21,year,0),MATCH($B21-P$4+1,Age,0))),0,INDEX('Stock Model'!$C$9:$AU$53,MATCH('Installed UEC'!$B21,year,0),MATCH($B21-P$4+1,Age,0)))</f>
        <v>35627.50390902758</v>
      </c>
      <c r="Q21" s="521">
        <f ca="1">IF(ISNA(INDEX('Stock Model'!$C$9:$AU$53,MATCH('Installed UEC'!$B21,year,0),MATCH($B21-Q$4+1,Age,0))),0,INDEX('Stock Model'!$C$9:$AU$53,MATCH('Installed UEC'!$B21,year,0),MATCH($B21-Q$4+1,Age,0)))</f>
        <v>35783.38390902759</v>
      </c>
      <c r="R21" s="521">
        <f ca="1">IF(ISNA(INDEX('Stock Model'!$C$9:$AU$53,MATCH('Installed UEC'!$B21,year,0),MATCH($B21-R$4+1,Age,0))),0,INDEX('Stock Model'!$C$9:$AU$53,MATCH('Installed UEC'!$B21,year,0),MATCH($B21-R$4+1,Age,0)))</f>
        <v>36600.85650183865</v>
      </c>
      <c r="S21" s="521">
        <f ca="1">IF(ISNA(INDEX('Stock Model'!$C$9:$AU$53,MATCH('Installed UEC'!$B21,year,0),MATCH($B21-S$4+1,Age,0))),0,INDEX('Stock Model'!$C$9:$AU$53,MATCH('Installed UEC'!$B21,year,0),MATCH($B21-S$4+1,Age,0)))</f>
        <v>36468.089142602665</v>
      </c>
      <c r="T21" s="521">
        <f>IF(ISNA(INDEX('Stock Model'!$C$9:$AU$53,MATCH('Installed UEC'!$B21,year,0),MATCH($B21-T$4+1,Age,0))),0,INDEX('Stock Model'!$C$9:$AU$53,MATCH('Installed UEC'!$B21,year,0),MATCH($B21-T$4+1,Age,0)))</f>
        <v>0</v>
      </c>
      <c r="U21" s="521">
        <f>IF(ISNA(INDEX('Stock Model'!$C$9:$AU$53,MATCH('Installed UEC'!$B21,year,0),MATCH($B21-U$4+1,Age,0))),0,INDEX('Stock Model'!$C$9:$AU$53,MATCH('Installed UEC'!$B21,year,0),MATCH($B21-U$4+1,Age,0)))</f>
        <v>0</v>
      </c>
      <c r="V21" s="521">
        <f>IF(ISNA(INDEX('Stock Model'!$C$9:$AU$53,MATCH('Installed UEC'!$B21,year,0),MATCH($B21-V$4+1,Age,0))),0,INDEX('Stock Model'!$C$9:$AU$53,MATCH('Installed UEC'!$B21,year,0),MATCH($B21-V$4+1,Age,0)))</f>
        <v>0</v>
      </c>
      <c r="W21" s="521">
        <f>IF(ISNA(INDEX('Stock Model'!$C$9:$AU$53,MATCH('Installed UEC'!$B21,year,0),MATCH($B21-W$4+1,Age,0))),0,INDEX('Stock Model'!$C$9:$AU$53,MATCH('Installed UEC'!$B21,year,0),MATCH($B21-W$4+1,Age,0)))</f>
        <v>0</v>
      </c>
      <c r="X21" s="521">
        <f>IF(ISNA(INDEX('Stock Model'!$C$9:$AU$53,MATCH('Installed UEC'!$B21,year,0),MATCH($B21-X$4+1,Age,0))),0,INDEX('Stock Model'!$C$9:$AU$53,MATCH('Installed UEC'!$B21,year,0),MATCH($B21-X$4+1,Age,0)))</f>
        <v>0</v>
      </c>
      <c r="Y21" s="521">
        <f>IF(ISNA(INDEX('Stock Model'!$C$9:$AU$53,MATCH('Installed UEC'!$B21,year,0),MATCH($B21-Y$4+1,Age,0))),0,INDEX('Stock Model'!$C$9:$AU$53,MATCH('Installed UEC'!$B21,year,0),MATCH($B21-Y$4+1,Age,0)))</f>
        <v>0</v>
      </c>
      <c r="Z21" s="521">
        <f>IF(ISNA(INDEX('Stock Model'!$C$9:$AU$53,MATCH('Installed UEC'!$B21,year,0),MATCH($B21-Z$4+1,Age,0))),0,INDEX('Stock Model'!$C$9:$AU$53,MATCH('Installed UEC'!$B21,year,0),MATCH($B21-Z$4+1,Age,0)))</f>
        <v>0</v>
      </c>
      <c r="AA21" s="521">
        <f>IF(ISNA(INDEX('Stock Model'!$C$9:$AU$53,MATCH('Installed UEC'!$B21,year,0),MATCH($B21-AA$4+1,Age,0))),0,INDEX('Stock Model'!$C$9:$AU$53,MATCH('Installed UEC'!$B21,year,0),MATCH($B21-AA$4+1,Age,0)))</f>
        <v>0</v>
      </c>
      <c r="AB21" s="521">
        <f>IF(ISNA(INDEX('Stock Model'!$C$9:$AU$53,MATCH('Installed UEC'!$B21,year,0),MATCH($B21-AB$4+1,Age,0))),0,INDEX('Stock Model'!$C$9:$AU$53,MATCH('Installed UEC'!$B21,year,0),MATCH($B21-AB$4+1,Age,0)))</f>
        <v>0</v>
      </c>
      <c r="AC21" s="521">
        <f>IF(ISNA(INDEX('Stock Model'!$C$9:$AU$53,MATCH('Installed UEC'!$B21,year,0),MATCH($B21-AC$4+1,Age,0))),0,INDEX('Stock Model'!$C$9:$AU$53,MATCH('Installed UEC'!$B21,year,0),MATCH($B21-AC$4+1,Age,0)))</f>
        <v>0</v>
      </c>
      <c r="AD21" s="521">
        <f>IF(ISNA(INDEX('Stock Model'!$C$9:$AU$53,MATCH('Installed UEC'!$B21,year,0),MATCH($B21-AD$4+1,Age,0))),0,INDEX('Stock Model'!$C$9:$AU$53,MATCH('Installed UEC'!$B21,year,0),MATCH($B21-AD$4+1,Age,0)))</f>
        <v>0</v>
      </c>
      <c r="AE21" s="521">
        <f>IF(ISNA(INDEX('Stock Model'!$C$9:$AU$53,MATCH('Installed UEC'!$B21,year,0),MATCH($B21-AE$4+1,Age,0))),0,INDEX('Stock Model'!$C$9:$AU$53,MATCH('Installed UEC'!$B21,year,0),MATCH($B21-AE$4+1,Age,0)))</f>
        <v>0</v>
      </c>
      <c r="AF21" s="521">
        <f>IF(ISNA(INDEX('Stock Model'!$C$9:$AU$53,MATCH('Installed UEC'!$B21,year,0),MATCH($B21-AF$4+1,Age,0))),0,INDEX('Stock Model'!$C$9:$AU$53,MATCH('Installed UEC'!$B21,year,0),MATCH($B21-AF$4+1,Age,0)))</f>
        <v>0</v>
      </c>
      <c r="AG21" s="521">
        <f>IF(ISNA(INDEX('Stock Model'!$C$9:$AU$53,MATCH('Installed UEC'!$B21,year,0),MATCH($B21-AG$4+1,Age,0))),0,INDEX('Stock Model'!$C$9:$AU$53,MATCH('Installed UEC'!$B21,year,0),MATCH($B21-AG$4+1,Age,0)))</f>
        <v>0</v>
      </c>
      <c r="AH21" s="521">
        <f>IF(ISNA(INDEX('Stock Model'!$C$9:$AU$53,MATCH('Installed UEC'!$B21,year,0),MATCH($B21-AH$4+1,Age,0))),0,INDEX('Stock Model'!$C$9:$AU$53,MATCH('Installed UEC'!$B21,year,0),MATCH($B21-AH$4+1,Age,0)))</f>
        <v>0</v>
      </c>
      <c r="AI21" s="521">
        <f>IF(ISNA(INDEX('Stock Model'!$C$9:$AU$53,MATCH('Installed UEC'!$B21,year,0),MATCH($B21-AI$4+1,Age,0))),0,INDEX('Stock Model'!$C$9:$AU$53,MATCH('Installed UEC'!$B21,year,0),MATCH($B21-AI$4+1,Age,0)))</f>
        <v>0</v>
      </c>
      <c r="AJ21" s="521">
        <f>IF(ISNA(INDEX('Stock Model'!$C$9:$AU$53,MATCH('Installed UEC'!$B21,year,0),MATCH($B21-AJ$4+1,Age,0))),0,INDEX('Stock Model'!$C$9:$AU$53,MATCH('Installed UEC'!$B21,year,0),MATCH($B21-AJ$4+1,Age,0)))</f>
        <v>0</v>
      </c>
      <c r="AK21" s="521">
        <f>IF(ISNA(INDEX('Stock Model'!$C$9:$AU$53,MATCH('Installed UEC'!$B21,year,0),MATCH($B21-AK$4+1,Age,0))),0,INDEX('Stock Model'!$C$9:$AU$53,MATCH('Installed UEC'!$B21,year,0),MATCH($B21-AK$4+1,Age,0)))</f>
        <v>0</v>
      </c>
      <c r="AL21" s="521">
        <f>IF(ISNA(INDEX('Stock Model'!$C$9:$AU$53,MATCH('Installed UEC'!$B21,year,0),MATCH($B21-AL$4+1,Age,0))),0,INDEX('Stock Model'!$C$9:$AU$53,MATCH('Installed UEC'!$B21,year,0),MATCH($B21-AL$4+1,Age,0)))</f>
        <v>0</v>
      </c>
      <c r="AM21" s="521">
        <f>IF(ISNA(INDEX('Stock Model'!$C$9:$AU$53,MATCH('Installed UEC'!$B21,year,0),MATCH($B21-AM$4+1,Age,0))),0,INDEX('Stock Model'!$C$9:$AU$53,MATCH('Installed UEC'!$B21,year,0),MATCH($B21-AM$4+1,Age,0)))</f>
        <v>0</v>
      </c>
      <c r="AN21" s="521">
        <f>IF(ISNA(INDEX('Stock Model'!$C$9:$AU$53,MATCH('Installed UEC'!$B21,year,0),MATCH($B21-AN$4+1,Age,0))),0,INDEX('Stock Model'!$C$9:$AU$53,MATCH('Installed UEC'!$B21,year,0),MATCH($B21-AN$4+1,Age,0)))</f>
        <v>0</v>
      </c>
      <c r="AO21" s="521">
        <f>IF(ISNA(INDEX('Stock Model'!$C$9:$AU$53,MATCH('Installed UEC'!$B21,year,0),MATCH($B21-AO$4+1,Age,0))),0,INDEX('Stock Model'!$C$9:$AU$53,MATCH('Installed UEC'!$B21,year,0),MATCH($B21-AO$4+1,Age,0)))</f>
        <v>0</v>
      </c>
      <c r="AP21" s="521">
        <f>IF(ISNA(INDEX('Stock Model'!$C$9:$AU$53,MATCH('Installed UEC'!$B21,year,0),MATCH($B21-AP$4+1,Age,0))),0,INDEX('Stock Model'!$C$9:$AU$53,MATCH('Installed UEC'!$B21,year,0),MATCH($B21-AP$4+1,Age,0)))</f>
        <v>0</v>
      </c>
      <c r="AQ21" s="521">
        <f>IF(ISNA(INDEX('Stock Model'!$C$9:$AU$53,MATCH('Installed UEC'!$B21,year,0),MATCH($B21-AQ$4+1,Age,0))),0,INDEX('Stock Model'!$C$9:$AU$53,MATCH('Installed UEC'!$B21,year,0),MATCH($B21-AQ$4+1,Age,0)))</f>
        <v>0</v>
      </c>
      <c r="AR21" s="521">
        <f>IF(ISNA(INDEX('Stock Model'!$C$9:$AU$53,MATCH('Installed UEC'!$B21,year,0),MATCH($B21-AR$4+1,Age,0))),0,INDEX('Stock Model'!$C$9:$AU$53,MATCH('Installed UEC'!$B21,year,0),MATCH($B21-AR$4+1,Age,0)))</f>
        <v>0</v>
      </c>
      <c r="AS21" s="521">
        <f>IF(ISNA(INDEX('Stock Model'!$C$9:$AU$53,MATCH('Installed UEC'!$B21,year,0),MATCH($B21-AS$4+1,Age,0))),0,INDEX('Stock Model'!$C$9:$AU$53,MATCH('Installed UEC'!$B21,year,0),MATCH($B21-AS$4+1,Age,0)))</f>
        <v>0</v>
      </c>
      <c r="AT21" s="521">
        <f>IF(ISNA(INDEX('Stock Model'!$C$9:$AU$53,MATCH('Installed UEC'!$B21,year,0),MATCH($B21-AT$4+1,Age,0))),0,INDEX('Stock Model'!$C$9:$AU$53,MATCH('Installed UEC'!$B21,year,0),MATCH($B21-AT$4+1,Age,0)))</f>
        <v>0</v>
      </c>
      <c r="AU21" s="521">
        <f>IF(ISNA(INDEX('Stock Model'!$C$9:$AU$53,MATCH('Installed UEC'!$B21,year,0),MATCH($B21-AU$4+1,Age,0))),0,INDEX('Stock Model'!$C$9:$AU$53,MATCH('Installed UEC'!$B21,year,0),MATCH($B21-AU$4+1,Age,0)))</f>
        <v>0</v>
      </c>
      <c r="AV21" s="521">
        <f ca="1" t="shared" si="1"/>
        <v>396895.7979289084</v>
      </c>
      <c r="AW21" s="511" t="str">
        <f ca="1">IF(AV21=SUM('Stock Model'!C25:AU25),"OK","Error")</f>
        <v>OK</v>
      </c>
    </row>
    <row r="22" spans="1:49" ht="15">
      <c r="A22" s="700"/>
      <c r="B22" s="511">
        <f t="shared" si="2"/>
        <v>2007</v>
      </c>
      <c r="C22" s="521">
        <f ca="1">IF(ISNA(INDEX('Stock Model'!$C$9:$AU$53,MATCH('Installed UEC'!$B22,year,0),MATCH($B22-C$4+1,Age,0))),0,INDEX('Stock Model'!$C$9:$AU$53,MATCH('Installed UEC'!$B22,year,0),MATCH($B22-C$4+1,Age,0)))</f>
        <v>0</v>
      </c>
      <c r="D22" s="521">
        <f ca="1">IF(ISNA(INDEX('Stock Model'!$C$9:$AU$53,MATCH('Installed UEC'!$B22,year,0),MATCH($B22-D$4+1,Age,0))),0,INDEX('Stock Model'!$C$9:$AU$53,MATCH('Installed UEC'!$B22,year,0),MATCH($B22-D$4+1,Age,0)))</f>
        <v>0</v>
      </c>
      <c r="E22" s="521">
        <f ca="1">IF(ISNA(INDEX('Stock Model'!$C$9:$AU$53,MATCH('Installed UEC'!$B22,year,0),MATCH($B22-E$4+1,Age,0))),0,INDEX('Stock Model'!$C$9:$AU$53,MATCH('Installed UEC'!$B22,year,0),MATCH($B22-E$4+1,Age,0)))</f>
        <v>0</v>
      </c>
      <c r="F22" s="521">
        <f ca="1">IF(ISNA(INDEX('Stock Model'!$C$9:$AU$53,MATCH('Installed UEC'!$B22,year,0),MATCH($B22-F$4+1,Age,0))),0,INDEX('Stock Model'!$C$9:$AU$53,MATCH('Installed UEC'!$B22,year,0),MATCH($B22-F$4+1,Age,0)))</f>
        <v>0</v>
      </c>
      <c r="G22" s="521">
        <f ca="1">IF(ISNA(INDEX('Stock Model'!$C$9:$AU$53,MATCH('Installed UEC'!$B22,year,0),MATCH($B22-G$4+1,Age,0))),0,INDEX('Stock Model'!$C$9:$AU$53,MATCH('Installed UEC'!$B22,year,0),MATCH($B22-G$4+1,Age,0)))</f>
        <v>0</v>
      </c>
      <c r="H22" s="521">
        <f ca="1">IF(ISNA(INDEX('Stock Model'!$C$9:$AU$53,MATCH('Installed UEC'!$B22,year,0),MATCH($B22-H$4+1,Age,0))),0,INDEX('Stock Model'!$C$9:$AU$53,MATCH('Installed UEC'!$B22,year,0),MATCH($B22-H$4+1,Age,0)))</f>
        <v>0</v>
      </c>
      <c r="I22" s="521">
        <f ca="1">IF(ISNA(INDEX('Stock Model'!$C$9:$AU$53,MATCH('Installed UEC'!$B22,year,0),MATCH($B22-I$4+1,Age,0))),0,INDEX('Stock Model'!$C$9:$AU$53,MATCH('Installed UEC'!$B22,year,0),MATCH($B22-I$4+1,Age,0)))</f>
        <v>0</v>
      </c>
      <c r="J22" s="521">
        <f ca="1">IF(ISNA(INDEX('Stock Model'!$C$9:$AU$53,MATCH('Installed UEC'!$B22,year,0),MATCH($B22-J$4+1,Age,0))),0,INDEX('Stock Model'!$C$9:$AU$53,MATCH('Installed UEC'!$B22,year,0),MATCH($B22-J$4+1,Age,0)))</f>
        <v>36062.590351141305</v>
      </c>
      <c r="K22" s="521">
        <f ca="1">IF(ISNA(INDEX('Stock Model'!$C$9:$AU$53,MATCH('Installed UEC'!$B22,year,0),MATCH($B22-K$4+1,Age,0))),0,INDEX('Stock Model'!$C$9:$AU$53,MATCH('Installed UEC'!$B22,year,0),MATCH($B22-K$4+1,Age,0)))</f>
        <v>35990.075944122356</v>
      </c>
      <c r="L22" s="521">
        <f ca="1">IF(ISNA(INDEX('Stock Model'!$C$9:$AU$53,MATCH('Installed UEC'!$B22,year,0),MATCH($B22-L$4+1,Age,0))),0,INDEX('Stock Model'!$C$9:$AU$53,MATCH('Installed UEC'!$B22,year,0),MATCH($B22-L$4+1,Age,0)))</f>
        <v>35955.627271606565</v>
      </c>
      <c r="M22" s="521">
        <f ca="1">IF(ISNA(INDEX('Stock Model'!$C$9:$AU$53,MATCH('Installed UEC'!$B22,year,0),MATCH($B22-M$4+1,Age,0))),0,INDEX('Stock Model'!$C$9:$AU$53,MATCH('Installed UEC'!$B22,year,0),MATCH($B22-M$4+1,Age,0)))</f>
        <v>36063.16547664524</v>
      </c>
      <c r="N22" s="521">
        <f ca="1">IF(ISNA(INDEX('Stock Model'!$C$9:$AU$53,MATCH('Installed UEC'!$B22,year,0),MATCH($B22-N$4+1,Age,0))),0,INDEX('Stock Model'!$C$9:$AU$53,MATCH('Installed UEC'!$B22,year,0),MATCH($B22-N$4+1,Age,0)))</f>
        <v>36130.652754304814</v>
      </c>
      <c r="O22" s="521">
        <f ca="1">IF(ISNA(INDEX('Stock Model'!$C$9:$AU$53,MATCH('Installed UEC'!$B22,year,0),MATCH($B22-O$4+1,Age,0))),0,INDEX('Stock Model'!$C$9:$AU$53,MATCH('Installed UEC'!$B22,year,0),MATCH($B22-O$4+1,Age,0)))</f>
        <v>36173.430309027586</v>
      </c>
      <c r="P22" s="521">
        <f ca="1">IF(ISNA(INDEX('Stock Model'!$C$9:$AU$53,MATCH('Installed UEC'!$B22,year,0),MATCH($B22-P$4+1,Age,0))),0,INDEX('Stock Model'!$C$9:$AU$53,MATCH('Installed UEC'!$B22,year,0),MATCH($B22-P$4+1,Age,0)))</f>
        <v>35627.50390902758</v>
      </c>
      <c r="Q22" s="521">
        <f ca="1">IF(ISNA(INDEX('Stock Model'!$C$9:$AU$53,MATCH('Installed UEC'!$B22,year,0),MATCH($B22-Q$4+1,Age,0))),0,INDEX('Stock Model'!$C$9:$AU$53,MATCH('Installed UEC'!$B22,year,0),MATCH($B22-Q$4+1,Age,0)))</f>
        <v>35783.38390902759</v>
      </c>
      <c r="R22" s="521">
        <f ca="1">IF(ISNA(INDEX('Stock Model'!$C$9:$AU$53,MATCH('Installed UEC'!$B22,year,0),MATCH($B22-R$4+1,Age,0))),0,INDEX('Stock Model'!$C$9:$AU$53,MATCH('Installed UEC'!$B22,year,0),MATCH($B22-R$4+1,Age,0)))</f>
        <v>36600.85650183865</v>
      </c>
      <c r="S22" s="521">
        <f ca="1">IF(ISNA(INDEX('Stock Model'!$C$9:$AU$53,MATCH('Installed UEC'!$B22,year,0),MATCH($B22-S$4+1,Age,0))),0,INDEX('Stock Model'!$C$9:$AU$53,MATCH('Installed UEC'!$B22,year,0),MATCH($B22-S$4+1,Age,0)))</f>
        <v>36468.089142602665</v>
      </c>
      <c r="T22" s="521">
        <f ca="1">IF(ISNA(INDEX('Stock Model'!$C$9:$AU$53,MATCH('Installed UEC'!$B22,year,0),MATCH($B22-T$4+1,Age,0))),0,INDEX('Stock Model'!$C$9:$AU$53,MATCH('Installed UEC'!$B22,year,0),MATCH($B22-T$4+1,Age,0)))</f>
        <v>39716.774858614204</v>
      </c>
      <c r="U22" s="521">
        <f>IF(ISNA(INDEX('Stock Model'!$C$9:$AU$53,MATCH('Installed UEC'!$B22,year,0),MATCH($B22-U$4+1,Age,0))),0,INDEX('Stock Model'!$C$9:$AU$53,MATCH('Installed UEC'!$B22,year,0),MATCH($B22-U$4+1,Age,0)))</f>
        <v>0</v>
      </c>
      <c r="V22" s="521">
        <f>IF(ISNA(INDEX('Stock Model'!$C$9:$AU$53,MATCH('Installed UEC'!$B22,year,0),MATCH($B22-V$4+1,Age,0))),0,INDEX('Stock Model'!$C$9:$AU$53,MATCH('Installed UEC'!$B22,year,0),MATCH($B22-V$4+1,Age,0)))</f>
        <v>0</v>
      </c>
      <c r="W22" s="521">
        <f>IF(ISNA(INDEX('Stock Model'!$C$9:$AU$53,MATCH('Installed UEC'!$B22,year,0),MATCH($B22-W$4+1,Age,0))),0,INDEX('Stock Model'!$C$9:$AU$53,MATCH('Installed UEC'!$B22,year,0),MATCH($B22-W$4+1,Age,0)))</f>
        <v>0</v>
      </c>
      <c r="X22" s="521">
        <f>IF(ISNA(INDEX('Stock Model'!$C$9:$AU$53,MATCH('Installed UEC'!$B22,year,0),MATCH($B22-X$4+1,Age,0))),0,INDEX('Stock Model'!$C$9:$AU$53,MATCH('Installed UEC'!$B22,year,0),MATCH($B22-X$4+1,Age,0)))</f>
        <v>0</v>
      </c>
      <c r="Y22" s="521">
        <f>IF(ISNA(INDEX('Stock Model'!$C$9:$AU$53,MATCH('Installed UEC'!$B22,year,0),MATCH($B22-Y$4+1,Age,0))),0,INDEX('Stock Model'!$C$9:$AU$53,MATCH('Installed UEC'!$B22,year,0),MATCH($B22-Y$4+1,Age,0)))</f>
        <v>0</v>
      </c>
      <c r="Z22" s="521">
        <f>IF(ISNA(INDEX('Stock Model'!$C$9:$AU$53,MATCH('Installed UEC'!$B22,year,0),MATCH($B22-Z$4+1,Age,0))),0,INDEX('Stock Model'!$C$9:$AU$53,MATCH('Installed UEC'!$B22,year,0),MATCH($B22-Z$4+1,Age,0)))</f>
        <v>0</v>
      </c>
      <c r="AA22" s="521">
        <f>IF(ISNA(INDEX('Stock Model'!$C$9:$AU$53,MATCH('Installed UEC'!$B22,year,0),MATCH($B22-AA$4+1,Age,0))),0,INDEX('Stock Model'!$C$9:$AU$53,MATCH('Installed UEC'!$B22,year,0),MATCH($B22-AA$4+1,Age,0)))</f>
        <v>0</v>
      </c>
      <c r="AB22" s="521">
        <f>IF(ISNA(INDEX('Stock Model'!$C$9:$AU$53,MATCH('Installed UEC'!$B22,year,0),MATCH($B22-AB$4+1,Age,0))),0,INDEX('Stock Model'!$C$9:$AU$53,MATCH('Installed UEC'!$B22,year,0),MATCH($B22-AB$4+1,Age,0)))</f>
        <v>0</v>
      </c>
      <c r="AC22" s="521">
        <f>IF(ISNA(INDEX('Stock Model'!$C$9:$AU$53,MATCH('Installed UEC'!$B22,year,0),MATCH($B22-AC$4+1,Age,0))),0,INDEX('Stock Model'!$C$9:$AU$53,MATCH('Installed UEC'!$B22,year,0),MATCH($B22-AC$4+1,Age,0)))</f>
        <v>0</v>
      </c>
      <c r="AD22" s="521">
        <f>IF(ISNA(INDEX('Stock Model'!$C$9:$AU$53,MATCH('Installed UEC'!$B22,year,0),MATCH($B22-AD$4+1,Age,0))),0,INDEX('Stock Model'!$C$9:$AU$53,MATCH('Installed UEC'!$B22,year,0),MATCH($B22-AD$4+1,Age,0)))</f>
        <v>0</v>
      </c>
      <c r="AE22" s="521">
        <f>IF(ISNA(INDEX('Stock Model'!$C$9:$AU$53,MATCH('Installed UEC'!$B22,year,0),MATCH($B22-AE$4+1,Age,0))),0,INDEX('Stock Model'!$C$9:$AU$53,MATCH('Installed UEC'!$B22,year,0),MATCH($B22-AE$4+1,Age,0)))</f>
        <v>0</v>
      </c>
      <c r="AF22" s="521">
        <f>IF(ISNA(INDEX('Stock Model'!$C$9:$AU$53,MATCH('Installed UEC'!$B22,year,0),MATCH($B22-AF$4+1,Age,0))),0,INDEX('Stock Model'!$C$9:$AU$53,MATCH('Installed UEC'!$B22,year,0),MATCH($B22-AF$4+1,Age,0)))</f>
        <v>0</v>
      </c>
      <c r="AG22" s="521">
        <f>IF(ISNA(INDEX('Stock Model'!$C$9:$AU$53,MATCH('Installed UEC'!$B22,year,0),MATCH($B22-AG$4+1,Age,0))),0,INDEX('Stock Model'!$C$9:$AU$53,MATCH('Installed UEC'!$B22,year,0),MATCH($B22-AG$4+1,Age,0)))</f>
        <v>0</v>
      </c>
      <c r="AH22" s="521">
        <f>IF(ISNA(INDEX('Stock Model'!$C$9:$AU$53,MATCH('Installed UEC'!$B22,year,0),MATCH($B22-AH$4+1,Age,0))),0,INDEX('Stock Model'!$C$9:$AU$53,MATCH('Installed UEC'!$B22,year,0),MATCH($B22-AH$4+1,Age,0)))</f>
        <v>0</v>
      </c>
      <c r="AI22" s="521">
        <f>IF(ISNA(INDEX('Stock Model'!$C$9:$AU$53,MATCH('Installed UEC'!$B22,year,0),MATCH($B22-AI$4+1,Age,0))),0,INDEX('Stock Model'!$C$9:$AU$53,MATCH('Installed UEC'!$B22,year,0),MATCH($B22-AI$4+1,Age,0)))</f>
        <v>0</v>
      </c>
      <c r="AJ22" s="521">
        <f>IF(ISNA(INDEX('Stock Model'!$C$9:$AU$53,MATCH('Installed UEC'!$B22,year,0),MATCH($B22-AJ$4+1,Age,0))),0,INDEX('Stock Model'!$C$9:$AU$53,MATCH('Installed UEC'!$B22,year,0),MATCH($B22-AJ$4+1,Age,0)))</f>
        <v>0</v>
      </c>
      <c r="AK22" s="521">
        <f>IF(ISNA(INDEX('Stock Model'!$C$9:$AU$53,MATCH('Installed UEC'!$B22,year,0),MATCH($B22-AK$4+1,Age,0))),0,INDEX('Stock Model'!$C$9:$AU$53,MATCH('Installed UEC'!$B22,year,0),MATCH($B22-AK$4+1,Age,0)))</f>
        <v>0</v>
      </c>
      <c r="AL22" s="521">
        <f>IF(ISNA(INDEX('Stock Model'!$C$9:$AU$53,MATCH('Installed UEC'!$B22,year,0),MATCH($B22-AL$4+1,Age,0))),0,INDEX('Stock Model'!$C$9:$AU$53,MATCH('Installed UEC'!$B22,year,0),MATCH($B22-AL$4+1,Age,0)))</f>
        <v>0</v>
      </c>
      <c r="AM22" s="521">
        <f>IF(ISNA(INDEX('Stock Model'!$C$9:$AU$53,MATCH('Installed UEC'!$B22,year,0),MATCH($B22-AM$4+1,Age,0))),0,INDEX('Stock Model'!$C$9:$AU$53,MATCH('Installed UEC'!$B22,year,0),MATCH($B22-AM$4+1,Age,0)))</f>
        <v>0</v>
      </c>
      <c r="AN22" s="521">
        <f>IF(ISNA(INDEX('Stock Model'!$C$9:$AU$53,MATCH('Installed UEC'!$B22,year,0),MATCH($B22-AN$4+1,Age,0))),0,INDEX('Stock Model'!$C$9:$AU$53,MATCH('Installed UEC'!$B22,year,0),MATCH($B22-AN$4+1,Age,0)))</f>
        <v>0</v>
      </c>
      <c r="AO22" s="521">
        <f>IF(ISNA(INDEX('Stock Model'!$C$9:$AU$53,MATCH('Installed UEC'!$B22,year,0),MATCH($B22-AO$4+1,Age,0))),0,INDEX('Stock Model'!$C$9:$AU$53,MATCH('Installed UEC'!$B22,year,0),MATCH($B22-AO$4+1,Age,0)))</f>
        <v>0</v>
      </c>
      <c r="AP22" s="521">
        <f>IF(ISNA(INDEX('Stock Model'!$C$9:$AU$53,MATCH('Installed UEC'!$B22,year,0),MATCH($B22-AP$4+1,Age,0))),0,INDEX('Stock Model'!$C$9:$AU$53,MATCH('Installed UEC'!$B22,year,0),MATCH($B22-AP$4+1,Age,0)))</f>
        <v>0</v>
      </c>
      <c r="AQ22" s="521">
        <f>IF(ISNA(INDEX('Stock Model'!$C$9:$AU$53,MATCH('Installed UEC'!$B22,year,0),MATCH($B22-AQ$4+1,Age,0))),0,INDEX('Stock Model'!$C$9:$AU$53,MATCH('Installed UEC'!$B22,year,0),MATCH($B22-AQ$4+1,Age,0)))</f>
        <v>0</v>
      </c>
      <c r="AR22" s="521">
        <f>IF(ISNA(INDEX('Stock Model'!$C$9:$AU$53,MATCH('Installed UEC'!$B22,year,0),MATCH($B22-AR$4+1,Age,0))),0,INDEX('Stock Model'!$C$9:$AU$53,MATCH('Installed UEC'!$B22,year,0),MATCH($B22-AR$4+1,Age,0)))</f>
        <v>0</v>
      </c>
      <c r="AS22" s="521">
        <f>IF(ISNA(INDEX('Stock Model'!$C$9:$AU$53,MATCH('Installed UEC'!$B22,year,0),MATCH($B22-AS$4+1,Age,0))),0,INDEX('Stock Model'!$C$9:$AU$53,MATCH('Installed UEC'!$B22,year,0),MATCH($B22-AS$4+1,Age,0)))</f>
        <v>0</v>
      </c>
      <c r="AT22" s="521">
        <f>IF(ISNA(INDEX('Stock Model'!$C$9:$AU$53,MATCH('Installed UEC'!$B22,year,0),MATCH($B22-AT$4+1,Age,0))),0,INDEX('Stock Model'!$C$9:$AU$53,MATCH('Installed UEC'!$B22,year,0),MATCH($B22-AT$4+1,Age,0)))</f>
        <v>0</v>
      </c>
      <c r="AU22" s="521">
        <f>IF(ISNA(INDEX('Stock Model'!$C$9:$AU$53,MATCH('Installed UEC'!$B22,year,0),MATCH($B22-AU$4+1,Age,0))),0,INDEX('Stock Model'!$C$9:$AU$53,MATCH('Installed UEC'!$B22,year,0),MATCH($B22-AU$4+1,Age,0)))</f>
        <v>0</v>
      </c>
      <c r="AV22" s="521">
        <f ca="1" t="shared" si="1"/>
        <v>400572.15042795846</v>
      </c>
      <c r="AW22" s="511" t="str">
        <f ca="1">IF(AV22=SUM('Stock Model'!C26:AU26),"OK","Error")</f>
        <v>OK</v>
      </c>
    </row>
    <row r="23" spans="1:49" ht="15">
      <c r="A23" s="700"/>
      <c r="B23" s="511">
        <f t="shared" si="2"/>
        <v>2008</v>
      </c>
      <c r="C23" s="521">
        <f ca="1">IF(ISNA(INDEX('Stock Model'!$C$9:$AU$53,MATCH('Installed UEC'!$B23,year,0),MATCH($B23-C$4+1,Age,0))),0,INDEX('Stock Model'!$C$9:$AU$53,MATCH('Installed UEC'!$B23,year,0),MATCH($B23-C$4+1,Age,0)))</f>
        <v>0</v>
      </c>
      <c r="D23" s="521">
        <f ca="1">IF(ISNA(INDEX('Stock Model'!$C$9:$AU$53,MATCH('Installed UEC'!$B23,year,0),MATCH($B23-D$4+1,Age,0))),0,INDEX('Stock Model'!$C$9:$AU$53,MATCH('Installed UEC'!$B23,year,0),MATCH($B23-D$4+1,Age,0)))</f>
        <v>0</v>
      </c>
      <c r="E23" s="521">
        <f ca="1">IF(ISNA(INDEX('Stock Model'!$C$9:$AU$53,MATCH('Installed UEC'!$B23,year,0),MATCH($B23-E$4+1,Age,0))),0,INDEX('Stock Model'!$C$9:$AU$53,MATCH('Installed UEC'!$B23,year,0),MATCH($B23-E$4+1,Age,0)))</f>
        <v>0</v>
      </c>
      <c r="F23" s="521">
        <f ca="1">IF(ISNA(INDEX('Stock Model'!$C$9:$AU$53,MATCH('Installed UEC'!$B23,year,0),MATCH($B23-F$4+1,Age,0))),0,INDEX('Stock Model'!$C$9:$AU$53,MATCH('Installed UEC'!$B23,year,0),MATCH($B23-F$4+1,Age,0)))</f>
        <v>0</v>
      </c>
      <c r="G23" s="521">
        <f ca="1">IF(ISNA(INDEX('Stock Model'!$C$9:$AU$53,MATCH('Installed UEC'!$B23,year,0),MATCH($B23-G$4+1,Age,0))),0,INDEX('Stock Model'!$C$9:$AU$53,MATCH('Installed UEC'!$B23,year,0),MATCH($B23-G$4+1,Age,0)))</f>
        <v>0</v>
      </c>
      <c r="H23" s="521">
        <f ca="1">IF(ISNA(INDEX('Stock Model'!$C$9:$AU$53,MATCH('Installed UEC'!$B23,year,0),MATCH($B23-H$4+1,Age,0))),0,INDEX('Stock Model'!$C$9:$AU$53,MATCH('Installed UEC'!$B23,year,0),MATCH($B23-H$4+1,Age,0)))</f>
        <v>0</v>
      </c>
      <c r="I23" s="521">
        <f ca="1">IF(ISNA(INDEX('Stock Model'!$C$9:$AU$53,MATCH('Installed UEC'!$B23,year,0),MATCH($B23-I$4+1,Age,0))),0,INDEX('Stock Model'!$C$9:$AU$53,MATCH('Installed UEC'!$B23,year,0),MATCH($B23-I$4+1,Age,0)))</f>
        <v>0</v>
      </c>
      <c r="J23" s="521">
        <f ca="1">IF(ISNA(INDEX('Stock Model'!$C$9:$AU$53,MATCH('Installed UEC'!$B23,year,0),MATCH($B23-J$4+1,Age,0))),0,INDEX('Stock Model'!$C$9:$AU$53,MATCH('Installed UEC'!$B23,year,0),MATCH($B23-J$4+1,Age,0)))</f>
        <v>0</v>
      </c>
      <c r="K23" s="521">
        <f ca="1">IF(ISNA(INDEX('Stock Model'!$C$9:$AU$53,MATCH('Installed UEC'!$B23,year,0),MATCH($B23-K$4+1,Age,0))),0,INDEX('Stock Model'!$C$9:$AU$53,MATCH('Installed UEC'!$B23,year,0),MATCH($B23-K$4+1,Age,0)))</f>
        <v>35990.075944122356</v>
      </c>
      <c r="L23" s="521">
        <f ca="1">IF(ISNA(INDEX('Stock Model'!$C$9:$AU$53,MATCH('Installed UEC'!$B23,year,0),MATCH($B23-L$4+1,Age,0))),0,INDEX('Stock Model'!$C$9:$AU$53,MATCH('Installed UEC'!$B23,year,0),MATCH($B23-L$4+1,Age,0)))</f>
        <v>35955.627271606565</v>
      </c>
      <c r="M23" s="521">
        <f ca="1">IF(ISNA(INDEX('Stock Model'!$C$9:$AU$53,MATCH('Installed UEC'!$B23,year,0),MATCH($B23-M$4+1,Age,0))),0,INDEX('Stock Model'!$C$9:$AU$53,MATCH('Installed UEC'!$B23,year,0),MATCH($B23-M$4+1,Age,0)))</f>
        <v>36063.16547664524</v>
      </c>
      <c r="N23" s="521">
        <f ca="1">IF(ISNA(INDEX('Stock Model'!$C$9:$AU$53,MATCH('Installed UEC'!$B23,year,0),MATCH($B23-N$4+1,Age,0))),0,INDEX('Stock Model'!$C$9:$AU$53,MATCH('Installed UEC'!$B23,year,0),MATCH($B23-N$4+1,Age,0)))</f>
        <v>36130.652754304814</v>
      </c>
      <c r="O23" s="521">
        <f ca="1">IF(ISNA(INDEX('Stock Model'!$C$9:$AU$53,MATCH('Installed UEC'!$B23,year,0),MATCH($B23-O$4+1,Age,0))),0,INDEX('Stock Model'!$C$9:$AU$53,MATCH('Installed UEC'!$B23,year,0),MATCH($B23-O$4+1,Age,0)))</f>
        <v>36173.430309027586</v>
      </c>
      <c r="P23" s="521">
        <f ca="1">IF(ISNA(INDEX('Stock Model'!$C$9:$AU$53,MATCH('Installed UEC'!$B23,year,0),MATCH($B23-P$4+1,Age,0))),0,INDEX('Stock Model'!$C$9:$AU$53,MATCH('Installed UEC'!$B23,year,0),MATCH($B23-P$4+1,Age,0)))</f>
        <v>35627.50390902758</v>
      </c>
      <c r="Q23" s="521">
        <f ca="1">IF(ISNA(INDEX('Stock Model'!$C$9:$AU$53,MATCH('Installed UEC'!$B23,year,0),MATCH($B23-Q$4+1,Age,0))),0,INDEX('Stock Model'!$C$9:$AU$53,MATCH('Installed UEC'!$B23,year,0),MATCH($B23-Q$4+1,Age,0)))</f>
        <v>35783.38390902759</v>
      </c>
      <c r="R23" s="521">
        <f ca="1">IF(ISNA(INDEX('Stock Model'!$C$9:$AU$53,MATCH('Installed UEC'!$B23,year,0),MATCH($B23-R$4+1,Age,0))),0,INDEX('Stock Model'!$C$9:$AU$53,MATCH('Installed UEC'!$B23,year,0),MATCH($B23-R$4+1,Age,0)))</f>
        <v>36600.85650183865</v>
      </c>
      <c r="S23" s="521">
        <f ca="1">IF(ISNA(INDEX('Stock Model'!$C$9:$AU$53,MATCH('Installed UEC'!$B23,year,0),MATCH($B23-S$4+1,Age,0))),0,INDEX('Stock Model'!$C$9:$AU$53,MATCH('Installed UEC'!$B23,year,0),MATCH($B23-S$4+1,Age,0)))</f>
        <v>36468.089142602665</v>
      </c>
      <c r="T23" s="521">
        <f ca="1">IF(ISNA(INDEX('Stock Model'!$C$9:$AU$53,MATCH('Installed UEC'!$B23,year,0),MATCH($B23-T$4+1,Age,0))),0,INDEX('Stock Model'!$C$9:$AU$53,MATCH('Installed UEC'!$B23,year,0),MATCH($B23-T$4+1,Age,0)))</f>
        <v>39716.774858614204</v>
      </c>
      <c r="U23" s="521">
        <f ca="1">IF(ISNA(INDEX('Stock Model'!$C$9:$AU$53,MATCH('Installed UEC'!$B23,year,0),MATCH($B23-U$4+1,Age,0))),0,INDEX('Stock Model'!$C$9:$AU$53,MATCH('Installed UEC'!$B23,year,0),MATCH($B23-U$4+1,Age,0)))</f>
        <v>35768.02984012145</v>
      </c>
      <c r="V23" s="521">
        <f>IF(ISNA(INDEX('Stock Model'!$C$9:$AU$53,MATCH('Installed UEC'!$B23,year,0),MATCH($B23-V$4+1,Age,0))),0,INDEX('Stock Model'!$C$9:$AU$53,MATCH('Installed UEC'!$B23,year,0),MATCH($B23-V$4+1,Age,0)))</f>
        <v>0</v>
      </c>
      <c r="W23" s="521">
        <f>IF(ISNA(INDEX('Stock Model'!$C$9:$AU$53,MATCH('Installed UEC'!$B23,year,0),MATCH($B23-W$4+1,Age,0))),0,INDEX('Stock Model'!$C$9:$AU$53,MATCH('Installed UEC'!$B23,year,0),MATCH($B23-W$4+1,Age,0)))</f>
        <v>0</v>
      </c>
      <c r="X23" s="521">
        <f>IF(ISNA(INDEX('Stock Model'!$C$9:$AU$53,MATCH('Installed UEC'!$B23,year,0),MATCH($B23-X$4+1,Age,0))),0,INDEX('Stock Model'!$C$9:$AU$53,MATCH('Installed UEC'!$B23,year,0),MATCH($B23-X$4+1,Age,0)))</f>
        <v>0</v>
      </c>
      <c r="Y23" s="521">
        <f>IF(ISNA(INDEX('Stock Model'!$C$9:$AU$53,MATCH('Installed UEC'!$B23,year,0),MATCH($B23-Y$4+1,Age,0))),0,INDEX('Stock Model'!$C$9:$AU$53,MATCH('Installed UEC'!$B23,year,0),MATCH($B23-Y$4+1,Age,0)))</f>
        <v>0</v>
      </c>
      <c r="Z23" s="521">
        <f>IF(ISNA(INDEX('Stock Model'!$C$9:$AU$53,MATCH('Installed UEC'!$B23,year,0),MATCH($B23-Z$4+1,Age,0))),0,INDEX('Stock Model'!$C$9:$AU$53,MATCH('Installed UEC'!$B23,year,0),MATCH($B23-Z$4+1,Age,0)))</f>
        <v>0</v>
      </c>
      <c r="AA23" s="521">
        <f>IF(ISNA(INDEX('Stock Model'!$C$9:$AU$53,MATCH('Installed UEC'!$B23,year,0),MATCH($B23-AA$4+1,Age,0))),0,INDEX('Stock Model'!$C$9:$AU$53,MATCH('Installed UEC'!$B23,year,0),MATCH($B23-AA$4+1,Age,0)))</f>
        <v>0</v>
      </c>
      <c r="AB23" s="521">
        <f>IF(ISNA(INDEX('Stock Model'!$C$9:$AU$53,MATCH('Installed UEC'!$B23,year,0),MATCH($B23-AB$4+1,Age,0))),0,INDEX('Stock Model'!$C$9:$AU$53,MATCH('Installed UEC'!$B23,year,0),MATCH($B23-AB$4+1,Age,0)))</f>
        <v>0</v>
      </c>
      <c r="AC23" s="521">
        <f>IF(ISNA(INDEX('Stock Model'!$C$9:$AU$53,MATCH('Installed UEC'!$B23,year,0),MATCH($B23-AC$4+1,Age,0))),0,INDEX('Stock Model'!$C$9:$AU$53,MATCH('Installed UEC'!$B23,year,0),MATCH($B23-AC$4+1,Age,0)))</f>
        <v>0</v>
      </c>
      <c r="AD23" s="521">
        <f>IF(ISNA(INDEX('Stock Model'!$C$9:$AU$53,MATCH('Installed UEC'!$B23,year,0),MATCH($B23-AD$4+1,Age,0))),0,INDEX('Stock Model'!$C$9:$AU$53,MATCH('Installed UEC'!$B23,year,0),MATCH($B23-AD$4+1,Age,0)))</f>
        <v>0</v>
      </c>
      <c r="AE23" s="521">
        <f>IF(ISNA(INDEX('Stock Model'!$C$9:$AU$53,MATCH('Installed UEC'!$B23,year,0),MATCH($B23-AE$4+1,Age,0))),0,INDEX('Stock Model'!$C$9:$AU$53,MATCH('Installed UEC'!$B23,year,0),MATCH($B23-AE$4+1,Age,0)))</f>
        <v>0</v>
      </c>
      <c r="AF23" s="521">
        <f>IF(ISNA(INDEX('Stock Model'!$C$9:$AU$53,MATCH('Installed UEC'!$B23,year,0),MATCH($B23-AF$4+1,Age,0))),0,INDEX('Stock Model'!$C$9:$AU$53,MATCH('Installed UEC'!$B23,year,0),MATCH($B23-AF$4+1,Age,0)))</f>
        <v>0</v>
      </c>
      <c r="AG23" s="521">
        <f>IF(ISNA(INDEX('Stock Model'!$C$9:$AU$53,MATCH('Installed UEC'!$B23,year,0),MATCH($B23-AG$4+1,Age,0))),0,INDEX('Stock Model'!$C$9:$AU$53,MATCH('Installed UEC'!$B23,year,0),MATCH($B23-AG$4+1,Age,0)))</f>
        <v>0</v>
      </c>
      <c r="AH23" s="521">
        <f>IF(ISNA(INDEX('Stock Model'!$C$9:$AU$53,MATCH('Installed UEC'!$B23,year,0),MATCH($B23-AH$4+1,Age,0))),0,INDEX('Stock Model'!$C$9:$AU$53,MATCH('Installed UEC'!$B23,year,0),MATCH($B23-AH$4+1,Age,0)))</f>
        <v>0</v>
      </c>
      <c r="AI23" s="521">
        <f>IF(ISNA(INDEX('Stock Model'!$C$9:$AU$53,MATCH('Installed UEC'!$B23,year,0),MATCH($B23-AI$4+1,Age,0))),0,INDEX('Stock Model'!$C$9:$AU$53,MATCH('Installed UEC'!$B23,year,0),MATCH($B23-AI$4+1,Age,0)))</f>
        <v>0</v>
      </c>
      <c r="AJ23" s="521">
        <f>IF(ISNA(INDEX('Stock Model'!$C$9:$AU$53,MATCH('Installed UEC'!$B23,year,0),MATCH($B23-AJ$4+1,Age,0))),0,INDEX('Stock Model'!$C$9:$AU$53,MATCH('Installed UEC'!$B23,year,0),MATCH($B23-AJ$4+1,Age,0)))</f>
        <v>0</v>
      </c>
      <c r="AK23" s="521">
        <f>IF(ISNA(INDEX('Stock Model'!$C$9:$AU$53,MATCH('Installed UEC'!$B23,year,0),MATCH($B23-AK$4+1,Age,0))),0,INDEX('Stock Model'!$C$9:$AU$53,MATCH('Installed UEC'!$B23,year,0),MATCH($B23-AK$4+1,Age,0)))</f>
        <v>0</v>
      </c>
      <c r="AL23" s="521">
        <f>IF(ISNA(INDEX('Stock Model'!$C$9:$AU$53,MATCH('Installed UEC'!$B23,year,0),MATCH($B23-AL$4+1,Age,0))),0,INDEX('Stock Model'!$C$9:$AU$53,MATCH('Installed UEC'!$B23,year,0),MATCH($B23-AL$4+1,Age,0)))</f>
        <v>0</v>
      </c>
      <c r="AM23" s="521">
        <f>IF(ISNA(INDEX('Stock Model'!$C$9:$AU$53,MATCH('Installed UEC'!$B23,year,0),MATCH($B23-AM$4+1,Age,0))),0,INDEX('Stock Model'!$C$9:$AU$53,MATCH('Installed UEC'!$B23,year,0),MATCH($B23-AM$4+1,Age,0)))</f>
        <v>0</v>
      </c>
      <c r="AN23" s="521">
        <f>IF(ISNA(INDEX('Stock Model'!$C$9:$AU$53,MATCH('Installed UEC'!$B23,year,0),MATCH($B23-AN$4+1,Age,0))),0,INDEX('Stock Model'!$C$9:$AU$53,MATCH('Installed UEC'!$B23,year,0),MATCH($B23-AN$4+1,Age,0)))</f>
        <v>0</v>
      </c>
      <c r="AO23" s="521">
        <f>IF(ISNA(INDEX('Stock Model'!$C$9:$AU$53,MATCH('Installed UEC'!$B23,year,0),MATCH($B23-AO$4+1,Age,0))),0,INDEX('Stock Model'!$C$9:$AU$53,MATCH('Installed UEC'!$B23,year,0),MATCH($B23-AO$4+1,Age,0)))</f>
        <v>0</v>
      </c>
      <c r="AP23" s="521">
        <f>IF(ISNA(INDEX('Stock Model'!$C$9:$AU$53,MATCH('Installed UEC'!$B23,year,0),MATCH($B23-AP$4+1,Age,0))),0,INDEX('Stock Model'!$C$9:$AU$53,MATCH('Installed UEC'!$B23,year,0),MATCH($B23-AP$4+1,Age,0)))</f>
        <v>0</v>
      </c>
      <c r="AQ23" s="521">
        <f>IF(ISNA(INDEX('Stock Model'!$C$9:$AU$53,MATCH('Installed UEC'!$B23,year,0),MATCH($B23-AQ$4+1,Age,0))),0,INDEX('Stock Model'!$C$9:$AU$53,MATCH('Installed UEC'!$B23,year,0),MATCH($B23-AQ$4+1,Age,0)))</f>
        <v>0</v>
      </c>
      <c r="AR23" s="521">
        <f>IF(ISNA(INDEX('Stock Model'!$C$9:$AU$53,MATCH('Installed UEC'!$B23,year,0),MATCH($B23-AR$4+1,Age,0))),0,INDEX('Stock Model'!$C$9:$AU$53,MATCH('Installed UEC'!$B23,year,0),MATCH($B23-AR$4+1,Age,0)))</f>
        <v>0</v>
      </c>
      <c r="AS23" s="521">
        <f>IF(ISNA(INDEX('Stock Model'!$C$9:$AU$53,MATCH('Installed UEC'!$B23,year,0),MATCH($B23-AS$4+1,Age,0))),0,INDEX('Stock Model'!$C$9:$AU$53,MATCH('Installed UEC'!$B23,year,0),MATCH($B23-AS$4+1,Age,0)))</f>
        <v>0</v>
      </c>
      <c r="AT23" s="521">
        <f>IF(ISNA(INDEX('Stock Model'!$C$9:$AU$53,MATCH('Installed UEC'!$B23,year,0),MATCH($B23-AT$4+1,Age,0))),0,INDEX('Stock Model'!$C$9:$AU$53,MATCH('Installed UEC'!$B23,year,0),MATCH($B23-AT$4+1,Age,0)))</f>
        <v>0</v>
      </c>
      <c r="AU23" s="521">
        <f>IF(ISNA(INDEX('Stock Model'!$C$9:$AU$53,MATCH('Installed UEC'!$B23,year,0),MATCH($B23-AU$4+1,Age,0))),0,INDEX('Stock Model'!$C$9:$AU$53,MATCH('Installed UEC'!$B23,year,0),MATCH($B23-AU$4+1,Age,0)))</f>
        <v>0</v>
      </c>
      <c r="AV23" s="521">
        <f ca="1" t="shared" si="1"/>
        <v>400277.5899169386</v>
      </c>
      <c r="AW23" s="511" t="str">
        <f ca="1">IF(AV23=SUM('Stock Model'!C27:AU27),"OK","Error")</f>
        <v>OK</v>
      </c>
    </row>
    <row r="24" spans="1:49" ht="15">
      <c r="A24" s="700"/>
      <c r="B24" s="511">
        <f t="shared" si="2"/>
        <v>2009</v>
      </c>
      <c r="C24" s="521">
        <f ca="1">IF(ISNA(INDEX('Stock Model'!$C$9:$AU$53,MATCH('Installed UEC'!$B24,year,0),MATCH($B24-C$4+1,Age,0))),0,INDEX('Stock Model'!$C$9:$AU$53,MATCH('Installed UEC'!$B24,year,0),MATCH($B24-C$4+1,Age,0)))</f>
        <v>0</v>
      </c>
      <c r="D24" s="521">
        <f ca="1">IF(ISNA(INDEX('Stock Model'!$C$9:$AU$53,MATCH('Installed UEC'!$B24,year,0),MATCH($B24-D$4+1,Age,0))),0,INDEX('Stock Model'!$C$9:$AU$53,MATCH('Installed UEC'!$B24,year,0),MATCH($B24-D$4+1,Age,0)))</f>
        <v>0</v>
      </c>
      <c r="E24" s="521">
        <f ca="1">IF(ISNA(INDEX('Stock Model'!$C$9:$AU$53,MATCH('Installed UEC'!$B24,year,0),MATCH($B24-E$4+1,Age,0))),0,INDEX('Stock Model'!$C$9:$AU$53,MATCH('Installed UEC'!$B24,year,0),MATCH($B24-E$4+1,Age,0)))</f>
        <v>0</v>
      </c>
      <c r="F24" s="521">
        <f ca="1">IF(ISNA(INDEX('Stock Model'!$C$9:$AU$53,MATCH('Installed UEC'!$B24,year,0),MATCH($B24-F$4+1,Age,0))),0,INDEX('Stock Model'!$C$9:$AU$53,MATCH('Installed UEC'!$B24,year,0),MATCH($B24-F$4+1,Age,0)))</f>
        <v>0</v>
      </c>
      <c r="G24" s="521">
        <f ca="1">IF(ISNA(INDEX('Stock Model'!$C$9:$AU$53,MATCH('Installed UEC'!$B24,year,0),MATCH($B24-G$4+1,Age,0))),0,INDEX('Stock Model'!$C$9:$AU$53,MATCH('Installed UEC'!$B24,year,0),MATCH($B24-G$4+1,Age,0)))</f>
        <v>0</v>
      </c>
      <c r="H24" s="521">
        <f ca="1">IF(ISNA(INDEX('Stock Model'!$C$9:$AU$53,MATCH('Installed UEC'!$B24,year,0),MATCH($B24-H$4+1,Age,0))),0,INDEX('Stock Model'!$C$9:$AU$53,MATCH('Installed UEC'!$B24,year,0),MATCH($B24-H$4+1,Age,0)))</f>
        <v>0</v>
      </c>
      <c r="I24" s="521">
        <f ca="1">IF(ISNA(INDEX('Stock Model'!$C$9:$AU$53,MATCH('Installed UEC'!$B24,year,0),MATCH($B24-I$4+1,Age,0))),0,INDEX('Stock Model'!$C$9:$AU$53,MATCH('Installed UEC'!$B24,year,0),MATCH($B24-I$4+1,Age,0)))</f>
        <v>0</v>
      </c>
      <c r="J24" s="521">
        <f ca="1">IF(ISNA(INDEX('Stock Model'!$C$9:$AU$53,MATCH('Installed UEC'!$B24,year,0),MATCH($B24-J$4+1,Age,0))),0,INDEX('Stock Model'!$C$9:$AU$53,MATCH('Installed UEC'!$B24,year,0),MATCH($B24-J$4+1,Age,0)))</f>
        <v>0</v>
      </c>
      <c r="K24" s="521">
        <f ca="1">IF(ISNA(INDEX('Stock Model'!$C$9:$AU$53,MATCH('Installed UEC'!$B24,year,0),MATCH($B24-K$4+1,Age,0))),0,INDEX('Stock Model'!$C$9:$AU$53,MATCH('Installed UEC'!$B24,year,0),MATCH($B24-K$4+1,Age,0)))</f>
        <v>0</v>
      </c>
      <c r="L24" s="521">
        <f ca="1">IF(ISNA(INDEX('Stock Model'!$C$9:$AU$53,MATCH('Installed UEC'!$B24,year,0),MATCH($B24-L$4+1,Age,0))),0,INDEX('Stock Model'!$C$9:$AU$53,MATCH('Installed UEC'!$B24,year,0),MATCH($B24-L$4+1,Age,0)))</f>
        <v>35955.627271606565</v>
      </c>
      <c r="M24" s="521">
        <f ca="1">IF(ISNA(INDEX('Stock Model'!$C$9:$AU$53,MATCH('Installed UEC'!$B24,year,0),MATCH($B24-M$4+1,Age,0))),0,INDEX('Stock Model'!$C$9:$AU$53,MATCH('Installed UEC'!$B24,year,0),MATCH($B24-M$4+1,Age,0)))</f>
        <v>36063.16547664524</v>
      </c>
      <c r="N24" s="521">
        <f ca="1">IF(ISNA(INDEX('Stock Model'!$C$9:$AU$53,MATCH('Installed UEC'!$B24,year,0),MATCH($B24-N$4+1,Age,0))),0,INDEX('Stock Model'!$C$9:$AU$53,MATCH('Installed UEC'!$B24,year,0),MATCH($B24-N$4+1,Age,0)))</f>
        <v>36130.652754304814</v>
      </c>
      <c r="O24" s="521">
        <f ca="1">IF(ISNA(INDEX('Stock Model'!$C$9:$AU$53,MATCH('Installed UEC'!$B24,year,0),MATCH($B24-O$4+1,Age,0))),0,INDEX('Stock Model'!$C$9:$AU$53,MATCH('Installed UEC'!$B24,year,0),MATCH($B24-O$4+1,Age,0)))</f>
        <v>36173.430309027586</v>
      </c>
      <c r="P24" s="521">
        <f ca="1">IF(ISNA(INDEX('Stock Model'!$C$9:$AU$53,MATCH('Installed UEC'!$B24,year,0),MATCH($B24-P$4+1,Age,0))),0,INDEX('Stock Model'!$C$9:$AU$53,MATCH('Installed UEC'!$B24,year,0),MATCH($B24-P$4+1,Age,0)))</f>
        <v>35627.50390902758</v>
      </c>
      <c r="Q24" s="521">
        <f ca="1">IF(ISNA(INDEX('Stock Model'!$C$9:$AU$53,MATCH('Installed UEC'!$B24,year,0),MATCH($B24-Q$4+1,Age,0))),0,INDEX('Stock Model'!$C$9:$AU$53,MATCH('Installed UEC'!$B24,year,0),MATCH($B24-Q$4+1,Age,0)))</f>
        <v>35783.38390902759</v>
      </c>
      <c r="R24" s="521">
        <f ca="1">IF(ISNA(INDEX('Stock Model'!$C$9:$AU$53,MATCH('Installed UEC'!$B24,year,0),MATCH($B24-R$4+1,Age,0))),0,INDEX('Stock Model'!$C$9:$AU$53,MATCH('Installed UEC'!$B24,year,0),MATCH($B24-R$4+1,Age,0)))</f>
        <v>36600.85650183865</v>
      </c>
      <c r="S24" s="521">
        <f ca="1">IF(ISNA(INDEX('Stock Model'!$C$9:$AU$53,MATCH('Installed UEC'!$B24,year,0),MATCH($B24-S$4+1,Age,0))),0,INDEX('Stock Model'!$C$9:$AU$53,MATCH('Installed UEC'!$B24,year,0),MATCH($B24-S$4+1,Age,0)))</f>
        <v>36468.089142602665</v>
      </c>
      <c r="T24" s="521">
        <f ca="1">IF(ISNA(INDEX('Stock Model'!$C$9:$AU$53,MATCH('Installed UEC'!$B24,year,0),MATCH($B24-T$4+1,Age,0))),0,INDEX('Stock Model'!$C$9:$AU$53,MATCH('Installed UEC'!$B24,year,0),MATCH($B24-T$4+1,Age,0)))</f>
        <v>39716.774858614204</v>
      </c>
      <c r="U24" s="521">
        <f ca="1">IF(ISNA(INDEX('Stock Model'!$C$9:$AU$53,MATCH('Installed UEC'!$B24,year,0),MATCH($B24-U$4+1,Age,0))),0,INDEX('Stock Model'!$C$9:$AU$53,MATCH('Installed UEC'!$B24,year,0),MATCH($B24-U$4+1,Age,0)))</f>
        <v>35768.02984012145</v>
      </c>
      <c r="V24" s="521">
        <f ca="1">IF(ISNA(INDEX('Stock Model'!$C$9:$AU$53,MATCH('Installed UEC'!$B24,year,0),MATCH($B24-V$4+1,Age,0))),0,INDEX('Stock Model'!$C$9:$AU$53,MATCH('Installed UEC'!$B24,year,0),MATCH($B24-V$4+1,Age,0)))</f>
        <v>33791.81131422306</v>
      </c>
      <c r="W24" s="521">
        <f>IF(ISNA(INDEX('Stock Model'!$C$9:$AU$53,MATCH('Installed UEC'!$B24,year,0),MATCH($B24-W$4+1,Age,0))),0,INDEX('Stock Model'!$C$9:$AU$53,MATCH('Installed UEC'!$B24,year,0),MATCH($B24-W$4+1,Age,0)))</f>
        <v>0</v>
      </c>
      <c r="X24" s="521">
        <f>IF(ISNA(INDEX('Stock Model'!$C$9:$AU$53,MATCH('Installed UEC'!$B24,year,0),MATCH($B24-X$4+1,Age,0))),0,INDEX('Stock Model'!$C$9:$AU$53,MATCH('Installed UEC'!$B24,year,0),MATCH($B24-X$4+1,Age,0)))</f>
        <v>0</v>
      </c>
      <c r="Y24" s="521">
        <f>IF(ISNA(INDEX('Stock Model'!$C$9:$AU$53,MATCH('Installed UEC'!$B24,year,0),MATCH($B24-Y$4+1,Age,0))),0,INDEX('Stock Model'!$C$9:$AU$53,MATCH('Installed UEC'!$B24,year,0),MATCH($B24-Y$4+1,Age,0)))</f>
        <v>0</v>
      </c>
      <c r="Z24" s="521">
        <f>IF(ISNA(INDEX('Stock Model'!$C$9:$AU$53,MATCH('Installed UEC'!$B24,year,0),MATCH($B24-Z$4+1,Age,0))),0,INDEX('Stock Model'!$C$9:$AU$53,MATCH('Installed UEC'!$B24,year,0),MATCH($B24-Z$4+1,Age,0)))</f>
        <v>0</v>
      </c>
      <c r="AA24" s="521">
        <f>IF(ISNA(INDEX('Stock Model'!$C$9:$AU$53,MATCH('Installed UEC'!$B24,year,0),MATCH($B24-AA$4+1,Age,0))),0,INDEX('Stock Model'!$C$9:$AU$53,MATCH('Installed UEC'!$B24,year,0),MATCH($B24-AA$4+1,Age,0)))</f>
        <v>0</v>
      </c>
      <c r="AB24" s="521">
        <f>IF(ISNA(INDEX('Stock Model'!$C$9:$AU$53,MATCH('Installed UEC'!$B24,year,0),MATCH($B24-AB$4+1,Age,0))),0,INDEX('Stock Model'!$C$9:$AU$53,MATCH('Installed UEC'!$B24,year,0),MATCH($B24-AB$4+1,Age,0)))</f>
        <v>0</v>
      </c>
      <c r="AC24" s="521">
        <f>IF(ISNA(INDEX('Stock Model'!$C$9:$AU$53,MATCH('Installed UEC'!$B24,year,0),MATCH($B24-AC$4+1,Age,0))),0,INDEX('Stock Model'!$C$9:$AU$53,MATCH('Installed UEC'!$B24,year,0),MATCH($B24-AC$4+1,Age,0)))</f>
        <v>0</v>
      </c>
      <c r="AD24" s="521">
        <f>IF(ISNA(INDEX('Stock Model'!$C$9:$AU$53,MATCH('Installed UEC'!$B24,year,0),MATCH($B24-AD$4+1,Age,0))),0,INDEX('Stock Model'!$C$9:$AU$53,MATCH('Installed UEC'!$B24,year,0),MATCH($B24-AD$4+1,Age,0)))</f>
        <v>0</v>
      </c>
      <c r="AE24" s="521">
        <f>IF(ISNA(INDEX('Stock Model'!$C$9:$AU$53,MATCH('Installed UEC'!$B24,year,0),MATCH($B24-AE$4+1,Age,0))),0,INDEX('Stock Model'!$C$9:$AU$53,MATCH('Installed UEC'!$B24,year,0),MATCH($B24-AE$4+1,Age,0)))</f>
        <v>0</v>
      </c>
      <c r="AF24" s="521">
        <f>IF(ISNA(INDEX('Stock Model'!$C$9:$AU$53,MATCH('Installed UEC'!$B24,year,0),MATCH($B24-AF$4+1,Age,0))),0,INDEX('Stock Model'!$C$9:$AU$53,MATCH('Installed UEC'!$B24,year,0),MATCH($B24-AF$4+1,Age,0)))</f>
        <v>0</v>
      </c>
      <c r="AG24" s="521">
        <f>IF(ISNA(INDEX('Stock Model'!$C$9:$AU$53,MATCH('Installed UEC'!$B24,year,0),MATCH($B24-AG$4+1,Age,0))),0,INDEX('Stock Model'!$C$9:$AU$53,MATCH('Installed UEC'!$B24,year,0),MATCH($B24-AG$4+1,Age,0)))</f>
        <v>0</v>
      </c>
      <c r="AH24" s="521">
        <f>IF(ISNA(INDEX('Stock Model'!$C$9:$AU$53,MATCH('Installed UEC'!$B24,year,0),MATCH($B24-AH$4+1,Age,0))),0,INDEX('Stock Model'!$C$9:$AU$53,MATCH('Installed UEC'!$B24,year,0),MATCH($B24-AH$4+1,Age,0)))</f>
        <v>0</v>
      </c>
      <c r="AI24" s="521">
        <f>IF(ISNA(INDEX('Stock Model'!$C$9:$AU$53,MATCH('Installed UEC'!$B24,year,0),MATCH($B24-AI$4+1,Age,0))),0,INDEX('Stock Model'!$C$9:$AU$53,MATCH('Installed UEC'!$B24,year,0),MATCH($B24-AI$4+1,Age,0)))</f>
        <v>0</v>
      </c>
      <c r="AJ24" s="521">
        <f>IF(ISNA(INDEX('Stock Model'!$C$9:$AU$53,MATCH('Installed UEC'!$B24,year,0),MATCH($B24-AJ$4+1,Age,0))),0,INDEX('Stock Model'!$C$9:$AU$53,MATCH('Installed UEC'!$B24,year,0),MATCH($B24-AJ$4+1,Age,0)))</f>
        <v>0</v>
      </c>
      <c r="AK24" s="521">
        <f>IF(ISNA(INDEX('Stock Model'!$C$9:$AU$53,MATCH('Installed UEC'!$B24,year,0),MATCH($B24-AK$4+1,Age,0))),0,INDEX('Stock Model'!$C$9:$AU$53,MATCH('Installed UEC'!$B24,year,0),MATCH($B24-AK$4+1,Age,0)))</f>
        <v>0</v>
      </c>
      <c r="AL24" s="521">
        <f>IF(ISNA(INDEX('Stock Model'!$C$9:$AU$53,MATCH('Installed UEC'!$B24,year,0),MATCH($B24-AL$4+1,Age,0))),0,INDEX('Stock Model'!$C$9:$AU$53,MATCH('Installed UEC'!$B24,year,0),MATCH($B24-AL$4+1,Age,0)))</f>
        <v>0</v>
      </c>
      <c r="AM24" s="521">
        <f>IF(ISNA(INDEX('Stock Model'!$C$9:$AU$53,MATCH('Installed UEC'!$B24,year,0),MATCH($B24-AM$4+1,Age,0))),0,INDEX('Stock Model'!$C$9:$AU$53,MATCH('Installed UEC'!$B24,year,0),MATCH($B24-AM$4+1,Age,0)))</f>
        <v>0</v>
      </c>
      <c r="AN24" s="521">
        <f>IF(ISNA(INDEX('Stock Model'!$C$9:$AU$53,MATCH('Installed UEC'!$B24,year,0),MATCH($B24-AN$4+1,Age,0))),0,INDEX('Stock Model'!$C$9:$AU$53,MATCH('Installed UEC'!$B24,year,0),MATCH($B24-AN$4+1,Age,0)))</f>
        <v>0</v>
      </c>
      <c r="AO24" s="521">
        <f>IF(ISNA(INDEX('Stock Model'!$C$9:$AU$53,MATCH('Installed UEC'!$B24,year,0),MATCH($B24-AO$4+1,Age,0))),0,INDEX('Stock Model'!$C$9:$AU$53,MATCH('Installed UEC'!$B24,year,0),MATCH($B24-AO$4+1,Age,0)))</f>
        <v>0</v>
      </c>
      <c r="AP24" s="521">
        <f>IF(ISNA(INDEX('Stock Model'!$C$9:$AU$53,MATCH('Installed UEC'!$B24,year,0),MATCH($B24-AP$4+1,Age,0))),0,INDEX('Stock Model'!$C$9:$AU$53,MATCH('Installed UEC'!$B24,year,0),MATCH($B24-AP$4+1,Age,0)))</f>
        <v>0</v>
      </c>
      <c r="AQ24" s="521">
        <f>IF(ISNA(INDEX('Stock Model'!$C$9:$AU$53,MATCH('Installed UEC'!$B24,year,0),MATCH($B24-AQ$4+1,Age,0))),0,INDEX('Stock Model'!$C$9:$AU$53,MATCH('Installed UEC'!$B24,year,0),MATCH($B24-AQ$4+1,Age,0)))</f>
        <v>0</v>
      </c>
      <c r="AR24" s="521">
        <f>IF(ISNA(INDEX('Stock Model'!$C$9:$AU$53,MATCH('Installed UEC'!$B24,year,0),MATCH($B24-AR$4+1,Age,0))),0,INDEX('Stock Model'!$C$9:$AU$53,MATCH('Installed UEC'!$B24,year,0),MATCH($B24-AR$4+1,Age,0)))</f>
        <v>0</v>
      </c>
      <c r="AS24" s="521">
        <f>IF(ISNA(INDEX('Stock Model'!$C$9:$AU$53,MATCH('Installed UEC'!$B24,year,0),MATCH($B24-AS$4+1,Age,0))),0,INDEX('Stock Model'!$C$9:$AU$53,MATCH('Installed UEC'!$B24,year,0),MATCH($B24-AS$4+1,Age,0)))</f>
        <v>0</v>
      </c>
      <c r="AT24" s="521">
        <f>IF(ISNA(INDEX('Stock Model'!$C$9:$AU$53,MATCH('Installed UEC'!$B24,year,0),MATCH($B24-AT$4+1,Age,0))),0,INDEX('Stock Model'!$C$9:$AU$53,MATCH('Installed UEC'!$B24,year,0),MATCH($B24-AT$4+1,Age,0)))</f>
        <v>0</v>
      </c>
      <c r="AU24" s="521">
        <f>IF(ISNA(INDEX('Stock Model'!$C$9:$AU$53,MATCH('Installed UEC'!$B24,year,0),MATCH($B24-AU$4+1,Age,0))),0,INDEX('Stock Model'!$C$9:$AU$53,MATCH('Installed UEC'!$B24,year,0),MATCH($B24-AU$4+1,Age,0)))</f>
        <v>0</v>
      </c>
      <c r="AV24" s="521">
        <f ca="1" t="shared" si="1"/>
        <v>398079.3252870394</v>
      </c>
      <c r="AW24" s="511" t="str">
        <f ca="1">IF(AV24=SUM('Stock Model'!C28:AU28),"OK","Error")</f>
        <v>OK</v>
      </c>
    </row>
    <row r="25" spans="1:49" ht="15">
      <c r="A25" s="700"/>
      <c r="B25" s="511">
        <f t="shared" si="2"/>
        <v>2010</v>
      </c>
      <c r="C25" s="521">
        <f ca="1">IF(ISNA(INDEX('Stock Model'!$C$9:$AU$53,MATCH('Installed UEC'!$B25,year,0),MATCH($B25-C$4+1,Age,0))),0,INDEX('Stock Model'!$C$9:$AU$53,MATCH('Installed UEC'!$B25,year,0),MATCH($B25-C$4+1,Age,0)))</f>
        <v>0</v>
      </c>
      <c r="D25" s="521">
        <f ca="1">IF(ISNA(INDEX('Stock Model'!$C$9:$AU$53,MATCH('Installed UEC'!$B25,year,0),MATCH($B25-D$4+1,Age,0))),0,INDEX('Stock Model'!$C$9:$AU$53,MATCH('Installed UEC'!$B25,year,0),MATCH($B25-D$4+1,Age,0)))</f>
        <v>0</v>
      </c>
      <c r="E25" s="521">
        <f ca="1">IF(ISNA(INDEX('Stock Model'!$C$9:$AU$53,MATCH('Installed UEC'!$B25,year,0),MATCH($B25-E$4+1,Age,0))),0,INDEX('Stock Model'!$C$9:$AU$53,MATCH('Installed UEC'!$B25,year,0),MATCH($B25-E$4+1,Age,0)))</f>
        <v>0</v>
      </c>
      <c r="F25" s="521">
        <f ca="1">IF(ISNA(INDEX('Stock Model'!$C$9:$AU$53,MATCH('Installed UEC'!$B25,year,0),MATCH($B25-F$4+1,Age,0))),0,INDEX('Stock Model'!$C$9:$AU$53,MATCH('Installed UEC'!$B25,year,0),MATCH($B25-F$4+1,Age,0)))</f>
        <v>0</v>
      </c>
      <c r="G25" s="521">
        <f ca="1">IF(ISNA(INDEX('Stock Model'!$C$9:$AU$53,MATCH('Installed UEC'!$B25,year,0),MATCH($B25-G$4+1,Age,0))),0,INDEX('Stock Model'!$C$9:$AU$53,MATCH('Installed UEC'!$B25,year,0),MATCH($B25-G$4+1,Age,0)))</f>
        <v>0</v>
      </c>
      <c r="H25" s="521">
        <f ca="1">IF(ISNA(INDEX('Stock Model'!$C$9:$AU$53,MATCH('Installed UEC'!$B25,year,0),MATCH($B25-H$4+1,Age,0))),0,INDEX('Stock Model'!$C$9:$AU$53,MATCH('Installed UEC'!$B25,year,0),MATCH($B25-H$4+1,Age,0)))</f>
        <v>0</v>
      </c>
      <c r="I25" s="521">
        <f ca="1">IF(ISNA(INDEX('Stock Model'!$C$9:$AU$53,MATCH('Installed UEC'!$B25,year,0),MATCH($B25-I$4+1,Age,0))),0,INDEX('Stock Model'!$C$9:$AU$53,MATCH('Installed UEC'!$B25,year,0),MATCH($B25-I$4+1,Age,0)))</f>
        <v>0</v>
      </c>
      <c r="J25" s="521">
        <f ca="1">IF(ISNA(INDEX('Stock Model'!$C$9:$AU$53,MATCH('Installed UEC'!$B25,year,0),MATCH($B25-J$4+1,Age,0))),0,INDEX('Stock Model'!$C$9:$AU$53,MATCH('Installed UEC'!$B25,year,0),MATCH($B25-J$4+1,Age,0)))</f>
        <v>0</v>
      </c>
      <c r="K25" s="521">
        <f ca="1">IF(ISNA(INDEX('Stock Model'!$C$9:$AU$53,MATCH('Installed UEC'!$B25,year,0),MATCH($B25-K$4+1,Age,0))),0,INDEX('Stock Model'!$C$9:$AU$53,MATCH('Installed UEC'!$B25,year,0),MATCH($B25-K$4+1,Age,0)))</f>
        <v>0</v>
      </c>
      <c r="L25" s="521">
        <f ca="1">IF(ISNA(INDEX('Stock Model'!$C$9:$AU$53,MATCH('Installed UEC'!$B25,year,0),MATCH($B25-L$4+1,Age,0))),0,INDEX('Stock Model'!$C$9:$AU$53,MATCH('Installed UEC'!$B25,year,0),MATCH($B25-L$4+1,Age,0)))</f>
        <v>0</v>
      </c>
      <c r="M25" s="521">
        <f ca="1">IF(ISNA(INDEX('Stock Model'!$C$9:$AU$53,MATCH('Installed UEC'!$B25,year,0),MATCH($B25-M$4+1,Age,0))),0,INDEX('Stock Model'!$C$9:$AU$53,MATCH('Installed UEC'!$B25,year,0),MATCH($B25-M$4+1,Age,0)))</f>
        <v>36063.16547664524</v>
      </c>
      <c r="N25" s="521">
        <f ca="1">IF(ISNA(INDEX('Stock Model'!$C$9:$AU$53,MATCH('Installed UEC'!$B25,year,0),MATCH($B25-N$4+1,Age,0))),0,INDEX('Stock Model'!$C$9:$AU$53,MATCH('Installed UEC'!$B25,year,0),MATCH($B25-N$4+1,Age,0)))</f>
        <v>36130.652754304814</v>
      </c>
      <c r="O25" s="521">
        <f ca="1">IF(ISNA(INDEX('Stock Model'!$C$9:$AU$53,MATCH('Installed UEC'!$B25,year,0),MATCH($B25-O$4+1,Age,0))),0,INDEX('Stock Model'!$C$9:$AU$53,MATCH('Installed UEC'!$B25,year,0),MATCH($B25-O$4+1,Age,0)))</f>
        <v>36173.430309027586</v>
      </c>
      <c r="P25" s="521">
        <f ca="1">IF(ISNA(INDEX('Stock Model'!$C$9:$AU$53,MATCH('Installed UEC'!$B25,year,0),MATCH($B25-P$4+1,Age,0))),0,INDEX('Stock Model'!$C$9:$AU$53,MATCH('Installed UEC'!$B25,year,0),MATCH($B25-P$4+1,Age,0)))</f>
        <v>35627.50390902758</v>
      </c>
      <c r="Q25" s="521">
        <f ca="1">IF(ISNA(INDEX('Stock Model'!$C$9:$AU$53,MATCH('Installed UEC'!$B25,year,0),MATCH($B25-Q$4+1,Age,0))),0,INDEX('Stock Model'!$C$9:$AU$53,MATCH('Installed UEC'!$B25,year,0),MATCH($B25-Q$4+1,Age,0)))</f>
        <v>35783.38390902759</v>
      </c>
      <c r="R25" s="521">
        <f ca="1">IF(ISNA(INDEX('Stock Model'!$C$9:$AU$53,MATCH('Installed UEC'!$B25,year,0),MATCH($B25-R$4+1,Age,0))),0,INDEX('Stock Model'!$C$9:$AU$53,MATCH('Installed UEC'!$B25,year,0),MATCH($B25-R$4+1,Age,0)))</f>
        <v>36600.85650183865</v>
      </c>
      <c r="S25" s="521">
        <f ca="1">IF(ISNA(INDEX('Stock Model'!$C$9:$AU$53,MATCH('Installed UEC'!$B25,year,0),MATCH($B25-S$4+1,Age,0))),0,INDEX('Stock Model'!$C$9:$AU$53,MATCH('Installed UEC'!$B25,year,0),MATCH($B25-S$4+1,Age,0)))</f>
        <v>36468.089142602665</v>
      </c>
      <c r="T25" s="521">
        <f ca="1">IF(ISNA(INDEX('Stock Model'!$C$9:$AU$53,MATCH('Installed UEC'!$B25,year,0),MATCH($B25-T$4+1,Age,0))),0,INDEX('Stock Model'!$C$9:$AU$53,MATCH('Installed UEC'!$B25,year,0),MATCH($B25-T$4+1,Age,0)))</f>
        <v>39716.774858614204</v>
      </c>
      <c r="U25" s="521">
        <f ca="1">IF(ISNA(INDEX('Stock Model'!$C$9:$AU$53,MATCH('Installed UEC'!$B25,year,0),MATCH($B25-U$4+1,Age,0))),0,INDEX('Stock Model'!$C$9:$AU$53,MATCH('Installed UEC'!$B25,year,0),MATCH($B25-U$4+1,Age,0)))</f>
        <v>35768.02984012145</v>
      </c>
      <c r="V25" s="521">
        <f ca="1">IF(ISNA(INDEX('Stock Model'!$C$9:$AU$53,MATCH('Installed UEC'!$B25,year,0),MATCH($B25-V$4+1,Age,0))),0,INDEX('Stock Model'!$C$9:$AU$53,MATCH('Installed UEC'!$B25,year,0),MATCH($B25-V$4+1,Age,0)))</f>
        <v>33791.81131422306</v>
      </c>
      <c r="W25" s="521">
        <f ca="1">IF(ISNA(INDEX('Stock Model'!$C$9:$AU$53,MATCH('Installed UEC'!$B25,year,0),MATCH($B25-W$4+1,Age,0))),0,INDEX('Stock Model'!$C$9:$AU$53,MATCH('Installed UEC'!$B25,year,0),MATCH($B25-W$4+1,Age,0)))</f>
        <v>30447.183847400476</v>
      </c>
      <c r="X25" s="521">
        <f>IF(ISNA(INDEX('Stock Model'!$C$9:$AU$53,MATCH('Installed UEC'!$B25,year,0),MATCH($B25-X$4+1,Age,0))),0,INDEX('Stock Model'!$C$9:$AU$53,MATCH('Installed UEC'!$B25,year,0),MATCH($B25-X$4+1,Age,0)))</f>
        <v>0</v>
      </c>
      <c r="Y25" s="521">
        <f>IF(ISNA(INDEX('Stock Model'!$C$9:$AU$53,MATCH('Installed UEC'!$B25,year,0),MATCH($B25-Y$4+1,Age,0))),0,INDEX('Stock Model'!$C$9:$AU$53,MATCH('Installed UEC'!$B25,year,0),MATCH($B25-Y$4+1,Age,0)))</f>
        <v>0</v>
      </c>
      <c r="Z25" s="521">
        <f>IF(ISNA(INDEX('Stock Model'!$C$9:$AU$53,MATCH('Installed UEC'!$B25,year,0),MATCH($B25-Z$4+1,Age,0))),0,INDEX('Stock Model'!$C$9:$AU$53,MATCH('Installed UEC'!$B25,year,0),MATCH($B25-Z$4+1,Age,0)))</f>
        <v>0</v>
      </c>
      <c r="AA25" s="521">
        <f>IF(ISNA(INDEX('Stock Model'!$C$9:$AU$53,MATCH('Installed UEC'!$B25,year,0),MATCH($B25-AA$4+1,Age,0))),0,INDEX('Stock Model'!$C$9:$AU$53,MATCH('Installed UEC'!$B25,year,0),MATCH($B25-AA$4+1,Age,0)))</f>
        <v>0</v>
      </c>
      <c r="AB25" s="521">
        <f>IF(ISNA(INDEX('Stock Model'!$C$9:$AU$53,MATCH('Installed UEC'!$B25,year,0),MATCH($B25-AB$4+1,Age,0))),0,INDEX('Stock Model'!$C$9:$AU$53,MATCH('Installed UEC'!$B25,year,0),MATCH($B25-AB$4+1,Age,0)))</f>
        <v>0</v>
      </c>
      <c r="AC25" s="521">
        <f>IF(ISNA(INDEX('Stock Model'!$C$9:$AU$53,MATCH('Installed UEC'!$B25,year,0),MATCH($B25-AC$4+1,Age,0))),0,INDEX('Stock Model'!$C$9:$AU$53,MATCH('Installed UEC'!$B25,year,0),MATCH($B25-AC$4+1,Age,0)))</f>
        <v>0</v>
      </c>
      <c r="AD25" s="521">
        <f>IF(ISNA(INDEX('Stock Model'!$C$9:$AU$53,MATCH('Installed UEC'!$B25,year,0),MATCH($B25-AD$4+1,Age,0))),0,INDEX('Stock Model'!$C$9:$AU$53,MATCH('Installed UEC'!$B25,year,0),MATCH($B25-AD$4+1,Age,0)))</f>
        <v>0</v>
      </c>
      <c r="AE25" s="521">
        <f>IF(ISNA(INDEX('Stock Model'!$C$9:$AU$53,MATCH('Installed UEC'!$B25,year,0),MATCH($B25-AE$4+1,Age,0))),0,INDEX('Stock Model'!$C$9:$AU$53,MATCH('Installed UEC'!$B25,year,0),MATCH($B25-AE$4+1,Age,0)))</f>
        <v>0</v>
      </c>
      <c r="AF25" s="521">
        <f>IF(ISNA(INDEX('Stock Model'!$C$9:$AU$53,MATCH('Installed UEC'!$B25,year,0),MATCH($B25-AF$4+1,Age,0))),0,INDEX('Stock Model'!$C$9:$AU$53,MATCH('Installed UEC'!$B25,year,0),MATCH($B25-AF$4+1,Age,0)))</f>
        <v>0</v>
      </c>
      <c r="AG25" s="521">
        <f>IF(ISNA(INDEX('Stock Model'!$C$9:$AU$53,MATCH('Installed UEC'!$B25,year,0),MATCH($B25-AG$4+1,Age,0))),0,INDEX('Stock Model'!$C$9:$AU$53,MATCH('Installed UEC'!$B25,year,0),MATCH($B25-AG$4+1,Age,0)))</f>
        <v>0</v>
      </c>
      <c r="AH25" s="521">
        <f>IF(ISNA(INDEX('Stock Model'!$C$9:$AU$53,MATCH('Installed UEC'!$B25,year,0),MATCH($B25-AH$4+1,Age,0))),0,INDEX('Stock Model'!$C$9:$AU$53,MATCH('Installed UEC'!$B25,year,0),MATCH($B25-AH$4+1,Age,0)))</f>
        <v>0</v>
      </c>
      <c r="AI25" s="521">
        <f>IF(ISNA(INDEX('Stock Model'!$C$9:$AU$53,MATCH('Installed UEC'!$B25,year,0),MATCH($B25-AI$4+1,Age,0))),0,INDEX('Stock Model'!$C$9:$AU$53,MATCH('Installed UEC'!$B25,year,0),MATCH($B25-AI$4+1,Age,0)))</f>
        <v>0</v>
      </c>
      <c r="AJ25" s="521">
        <f>IF(ISNA(INDEX('Stock Model'!$C$9:$AU$53,MATCH('Installed UEC'!$B25,year,0),MATCH($B25-AJ$4+1,Age,0))),0,INDEX('Stock Model'!$C$9:$AU$53,MATCH('Installed UEC'!$B25,year,0),MATCH($B25-AJ$4+1,Age,0)))</f>
        <v>0</v>
      </c>
      <c r="AK25" s="521">
        <f>IF(ISNA(INDEX('Stock Model'!$C$9:$AU$53,MATCH('Installed UEC'!$B25,year,0),MATCH($B25-AK$4+1,Age,0))),0,INDEX('Stock Model'!$C$9:$AU$53,MATCH('Installed UEC'!$B25,year,0),MATCH($B25-AK$4+1,Age,0)))</f>
        <v>0</v>
      </c>
      <c r="AL25" s="521">
        <f>IF(ISNA(INDEX('Stock Model'!$C$9:$AU$53,MATCH('Installed UEC'!$B25,year,0),MATCH($B25-AL$4+1,Age,0))),0,INDEX('Stock Model'!$C$9:$AU$53,MATCH('Installed UEC'!$B25,year,0),MATCH($B25-AL$4+1,Age,0)))</f>
        <v>0</v>
      </c>
      <c r="AM25" s="521">
        <f>IF(ISNA(INDEX('Stock Model'!$C$9:$AU$53,MATCH('Installed UEC'!$B25,year,0),MATCH($B25-AM$4+1,Age,0))),0,INDEX('Stock Model'!$C$9:$AU$53,MATCH('Installed UEC'!$B25,year,0),MATCH($B25-AM$4+1,Age,0)))</f>
        <v>0</v>
      </c>
      <c r="AN25" s="521">
        <f>IF(ISNA(INDEX('Stock Model'!$C$9:$AU$53,MATCH('Installed UEC'!$B25,year,0),MATCH($B25-AN$4+1,Age,0))),0,INDEX('Stock Model'!$C$9:$AU$53,MATCH('Installed UEC'!$B25,year,0),MATCH($B25-AN$4+1,Age,0)))</f>
        <v>0</v>
      </c>
      <c r="AO25" s="521">
        <f>IF(ISNA(INDEX('Stock Model'!$C$9:$AU$53,MATCH('Installed UEC'!$B25,year,0),MATCH($B25-AO$4+1,Age,0))),0,INDEX('Stock Model'!$C$9:$AU$53,MATCH('Installed UEC'!$B25,year,0),MATCH($B25-AO$4+1,Age,0)))</f>
        <v>0</v>
      </c>
      <c r="AP25" s="521">
        <f>IF(ISNA(INDEX('Stock Model'!$C$9:$AU$53,MATCH('Installed UEC'!$B25,year,0),MATCH($B25-AP$4+1,Age,0))),0,INDEX('Stock Model'!$C$9:$AU$53,MATCH('Installed UEC'!$B25,year,0),MATCH($B25-AP$4+1,Age,0)))</f>
        <v>0</v>
      </c>
      <c r="AQ25" s="521">
        <f>IF(ISNA(INDEX('Stock Model'!$C$9:$AU$53,MATCH('Installed UEC'!$B25,year,0),MATCH($B25-AQ$4+1,Age,0))),0,INDEX('Stock Model'!$C$9:$AU$53,MATCH('Installed UEC'!$B25,year,0),MATCH($B25-AQ$4+1,Age,0)))</f>
        <v>0</v>
      </c>
      <c r="AR25" s="521">
        <f>IF(ISNA(INDEX('Stock Model'!$C$9:$AU$53,MATCH('Installed UEC'!$B25,year,0),MATCH($B25-AR$4+1,Age,0))),0,INDEX('Stock Model'!$C$9:$AU$53,MATCH('Installed UEC'!$B25,year,0),MATCH($B25-AR$4+1,Age,0)))</f>
        <v>0</v>
      </c>
      <c r="AS25" s="521">
        <f>IF(ISNA(INDEX('Stock Model'!$C$9:$AU$53,MATCH('Installed UEC'!$B25,year,0),MATCH($B25-AS$4+1,Age,0))),0,INDEX('Stock Model'!$C$9:$AU$53,MATCH('Installed UEC'!$B25,year,0),MATCH($B25-AS$4+1,Age,0)))</f>
        <v>0</v>
      </c>
      <c r="AT25" s="521">
        <f>IF(ISNA(INDEX('Stock Model'!$C$9:$AU$53,MATCH('Installed UEC'!$B25,year,0),MATCH($B25-AT$4+1,Age,0))),0,INDEX('Stock Model'!$C$9:$AU$53,MATCH('Installed UEC'!$B25,year,0),MATCH($B25-AT$4+1,Age,0)))</f>
        <v>0</v>
      </c>
      <c r="AU25" s="521">
        <f>IF(ISNA(INDEX('Stock Model'!$C$9:$AU$53,MATCH('Installed UEC'!$B25,year,0),MATCH($B25-AU$4+1,Age,0))),0,INDEX('Stock Model'!$C$9:$AU$53,MATCH('Installed UEC'!$B25,year,0),MATCH($B25-AU$4+1,Age,0)))</f>
        <v>0</v>
      </c>
      <c r="AV25" s="521">
        <f ca="1" t="shared" si="1"/>
        <v>392570.88186283334</v>
      </c>
      <c r="AW25" s="511" t="str">
        <f ca="1">IF(AV25=SUM('Stock Model'!C29:AU29),"OK","Error")</f>
        <v>OK</v>
      </c>
    </row>
    <row r="26" spans="1:49" ht="15">
      <c r="A26" s="700"/>
      <c r="B26" s="511">
        <f t="shared" si="2"/>
        <v>2011</v>
      </c>
      <c r="C26" s="521">
        <f ca="1">IF(ISNA(INDEX('Stock Model'!$C$9:$AU$53,MATCH('Installed UEC'!$B26,year,0),MATCH($B26-C$4+1,Age,0))),0,INDEX('Stock Model'!$C$9:$AU$53,MATCH('Installed UEC'!$B26,year,0),MATCH($B26-C$4+1,Age,0)))</f>
        <v>0</v>
      </c>
      <c r="D26" s="521">
        <f ca="1">IF(ISNA(INDEX('Stock Model'!$C$9:$AU$53,MATCH('Installed UEC'!$B26,year,0),MATCH($B26-D$4+1,Age,0))),0,INDEX('Stock Model'!$C$9:$AU$53,MATCH('Installed UEC'!$B26,year,0),MATCH($B26-D$4+1,Age,0)))</f>
        <v>0</v>
      </c>
      <c r="E26" s="521">
        <f ca="1">IF(ISNA(INDEX('Stock Model'!$C$9:$AU$53,MATCH('Installed UEC'!$B26,year,0),MATCH($B26-E$4+1,Age,0))),0,INDEX('Stock Model'!$C$9:$AU$53,MATCH('Installed UEC'!$B26,year,0),MATCH($B26-E$4+1,Age,0)))</f>
        <v>0</v>
      </c>
      <c r="F26" s="521">
        <f ca="1">IF(ISNA(INDEX('Stock Model'!$C$9:$AU$53,MATCH('Installed UEC'!$B26,year,0),MATCH($B26-F$4+1,Age,0))),0,INDEX('Stock Model'!$C$9:$AU$53,MATCH('Installed UEC'!$B26,year,0),MATCH($B26-F$4+1,Age,0)))</f>
        <v>0</v>
      </c>
      <c r="G26" s="521">
        <f ca="1">IF(ISNA(INDEX('Stock Model'!$C$9:$AU$53,MATCH('Installed UEC'!$B26,year,0),MATCH($B26-G$4+1,Age,0))),0,INDEX('Stock Model'!$C$9:$AU$53,MATCH('Installed UEC'!$B26,year,0),MATCH($B26-G$4+1,Age,0)))</f>
        <v>0</v>
      </c>
      <c r="H26" s="521">
        <f ca="1">IF(ISNA(INDEX('Stock Model'!$C$9:$AU$53,MATCH('Installed UEC'!$B26,year,0),MATCH($B26-H$4+1,Age,0))),0,INDEX('Stock Model'!$C$9:$AU$53,MATCH('Installed UEC'!$B26,year,0),MATCH($B26-H$4+1,Age,0)))</f>
        <v>0</v>
      </c>
      <c r="I26" s="521">
        <f ca="1">IF(ISNA(INDEX('Stock Model'!$C$9:$AU$53,MATCH('Installed UEC'!$B26,year,0),MATCH($B26-I$4+1,Age,0))),0,INDEX('Stock Model'!$C$9:$AU$53,MATCH('Installed UEC'!$B26,year,0),MATCH($B26-I$4+1,Age,0)))</f>
        <v>0</v>
      </c>
      <c r="J26" s="521">
        <f ca="1">IF(ISNA(INDEX('Stock Model'!$C$9:$AU$53,MATCH('Installed UEC'!$B26,year,0),MATCH($B26-J$4+1,Age,0))),0,INDEX('Stock Model'!$C$9:$AU$53,MATCH('Installed UEC'!$B26,year,0),MATCH($B26-J$4+1,Age,0)))</f>
        <v>0</v>
      </c>
      <c r="K26" s="521">
        <f ca="1">IF(ISNA(INDEX('Stock Model'!$C$9:$AU$53,MATCH('Installed UEC'!$B26,year,0),MATCH($B26-K$4+1,Age,0))),0,INDEX('Stock Model'!$C$9:$AU$53,MATCH('Installed UEC'!$B26,year,0),MATCH($B26-K$4+1,Age,0)))</f>
        <v>0</v>
      </c>
      <c r="L26" s="521">
        <f ca="1">IF(ISNA(INDEX('Stock Model'!$C$9:$AU$53,MATCH('Installed UEC'!$B26,year,0),MATCH($B26-L$4+1,Age,0))),0,INDEX('Stock Model'!$C$9:$AU$53,MATCH('Installed UEC'!$B26,year,0),MATCH($B26-L$4+1,Age,0)))</f>
        <v>0</v>
      </c>
      <c r="M26" s="521">
        <f ca="1">IF(ISNA(INDEX('Stock Model'!$C$9:$AU$53,MATCH('Installed UEC'!$B26,year,0),MATCH($B26-M$4+1,Age,0))),0,INDEX('Stock Model'!$C$9:$AU$53,MATCH('Installed UEC'!$B26,year,0),MATCH($B26-M$4+1,Age,0)))</f>
        <v>0</v>
      </c>
      <c r="N26" s="521">
        <f ca="1">IF(ISNA(INDEX('Stock Model'!$C$9:$AU$53,MATCH('Installed UEC'!$B26,year,0),MATCH($B26-N$4+1,Age,0))),0,INDEX('Stock Model'!$C$9:$AU$53,MATCH('Installed UEC'!$B26,year,0),MATCH($B26-N$4+1,Age,0)))</f>
        <v>36130.652754304814</v>
      </c>
      <c r="O26" s="521">
        <f ca="1">IF(ISNA(INDEX('Stock Model'!$C$9:$AU$53,MATCH('Installed UEC'!$B26,year,0),MATCH($B26-O$4+1,Age,0))),0,INDEX('Stock Model'!$C$9:$AU$53,MATCH('Installed UEC'!$B26,year,0),MATCH($B26-O$4+1,Age,0)))</f>
        <v>36173.430309027586</v>
      </c>
      <c r="P26" s="521">
        <f ca="1">IF(ISNA(INDEX('Stock Model'!$C$9:$AU$53,MATCH('Installed UEC'!$B26,year,0),MATCH($B26-P$4+1,Age,0))),0,INDEX('Stock Model'!$C$9:$AU$53,MATCH('Installed UEC'!$B26,year,0),MATCH($B26-P$4+1,Age,0)))</f>
        <v>35627.50390902758</v>
      </c>
      <c r="Q26" s="521">
        <f ca="1">IF(ISNA(INDEX('Stock Model'!$C$9:$AU$53,MATCH('Installed UEC'!$B26,year,0),MATCH($B26-Q$4+1,Age,0))),0,INDEX('Stock Model'!$C$9:$AU$53,MATCH('Installed UEC'!$B26,year,0),MATCH($B26-Q$4+1,Age,0)))</f>
        <v>35783.38390902759</v>
      </c>
      <c r="R26" s="521">
        <f ca="1">IF(ISNA(INDEX('Stock Model'!$C$9:$AU$53,MATCH('Installed UEC'!$B26,year,0),MATCH($B26-R$4+1,Age,0))),0,INDEX('Stock Model'!$C$9:$AU$53,MATCH('Installed UEC'!$B26,year,0),MATCH($B26-R$4+1,Age,0)))</f>
        <v>36600.85650183865</v>
      </c>
      <c r="S26" s="521">
        <f ca="1">IF(ISNA(INDEX('Stock Model'!$C$9:$AU$53,MATCH('Installed UEC'!$B26,year,0),MATCH($B26-S$4+1,Age,0))),0,INDEX('Stock Model'!$C$9:$AU$53,MATCH('Installed UEC'!$B26,year,0),MATCH($B26-S$4+1,Age,0)))</f>
        <v>36468.089142602665</v>
      </c>
      <c r="T26" s="521">
        <f ca="1">IF(ISNA(INDEX('Stock Model'!$C$9:$AU$53,MATCH('Installed UEC'!$B26,year,0),MATCH($B26-T$4+1,Age,0))),0,INDEX('Stock Model'!$C$9:$AU$53,MATCH('Installed UEC'!$B26,year,0),MATCH($B26-T$4+1,Age,0)))</f>
        <v>39716.774858614204</v>
      </c>
      <c r="U26" s="521">
        <f ca="1">IF(ISNA(INDEX('Stock Model'!$C$9:$AU$53,MATCH('Installed UEC'!$B26,year,0),MATCH($B26-U$4+1,Age,0))),0,INDEX('Stock Model'!$C$9:$AU$53,MATCH('Installed UEC'!$B26,year,0),MATCH($B26-U$4+1,Age,0)))</f>
        <v>35768.02984012145</v>
      </c>
      <c r="V26" s="521">
        <f ca="1">IF(ISNA(INDEX('Stock Model'!$C$9:$AU$53,MATCH('Installed UEC'!$B26,year,0),MATCH($B26-V$4+1,Age,0))),0,INDEX('Stock Model'!$C$9:$AU$53,MATCH('Installed UEC'!$B26,year,0),MATCH($B26-V$4+1,Age,0)))</f>
        <v>33791.81131422306</v>
      </c>
      <c r="W26" s="521">
        <f ca="1">IF(ISNA(INDEX('Stock Model'!$C$9:$AU$53,MATCH('Installed UEC'!$B26,year,0),MATCH($B26-W$4+1,Age,0))),0,INDEX('Stock Model'!$C$9:$AU$53,MATCH('Installed UEC'!$B26,year,0),MATCH($B26-W$4+1,Age,0)))</f>
        <v>30447.183847400476</v>
      </c>
      <c r="X26" s="521">
        <f ca="1">IF(ISNA(INDEX('Stock Model'!$C$9:$AU$53,MATCH('Installed UEC'!$B26,year,0),MATCH($B26-X$4+1,Age,0))),0,INDEX('Stock Model'!$C$9:$AU$53,MATCH('Installed UEC'!$B26,year,0),MATCH($B26-X$4+1,Age,0)))</f>
        <v>31897.947192538813</v>
      </c>
      <c r="Y26" s="521">
        <f>IF(ISNA(INDEX('Stock Model'!$C$9:$AU$53,MATCH('Installed UEC'!$B26,year,0),MATCH($B26-Y$4+1,Age,0))),0,INDEX('Stock Model'!$C$9:$AU$53,MATCH('Installed UEC'!$B26,year,0),MATCH($B26-Y$4+1,Age,0)))</f>
        <v>0</v>
      </c>
      <c r="Z26" s="521">
        <f>IF(ISNA(INDEX('Stock Model'!$C$9:$AU$53,MATCH('Installed UEC'!$B26,year,0),MATCH($B26-Z$4+1,Age,0))),0,INDEX('Stock Model'!$C$9:$AU$53,MATCH('Installed UEC'!$B26,year,0),MATCH($B26-Z$4+1,Age,0)))</f>
        <v>0</v>
      </c>
      <c r="AA26" s="521">
        <f>IF(ISNA(INDEX('Stock Model'!$C$9:$AU$53,MATCH('Installed UEC'!$B26,year,0),MATCH($B26-AA$4+1,Age,0))),0,INDEX('Stock Model'!$C$9:$AU$53,MATCH('Installed UEC'!$B26,year,0),MATCH($B26-AA$4+1,Age,0)))</f>
        <v>0</v>
      </c>
      <c r="AB26" s="521">
        <f>IF(ISNA(INDEX('Stock Model'!$C$9:$AU$53,MATCH('Installed UEC'!$B26,year,0),MATCH($B26-AB$4+1,Age,0))),0,INDEX('Stock Model'!$C$9:$AU$53,MATCH('Installed UEC'!$B26,year,0),MATCH($B26-AB$4+1,Age,0)))</f>
        <v>0</v>
      </c>
      <c r="AC26" s="521">
        <f>IF(ISNA(INDEX('Stock Model'!$C$9:$AU$53,MATCH('Installed UEC'!$B26,year,0),MATCH($B26-AC$4+1,Age,0))),0,INDEX('Stock Model'!$C$9:$AU$53,MATCH('Installed UEC'!$B26,year,0),MATCH($B26-AC$4+1,Age,0)))</f>
        <v>0</v>
      </c>
      <c r="AD26" s="521">
        <f>IF(ISNA(INDEX('Stock Model'!$C$9:$AU$53,MATCH('Installed UEC'!$B26,year,0),MATCH($B26-AD$4+1,Age,0))),0,INDEX('Stock Model'!$C$9:$AU$53,MATCH('Installed UEC'!$B26,year,0),MATCH($B26-AD$4+1,Age,0)))</f>
        <v>0</v>
      </c>
      <c r="AE26" s="521">
        <f>IF(ISNA(INDEX('Stock Model'!$C$9:$AU$53,MATCH('Installed UEC'!$B26,year,0),MATCH($B26-AE$4+1,Age,0))),0,INDEX('Stock Model'!$C$9:$AU$53,MATCH('Installed UEC'!$B26,year,0),MATCH($B26-AE$4+1,Age,0)))</f>
        <v>0</v>
      </c>
      <c r="AF26" s="521">
        <f>IF(ISNA(INDEX('Stock Model'!$C$9:$AU$53,MATCH('Installed UEC'!$B26,year,0),MATCH($B26-AF$4+1,Age,0))),0,INDEX('Stock Model'!$C$9:$AU$53,MATCH('Installed UEC'!$B26,year,0),MATCH($B26-AF$4+1,Age,0)))</f>
        <v>0</v>
      </c>
      <c r="AG26" s="521">
        <f>IF(ISNA(INDEX('Stock Model'!$C$9:$AU$53,MATCH('Installed UEC'!$B26,year,0),MATCH($B26-AG$4+1,Age,0))),0,INDEX('Stock Model'!$C$9:$AU$53,MATCH('Installed UEC'!$B26,year,0),MATCH($B26-AG$4+1,Age,0)))</f>
        <v>0</v>
      </c>
      <c r="AH26" s="521">
        <f>IF(ISNA(INDEX('Stock Model'!$C$9:$AU$53,MATCH('Installed UEC'!$B26,year,0),MATCH($B26-AH$4+1,Age,0))),0,INDEX('Stock Model'!$C$9:$AU$53,MATCH('Installed UEC'!$B26,year,0),MATCH($B26-AH$4+1,Age,0)))</f>
        <v>0</v>
      </c>
      <c r="AI26" s="521">
        <f>IF(ISNA(INDEX('Stock Model'!$C$9:$AU$53,MATCH('Installed UEC'!$B26,year,0),MATCH($B26-AI$4+1,Age,0))),0,INDEX('Stock Model'!$C$9:$AU$53,MATCH('Installed UEC'!$B26,year,0),MATCH($B26-AI$4+1,Age,0)))</f>
        <v>0</v>
      </c>
      <c r="AJ26" s="521">
        <f>IF(ISNA(INDEX('Stock Model'!$C$9:$AU$53,MATCH('Installed UEC'!$B26,year,0),MATCH($B26-AJ$4+1,Age,0))),0,INDEX('Stock Model'!$C$9:$AU$53,MATCH('Installed UEC'!$B26,year,0),MATCH($B26-AJ$4+1,Age,0)))</f>
        <v>0</v>
      </c>
      <c r="AK26" s="521">
        <f>IF(ISNA(INDEX('Stock Model'!$C$9:$AU$53,MATCH('Installed UEC'!$B26,year,0),MATCH($B26-AK$4+1,Age,0))),0,INDEX('Stock Model'!$C$9:$AU$53,MATCH('Installed UEC'!$B26,year,0),MATCH($B26-AK$4+1,Age,0)))</f>
        <v>0</v>
      </c>
      <c r="AL26" s="521">
        <f>IF(ISNA(INDEX('Stock Model'!$C$9:$AU$53,MATCH('Installed UEC'!$B26,year,0),MATCH($B26-AL$4+1,Age,0))),0,INDEX('Stock Model'!$C$9:$AU$53,MATCH('Installed UEC'!$B26,year,0),MATCH($B26-AL$4+1,Age,0)))</f>
        <v>0</v>
      </c>
      <c r="AM26" s="521">
        <f>IF(ISNA(INDEX('Stock Model'!$C$9:$AU$53,MATCH('Installed UEC'!$B26,year,0),MATCH($B26-AM$4+1,Age,0))),0,INDEX('Stock Model'!$C$9:$AU$53,MATCH('Installed UEC'!$B26,year,0),MATCH($B26-AM$4+1,Age,0)))</f>
        <v>0</v>
      </c>
      <c r="AN26" s="521">
        <f>IF(ISNA(INDEX('Stock Model'!$C$9:$AU$53,MATCH('Installed UEC'!$B26,year,0),MATCH($B26-AN$4+1,Age,0))),0,INDEX('Stock Model'!$C$9:$AU$53,MATCH('Installed UEC'!$B26,year,0),MATCH($B26-AN$4+1,Age,0)))</f>
        <v>0</v>
      </c>
      <c r="AO26" s="521">
        <f>IF(ISNA(INDEX('Stock Model'!$C$9:$AU$53,MATCH('Installed UEC'!$B26,year,0),MATCH($B26-AO$4+1,Age,0))),0,INDEX('Stock Model'!$C$9:$AU$53,MATCH('Installed UEC'!$B26,year,0),MATCH($B26-AO$4+1,Age,0)))</f>
        <v>0</v>
      </c>
      <c r="AP26" s="521">
        <f>IF(ISNA(INDEX('Stock Model'!$C$9:$AU$53,MATCH('Installed UEC'!$B26,year,0),MATCH($B26-AP$4+1,Age,0))),0,INDEX('Stock Model'!$C$9:$AU$53,MATCH('Installed UEC'!$B26,year,0),MATCH($B26-AP$4+1,Age,0)))</f>
        <v>0</v>
      </c>
      <c r="AQ26" s="521">
        <f>IF(ISNA(INDEX('Stock Model'!$C$9:$AU$53,MATCH('Installed UEC'!$B26,year,0),MATCH($B26-AQ$4+1,Age,0))),0,INDEX('Stock Model'!$C$9:$AU$53,MATCH('Installed UEC'!$B26,year,0),MATCH($B26-AQ$4+1,Age,0)))</f>
        <v>0</v>
      </c>
      <c r="AR26" s="521">
        <f>IF(ISNA(INDEX('Stock Model'!$C$9:$AU$53,MATCH('Installed UEC'!$B26,year,0),MATCH($B26-AR$4+1,Age,0))),0,INDEX('Stock Model'!$C$9:$AU$53,MATCH('Installed UEC'!$B26,year,0),MATCH($B26-AR$4+1,Age,0)))</f>
        <v>0</v>
      </c>
      <c r="AS26" s="521">
        <f>IF(ISNA(INDEX('Stock Model'!$C$9:$AU$53,MATCH('Installed UEC'!$B26,year,0),MATCH($B26-AS$4+1,Age,0))),0,INDEX('Stock Model'!$C$9:$AU$53,MATCH('Installed UEC'!$B26,year,0),MATCH($B26-AS$4+1,Age,0)))</f>
        <v>0</v>
      </c>
      <c r="AT26" s="521">
        <f>IF(ISNA(INDEX('Stock Model'!$C$9:$AU$53,MATCH('Installed UEC'!$B26,year,0),MATCH($B26-AT$4+1,Age,0))),0,INDEX('Stock Model'!$C$9:$AU$53,MATCH('Installed UEC'!$B26,year,0),MATCH($B26-AT$4+1,Age,0)))</f>
        <v>0</v>
      </c>
      <c r="AU26" s="521">
        <f>IF(ISNA(INDEX('Stock Model'!$C$9:$AU$53,MATCH('Installed UEC'!$B26,year,0),MATCH($B26-AU$4+1,Age,0))),0,INDEX('Stock Model'!$C$9:$AU$53,MATCH('Installed UEC'!$B26,year,0),MATCH($B26-AU$4+1,Age,0)))</f>
        <v>0</v>
      </c>
      <c r="AV26" s="521">
        <f ca="1" t="shared" si="1"/>
        <v>388405.6635787269</v>
      </c>
      <c r="AW26" s="511" t="str">
        <f ca="1">IF(AV26=SUM('Stock Model'!C30:AU30),"OK","Error")</f>
        <v>OK</v>
      </c>
    </row>
    <row r="27" spans="1:49" ht="15">
      <c r="A27" s="700"/>
      <c r="B27" s="511">
        <f t="shared" si="2"/>
        <v>2012</v>
      </c>
      <c r="C27" s="521">
        <f ca="1">IF(ISNA(INDEX('Stock Model'!$C$9:$AU$53,MATCH('Installed UEC'!$B27,year,0),MATCH($B27-C$4+1,Age,0))),0,INDEX('Stock Model'!$C$9:$AU$53,MATCH('Installed UEC'!$B27,year,0),MATCH($B27-C$4+1,Age,0)))</f>
        <v>0</v>
      </c>
      <c r="D27" s="521">
        <f ca="1">IF(ISNA(INDEX('Stock Model'!$C$9:$AU$53,MATCH('Installed UEC'!$B27,year,0),MATCH($B27-D$4+1,Age,0))),0,INDEX('Stock Model'!$C$9:$AU$53,MATCH('Installed UEC'!$B27,year,0),MATCH($B27-D$4+1,Age,0)))</f>
        <v>0</v>
      </c>
      <c r="E27" s="521">
        <f ca="1">IF(ISNA(INDEX('Stock Model'!$C$9:$AU$53,MATCH('Installed UEC'!$B27,year,0),MATCH($B27-E$4+1,Age,0))),0,INDEX('Stock Model'!$C$9:$AU$53,MATCH('Installed UEC'!$B27,year,0),MATCH($B27-E$4+1,Age,0)))</f>
        <v>0</v>
      </c>
      <c r="F27" s="521">
        <f ca="1">IF(ISNA(INDEX('Stock Model'!$C$9:$AU$53,MATCH('Installed UEC'!$B27,year,0),MATCH($B27-F$4+1,Age,0))),0,INDEX('Stock Model'!$C$9:$AU$53,MATCH('Installed UEC'!$B27,year,0),MATCH($B27-F$4+1,Age,0)))</f>
        <v>0</v>
      </c>
      <c r="G27" s="521">
        <f ca="1">IF(ISNA(INDEX('Stock Model'!$C$9:$AU$53,MATCH('Installed UEC'!$B27,year,0),MATCH($B27-G$4+1,Age,0))),0,INDEX('Stock Model'!$C$9:$AU$53,MATCH('Installed UEC'!$B27,year,0),MATCH($B27-G$4+1,Age,0)))</f>
        <v>0</v>
      </c>
      <c r="H27" s="521">
        <f ca="1">IF(ISNA(INDEX('Stock Model'!$C$9:$AU$53,MATCH('Installed UEC'!$B27,year,0),MATCH($B27-H$4+1,Age,0))),0,INDEX('Stock Model'!$C$9:$AU$53,MATCH('Installed UEC'!$B27,year,0),MATCH($B27-H$4+1,Age,0)))</f>
        <v>0</v>
      </c>
      <c r="I27" s="521">
        <f ca="1">IF(ISNA(INDEX('Stock Model'!$C$9:$AU$53,MATCH('Installed UEC'!$B27,year,0),MATCH($B27-I$4+1,Age,0))),0,INDEX('Stock Model'!$C$9:$AU$53,MATCH('Installed UEC'!$B27,year,0),MATCH($B27-I$4+1,Age,0)))</f>
        <v>0</v>
      </c>
      <c r="J27" s="521">
        <f ca="1">IF(ISNA(INDEX('Stock Model'!$C$9:$AU$53,MATCH('Installed UEC'!$B27,year,0),MATCH($B27-J$4+1,Age,0))),0,INDEX('Stock Model'!$C$9:$AU$53,MATCH('Installed UEC'!$B27,year,0),MATCH($B27-J$4+1,Age,0)))</f>
        <v>0</v>
      </c>
      <c r="K27" s="521">
        <f ca="1">IF(ISNA(INDEX('Stock Model'!$C$9:$AU$53,MATCH('Installed UEC'!$B27,year,0),MATCH($B27-K$4+1,Age,0))),0,INDEX('Stock Model'!$C$9:$AU$53,MATCH('Installed UEC'!$B27,year,0),MATCH($B27-K$4+1,Age,0)))</f>
        <v>0</v>
      </c>
      <c r="L27" s="521">
        <f ca="1">IF(ISNA(INDEX('Stock Model'!$C$9:$AU$53,MATCH('Installed UEC'!$B27,year,0),MATCH($B27-L$4+1,Age,0))),0,INDEX('Stock Model'!$C$9:$AU$53,MATCH('Installed UEC'!$B27,year,0),MATCH($B27-L$4+1,Age,0)))</f>
        <v>0</v>
      </c>
      <c r="M27" s="521">
        <f ca="1">IF(ISNA(INDEX('Stock Model'!$C$9:$AU$53,MATCH('Installed UEC'!$B27,year,0),MATCH($B27-M$4+1,Age,0))),0,INDEX('Stock Model'!$C$9:$AU$53,MATCH('Installed UEC'!$B27,year,0),MATCH($B27-M$4+1,Age,0)))</f>
        <v>0</v>
      </c>
      <c r="N27" s="521">
        <f ca="1">IF(ISNA(INDEX('Stock Model'!$C$9:$AU$53,MATCH('Installed UEC'!$B27,year,0),MATCH($B27-N$4+1,Age,0))),0,INDEX('Stock Model'!$C$9:$AU$53,MATCH('Installed UEC'!$B27,year,0),MATCH($B27-N$4+1,Age,0)))</f>
        <v>0</v>
      </c>
      <c r="O27" s="521">
        <f ca="1">IF(ISNA(INDEX('Stock Model'!$C$9:$AU$53,MATCH('Installed UEC'!$B27,year,0),MATCH($B27-O$4+1,Age,0))),0,INDEX('Stock Model'!$C$9:$AU$53,MATCH('Installed UEC'!$B27,year,0),MATCH($B27-O$4+1,Age,0)))</f>
        <v>36173.430309027586</v>
      </c>
      <c r="P27" s="521">
        <f ca="1">IF(ISNA(INDEX('Stock Model'!$C$9:$AU$53,MATCH('Installed UEC'!$B27,year,0),MATCH($B27-P$4+1,Age,0))),0,INDEX('Stock Model'!$C$9:$AU$53,MATCH('Installed UEC'!$B27,year,0),MATCH($B27-P$4+1,Age,0)))</f>
        <v>35627.50390902758</v>
      </c>
      <c r="Q27" s="521">
        <f ca="1">IF(ISNA(INDEX('Stock Model'!$C$9:$AU$53,MATCH('Installed UEC'!$B27,year,0),MATCH($B27-Q$4+1,Age,0))),0,INDEX('Stock Model'!$C$9:$AU$53,MATCH('Installed UEC'!$B27,year,0),MATCH($B27-Q$4+1,Age,0)))</f>
        <v>35783.38390902759</v>
      </c>
      <c r="R27" s="521">
        <f ca="1">IF(ISNA(INDEX('Stock Model'!$C$9:$AU$53,MATCH('Installed UEC'!$B27,year,0),MATCH($B27-R$4+1,Age,0))),0,INDEX('Stock Model'!$C$9:$AU$53,MATCH('Installed UEC'!$B27,year,0),MATCH($B27-R$4+1,Age,0)))</f>
        <v>36600.85650183865</v>
      </c>
      <c r="S27" s="521">
        <f ca="1">IF(ISNA(INDEX('Stock Model'!$C$9:$AU$53,MATCH('Installed UEC'!$B27,year,0),MATCH($B27-S$4+1,Age,0))),0,INDEX('Stock Model'!$C$9:$AU$53,MATCH('Installed UEC'!$B27,year,0),MATCH($B27-S$4+1,Age,0)))</f>
        <v>36468.089142602665</v>
      </c>
      <c r="T27" s="521">
        <f ca="1">IF(ISNA(INDEX('Stock Model'!$C$9:$AU$53,MATCH('Installed UEC'!$B27,year,0),MATCH($B27-T$4+1,Age,0))),0,INDEX('Stock Model'!$C$9:$AU$53,MATCH('Installed UEC'!$B27,year,0),MATCH($B27-T$4+1,Age,0)))</f>
        <v>39716.774858614204</v>
      </c>
      <c r="U27" s="521">
        <f ca="1">IF(ISNA(INDEX('Stock Model'!$C$9:$AU$53,MATCH('Installed UEC'!$B27,year,0),MATCH($B27-U$4+1,Age,0))),0,INDEX('Stock Model'!$C$9:$AU$53,MATCH('Installed UEC'!$B27,year,0),MATCH($B27-U$4+1,Age,0)))</f>
        <v>35768.02984012145</v>
      </c>
      <c r="V27" s="521">
        <f ca="1">IF(ISNA(INDEX('Stock Model'!$C$9:$AU$53,MATCH('Installed UEC'!$B27,year,0),MATCH($B27-V$4+1,Age,0))),0,INDEX('Stock Model'!$C$9:$AU$53,MATCH('Installed UEC'!$B27,year,0),MATCH($B27-V$4+1,Age,0)))</f>
        <v>33791.81131422306</v>
      </c>
      <c r="W27" s="521">
        <f ca="1">IF(ISNA(INDEX('Stock Model'!$C$9:$AU$53,MATCH('Installed UEC'!$B27,year,0),MATCH($B27-W$4+1,Age,0))),0,INDEX('Stock Model'!$C$9:$AU$53,MATCH('Installed UEC'!$B27,year,0),MATCH($B27-W$4+1,Age,0)))</f>
        <v>30447.183847400476</v>
      </c>
      <c r="X27" s="521">
        <f ca="1">IF(ISNA(INDEX('Stock Model'!$C$9:$AU$53,MATCH('Installed UEC'!$B27,year,0),MATCH($B27-X$4+1,Age,0))),0,INDEX('Stock Model'!$C$9:$AU$53,MATCH('Installed UEC'!$B27,year,0),MATCH($B27-X$4+1,Age,0)))</f>
        <v>31897.947192538813</v>
      </c>
      <c r="Y27" s="521">
        <f ca="1">IF(ISNA(INDEX('Stock Model'!$C$9:$AU$53,MATCH('Installed UEC'!$B27,year,0),MATCH($B27-Y$4+1,Age,0))),0,INDEX('Stock Model'!$C$9:$AU$53,MATCH('Installed UEC'!$B27,year,0),MATCH($B27-Y$4+1,Age,0)))</f>
        <v>33835.43163629004</v>
      </c>
      <c r="Z27" s="521">
        <f>IF(ISNA(INDEX('Stock Model'!$C$9:$AU$53,MATCH('Installed UEC'!$B27,year,0),MATCH($B27-Z$4+1,Age,0))),0,INDEX('Stock Model'!$C$9:$AU$53,MATCH('Installed UEC'!$B27,year,0),MATCH($B27-Z$4+1,Age,0)))</f>
        <v>0</v>
      </c>
      <c r="AA27" s="521">
        <f>IF(ISNA(INDEX('Stock Model'!$C$9:$AU$53,MATCH('Installed UEC'!$B27,year,0),MATCH($B27-AA$4+1,Age,0))),0,INDEX('Stock Model'!$C$9:$AU$53,MATCH('Installed UEC'!$B27,year,0),MATCH($B27-AA$4+1,Age,0)))</f>
        <v>0</v>
      </c>
      <c r="AB27" s="521">
        <f>IF(ISNA(INDEX('Stock Model'!$C$9:$AU$53,MATCH('Installed UEC'!$B27,year,0),MATCH($B27-AB$4+1,Age,0))),0,INDEX('Stock Model'!$C$9:$AU$53,MATCH('Installed UEC'!$B27,year,0),MATCH($B27-AB$4+1,Age,0)))</f>
        <v>0</v>
      </c>
      <c r="AC27" s="521">
        <f>IF(ISNA(INDEX('Stock Model'!$C$9:$AU$53,MATCH('Installed UEC'!$B27,year,0),MATCH($B27-AC$4+1,Age,0))),0,INDEX('Stock Model'!$C$9:$AU$53,MATCH('Installed UEC'!$B27,year,0),MATCH($B27-AC$4+1,Age,0)))</f>
        <v>0</v>
      </c>
      <c r="AD27" s="521">
        <f>IF(ISNA(INDEX('Stock Model'!$C$9:$AU$53,MATCH('Installed UEC'!$B27,year,0),MATCH($B27-AD$4+1,Age,0))),0,INDEX('Stock Model'!$C$9:$AU$53,MATCH('Installed UEC'!$B27,year,0),MATCH($B27-AD$4+1,Age,0)))</f>
        <v>0</v>
      </c>
      <c r="AE27" s="521">
        <f>IF(ISNA(INDEX('Stock Model'!$C$9:$AU$53,MATCH('Installed UEC'!$B27,year,0),MATCH($B27-AE$4+1,Age,0))),0,INDEX('Stock Model'!$C$9:$AU$53,MATCH('Installed UEC'!$B27,year,0),MATCH($B27-AE$4+1,Age,0)))</f>
        <v>0</v>
      </c>
      <c r="AF27" s="521">
        <f>IF(ISNA(INDEX('Stock Model'!$C$9:$AU$53,MATCH('Installed UEC'!$B27,year,0),MATCH($B27-AF$4+1,Age,0))),0,INDEX('Stock Model'!$C$9:$AU$53,MATCH('Installed UEC'!$B27,year,0),MATCH($B27-AF$4+1,Age,0)))</f>
        <v>0</v>
      </c>
      <c r="AG27" s="521">
        <f>IF(ISNA(INDEX('Stock Model'!$C$9:$AU$53,MATCH('Installed UEC'!$B27,year,0),MATCH($B27-AG$4+1,Age,0))),0,INDEX('Stock Model'!$C$9:$AU$53,MATCH('Installed UEC'!$B27,year,0),MATCH($B27-AG$4+1,Age,0)))</f>
        <v>0</v>
      </c>
      <c r="AH27" s="521">
        <f>IF(ISNA(INDEX('Stock Model'!$C$9:$AU$53,MATCH('Installed UEC'!$B27,year,0),MATCH($B27-AH$4+1,Age,0))),0,INDEX('Stock Model'!$C$9:$AU$53,MATCH('Installed UEC'!$B27,year,0),MATCH($B27-AH$4+1,Age,0)))</f>
        <v>0</v>
      </c>
      <c r="AI27" s="521">
        <f>IF(ISNA(INDEX('Stock Model'!$C$9:$AU$53,MATCH('Installed UEC'!$B27,year,0),MATCH($B27-AI$4+1,Age,0))),0,INDEX('Stock Model'!$C$9:$AU$53,MATCH('Installed UEC'!$B27,year,0),MATCH($B27-AI$4+1,Age,0)))</f>
        <v>0</v>
      </c>
      <c r="AJ27" s="521">
        <f>IF(ISNA(INDEX('Stock Model'!$C$9:$AU$53,MATCH('Installed UEC'!$B27,year,0),MATCH($B27-AJ$4+1,Age,0))),0,INDEX('Stock Model'!$C$9:$AU$53,MATCH('Installed UEC'!$B27,year,0),MATCH($B27-AJ$4+1,Age,0)))</f>
        <v>0</v>
      </c>
      <c r="AK27" s="521">
        <f>IF(ISNA(INDEX('Stock Model'!$C$9:$AU$53,MATCH('Installed UEC'!$B27,year,0),MATCH($B27-AK$4+1,Age,0))),0,INDEX('Stock Model'!$C$9:$AU$53,MATCH('Installed UEC'!$B27,year,0),MATCH($B27-AK$4+1,Age,0)))</f>
        <v>0</v>
      </c>
      <c r="AL27" s="521">
        <f>IF(ISNA(INDEX('Stock Model'!$C$9:$AU$53,MATCH('Installed UEC'!$B27,year,0),MATCH($B27-AL$4+1,Age,0))),0,INDEX('Stock Model'!$C$9:$AU$53,MATCH('Installed UEC'!$B27,year,0),MATCH($B27-AL$4+1,Age,0)))</f>
        <v>0</v>
      </c>
      <c r="AM27" s="521">
        <f>IF(ISNA(INDEX('Stock Model'!$C$9:$AU$53,MATCH('Installed UEC'!$B27,year,0),MATCH($B27-AM$4+1,Age,0))),0,INDEX('Stock Model'!$C$9:$AU$53,MATCH('Installed UEC'!$B27,year,0),MATCH($B27-AM$4+1,Age,0)))</f>
        <v>0</v>
      </c>
      <c r="AN27" s="521">
        <f>IF(ISNA(INDEX('Stock Model'!$C$9:$AU$53,MATCH('Installed UEC'!$B27,year,0),MATCH($B27-AN$4+1,Age,0))),0,INDEX('Stock Model'!$C$9:$AU$53,MATCH('Installed UEC'!$B27,year,0),MATCH($B27-AN$4+1,Age,0)))</f>
        <v>0</v>
      </c>
      <c r="AO27" s="521">
        <f>IF(ISNA(INDEX('Stock Model'!$C$9:$AU$53,MATCH('Installed UEC'!$B27,year,0),MATCH($B27-AO$4+1,Age,0))),0,INDEX('Stock Model'!$C$9:$AU$53,MATCH('Installed UEC'!$B27,year,0),MATCH($B27-AO$4+1,Age,0)))</f>
        <v>0</v>
      </c>
      <c r="AP27" s="521">
        <f>IF(ISNA(INDEX('Stock Model'!$C$9:$AU$53,MATCH('Installed UEC'!$B27,year,0),MATCH($B27-AP$4+1,Age,0))),0,INDEX('Stock Model'!$C$9:$AU$53,MATCH('Installed UEC'!$B27,year,0),MATCH($B27-AP$4+1,Age,0)))</f>
        <v>0</v>
      </c>
      <c r="AQ27" s="521">
        <f>IF(ISNA(INDEX('Stock Model'!$C$9:$AU$53,MATCH('Installed UEC'!$B27,year,0),MATCH($B27-AQ$4+1,Age,0))),0,INDEX('Stock Model'!$C$9:$AU$53,MATCH('Installed UEC'!$B27,year,0),MATCH($B27-AQ$4+1,Age,0)))</f>
        <v>0</v>
      </c>
      <c r="AR27" s="521">
        <f>IF(ISNA(INDEX('Stock Model'!$C$9:$AU$53,MATCH('Installed UEC'!$B27,year,0),MATCH($B27-AR$4+1,Age,0))),0,INDEX('Stock Model'!$C$9:$AU$53,MATCH('Installed UEC'!$B27,year,0),MATCH($B27-AR$4+1,Age,0)))</f>
        <v>0</v>
      </c>
      <c r="AS27" s="521">
        <f>IF(ISNA(INDEX('Stock Model'!$C$9:$AU$53,MATCH('Installed UEC'!$B27,year,0),MATCH($B27-AS$4+1,Age,0))),0,INDEX('Stock Model'!$C$9:$AU$53,MATCH('Installed UEC'!$B27,year,0),MATCH($B27-AS$4+1,Age,0)))</f>
        <v>0</v>
      </c>
      <c r="AT27" s="521">
        <f>IF(ISNA(INDEX('Stock Model'!$C$9:$AU$53,MATCH('Installed UEC'!$B27,year,0),MATCH($B27-AT$4+1,Age,0))),0,INDEX('Stock Model'!$C$9:$AU$53,MATCH('Installed UEC'!$B27,year,0),MATCH($B27-AT$4+1,Age,0)))</f>
        <v>0</v>
      </c>
      <c r="AU27" s="521">
        <f>IF(ISNA(INDEX('Stock Model'!$C$9:$AU$53,MATCH('Installed UEC'!$B27,year,0),MATCH($B27-AU$4+1,Age,0))),0,INDEX('Stock Model'!$C$9:$AU$53,MATCH('Installed UEC'!$B27,year,0),MATCH($B27-AU$4+1,Age,0)))</f>
        <v>0</v>
      </c>
      <c r="AV27" s="521">
        <f ca="1" t="shared" si="1"/>
        <v>386110.4424607121</v>
      </c>
      <c r="AW27" s="511" t="str">
        <f ca="1">IF(AV27=SUM('Stock Model'!C31:AU31),"OK","Error")</f>
        <v>OK</v>
      </c>
    </row>
    <row r="28" spans="1:49" ht="15">
      <c r="A28" s="700"/>
      <c r="B28" s="511">
        <f t="shared" si="2"/>
        <v>2013</v>
      </c>
      <c r="C28" s="521">
        <f ca="1">IF(ISNA(INDEX('Stock Model'!$C$9:$AU$53,MATCH('Installed UEC'!$B28,year,0),MATCH($B28-C$4+1,Age,0))),0,INDEX('Stock Model'!$C$9:$AU$53,MATCH('Installed UEC'!$B28,year,0),MATCH($B28-C$4+1,Age,0)))</f>
        <v>0</v>
      </c>
      <c r="D28" s="521">
        <f ca="1">IF(ISNA(INDEX('Stock Model'!$C$9:$AU$53,MATCH('Installed UEC'!$B28,year,0),MATCH($B28-D$4+1,Age,0))),0,INDEX('Stock Model'!$C$9:$AU$53,MATCH('Installed UEC'!$B28,year,0),MATCH($B28-D$4+1,Age,0)))</f>
        <v>0</v>
      </c>
      <c r="E28" s="521">
        <f ca="1">IF(ISNA(INDEX('Stock Model'!$C$9:$AU$53,MATCH('Installed UEC'!$B28,year,0),MATCH($B28-E$4+1,Age,0))),0,INDEX('Stock Model'!$C$9:$AU$53,MATCH('Installed UEC'!$B28,year,0),MATCH($B28-E$4+1,Age,0)))</f>
        <v>0</v>
      </c>
      <c r="F28" s="521">
        <f ca="1">IF(ISNA(INDEX('Stock Model'!$C$9:$AU$53,MATCH('Installed UEC'!$B28,year,0),MATCH($B28-F$4+1,Age,0))),0,INDEX('Stock Model'!$C$9:$AU$53,MATCH('Installed UEC'!$B28,year,0),MATCH($B28-F$4+1,Age,0)))</f>
        <v>0</v>
      </c>
      <c r="G28" s="521">
        <f ca="1">IF(ISNA(INDEX('Stock Model'!$C$9:$AU$53,MATCH('Installed UEC'!$B28,year,0),MATCH($B28-G$4+1,Age,0))),0,INDEX('Stock Model'!$C$9:$AU$53,MATCH('Installed UEC'!$B28,year,0),MATCH($B28-G$4+1,Age,0)))</f>
        <v>0</v>
      </c>
      <c r="H28" s="521">
        <f ca="1">IF(ISNA(INDEX('Stock Model'!$C$9:$AU$53,MATCH('Installed UEC'!$B28,year,0),MATCH($B28-H$4+1,Age,0))),0,INDEX('Stock Model'!$C$9:$AU$53,MATCH('Installed UEC'!$B28,year,0),MATCH($B28-H$4+1,Age,0)))</f>
        <v>0</v>
      </c>
      <c r="I28" s="521">
        <f ca="1">IF(ISNA(INDEX('Stock Model'!$C$9:$AU$53,MATCH('Installed UEC'!$B28,year,0),MATCH($B28-I$4+1,Age,0))),0,INDEX('Stock Model'!$C$9:$AU$53,MATCH('Installed UEC'!$B28,year,0),MATCH($B28-I$4+1,Age,0)))</f>
        <v>0</v>
      </c>
      <c r="J28" s="521">
        <f ca="1">IF(ISNA(INDEX('Stock Model'!$C$9:$AU$53,MATCH('Installed UEC'!$B28,year,0),MATCH($B28-J$4+1,Age,0))),0,INDEX('Stock Model'!$C$9:$AU$53,MATCH('Installed UEC'!$B28,year,0),MATCH($B28-J$4+1,Age,0)))</f>
        <v>0</v>
      </c>
      <c r="K28" s="521">
        <f ca="1">IF(ISNA(INDEX('Stock Model'!$C$9:$AU$53,MATCH('Installed UEC'!$B28,year,0),MATCH($B28-K$4+1,Age,0))),0,INDEX('Stock Model'!$C$9:$AU$53,MATCH('Installed UEC'!$B28,year,0),MATCH($B28-K$4+1,Age,0)))</f>
        <v>0</v>
      </c>
      <c r="L28" s="521">
        <f ca="1">IF(ISNA(INDEX('Stock Model'!$C$9:$AU$53,MATCH('Installed UEC'!$B28,year,0),MATCH($B28-L$4+1,Age,0))),0,INDEX('Stock Model'!$C$9:$AU$53,MATCH('Installed UEC'!$B28,year,0),MATCH($B28-L$4+1,Age,0)))</f>
        <v>0</v>
      </c>
      <c r="M28" s="521">
        <f ca="1">IF(ISNA(INDEX('Stock Model'!$C$9:$AU$53,MATCH('Installed UEC'!$B28,year,0),MATCH($B28-M$4+1,Age,0))),0,INDEX('Stock Model'!$C$9:$AU$53,MATCH('Installed UEC'!$B28,year,0),MATCH($B28-M$4+1,Age,0)))</f>
        <v>0</v>
      </c>
      <c r="N28" s="521">
        <f ca="1">IF(ISNA(INDEX('Stock Model'!$C$9:$AU$53,MATCH('Installed UEC'!$B28,year,0),MATCH($B28-N$4+1,Age,0))),0,INDEX('Stock Model'!$C$9:$AU$53,MATCH('Installed UEC'!$B28,year,0),MATCH($B28-N$4+1,Age,0)))</f>
        <v>0</v>
      </c>
      <c r="O28" s="521">
        <f ca="1">IF(ISNA(INDEX('Stock Model'!$C$9:$AU$53,MATCH('Installed UEC'!$B28,year,0),MATCH($B28-O$4+1,Age,0))),0,INDEX('Stock Model'!$C$9:$AU$53,MATCH('Installed UEC'!$B28,year,0),MATCH($B28-O$4+1,Age,0)))</f>
        <v>0</v>
      </c>
      <c r="P28" s="521">
        <f ca="1">IF(ISNA(INDEX('Stock Model'!$C$9:$AU$53,MATCH('Installed UEC'!$B28,year,0),MATCH($B28-P$4+1,Age,0))),0,INDEX('Stock Model'!$C$9:$AU$53,MATCH('Installed UEC'!$B28,year,0),MATCH($B28-P$4+1,Age,0)))</f>
        <v>35627.50390902758</v>
      </c>
      <c r="Q28" s="521">
        <f ca="1">IF(ISNA(INDEX('Stock Model'!$C$9:$AU$53,MATCH('Installed UEC'!$B28,year,0),MATCH($B28-Q$4+1,Age,0))),0,INDEX('Stock Model'!$C$9:$AU$53,MATCH('Installed UEC'!$B28,year,0),MATCH($B28-Q$4+1,Age,0)))</f>
        <v>35783.38390902759</v>
      </c>
      <c r="R28" s="521">
        <f ca="1">IF(ISNA(INDEX('Stock Model'!$C$9:$AU$53,MATCH('Installed UEC'!$B28,year,0),MATCH($B28-R$4+1,Age,0))),0,INDEX('Stock Model'!$C$9:$AU$53,MATCH('Installed UEC'!$B28,year,0),MATCH($B28-R$4+1,Age,0)))</f>
        <v>36600.85650183865</v>
      </c>
      <c r="S28" s="521">
        <f ca="1">IF(ISNA(INDEX('Stock Model'!$C$9:$AU$53,MATCH('Installed UEC'!$B28,year,0),MATCH($B28-S$4+1,Age,0))),0,INDEX('Stock Model'!$C$9:$AU$53,MATCH('Installed UEC'!$B28,year,0),MATCH($B28-S$4+1,Age,0)))</f>
        <v>36468.089142602665</v>
      </c>
      <c r="T28" s="521">
        <f ca="1">IF(ISNA(INDEX('Stock Model'!$C$9:$AU$53,MATCH('Installed UEC'!$B28,year,0),MATCH($B28-T$4+1,Age,0))),0,INDEX('Stock Model'!$C$9:$AU$53,MATCH('Installed UEC'!$B28,year,0),MATCH($B28-T$4+1,Age,0)))</f>
        <v>39716.774858614204</v>
      </c>
      <c r="U28" s="521">
        <f ca="1">IF(ISNA(INDEX('Stock Model'!$C$9:$AU$53,MATCH('Installed UEC'!$B28,year,0),MATCH($B28-U$4+1,Age,0))),0,INDEX('Stock Model'!$C$9:$AU$53,MATCH('Installed UEC'!$B28,year,0),MATCH($B28-U$4+1,Age,0)))</f>
        <v>35768.02984012145</v>
      </c>
      <c r="V28" s="521">
        <f ca="1">IF(ISNA(INDEX('Stock Model'!$C$9:$AU$53,MATCH('Installed UEC'!$B28,year,0),MATCH($B28-V$4+1,Age,0))),0,INDEX('Stock Model'!$C$9:$AU$53,MATCH('Installed UEC'!$B28,year,0),MATCH($B28-V$4+1,Age,0)))</f>
        <v>33791.81131422306</v>
      </c>
      <c r="W28" s="521">
        <f ca="1">IF(ISNA(INDEX('Stock Model'!$C$9:$AU$53,MATCH('Installed UEC'!$B28,year,0),MATCH($B28-W$4+1,Age,0))),0,INDEX('Stock Model'!$C$9:$AU$53,MATCH('Installed UEC'!$B28,year,0),MATCH($B28-W$4+1,Age,0)))</f>
        <v>30447.183847400476</v>
      </c>
      <c r="X28" s="521">
        <f ca="1">IF(ISNA(INDEX('Stock Model'!$C$9:$AU$53,MATCH('Installed UEC'!$B28,year,0),MATCH($B28-X$4+1,Age,0))),0,INDEX('Stock Model'!$C$9:$AU$53,MATCH('Installed UEC'!$B28,year,0),MATCH($B28-X$4+1,Age,0)))</f>
        <v>31897.947192538813</v>
      </c>
      <c r="Y28" s="521">
        <f ca="1">IF(ISNA(INDEX('Stock Model'!$C$9:$AU$53,MATCH('Installed UEC'!$B28,year,0),MATCH($B28-Y$4+1,Age,0))),0,INDEX('Stock Model'!$C$9:$AU$53,MATCH('Installed UEC'!$B28,year,0),MATCH($B28-Y$4+1,Age,0)))</f>
        <v>33835.43163629004</v>
      </c>
      <c r="Z28" s="521">
        <f ca="1">IF(ISNA(INDEX('Stock Model'!$C$9:$AU$53,MATCH('Installed UEC'!$B28,year,0),MATCH($B28-Z$4+1,Age,0))),0,INDEX('Stock Model'!$C$9:$AU$53,MATCH('Installed UEC'!$B28,year,0),MATCH($B28-Z$4+1,Age,0)))</f>
        <v>34408.62694142697</v>
      </c>
      <c r="AA28" s="521">
        <f>IF(ISNA(INDEX('Stock Model'!$C$9:$AU$53,MATCH('Installed UEC'!$B28,year,0),MATCH($B28-AA$4+1,Age,0))),0,INDEX('Stock Model'!$C$9:$AU$53,MATCH('Installed UEC'!$B28,year,0),MATCH($B28-AA$4+1,Age,0)))</f>
        <v>0</v>
      </c>
      <c r="AB28" s="521">
        <f>IF(ISNA(INDEX('Stock Model'!$C$9:$AU$53,MATCH('Installed UEC'!$B28,year,0),MATCH($B28-AB$4+1,Age,0))),0,INDEX('Stock Model'!$C$9:$AU$53,MATCH('Installed UEC'!$B28,year,0),MATCH($B28-AB$4+1,Age,0)))</f>
        <v>0</v>
      </c>
      <c r="AC28" s="521">
        <f>IF(ISNA(INDEX('Stock Model'!$C$9:$AU$53,MATCH('Installed UEC'!$B28,year,0),MATCH($B28-AC$4+1,Age,0))),0,INDEX('Stock Model'!$C$9:$AU$53,MATCH('Installed UEC'!$B28,year,0),MATCH($B28-AC$4+1,Age,0)))</f>
        <v>0</v>
      </c>
      <c r="AD28" s="521">
        <f>IF(ISNA(INDEX('Stock Model'!$C$9:$AU$53,MATCH('Installed UEC'!$B28,year,0),MATCH($B28-AD$4+1,Age,0))),0,INDEX('Stock Model'!$C$9:$AU$53,MATCH('Installed UEC'!$B28,year,0),MATCH($B28-AD$4+1,Age,0)))</f>
        <v>0</v>
      </c>
      <c r="AE28" s="521">
        <f>IF(ISNA(INDEX('Stock Model'!$C$9:$AU$53,MATCH('Installed UEC'!$B28,year,0),MATCH($B28-AE$4+1,Age,0))),0,INDEX('Stock Model'!$C$9:$AU$53,MATCH('Installed UEC'!$B28,year,0),MATCH($B28-AE$4+1,Age,0)))</f>
        <v>0</v>
      </c>
      <c r="AF28" s="521">
        <f>IF(ISNA(INDEX('Stock Model'!$C$9:$AU$53,MATCH('Installed UEC'!$B28,year,0),MATCH($B28-AF$4+1,Age,0))),0,INDEX('Stock Model'!$C$9:$AU$53,MATCH('Installed UEC'!$B28,year,0),MATCH($B28-AF$4+1,Age,0)))</f>
        <v>0</v>
      </c>
      <c r="AG28" s="521">
        <f>IF(ISNA(INDEX('Stock Model'!$C$9:$AU$53,MATCH('Installed UEC'!$B28,year,0),MATCH($B28-AG$4+1,Age,0))),0,INDEX('Stock Model'!$C$9:$AU$53,MATCH('Installed UEC'!$B28,year,0),MATCH($B28-AG$4+1,Age,0)))</f>
        <v>0</v>
      </c>
      <c r="AH28" s="521">
        <f>IF(ISNA(INDEX('Stock Model'!$C$9:$AU$53,MATCH('Installed UEC'!$B28,year,0),MATCH($B28-AH$4+1,Age,0))),0,INDEX('Stock Model'!$C$9:$AU$53,MATCH('Installed UEC'!$B28,year,0),MATCH($B28-AH$4+1,Age,0)))</f>
        <v>0</v>
      </c>
      <c r="AI28" s="521">
        <f>IF(ISNA(INDEX('Stock Model'!$C$9:$AU$53,MATCH('Installed UEC'!$B28,year,0),MATCH($B28-AI$4+1,Age,0))),0,INDEX('Stock Model'!$C$9:$AU$53,MATCH('Installed UEC'!$B28,year,0),MATCH($B28-AI$4+1,Age,0)))</f>
        <v>0</v>
      </c>
      <c r="AJ28" s="521">
        <f>IF(ISNA(INDEX('Stock Model'!$C$9:$AU$53,MATCH('Installed UEC'!$B28,year,0),MATCH($B28-AJ$4+1,Age,0))),0,INDEX('Stock Model'!$C$9:$AU$53,MATCH('Installed UEC'!$B28,year,0),MATCH($B28-AJ$4+1,Age,0)))</f>
        <v>0</v>
      </c>
      <c r="AK28" s="521">
        <f>IF(ISNA(INDEX('Stock Model'!$C$9:$AU$53,MATCH('Installed UEC'!$B28,year,0),MATCH($B28-AK$4+1,Age,0))),0,INDEX('Stock Model'!$C$9:$AU$53,MATCH('Installed UEC'!$B28,year,0),MATCH($B28-AK$4+1,Age,0)))</f>
        <v>0</v>
      </c>
      <c r="AL28" s="521">
        <f>IF(ISNA(INDEX('Stock Model'!$C$9:$AU$53,MATCH('Installed UEC'!$B28,year,0),MATCH($B28-AL$4+1,Age,0))),0,INDEX('Stock Model'!$C$9:$AU$53,MATCH('Installed UEC'!$B28,year,0),MATCH($B28-AL$4+1,Age,0)))</f>
        <v>0</v>
      </c>
      <c r="AM28" s="521">
        <f>IF(ISNA(INDEX('Stock Model'!$C$9:$AU$53,MATCH('Installed UEC'!$B28,year,0),MATCH($B28-AM$4+1,Age,0))),0,INDEX('Stock Model'!$C$9:$AU$53,MATCH('Installed UEC'!$B28,year,0),MATCH($B28-AM$4+1,Age,0)))</f>
        <v>0</v>
      </c>
      <c r="AN28" s="521">
        <f>IF(ISNA(INDEX('Stock Model'!$C$9:$AU$53,MATCH('Installed UEC'!$B28,year,0),MATCH($B28-AN$4+1,Age,0))),0,INDEX('Stock Model'!$C$9:$AU$53,MATCH('Installed UEC'!$B28,year,0),MATCH($B28-AN$4+1,Age,0)))</f>
        <v>0</v>
      </c>
      <c r="AO28" s="521">
        <f>IF(ISNA(INDEX('Stock Model'!$C$9:$AU$53,MATCH('Installed UEC'!$B28,year,0),MATCH($B28-AO$4+1,Age,0))),0,INDEX('Stock Model'!$C$9:$AU$53,MATCH('Installed UEC'!$B28,year,0),MATCH($B28-AO$4+1,Age,0)))</f>
        <v>0</v>
      </c>
      <c r="AP28" s="521">
        <f>IF(ISNA(INDEX('Stock Model'!$C$9:$AU$53,MATCH('Installed UEC'!$B28,year,0),MATCH($B28-AP$4+1,Age,0))),0,INDEX('Stock Model'!$C$9:$AU$53,MATCH('Installed UEC'!$B28,year,0),MATCH($B28-AP$4+1,Age,0)))</f>
        <v>0</v>
      </c>
      <c r="AQ28" s="521">
        <f>IF(ISNA(INDEX('Stock Model'!$C$9:$AU$53,MATCH('Installed UEC'!$B28,year,0),MATCH($B28-AQ$4+1,Age,0))),0,INDEX('Stock Model'!$C$9:$AU$53,MATCH('Installed UEC'!$B28,year,0),MATCH($B28-AQ$4+1,Age,0)))</f>
        <v>0</v>
      </c>
      <c r="AR28" s="521">
        <f>IF(ISNA(INDEX('Stock Model'!$C$9:$AU$53,MATCH('Installed UEC'!$B28,year,0),MATCH($B28-AR$4+1,Age,0))),0,INDEX('Stock Model'!$C$9:$AU$53,MATCH('Installed UEC'!$B28,year,0),MATCH($B28-AR$4+1,Age,0)))</f>
        <v>0</v>
      </c>
      <c r="AS28" s="521">
        <f>IF(ISNA(INDEX('Stock Model'!$C$9:$AU$53,MATCH('Installed UEC'!$B28,year,0),MATCH($B28-AS$4+1,Age,0))),0,INDEX('Stock Model'!$C$9:$AU$53,MATCH('Installed UEC'!$B28,year,0),MATCH($B28-AS$4+1,Age,0)))</f>
        <v>0</v>
      </c>
      <c r="AT28" s="521">
        <f>IF(ISNA(INDEX('Stock Model'!$C$9:$AU$53,MATCH('Installed UEC'!$B28,year,0),MATCH($B28-AT$4+1,Age,0))),0,INDEX('Stock Model'!$C$9:$AU$53,MATCH('Installed UEC'!$B28,year,0),MATCH($B28-AT$4+1,Age,0)))</f>
        <v>0</v>
      </c>
      <c r="AU28" s="521">
        <f>IF(ISNA(INDEX('Stock Model'!$C$9:$AU$53,MATCH('Installed UEC'!$B28,year,0),MATCH($B28-AU$4+1,Age,0))),0,INDEX('Stock Model'!$C$9:$AU$53,MATCH('Installed UEC'!$B28,year,0),MATCH($B28-AU$4+1,Age,0)))</f>
        <v>0</v>
      </c>
      <c r="AV28" s="521">
        <f ca="1" t="shared" si="1"/>
        <v>384345.6390931115</v>
      </c>
      <c r="AW28" s="511" t="str">
        <f ca="1">IF(AV28=SUM('Stock Model'!C32:AU32),"OK","Error")</f>
        <v>OK</v>
      </c>
    </row>
    <row r="29" spans="1:49" ht="15">
      <c r="A29" s="700"/>
      <c r="B29" s="511">
        <f t="shared" si="2"/>
        <v>2014</v>
      </c>
      <c r="C29" s="521">
        <f ca="1">IF(ISNA(INDEX('Stock Model'!$C$9:$AU$53,MATCH('Installed UEC'!$B29,year,0),MATCH($B29-C$4+1,Age,0))),0,INDEX('Stock Model'!$C$9:$AU$53,MATCH('Installed UEC'!$B29,year,0),MATCH($B29-C$4+1,Age,0)))</f>
        <v>0</v>
      </c>
      <c r="D29" s="521">
        <f ca="1">IF(ISNA(INDEX('Stock Model'!$C$9:$AU$53,MATCH('Installed UEC'!$B29,year,0),MATCH($B29-D$4+1,Age,0))),0,INDEX('Stock Model'!$C$9:$AU$53,MATCH('Installed UEC'!$B29,year,0),MATCH($B29-D$4+1,Age,0)))</f>
        <v>0</v>
      </c>
      <c r="E29" s="521">
        <f ca="1">IF(ISNA(INDEX('Stock Model'!$C$9:$AU$53,MATCH('Installed UEC'!$B29,year,0),MATCH($B29-E$4+1,Age,0))),0,INDEX('Stock Model'!$C$9:$AU$53,MATCH('Installed UEC'!$B29,year,0),MATCH($B29-E$4+1,Age,0)))</f>
        <v>0</v>
      </c>
      <c r="F29" s="521">
        <f ca="1">IF(ISNA(INDEX('Stock Model'!$C$9:$AU$53,MATCH('Installed UEC'!$B29,year,0),MATCH($B29-F$4+1,Age,0))),0,INDEX('Stock Model'!$C$9:$AU$53,MATCH('Installed UEC'!$B29,year,0),MATCH($B29-F$4+1,Age,0)))</f>
        <v>0</v>
      </c>
      <c r="G29" s="521">
        <f ca="1">IF(ISNA(INDEX('Stock Model'!$C$9:$AU$53,MATCH('Installed UEC'!$B29,year,0),MATCH($B29-G$4+1,Age,0))),0,INDEX('Stock Model'!$C$9:$AU$53,MATCH('Installed UEC'!$B29,year,0),MATCH($B29-G$4+1,Age,0)))</f>
        <v>0</v>
      </c>
      <c r="H29" s="521">
        <f ca="1">IF(ISNA(INDEX('Stock Model'!$C$9:$AU$53,MATCH('Installed UEC'!$B29,year,0),MATCH($B29-H$4+1,Age,0))),0,INDEX('Stock Model'!$C$9:$AU$53,MATCH('Installed UEC'!$B29,year,0),MATCH($B29-H$4+1,Age,0)))</f>
        <v>0</v>
      </c>
      <c r="I29" s="521">
        <f ca="1">IF(ISNA(INDEX('Stock Model'!$C$9:$AU$53,MATCH('Installed UEC'!$B29,year,0),MATCH($B29-I$4+1,Age,0))),0,INDEX('Stock Model'!$C$9:$AU$53,MATCH('Installed UEC'!$B29,year,0),MATCH($B29-I$4+1,Age,0)))</f>
        <v>0</v>
      </c>
      <c r="J29" s="521">
        <f ca="1">IF(ISNA(INDEX('Stock Model'!$C$9:$AU$53,MATCH('Installed UEC'!$B29,year,0),MATCH($B29-J$4+1,Age,0))),0,INDEX('Stock Model'!$C$9:$AU$53,MATCH('Installed UEC'!$B29,year,0),MATCH($B29-J$4+1,Age,0)))</f>
        <v>0</v>
      </c>
      <c r="K29" s="521">
        <f ca="1">IF(ISNA(INDEX('Stock Model'!$C$9:$AU$53,MATCH('Installed UEC'!$B29,year,0),MATCH($B29-K$4+1,Age,0))),0,INDEX('Stock Model'!$C$9:$AU$53,MATCH('Installed UEC'!$B29,year,0),MATCH($B29-K$4+1,Age,0)))</f>
        <v>0</v>
      </c>
      <c r="L29" s="521">
        <f ca="1">IF(ISNA(INDEX('Stock Model'!$C$9:$AU$53,MATCH('Installed UEC'!$B29,year,0),MATCH($B29-L$4+1,Age,0))),0,INDEX('Stock Model'!$C$9:$AU$53,MATCH('Installed UEC'!$B29,year,0),MATCH($B29-L$4+1,Age,0)))</f>
        <v>0</v>
      </c>
      <c r="M29" s="521">
        <f ca="1">IF(ISNA(INDEX('Stock Model'!$C$9:$AU$53,MATCH('Installed UEC'!$B29,year,0),MATCH($B29-M$4+1,Age,0))),0,INDEX('Stock Model'!$C$9:$AU$53,MATCH('Installed UEC'!$B29,year,0),MATCH($B29-M$4+1,Age,0)))</f>
        <v>0</v>
      </c>
      <c r="N29" s="521">
        <f ca="1">IF(ISNA(INDEX('Stock Model'!$C$9:$AU$53,MATCH('Installed UEC'!$B29,year,0),MATCH($B29-N$4+1,Age,0))),0,INDEX('Stock Model'!$C$9:$AU$53,MATCH('Installed UEC'!$B29,year,0),MATCH($B29-N$4+1,Age,0)))</f>
        <v>0</v>
      </c>
      <c r="O29" s="521">
        <f ca="1">IF(ISNA(INDEX('Stock Model'!$C$9:$AU$53,MATCH('Installed UEC'!$B29,year,0),MATCH($B29-O$4+1,Age,0))),0,INDEX('Stock Model'!$C$9:$AU$53,MATCH('Installed UEC'!$B29,year,0),MATCH($B29-O$4+1,Age,0)))</f>
        <v>0</v>
      </c>
      <c r="P29" s="521">
        <f ca="1">IF(ISNA(INDEX('Stock Model'!$C$9:$AU$53,MATCH('Installed UEC'!$B29,year,0),MATCH($B29-P$4+1,Age,0))),0,INDEX('Stock Model'!$C$9:$AU$53,MATCH('Installed UEC'!$B29,year,0),MATCH($B29-P$4+1,Age,0)))</f>
        <v>0</v>
      </c>
      <c r="Q29" s="521">
        <f ca="1">IF(ISNA(INDEX('Stock Model'!$C$9:$AU$53,MATCH('Installed UEC'!$B29,year,0),MATCH($B29-Q$4+1,Age,0))),0,INDEX('Stock Model'!$C$9:$AU$53,MATCH('Installed UEC'!$B29,year,0),MATCH($B29-Q$4+1,Age,0)))</f>
        <v>35783.38390902759</v>
      </c>
      <c r="R29" s="521">
        <f ca="1">IF(ISNA(INDEX('Stock Model'!$C$9:$AU$53,MATCH('Installed UEC'!$B29,year,0),MATCH($B29-R$4+1,Age,0))),0,INDEX('Stock Model'!$C$9:$AU$53,MATCH('Installed UEC'!$B29,year,0),MATCH($B29-R$4+1,Age,0)))</f>
        <v>36600.85650183865</v>
      </c>
      <c r="S29" s="521">
        <f ca="1">IF(ISNA(INDEX('Stock Model'!$C$9:$AU$53,MATCH('Installed UEC'!$B29,year,0),MATCH($B29-S$4+1,Age,0))),0,INDEX('Stock Model'!$C$9:$AU$53,MATCH('Installed UEC'!$B29,year,0),MATCH($B29-S$4+1,Age,0)))</f>
        <v>36468.089142602665</v>
      </c>
      <c r="T29" s="521">
        <f ca="1">IF(ISNA(INDEX('Stock Model'!$C$9:$AU$53,MATCH('Installed UEC'!$B29,year,0),MATCH($B29-T$4+1,Age,0))),0,INDEX('Stock Model'!$C$9:$AU$53,MATCH('Installed UEC'!$B29,year,0),MATCH($B29-T$4+1,Age,0)))</f>
        <v>39716.774858614204</v>
      </c>
      <c r="U29" s="521">
        <f ca="1">IF(ISNA(INDEX('Stock Model'!$C$9:$AU$53,MATCH('Installed UEC'!$B29,year,0),MATCH($B29-U$4+1,Age,0))),0,INDEX('Stock Model'!$C$9:$AU$53,MATCH('Installed UEC'!$B29,year,0),MATCH($B29-U$4+1,Age,0)))</f>
        <v>35768.02984012145</v>
      </c>
      <c r="V29" s="521">
        <f ca="1">IF(ISNA(INDEX('Stock Model'!$C$9:$AU$53,MATCH('Installed UEC'!$B29,year,0),MATCH($B29-V$4+1,Age,0))),0,INDEX('Stock Model'!$C$9:$AU$53,MATCH('Installed UEC'!$B29,year,0),MATCH($B29-V$4+1,Age,0)))</f>
        <v>33791.81131422306</v>
      </c>
      <c r="W29" s="521">
        <f ca="1">IF(ISNA(INDEX('Stock Model'!$C$9:$AU$53,MATCH('Installed UEC'!$B29,year,0),MATCH($B29-W$4+1,Age,0))),0,INDEX('Stock Model'!$C$9:$AU$53,MATCH('Installed UEC'!$B29,year,0),MATCH($B29-W$4+1,Age,0)))</f>
        <v>30447.183847400476</v>
      </c>
      <c r="X29" s="521">
        <f ca="1">IF(ISNA(INDEX('Stock Model'!$C$9:$AU$53,MATCH('Installed UEC'!$B29,year,0),MATCH($B29-X$4+1,Age,0))),0,INDEX('Stock Model'!$C$9:$AU$53,MATCH('Installed UEC'!$B29,year,0),MATCH($B29-X$4+1,Age,0)))</f>
        <v>31897.947192538813</v>
      </c>
      <c r="Y29" s="521">
        <f ca="1">IF(ISNA(INDEX('Stock Model'!$C$9:$AU$53,MATCH('Installed UEC'!$B29,year,0),MATCH($B29-Y$4+1,Age,0))),0,INDEX('Stock Model'!$C$9:$AU$53,MATCH('Installed UEC'!$B29,year,0),MATCH($B29-Y$4+1,Age,0)))</f>
        <v>33835.43163629004</v>
      </c>
      <c r="Z29" s="521">
        <f ca="1">IF(ISNA(INDEX('Stock Model'!$C$9:$AU$53,MATCH('Installed UEC'!$B29,year,0),MATCH($B29-Z$4+1,Age,0))),0,INDEX('Stock Model'!$C$9:$AU$53,MATCH('Installed UEC'!$B29,year,0),MATCH($B29-Z$4+1,Age,0)))</f>
        <v>34408.62694142697</v>
      </c>
      <c r="AA29" s="521">
        <f ca="1">IF(ISNA(INDEX('Stock Model'!$C$9:$AU$53,MATCH('Installed UEC'!$B29,year,0),MATCH($B29-AA$4+1,Age,0))),0,INDEX('Stock Model'!$C$9:$AU$53,MATCH('Installed UEC'!$B29,year,0),MATCH($B29-AA$4+1,Age,0)))</f>
        <v>34803.97800791475</v>
      </c>
      <c r="AB29" s="521">
        <f>IF(ISNA(INDEX('Stock Model'!$C$9:$AU$53,MATCH('Installed UEC'!$B29,year,0),MATCH($B29-AB$4+1,Age,0))),0,INDEX('Stock Model'!$C$9:$AU$53,MATCH('Installed UEC'!$B29,year,0),MATCH($B29-AB$4+1,Age,0)))</f>
        <v>0</v>
      </c>
      <c r="AC29" s="521">
        <f>IF(ISNA(INDEX('Stock Model'!$C$9:$AU$53,MATCH('Installed UEC'!$B29,year,0),MATCH($B29-AC$4+1,Age,0))),0,INDEX('Stock Model'!$C$9:$AU$53,MATCH('Installed UEC'!$B29,year,0),MATCH($B29-AC$4+1,Age,0)))</f>
        <v>0</v>
      </c>
      <c r="AD29" s="521">
        <f>IF(ISNA(INDEX('Stock Model'!$C$9:$AU$53,MATCH('Installed UEC'!$B29,year,0),MATCH($B29-AD$4+1,Age,0))),0,INDEX('Stock Model'!$C$9:$AU$53,MATCH('Installed UEC'!$B29,year,0),MATCH($B29-AD$4+1,Age,0)))</f>
        <v>0</v>
      </c>
      <c r="AE29" s="521">
        <f>IF(ISNA(INDEX('Stock Model'!$C$9:$AU$53,MATCH('Installed UEC'!$B29,year,0),MATCH($B29-AE$4+1,Age,0))),0,INDEX('Stock Model'!$C$9:$AU$53,MATCH('Installed UEC'!$B29,year,0),MATCH($B29-AE$4+1,Age,0)))</f>
        <v>0</v>
      </c>
      <c r="AF29" s="521">
        <f>IF(ISNA(INDEX('Stock Model'!$C$9:$AU$53,MATCH('Installed UEC'!$B29,year,0),MATCH($B29-AF$4+1,Age,0))),0,INDEX('Stock Model'!$C$9:$AU$53,MATCH('Installed UEC'!$B29,year,0),MATCH($B29-AF$4+1,Age,0)))</f>
        <v>0</v>
      </c>
      <c r="AG29" s="521">
        <f>IF(ISNA(INDEX('Stock Model'!$C$9:$AU$53,MATCH('Installed UEC'!$B29,year,0),MATCH($B29-AG$4+1,Age,0))),0,INDEX('Stock Model'!$C$9:$AU$53,MATCH('Installed UEC'!$B29,year,0),MATCH($B29-AG$4+1,Age,0)))</f>
        <v>0</v>
      </c>
      <c r="AH29" s="521">
        <f>IF(ISNA(INDEX('Stock Model'!$C$9:$AU$53,MATCH('Installed UEC'!$B29,year,0),MATCH($B29-AH$4+1,Age,0))),0,INDEX('Stock Model'!$C$9:$AU$53,MATCH('Installed UEC'!$B29,year,0),MATCH($B29-AH$4+1,Age,0)))</f>
        <v>0</v>
      </c>
      <c r="AI29" s="521">
        <f>IF(ISNA(INDEX('Stock Model'!$C$9:$AU$53,MATCH('Installed UEC'!$B29,year,0),MATCH($B29-AI$4+1,Age,0))),0,INDEX('Stock Model'!$C$9:$AU$53,MATCH('Installed UEC'!$B29,year,0),MATCH($B29-AI$4+1,Age,0)))</f>
        <v>0</v>
      </c>
      <c r="AJ29" s="521">
        <f>IF(ISNA(INDEX('Stock Model'!$C$9:$AU$53,MATCH('Installed UEC'!$B29,year,0),MATCH($B29-AJ$4+1,Age,0))),0,INDEX('Stock Model'!$C$9:$AU$53,MATCH('Installed UEC'!$B29,year,0),MATCH($B29-AJ$4+1,Age,0)))</f>
        <v>0</v>
      </c>
      <c r="AK29" s="521">
        <f>IF(ISNA(INDEX('Stock Model'!$C$9:$AU$53,MATCH('Installed UEC'!$B29,year,0),MATCH($B29-AK$4+1,Age,0))),0,INDEX('Stock Model'!$C$9:$AU$53,MATCH('Installed UEC'!$B29,year,0),MATCH($B29-AK$4+1,Age,0)))</f>
        <v>0</v>
      </c>
      <c r="AL29" s="521">
        <f>IF(ISNA(INDEX('Stock Model'!$C$9:$AU$53,MATCH('Installed UEC'!$B29,year,0),MATCH($B29-AL$4+1,Age,0))),0,INDEX('Stock Model'!$C$9:$AU$53,MATCH('Installed UEC'!$B29,year,0),MATCH($B29-AL$4+1,Age,0)))</f>
        <v>0</v>
      </c>
      <c r="AM29" s="521">
        <f>IF(ISNA(INDEX('Stock Model'!$C$9:$AU$53,MATCH('Installed UEC'!$B29,year,0),MATCH($B29-AM$4+1,Age,0))),0,INDEX('Stock Model'!$C$9:$AU$53,MATCH('Installed UEC'!$B29,year,0),MATCH($B29-AM$4+1,Age,0)))</f>
        <v>0</v>
      </c>
      <c r="AN29" s="521">
        <f>IF(ISNA(INDEX('Stock Model'!$C$9:$AU$53,MATCH('Installed UEC'!$B29,year,0),MATCH($B29-AN$4+1,Age,0))),0,INDEX('Stock Model'!$C$9:$AU$53,MATCH('Installed UEC'!$B29,year,0),MATCH($B29-AN$4+1,Age,0)))</f>
        <v>0</v>
      </c>
      <c r="AO29" s="521">
        <f>IF(ISNA(INDEX('Stock Model'!$C$9:$AU$53,MATCH('Installed UEC'!$B29,year,0),MATCH($B29-AO$4+1,Age,0))),0,INDEX('Stock Model'!$C$9:$AU$53,MATCH('Installed UEC'!$B29,year,0),MATCH($B29-AO$4+1,Age,0)))</f>
        <v>0</v>
      </c>
      <c r="AP29" s="521">
        <f>IF(ISNA(INDEX('Stock Model'!$C$9:$AU$53,MATCH('Installed UEC'!$B29,year,0),MATCH($B29-AP$4+1,Age,0))),0,INDEX('Stock Model'!$C$9:$AU$53,MATCH('Installed UEC'!$B29,year,0),MATCH($B29-AP$4+1,Age,0)))</f>
        <v>0</v>
      </c>
      <c r="AQ29" s="521">
        <f>IF(ISNA(INDEX('Stock Model'!$C$9:$AU$53,MATCH('Installed UEC'!$B29,year,0),MATCH($B29-AQ$4+1,Age,0))),0,INDEX('Stock Model'!$C$9:$AU$53,MATCH('Installed UEC'!$B29,year,0),MATCH($B29-AQ$4+1,Age,0)))</f>
        <v>0</v>
      </c>
      <c r="AR29" s="521">
        <f>IF(ISNA(INDEX('Stock Model'!$C$9:$AU$53,MATCH('Installed UEC'!$B29,year,0),MATCH($B29-AR$4+1,Age,0))),0,INDEX('Stock Model'!$C$9:$AU$53,MATCH('Installed UEC'!$B29,year,0),MATCH($B29-AR$4+1,Age,0)))</f>
        <v>0</v>
      </c>
      <c r="AS29" s="521">
        <f>IF(ISNA(INDEX('Stock Model'!$C$9:$AU$53,MATCH('Installed UEC'!$B29,year,0),MATCH($B29-AS$4+1,Age,0))),0,INDEX('Stock Model'!$C$9:$AU$53,MATCH('Installed UEC'!$B29,year,0),MATCH($B29-AS$4+1,Age,0)))</f>
        <v>0</v>
      </c>
      <c r="AT29" s="521">
        <f>IF(ISNA(INDEX('Stock Model'!$C$9:$AU$53,MATCH('Installed UEC'!$B29,year,0),MATCH($B29-AT$4+1,Age,0))),0,INDEX('Stock Model'!$C$9:$AU$53,MATCH('Installed UEC'!$B29,year,0),MATCH($B29-AT$4+1,Age,0)))</f>
        <v>0</v>
      </c>
      <c r="AU29" s="521">
        <f>IF(ISNA(INDEX('Stock Model'!$C$9:$AU$53,MATCH('Installed UEC'!$B29,year,0),MATCH($B29-AU$4+1,Age,0))),0,INDEX('Stock Model'!$C$9:$AU$53,MATCH('Installed UEC'!$B29,year,0),MATCH($B29-AU$4+1,Age,0)))</f>
        <v>0</v>
      </c>
      <c r="AV29" s="521">
        <f ca="1" t="shared" si="1"/>
        <v>383522.1131919986</v>
      </c>
      <c r="AW29" s="511" t="str">
        <f ca="1">IF(AV29=SUM('Stock Model'!C33:AU33),"OK","Error")</f>
        <v>OK</v>
      </c>
    </row>
    <row r="30" spans="1:49" ht="15">
      <c r="A30" s="700"/>
      <c r="B30" s="511">
        <f t="shared" si="2"/>
        <v>2015</v>
      </c>
      <c r="C30" s="521">
        <f ca="1">IF(ISNA(INDEX('Stock Model'!$C$9:$AU$53,MATCH('Installed UEC'!$B30,year,0),MATCH($B30-C$4+1,Age,0))),0,INDEX('Stock Model'!$C$9:$AU$53,MATCH('Installed UEC'!$B30,year,0),MATCH($B30-C$4+1,Age,0)))</f>
        <v>0</v>
      </c>
      <c r="D30" s="521">
        <f ca="1">IF(ISNA(INDEX('Stock Model'!$C$9:$AU$53,MATCH('Installed UEC'!$B30,year,0),MATCH($B30-D$4+1,Age,0))),0,INDEX('Stock Model'!$C$9:$AU$53,MATCH('Installed UEC'!$B30,year,0),MATCH($B30-D$4+1,Age,0)))</f>
        <v>0</v>
      </c>
      <c r="E30" s="521">
        <f ca="1">IF(ISNA(INDEX('Stock Model'!$C$9:$AU$53,MATCH('Installed UEC'!$B30,year,0),MATCH($B30-E$4+1,Age,0))),0,INDEX('Stock Model'!$C$9:$AU$53,MATCH('Installed UEC'!$B30,year,0),MATCH($B30-E$4+1,Age,0)))</f>
        <v>0</v>
      </c>
      <c r="F30" s="521">
        <f ca="1">IF(ISNA(INDEX('Stock Model'!$C$9:$AU$53,MATCH('Installed UEC'!$B30,year,0),MATCH($B30-F$4+1,Age,0))),0,INDEX('Stock Model'!$C$9:$AU$53,MATCH('Installed UEC'!$B30,year,0),MATCH($B30-F$4+1,Age,0)))</f>
        <v>0</v>
      </c>
      <c r="G30" s="521">
        <f ca="1">IF(ISNA(INDEX('Stock Model'!$C$9:$AU$53,MATCH('Installed UEC'!$B30,year,0),MATCH($B30-G$4+1,Age,0))),0,INDEX('Stock Model'!$C$9:$AU$53,MATCH('Installed UEC'!$B30,year,0),MATCH($B30-G$4+1,Age,0)))</f>
        <v>0</v>
      </c>
      <c r="H30" s="521">
        <f ca="1">IF(ISNA(INDEX('Stock Model'!$C$9:$AU$53,MATCH('Installed UEC'!$B30,year,0),MATCH($B30-H$4+1,Age,0))),0,INDEX('Stock Model'!$C$9:$AU$53,MATCH('Installed UEC'!$B30,year,0),MATCH($B30-H$4+1,Age,0)))</f>
        <v>0</v>
      </c>
      <c r="I30" s="521">
        <f ca="1">IF(ISNA(INDEX('Stock Model'!$C$9:$AU$53,MATCH('Installed UEC'!$B30,year,0),MATCH($B30-I$4+1,Age,0))),0,INDEX('Stock Model'!$C$9:$AU$53,MATCH('Installed UEC'!$B30,year,0),MATCH($B30-I$4+1,Age,0)))</f>
        <v>0</v>
      </c>
      <c r="J30" s="521">
        <f ca="1">IF(ISNA(INDEX('Stock Model'!$C$9:$AU$53,MATCH('Installed UEC'!$B30,year,0),MATCH($B30-J$4+1,Age,0))),0,INDEX('Stock Model'!$C$9:$AU$53,MATCH('Installed UEC'!$B30,year,0),MATCH($B30-J$4+1,Age,0)))</f>
        <v>0</v>
      </c>
      <c r="K30" s="521">
        <f ca="1">IF(ISNA(INDEX('Stock Model'!$C$9:$AU$53,MATCH('Installed UEC'!$B30,year,0),MATCH($B30-K$4+1,Age,0))),0,INDEX('Stock Model'!$C$9:$AU$53,MATCH('Installed UEC'!$B30,year,0),MATCH($B30-K$4+1,Age,0)))</f>
        <v>0</v>
      </c>
      <c r="L30" s="521">
        <f ca="1">IF(ISNA(INDEX('Stock Model'!$C$9:$AU$53,MATCH('Installed UEC'!$B30,year,0),MATCH($B30-L$4+1,Age,0))),0,INDEX('Stock Model'!$C$9:$AU$53,MATCH('Installed UEC'!$B30,year,0),MATCH($B30-L$4+1,Age,0)))</f>
        <v>0</v>
      </c>
      <c r="M30" s="521">
        <f ca="1">IF(ISNA(INDEX('Stock Model'!$C$9:$AU$53,MATCH('Installed UEC'!$B30,year,0),MATCH($B30-M$4+1,Age,0))),0,INDEX('Stock Model'!$C$9:$AU$53,MATCH('Installed UEC'!$B30,year,0),MATCH($B30-M$4+1,Age,0)))</f>
        <v>0</v>
      </c>
      <c r="N30" s="521">
        <f ca="1">IF(ISNA(INDEX('Stock Model'!$C$9:$AU$53,MATCH('Installed UEC'!$B30,year,0),MATCH($B30-N$4+1,Age,0))),0,INDEX('Stock Model'!$C$9:$AU$53,MATCH('Installed UEC'!$B30,year,0),MATCH($B30-N$4+1,Age,0)))</f>
        <v>0</v>
      </c>
      <c r="O30" s="521">
        <f ca="1">IF(ISNA(INDEX('Stock Model'!$C$9:$AU$53,MATCH('Installed UEC'!$B30,year,0),MATCH($B30-O$4+1,Age,0))),0,INDEX('Stock Model'!$C$9:$AU$53,MATCH('Installed UEC'!$B30,year,0),MATCH($B30-O$4+1,Age,0)))</f>
        <v>0</v>
      </c>
      <c r="P30" s="521">
        <f ca="1">IF(ISNA(INDEX('Stock Model'!$C$9:$AU$53,MATCH('Installed UEC'!$B30,year,0),MATCH($B30-P$4+1,Age,0))),0,INDEX('Stock Model'!$C$9:$AU$53,MATCH('Installed UEC'!$B30,year,0),MATCH($B30-P$4+1,Age,0)))</f>
        <v>0</v>
      </c>
      <c r="Q30" s="521">
        <f ca="1">IF(ISNA(INDEX('Stock Model'!$C$9:$AU$53,MATCH('Installed UEC'!$B30,year,0),MATCH($B30-Q$4+1,Age,0))),0,INDEX('Stock Model'!$C$9:$AU$53,MATCH('Installed UEC'!$B30,year,0),MATCH($B30-Q$4+1,Age,0)))</f>
        <v>0</v>
      </c>
      <c r="R30" s="521">
        <f ca="1">IF(ISNA(INDEX('Stock Model'!$C$9:$AU$53,MATCH('Installed UEC'!$B30,year,0),MATCH($B30-R$4+1,Age,0))),0,INDEX('Stock Model'!$C$9:$AU$53,MATCH('Installed UEC'!$B30,year,0),MATCH($B30-R$4+1,Age,0)))</f>
        <v>36600.85650183865</v>
      </c>
      <c r="S30" s="521">
        <f ca="1">IF(ISNA(INDEX('Stock Model'!$C$9:$AU$53,MATCH('Installed UEC'!$B30,year,0),MATCH($B30-S$4+1,Age,0))),0,INDEX('Stock Model'!$C$9:$AU$53,MATCH('Installed UEC'!$B30,year,0),MATCH($B30-S$4+1,Age,0)))</f>
        <v>36468.089142602665</v>
      </c>
      <c r="T30" s="521">
        <f ca="1">IF(ISNA(INDEX('Stock Model'!$C$9:$AU$53,MATCH('Installed UEC'!$B30,year,0),MATCH($B30-T$4+1,Age,0))),0,INDEX('Stock Model'!$C$9:$AU$53,MATCH('Installed UEC'!$B30,year,0),MATCH($B30-T$4+1,Age,0)))</f>
        <v>39716.774858614204</v>
      </c>
      <c r="U30" s="521">
        <f ca="1">IF(ISNA(INDEX('Stock Model'!$C$9:$AU$53,MATCH('Installed UEC'!$B30,year,0),MATCH($B30-U$4+1,Age,0))),0,INDEX('Stock Model'!$C$9:$AU$53,MATCH('Installed UEC'!$B30,year,0),MATCH($B30-U$4+1,Age,0)))</f>
        <v>35768.02984012145</v>
      </c>
      <c r="V30" s="521">
        <f ca="1">IF(ISNA(INDEX('Stock Model'!$C$9:$AU$53,MATCH('Installed UEC'!$B30,year,0),MATCH($B30-V$4+1,Age,0))),0,INDEX('Stock Model'!$C$9:$AU$53,MATCH('Installed UEC'!$B30,year,0),MATCH($B30-V$4+1,Age,0)))</f>
        <v>33791.81131422306</v>
      </c>
      <c r="W30" s="521">
        <f ca="1">IF(ISNA(INDEX('Stock Model'!$C$9:$AU$53,MATCH('Installed UEC'!$B30,year,0),MATCH($B30-W$4+1,Age,0))),0,INDEX('Stock Model'!$C$9:$AU$53,MATCH('Installed UEC'!$B30,year,0),MATCH($B30-W$4+1,Age,0)))</f>
        <v>30447.183847400476</v>
      </c>
      <c r="X30" s="521">
        <f ca="1">IF(ISNA(INDEX('Stock Model'!$C$9:$AU$53,MATCH('Installed UEC'!$B30,year,0),MATCH($B30-X$4+1,Age,0))),0,INDEX('Stock Model'!$C$9:$AU$53,MATCH('Installed UEC'!$B30,year,0),MATCH($B30-X$4+1,Age,0)))</f>
        <v>31897.947192538813</v>
      </c>
      <c r="Y30" s="521">
        <f ca="1">IF(ISNA(INDEX('Stock Model'!$C$9:$AU$53,MATCH('Installed UEC'!$B30,year,0),MATCH($B30-Y$4+1,Age,0))),0,INDEX('Stock Model'!$C$9:$AU$53,MATCH('Installed UEC'!$B30,year,0),MATCH($B30-Y$4+1,Age,0)))</f>
        <v>33835.43163629004</v>
      </c>
      <c r="Z30" s="521">
        <f ca="1">IF(ISNA(INDEX('Stock Model'!$C$9:$AU$53,MATCH('Installed UEC'!$B30,year,0),MATCH($B30-Z$4+1,Age,0))),0,INDEX('Stock Model'!$C$9:$AU$53,MATCH('Installed UEC'!$B30,year,0),MATCH($B30-Z$4+1,Age,0)))</f>
        <v>34408.62694142697</v>
      </c>
      <c r="AA30" s="521">
        <f ca="1">IF(ISNA(INDEX('Stock Model'!$C$9:$AU$53,MATCH('Installed UEC'!$B30,year,0),MATCH($B30-AA$4+1,Age,0))),0,INDEX('Stock Model'!$C$9:$AU$53,MATCH('Installed UEC'!$B30,year,0),MATCH($B30-AA$4+1,Age,0)))</f>
        <v>34803.97800791475</v>
      </c>
      <c r="AB30" s="521">
        <f ca="1">IF(ISNA(INDEX('Stock Model'!$C$9:$AU$53,MATCH('Installed UEC'!$B30,year,0),MATCH($B30-AB$4+1,Age,0))),0,INDEX('Stock Model'!$C$9:$AU$53,MATCH('Installed UEC'!$B30,year,0),MATCH($B30-AB$4+1,Age,0)))</f>
        <v>34883.644021746615</v>
      </c>
      <c r="AC30" s="521">
        <f>IF(ISNA(INDEX('Stock Model'!$C$9:$AU$53,MATCH('Installed UEC'!$B30,year,0),MATCH($B30-AC$4+1,Age,0))),0,INDEX('Stock Model'!$C$9:$AU$53,MATCH('Installed UEC'!$B30,year,0),MATCH($B30-AC$4+1,Age,0)))</f>
        <v>0</v>
      </c>
      <c r="AD30" s="521">
        <f>IF(ISNA(INDEX('Stock Model'!$C$9:$AU$53,MATCH('Installed UEC'!$B30,year,0),MATCH($B30-AD$4+1,Age,0))),0,INDEX('Stock Model'!$C$9:$AU$53,MATCH('Installed UEC'!$B30,year,0),MATCH($B30-AD$4+1,Age,0)))</f>
        <v>0</v>
      </c>
      <c r="AE30" s="521">
        <f>IF(ISNA(INDEX('Stock Model'!$C$9:$AU$53,MATCH('Installed UEC'!$B30,year,0),MATCH($B30-AE$4+1,Age,0))),0,INDEX('Stock Model'!$C$9:$AU$53,MATCH('Installed UEC'!$B30,year,0),MATCH($B30-AE$4+1,Age,0)))</f>
        <v>0</v>
      </c>
      <c r="AF30" s="521">
        <f>IF(ISNA(INDEX('Stock Model'!$C$9:$AU$53,MATCH('Installed UEC'!$B30,year,0),MATCH($B30-AF$4+1,Age,0))),0,INDEX('Stock Model'!$C$9:$AU$53,MATCH('Installed UEC'!$B30,year,0),MATCH($B30-AF$4+1,Age,0)))</f>
        <v>0</v>
      </c>
      <c r="AG30" s="521">
        <f>IF(ISNA(INDEX('Stock Model'!$C$9:$AU$53,MATCH('Installed UEC'!$B30,year,0),MATCH($B30-AG$4+1,Age,0))),0,INDEX('Stock Model'!$C$9:$AU$53,MATCH('Installed UEC'!$B30,year,0),MATCH($B30-AG$4+1,Age,0)))</f>
        <v>0</v>
      </c>
      <c r="AH30" s="521">
        <f>IF(ISNA(INDEX('Stock Model'!$C$9:$AU$53,MATCH('Installed UEC'!$B30,year,0),MATCH($B30-AH$4+1,Age,0))),0,INDEX('Stock Model'!$C$9:$AU$53,MATCH('Installed UEC'!$B30,year,0),MATCH($B30-AH$4+1,Age,0)))</f>
        <v>0</v>
      </c>
      <c r="AI30" s="521">
        <f>IF(ISNA(INDEX('Stock Model'!$C$9:$AU$53,MATCH('Installed UEC'!$B30,year,0),MATCH($B30-AI$4+1,Age,0))),0,INDEX('Stock Model'!$C$9:$AU$53,MATCH('Installed UEC'!$B30,year,0),MATCH($B30-AI$4+1,Age,0)))</f>
        <v>0</v>
      </c>
      <c r="AJ30" s="521">
        <f>IF(ISNA(INDEX('Stock Model'!$C$9:$AU$53,MATCH('Installed UEC'!$B30,year,0),MATCH($B30-AJ$4+1,Age,0))),0,INDEX('Stock Model'!$C$9:$AU$53,MATCH('Installed UEC'!$B30,year,0),MATCH($B30-AJ$4+1,Age,0)))</f>
        <v>0</v>
      </c>
      <c r="AK30" s="521">
        <f>IF(ISNA(INDEX('Stock Model'!$C$9:$AU$53,MATCH('Installed UEC'!$B30,year,0),MATCH($B30-AK$4+1,Age,0))),0,INDEX('Stock Model'!$C$9:$AU$53,MATCH('Installed UEC'!$B30,year,0),MATCH($B30-AK$4+1,Age,0)))</f>
        <v>0</v>
      </c>
      <c r="AL30" s="521">
        <f>IF(ISNA(INDEX('Stock Model'!$C$9:$AU$53,MATCH('Installed UEC'!$B30,year,0),MATCH($B30-AL$4+1,Age,0))),0,INDEX('Stock Model'!$C$9:$AU$53,MATCH('Installed UEC'!$B30,year,0),MATCH($B30-AL$4+1,Age,0)))</f>
        <v>0</v>
      </c>
      <c r="AM30" s="521">
        <f>IF(ISNA(INDEX('Stock Model'!$C$9:$AU$53,MATCH('Installed UEC'!$B30,year,0),MATCH($B30-AM$4+1,Age,0))),0,INDEX('Stock Model'!$C$9:$AU$53,MATCH('Installed UEC'!$B30,year,0),MATCH($B30-AM$4+1,Age,0)))</f>
        <v>0</v>
      </c>
      <c r="AN30" s="521">
        <f>IF(ISNA(INDEX('Stock Model'!$C$9:$AU$53,MATCH('Installed UEC'!$B30,year,0),MATCH($B30-AN$4+1,Age,0))),0,INDEX('Stock Model'!$C$9:$AU$53,MATCH('Installed UEC'!$B30,year,0),MATCH($B30-AN$4+1,Age,0)))</f>
        <v>0</v>
      </c>
      <c r="AO30" s="521">
        <f>IF(ISNA(INDEX('Stock Model'!$C$9:$AU$53,MATCH('Installed UEC'!$B30,year,0),MATCH($B30-AO$4+1,Age,0))),0,INDEX('Stock Model'!$C$9:$AU$53,MATCH('Installed UEC'!$B30,year,0),MATCH($B30-AO$4+1,Age,0)))</f>
        <v>0</v>
      </c>
      <c r="AP30" s="521">
        <f>IF(ISNA(INDEX('Stock Model'!$C$9:$AU$53,MATCH('Installed UEC'!$B30,year,0),MATCH($B30-AP$4+1,Age,0))),0,INDEX('Stock Model'!$C$9:$AU$53,MATCH('Installed UEC'!$B30,year,0),MATCH($B30-AP$4+1,Age,0)))</f>
        <v>0</v>
      </c>
      <c r="AQ30" s="521">
        <f>IF(ISNA(INDEX('Stock Model'!$C$9:$AU$53,MATCH('Installed UEC'!$B30,year,0),MATCH($B30-AQ$4+1,Age,0))),0,INDEX('Stock Model'!$C$9:$AU$53,MATCH('Installed UEC'!$B30,year,0),MATCH($B30-AQ$4+1,Age,0)))</f>
        <v>0</v>
      </c>
      <c r="AR30" s="521">
        <f>IF(ISNA(INDEX('Stock Model'!$C$9:$AU$53,MATCH('Installed UEC'!$B30,year,0),MATCH($B30-AR$4+1,Age,0))),0,INDEX('Stock Model'!$C$9:$AU$53,MATCH('Installed UEC'!$B30,year,0),MATCH($B30-AR$4+1,Age,0)))</f>
        <v>0</v>
      </c>
      <c r="AS30" s="521">
        <f>IF(ISNA(INDEX('Stock Model'!$C$9:$AU$53,MATCH('Installed UEC'!$B30,year,0),MATCH($B30-AS$4+1,Age,0))),0,INDEX('Stock Model'!$C$9:$AU$53,MATCH('Installed UEC'!$B30,year,0),MATCH($B30-AS$4+1,Age,0)))</f>
        <v>0</v>
      </c>
      <c r="AT30" s="521">
        <f>IF(ISNA(INDEX('Stock Model'!$C$9:$AU$53,MATCH('Installed UEC'!$B30,year,0),MATCH($B30-AT$4+1,Age,0))),0,INDEX('Stock Model'!$C$9:$AU$53,MATCH('Installed UEC'!$B30,year,0),MATCH($B30-AT$4+1,Age,0)))</f>
        <v>0</v>
      </c>
      <c r="AU30" s="521">
        <f>IF(ISNA(INDEX('Stock Model'!$C$9:$AU$53,MATCH('Installed UEC'!$B30,year,0),MATCH($B30-AU$4+1,Age,0))),0,INDEX('Stock Model'!$C$9:$AU$53,MATCH('Installed UEC'!$B30,year,0),MATCH($B30-AU$4+1,Age,0)))</f>
        <v>0</v>
      </c>
      <c r="AV30" s="521">
        <f ca="1" t="shared" si="1"/>
        <v>382622.3733047177</v>
      </c>
      <c r="AW30" s="511" t="str">
        <f ca="1">IF(AV30=SUM('Stock Model'!C34:AU34),"OK","Error")</f>
        <v>OK</v>
      </c>
    </row>
    <row r="31" spans="1:49" ht="15">
      <c r="A31" s="700"/>
      <c r="B31" s="511">
        <f t="shared" si="2"/>
        <v>2016</v>
      </c>
      <c r="C31" s="521">
        <f ca="1">IF(ISNA(INDEX('Stock Model'!$C$9:$AU$53,MATCH('Installed UEC'!$B31,year,0),MATCH($B31-C$4+1,Age,0))),0,INDEX('Stock Model'!$C$9:$AU$53,MATCH('Installed UEC'!$B31,year,0),MATCH($B31-C$4+1,Age,0)))</f>
        <v>0</v>
      </c>
      <c r="D31" s="521">
        <f ca="1">IF(ISNA(INDEX('Stock Model'!$C$9:$AU$53,MATCH('Installed UEC'!$B31,year,0),MATCH($B31-D$4+1,Age,0))),0,INDEX('Stock Model'!$C$9:$AU$53,MATCH('Installed UEC'!$B31,year,0),MATCH($B31-D$4+1,Age,0)))</f>
        <v>0</v>
      </c>
      <c r="E31" s="521">
        <f ca="1">IF(ISNA(INDEX('Stock Model'!$C$9:$AU$53,MATCH('Installed UEC'!$B31,year,0),MATCH($B31-E$4+1,Age,0))),0,INDEX('Stock Model'!$C$9:$AU$53,MATCH('Installed UEC'!$B31,year,0),MATCH($B31-E$4+1,Age,0)))</f>
        <v>0</v>
      </c>
      <c r="F31" s="521">
        <f ca="1">IF(ISNA(INDEX('Stock Model'!$C$9:$AU$53,MATCH('Installed UEC'!$B31,year,0),MATCH($B31-F$4+1,Age,0))),0,INDEX('Stock Model'!$C$9:$AU$53,MATCH('Installed UEC'!$B31,year,0),MATCH($B31-F$4+1,Age,0)))</f>
        <v>0</v>
      </c>
      <c r="G31" s="521">
        <f ca="1">IF(ISNA(INDEX('Stock Model'!$C$9:$AU$53,MATCH('Installed UEC'!$B31,year,0),MATCH($B31-G$4+1,Age,0))),0,INDEX('Stock Model'!$C$9:$AU$53,MATCH('Installed UEC'!$B31,year,0),MATCH($B31-G$4+1,Age,0)))</f>
        <v>0</v>
      </c>
      <c r="H31" s="521">
        <f ca="1">IF(ISNA(INDEX('Stock Model'!$C$9:$AU$53,MATCH('Installed UEC'!$B31,year,0),MATCH($B31-H$4+1,Age,0))),0,INDEX('Stock Model'!$C$9:$AU$53,MATCH('Installed UEC'!$B31,year,0),MATCH($B31-H$4+1,Age,0)))</f>
        <v>0</v>
      </c>
      <c r="I31" s="521">
        <f ca="1">IF(ISNA(INDEX('Stock Model'!$C$9:$AU$53,MATCH('Installed UEC'!$B31,year,0),MATCH($B31-I$4+1,Age,0))),0,INDEX('Stock Model'!$C$9:$AU$53,MATCH('Installed UEC'!$B31,year,0),MATCH($B31-I$4+1,Age,0)))</f>
        <v>0</v>
      </c>
      <c r="J31" s="521">
        <f ca="1">IF(ISNA(INDEX('Stock Model'!$C$9:$AU$53,MATCH('Installed UEC'!$B31,year,0),MATCH($B31-J$4+1,Age,0))),0,INDEX('Stock Model'!$C$9:$AU$53,MATCH('Installed UEC'!$B31,year,0),MATCH($B31-J$4+1,Age,0)))</f>
        <v>0</v>
      </c>
      <c r="K31" s="521">
        <f ca="1">IF(ISNA(INDEX('Stock Model'!$C$9:$AU$53,MATCH('Installed UEC'!$B31,year,0),MATCH($B31-K$4+1,Age,0))),0,INDEX('Stock Model'!$C$9:$AU$53,MATCH('Installed UEC'!$B31,year,0),MATCH($B31-K$4+1,Age,0)))</f>
        <v>0</v>
      </c>
      <c r="L31" s="521">
        <f ca="1">IF(ISNA(INDEX('Stock Model'!$C$9:$AU$53,MATCH('Installed UEC'!$B31,year,0),MATCH($B31-L$4+1,Age,0))),0,INDEX('Stock Model'!$C$9:$AU$53,MATCH('Installed UEC'!$B31,year,0),MATCH($B31-L$4+1,Age,0)))</f>
        <v>0</v>
      </c>
      <c r="M31" s="521">
        <f ca="1">IF(ISNA(INDEX('Stock Model'!$C$9:$AU$53,MATCH('Installed UEC'!$B31,year,0),MATCH($B31-M$4+1,Age,0))),0,INDEX('Stock Model'!$C$9:$AU$53,MATCH('Installed UEC'!$B31,year,0),MATCH($B31-M$4+1,Age,0)))</f>
        <v>0</v>
      </c>
      <c r="N31" s="521">
        <f ca="1">IF(ISNA(INDEX('Stock Model'!$C$9:$AU$53,MATCH('Installed UEC'!$B31,year,0),MATCH($B31-N$4+1,Age,0))),0,INDEX('Stock Model'!$C$9:$AU$53,MATCH('Installed UEC'!$B31,year,0),MATCH($B31-N$4+1,Age,0)))</f>
        <v>0</v>
      </c>
      <c r="O31" s="521">
        <f ca="1">IF(ISNA(INDEX('Stock Model'!$C$9:$AU$53,MATCH('Installed UEC'!$B31,year,0),MATCH($B31-O$4+1,Age,0))),0,INDEX('Stock Model'!$C$9:$AU$53,MATCH('Installed UEC'!$B31,year,0),MATCH($B31-O$4+1,Age,0)))</f>
        <v>0</v>
      </c>
      <c r="P31" s="521">
        <f ca="1">IF(ISNA(INDEX('Stock Model'!$C$9:$AU$53,MATCH('Installed UEC'!$B31,year,0),MATCH($B31-P$4+1,Age,0))),0,INDEX('Stock Model'!$C$9:$AU$53,MATCH('Installed UEC'!$B31,year,0),MATCH($B31-P$4+1,Age,0)))</f>
        <v>0</v>
      </c>
      <c r="Q31" s="521">
        <f ca="1">IF(ISNA(INDEX('Stock Model'!$C$9:$AU$53,MATCH('Installed UEC'!$B31,year,0),MATCH($B31-Q$4+1,Age,0))),0,INDEX('Stock Model'!$C$9:$AU$53,MATCH('Installed UEC'!$B31,year,0),MATCH($B31-Q$4+1,Age,0)))</f>
        <v>0</v>
      </c>
      <c r="R31" s="521">
        <f ca="1">IF(ISNA(INDEX('Stock Model'!$C$9:$AU$53,MATCH('Installed UEC'!$B31,year,0),MATCH($B31-R$4+1,Age,0))),0,INDEX('Stock Model'!$C$9:$AU$53,MATCH('Installed UEC'!$B31,year,0),MATCH($B31-R$4+1,Age,0)))</f>
        <v>0</v>
      </c>
      <c r="S31" s="521">
        <f ca="1">IF(ISNA(INDEX('Stock Model'!$C$9:$AU$53,MATCH('Installed UEC'!$B31,year,0),MATCH($B31-S$4+1,Age,0))),0,INDEX('Stock Model'!$C$9:$AU$53,MATCH('Installed UEC'!$B31,year,0),MATCH($B31-S$4+1,Age,0)))</f>
        <v>36468.089142602665</v>
      </c>
      <c r="T31" s="521">
        <f ca="1">IF(ISNA(INDEX('Stock Model'!$C$9:$AU$53,MATCH('Installed UEC'!$B31,year,0),MATCH($B31-T$4+1,Age,0))),0,INDEX('Stock Model'!$C$9:$AU$53,MATCH('Installed UEC'!$B31,year,0),MATCH($B31-T$4+1,Age,0)))</f>
        <v>39716.774858614204</v>
      </c>
      <c r="U31" s="521">
        <f ca="1">IF(ISNA(INDEX('Stock Model'!$C$9:$AU$53,MATCH('Installed UEC'!$B31,year,0),MATCH($B31-U$4+1,Age,0))),0,INDEX('Stock Model'!$C$9:$AU$53,MATCH('Installed UEC'!$B31,year,0),MATCH($B31-U$4+1,Age,0)))</f>
        <v>35768.02984012145</v>
      </c>
      <c r="V31" s="521">
        <f ca="1">IF(ISNA(INDEX('Stock Model'!$C$9:$AU$53,MATCH('Installed UEC'!$B31,year,0),MATCH($B31-V$4+1,Age,0))),0,INDEX('Stock Model'!$C$9:$AU$53,MATCH('Installed UEC'!$B31,year,0),MATCH($B31-V$4+1,Age,0)))</f>
        <v>33791.81131422306</v>
      </c>
      <c r="W31" s="521">
        <f ca="1">IF(ISNA(INDEX('Stock Model'!$C$9:$AU$53,MATCH('Installed UEC'!$B31,year,0),MATCH($B31-W$4+1,Age,0))),0,INDEX('Stock Model'!$C$9:$AU$53,MATCH('Installed UEC'!$B31,year,0),MATCH($B31-W$4+1,Age,0)))</f>
        <v>30447.183847400476</v>
      </c>
      <c r="X31" s="521">
        <f ca="1">IF(ISNA(INDEX('Stock Model'!$C$9:$AU$53,MATCH('Installed UEC'!$B31,year,0),MATCH($B31-X$4+1,Age,0))),0,INDEX('Stock Model'!$C$9:$AU$53,MATCH('Installed UEC'!$B31,year,0),MATCH($B31-X$4+1,Age,0)))</f>
        <v>31897.947192538813</v>
      </c>
      <c r="Y31" s="521">
        <f ca="1">IF(ISNA(INDEX('Stock Model'!$C$9:$AU$53,MATCH('Installed UEC'!$B31,year,0),MATCH($B31-Y$4+1,Age,0))),0,INDEX('Stock Model'!$C$9:$AU$53,MATCH('Installed UEC'!$B31,year,0),MATCH($B31-Y$4+1,Age,0)))</f>
        <v>33835.43163629004</v>
      </c>
      <c r="Z31" s="521">
        <f ca="1">IF(ISNA(INDEX('Stock Model'!$C$9:$AU$53,MATCH('Installed UEC'!$B31,year,0),MATCH($B31-Z$4+1,Age,0))),0,INDEX('Stock Model'!$C$9:$AU$53,MATCH('Installed UEC'!$B31,year,0),MATCH($B31-Z$4+1,Age,0)))</f>
        <v>34408.62694142697</v>
      </c>
      <c r="AA31" s="521">
        <f ca="1">IF(ISNA(INDEX('Stock Model'!$C$9:$AU$53,MATCH('Installed UEC'!$B31,year,0),MATCH($B31-AA$4+1,Age,0))),0,INDEX('Stock Model'!$C$9:$AU$53,MATCH('Installed UEC'!$B31,year,0),MATCH($B31-AA$4+1,Age,0)))</f>
        <v>34803.97800791475</v>
      </c>
      <c r="AB31" s="521">
        <f ca="1">IF(ISNA(INDEX('Stock Model'!$C$9:$AU$53,MATCH('Installed UEC'!$B31,year,0),MATCH($B31-AB$4+1,Age,0))),0,INDEX('Stock Model'!$C$9:$AU$53,MATCH('Installed UEC'!$B31,year,0),MATCH($B31-AB$4+1,Age,0)))</f>
        <v>34883.644021746615</v>
      </c>
      <c r="AC31" s="521">
        <f ca="1">IF(ISNA(INDEX('Stock Model'!$C$9:$AU$53,MATCH('Installed UEC'!$B31,year,0),MATCH($B31-AC$4+1,Age,0))),0,INDEX('Stock Model'!$C$9:$AU$53,MATCH('Installed UEC'!$B31,year,0),MATCH($B31-AC$4+1,Age,0)))</f>
        <v>35600.927293128894</v>
      </c>
      <c r="AD31" s="521">
        <f>IF(ISNA(INDEX('Stock Model'!$C$9:$AU$53,MATCH('Installed UEC'!$B31,year,0),MATCH($B31-AD$4+1,Age,0))),0,INDEX('Stock Model'!$C$9:$AU$53,MATCH('Installed UEC'!$B31,year,0),MATCH($B31-AD$4+1,Age,0)))</f>
        <v>0</v>
      </c>
      <c r="AE31" s="521">
        <f>IF(ISNA(INDEX('Stock Model'!$C$9:$AU$53,MATCH('Installed UEC'!$B31,year,0),MATCH($B31-AE$4+1,Age,0))),0,INDEX('Stock Model'!$C$9:$AU$53,MATCH('Installed UEC'!$B31,year,0),MATCH($B31-AE$4+1,Age,0)))</f>
        <v>0</v>
      </c>
      <c r="AF31" s="521">
        <f>IF(ISNA(INDEX('Stock Model'!$C$9:$AU$53,MATCH('Installed UEC'!$B31,year,0),MATCH($B31-AF$4+1,Age,0))),0,INDEX('Stock Model'!$C$9:$AU$53,MATCH('Installed UEC'!$B31,year,0),MATCH($B31-AF$4+1,Age,0)))</f>
        <v>0</v>
      </c>
      <c r="AG31" s="521">
        <f>IF(ISNA(INDEX('Stock Model'!$C$9:$AU$53,MATCH('Installed UEC'!$B31,year,0),MATCH($B31-AG$4+1,Age,0))),0,INDEX('Stock Model'!$C$9:$AU$53,MATCH('Installed UEC'!$B31,year,0),MATCH($B31-AG$4+1,Age,0)))</f>
        <v>0</v>
      </c>
      <c r="AH31" s="521">
        <f>IF(ISNA(INDEX('Stock Model'!$C$9:$AU$53,MATCH('Installed UEC'!$B31,year,0),MATCH($B31-AH$4+1,Age,0))),0,INDEX('Stock Model'!$C$9:$AU$53,MATCH('Installed UEC'!$B31,year,0),MATCH($B31-AH$4+1,Age,0)))</f>
        <v>0</v>
      </c>
      <c r="AI31" s="521">
        <f>IF(ISNA(INDEX('Stock Model'!$C$9:$AU$53,MATCH('Installed UEC'!$B31,year,0),MATCH($B31-AI$4+1,Age,0))),0,INDEX('Stock Model'!$C$9:$AU$53,MATCH('Installed UEC'!$B31,year,0),MATCH($B31-AI$4+1,Age,0)))</f>
        <v>0</v>
      </c>
      <c r="AJ31" s="521">
        <f>IF(ISNA(INDEX('Stock Model'!$C$9:$AU$53,MATCH('Installed UEC'!$B31,year,0),MATCH($B31-AJ$4+1,Age,0))),0,INDEX('Stock Model'!$C$9:$AU$53,MATCH('Installed UEC'!$B31,year,0),MATCH($B31-AJ$4+1,Age,0)))</f>
        <v>0</v>
      </c>
      <c r="AK31" s="521">
        <f>IF(ISNA(INDEX('Stock Model'!$C$9:$AU$53,MATCH('Installed UEC'!$B31,year,0),MATCH($B31-AK$4+1,Age,0))),0,INDEX('Stock Model'!$C$9:$AU$53,MATCH('Installed UEC'!$B31,year,0),MATCH($B31-AK$4+1,Age,0)))</f>
        <v>0</v>
      </c>
      <c r="AL31" s="521">
        <f>IF(ISNA(INDEX('Stock Model'!$C$9:$AU$53,MATCH('Installed UEC'!$B31,year,0),MATCH($B31-AL$4+1,Age,0))),0,INDEX('Stock Model'!$C$9:$AU$53,MATCH('Installed UEC'!$B31,year,0),MATCH($B31-AL$4+1,Age,0)))</f>
        <v>0</v>
      </c>
      <c r="AM31" s="521">
        <f>IF(ISNA(INDEX('Stock Model'!$C$9:$AU$53,MATCH('Installed UEC'!$B31,year,0),MATCH($B31-AM$4+1,Age,0))),0,INDEX('Stock Model'!$C$9:$AU$53,MATCH('Installed UEC'!$B31,year,0),MATCH($B31-AM$4+1,Age,0)))</f>
        <v>0</v>
      </c>
      <c r="AN31" s="521">
        <f>IF(ISNA(INDEX('Stock Model'!$C$9:$AU$53,MATCH('Installed UEC'!$B31,year,0),MATCH($B31-AN$4+1,Age,0))),0,INDEX('Stock Model'!$C$9:$AU$53,MATCH('Installed UEC'!$B31,year,0),MATCH($B31-AN$4+1,Age,0)))</f>
        <v>0</v>
      </c>
      <c r="AO31" s="521">
        <f>IF(ISNA(INDEX('Stock Model'!$C$9:$AU$53,MATCH('Installed UEC'!$B31,year,0),MATCH($B31-AO$4+1,Age,0))),0,INDEX('Stock Model'!$C$9:$AU$53,MATCH('Installed UEC'!$B31,year,0),MATCH($B31-AO$4+1,Age,0)))</f>
        <v>0</v>
      </c>
      <c r="AP31" s="521">
        <f>IF(ISNA(INDEX('Stock Model'!$C$9:$AU$53,MATCH('Installed UEC'!$B31,year,0),MATCH($B31-AP$4+1,Age,0))),0,INDEX('Stock Model'!$C$9:$AU$53,MATCH('Installed UEC'!$B31,year,0),MATCH($B31-AP$4+1,Age,0)))</f>
        <v>0</v>
      </c>
      <c r="AQ31" s="521">
        <f>IF(ISNA(INDEX('Stock Model'!$C$9:$AU$53,MATCH('Installed UEC'!$B31,year,0),MATCH($B31-AQ$4+1,Age,0))),0,INDEX('Stock Model'!$C$9:$AU$53,MATCH('Installed UEC'!$B31,year,0),MATCH($B31-AQ$4+1,Age,0)))</f>
        <v>0</v>
      </c>
      <c r="AR31" s="521">
        <f>IF(ISNA(INDEX('Stock Model'!$C$9:$AU$53,MATCH('Installed UEC'!$B31,year,0),MATCH($B31-AR$4+1,Age,0))),0,INDEX('Stock Model'!$C$9:$AU$53,MATCH('Installed UEC'!$B31,year,0),MATCH($B31-AR$4+1,Age,0)))</f>
        <v>0</v>
      </c>
      <c r="AS31" s="521">
        <f>IF(ISNA(INDEX('Stock Model'!$C$9:$AU$53,MATCH('Installed UEC'!$B31,year,0),MATCH($B31-AS$4+1,Age,0))),0,INDEX('Stock Model'!$C$9:$AU$53,MATCH('Installed UEC'!$B31,year,0),MATCH($B31-AS$4+1,Age,0)))</f>
        <v>0</v>
      </c>
      <c r="AT31" s="521">
        <f>IF(ISNA(INDEX('Stock Model'!$C$9:$AU$53,MATCH('Installed UEC'!$B31,year,0),MATCH($B31-AT$4+1,Age,0))),0,INDEX('Stock Model'!$C$9:$AU$53,MATCH('Installed UEC'!$B31,year,0),MATCH($B31-AT$4+1,Age,0)))</f>
        <v>0</v>
      </c>
      <c r="AU31" s="521">
        <f>IF(ISNA(INDEX('Stock Model'!$C$9:$AU$53,MATCH('Installed UEC'!$B31,year,0),MATCH($B31-AU$4+1,Age,0))),0,INDEX('Stock Model'!$C$9:$AU$53,MATCH('Installed UEC'!$B31,year,0),MATCH($B31-AU$4+1,Age,0)))</f>
        <v>0</v>
      </c>
      <c r="AV31" s="521">
        <f ca="1" t="shared" si="1"/>
        <v>381622.44409600797</v>
      </c>
      <c r="AW31" s="511" t="str">
        <f ca="1">IF(AV31=SUM('Stock Model'!C35:AU35),"OK","Error")</f>
        <v>OK</v>
      </c>
    </row>
    <row r="32" spans="1:49" ht="15">
      <c r="A32" s="700"/>
      <c r="B32" s="511">
        <f t="shared" si="2"/>
        <v>2017</v>
      </c>
      <c r="C32" s="521">
        <f ca="1">IF(ISNA(INDEX('Stock Model'!$C$9:$AU$53,MATCH('Installed UEC'!$B32,year,0),MATCH($B32-C$4+1,Age,0))),0,INDEX('Stock Model'!$C$9:$AU$53,MATCH('Installed UEC'!$B32,year,0),MATCH($B32-C$4+1,Age,0)))</f>
        <v>0</v>
      </c>
      <c r="D32" s="521">
        <f ca="1">IF(ISNA(INDEX('Stock Model'!$C$9:$AU$53,MATCH('Installed UEC'!$B32,year,0),MATCH($B32-D$4+1,Age,0))),0,INDEX('Stock Model'!$C$9:$AU$53,MATCH('Installed UEC'!$B32,year,0),MATCH($B32-D$4+1,Age,0)))</f>
        <v>0</v>
      </c>
      <c r="E32" s="521">
        <f ca="1">IF(ISNA(INDEX('Stock Model'!$C$9:$AU$53,MATCH('Installed UEC'!$B32,year,0),MATCH($B32-E$4+1,Age,0))),0,INDEX('Stock Model'!$C$9:$AU$53,MATCH('Installed UEC'!$B32,year,0),MATCH($B32-E$4+1,Age,0)))</f>
        <v>0</v>
      </c>
      <c r="F32" s="521">
        <f ca="1">IF(ISNA(INDEX('Stock Model'!$C$9:$AU$53,MATCH('Installed UEC'!$B32,year,0),MATCH($B32-F$4+1,Age,0))),0,INDEX('Stock Model'!$C$9:$AU$53,MATCH('Installed UEC'!$B32,year,0),MATCH($B32-F$4+1,Age,0)))</f>
        <v>0</v>
      </c>
      <c r="G32" s="521">
        <f ca="1">IF(ISNA(INDEX('Stock Model'!$C$9:$AU$53,MATCH('Installed UEC'!$B32,year,0),MATCH($B32-G$4+1,Age,0))),0,INDEX('Stock Model'!$C$9:$AU$53,MATCH('Installed UEC'!$B32,year,0),MATCH($B32-G$4+1,Age,0)))</f>
        <v>0</v>
      </c>
      <c r="H32" s="521">
        <f ca="1">IF(ISNA(INDEX('Stock Model'!$C$9:$AU$53,MATCH('Installed UEC'!$B32,year,0),MATCH($B32-H$4+1,Age,0))),0,INDEX('Stock Model'!$C$9:$AU$53,MATCH('Installed UEC'!$B32,year,0),MATCH($B32-H$4+1,Age,0)))</f>
        <v>0</v>
      </c>
      <c r="I32" s="521">
        <f ca="1">IF(ISNA(INDEX('Stock Model'!$C$9:$AU$53,MATCH('Installed UEC'!$B32,year,0),MATCH($B32-I$4+1,Age,0))),0,INDEX('Stock Model'!$C$9:$AU$53,MATCH('Installed UEC'!$B32,year,0),MATCH($B32-I$4+1,Age,0)))</f>
        <v>0</v>
      </c>
      <c r="J32" s="521">
        <f ca="1">IF(ISNA(INDEX('Stock Model'!$C$9:$AU$53,MATCH('Installed UEC'!$B32,year,0),MATCH($B32-J$4+1,Age,0))),0,INDEX('Stock Model'!$C$9:$AU$53,MATCH('Installed UEC'!$B32,year,0),MATCH($B32-J$4+1,Age,0)))</f>
        <v>0</v>
      </c>
      <c r="K32" s="521">
        <f ca="1">IF(ISNA(INDEX('Stock Model'!$C$9:$AU$53,MATCH('Installed UEC'!$B32,year,0),MATCH($B32-K$4+1,Age,0))),0,INDEX('Stock Model'!$C$9:$AU$53,MATCH('Installed UEC'!$B32,year,0),MATCH($B32-K$4+1,Age,0)))</f>
        <v>0</v>
      </c>
      <c r="L32" s="521">
        <f ca="1">IF(ISNA(INDEX('Stock Model'!$C$9:$AU$53,MATCH('Installed UEC'!$B32,year,0),MATCH($B32-L$4+1,Age,0))),0,INDEX('Stock Model'!$C$9:$AU$53,MATCH('Installed UEC'!$B32,year,0),MATCH($B32-L$4+1,Age,0)))</f>
        <v>0</v>
      </c>
      <c r="M32" s="521">
        <f ca="1">IF(ISNA(INDEX('Stock Model'!$C$9:$AU$53,MATCH('Installed UEC'!$B32,year,0),MATCH($B32-M$4+1,Age,0))),0,INDEX('Stock Model'!$C$9:$AU$53,MATCH('Installed UEC'!$B32,year,0),MATCH($B32-M$4+1,Age,0)))</f>
        <v>0</v>
      </c>
      <c r="N32" s="521">
        <f ca="1">IF(ISNA(INDEX('Stock Model'!$C$9:$AU$53,MATCH('Installed UEC'!$B32,year,0),MATCH($B32-N$4+1,Age,0))),0,INDEX('Stock Model'!$C$9:$AU$53,MATCH('Installed UEC'!$B32,year,0),MATCH($B32-N$4+1,Age,0)))</f>
        <v>0</v>
      </c>
      <c r="O32" s="521">
        <f ca="1">IF(ISNA(INDEX('Stock Model'!$C$9:$AU$53,MATCH('Installed UEC'!$B32,year,0),MATCH($B32-O$4+1,Age,0))),0,INDEX('Stock Model'!$C$9:$AU$53,MATCH('Installed UEC'!$B32,year,0),MATCH($B32-O$4+1,Age,0)))</f>
        <v>0</v>
      </c>
      <c r="P32" s="521">
        <f ca="1">IF(ISNA(INDEX('Stock Model'!$C$9:$AU$53,MATCH('Installed UEC'!$B32,year,0),MATCH($B32-P$4+1,Age,0))),0,INDEX('Stock Model'!$C$9:$AU$53,MATCH('Installed UEC'!$B32,year,0),MATCH($B32-P$4+1,Age,0)))</f>
        <v>0</v>
      </c>
      <c r="Q32" s="521">
        <f ca="1">IF(ISNA(INDEX('Stock Model'!$C$9:$AU$53,MATCH('Installed UEC'!$B32,year,0),MATCH($B32-Q$4+1,Age,0))),0,INDEX('Stock Model'!$C$9:$AU$53,MATCH('Installed UEC'!$B32,year,0),MATCH($B32-Q$4+1,Age,0)))</f>
        <v>0</v>
      </c>
      <c r="R32" s="521">
        <f ca="1">IF(ISNA(INDEX('Stock Model'!$C$9:$AU$53,MATCH('Installed UEC'!$B32,year,0),MATCH($B32-R$4+1,Age,0))),0,INDEX('Stock Model'!$C$9:$AU$53,MATCH('Installed UEC'!$B32,year,0),MATCH($B32-R$4+1,Age,0)))</f>
        <v>0</v>
      </c>
      <c r="S32" s="521">
        <f ca="1">IF(ISNA(INDEX('Stock Model'!$C$9:$AU$53,MATCH('Installed UEC'!$B32,year,0),MATCH($B32-S$4+1,Age,0))),0,INDEX('Stock Model'!$C$9:$AU$53,MATCH('Installed UEC'!$B32,year,0),MATCH($B32-S$4+1,Age,0)))</f>
        <v>0</v>
      </c>
      <c r="T32" s="521">
        <f ca="1">IF(ISNA(INDEX('Stock Model'!$C$9:$AU$53,MATCH('Installed UEC'!$B32,year,0),MATCH($B32-T$4+1,Age,0))),0,INDEX('Stock Model'!$C$9:$AU$53,MATCH('Installed UEC'!$B32,year,0),MATCH($B32-T$4+1,Age,0)))</f>
        <v>39716.774858614204</v>
      </c>
      <c r="U32" s="521">
        <f ca="1">IF(ISNA(INDEX('Stock Model'!$C$9:$AU$53,MATCH('Installed UEC'!$B32,year,0),MATCH($B32-U$4+1,Age,0))),0,INDEX('Stock Model'!$C$9:$AU$53,MATCH('Installed UEC'!$B32,year,0),MATCH($B32-U$4+1,Age,0)))</f>
        <v>35768.02984012145</v>
      </c>
      <c r="V32" s="521">
        <f ca="1">IF(ISNA(INDEX('Stock Model'!$C$9:$AU$53,MATCH('Installed UEC'!$B32,year,0),MATCH($B32-V$4+1,Age,0))),0,INDEX('Stock Model'!$C$9:$AU$53,MATCH('Installed UEC'!$B32,year,0),MATCH($B32-V$4+1,Age,0)))</f>
        <v>33791.81131422306</v>
      </c>
      <c r="W32" s="521">
        <f ca="1">IF(ISNA(INDEX('Stock Model'!$C$9:$AU$53,MATCH('Installed UEC'!$B32,year,0),MATCH($B32-W$4+1,Age,0))),0,INDEX('Stock Model'!$C$9:$AU$53,MATCH('Installed UEC'!$B32,year,0),MATCH($B32-W$4+1,Age,0)))</f>
        <v>30447.183847400476</v>
      </c>
      <c r="X32" s="521">
        <f ca="1">IF(ISNA(INDEX('Stock Model'!$C$9:$AU$53,MATCH('Installed UEC'!$B32,year,0),MATCH($B32-X$4+1,Age,0))),0,INDEX('Stock Model'!$C$9:$AU$53,MATCH('Installed UEC'!$B32,year,0),MATCH($B32-X$4+1,Age,0)))</f>
        <v>31897.947192538813</v>
      </c>
      <c r="Y32" s="521">
        <f ca="1">IF(ISNA(INDEX('Stock Model'!$C$9:$AU$53,MATCH('Installed UEC'!$B32,year,0),MATCH($B32-Y$4+1,Age,0))),0,INDEX('Stock Model'!$C$9:$AU$53,MATCH('Installed UEC'!$B32,year,0),MATCH($B32-Y$4+1,Age,0)))</f>
        <v>33835.43163629004</v>
      </c>
      <c r="Z32" s="521">
        <f ca="1">IF(ISNA(INDEX('Stock Model'!$C$9:$AU$53,MATCH('Installed UEC'!$B32,year,0),MATCH($B32-Z$4+1,Age,0))),0,INDEX('Stock Model'!$C$9:$AU$53,MATCH('Installed UEC'!$B32,year,0),MATCH($B32-Z$4+1,Age,0)))</f>
        <v>34408.62694142697</v>
      </c>
      <c r="AA32" s="521">
        <f ca="1">IF(ISNA(INDEX('Stock Model'!$C$9:$AU$53,MATCH('Installed UEC'!$B32,year,0),MATCH($B32-AA$4+1,Age,0))),0,INDEX('Stock Model'!$C$9:$AU$53,MATCH('Installed UEC'!$B32,year,0),MATCH($B32-AA$4+1,Age,0)))</f>
        <v>34803.97800791475</v>
      </c>
      <c r="AB32" s="521">
        <f ca="1">IF(ISNA(INDEX('Stock Model'!$C$9:$AU$53,MATCH('Installed UEC'!$B32,year,0),MATCH($B32-AB$4+1,Age,0))),0,INDEX('Stock Model'!$C$9:$AU$53,MATCH('Installed UEC'!$B32,year,0),MATCH($B32-AB$4+1,Age,0)))</f>
        <v>34883.644021746615</v>
      </c>
      <c r="AC32" s="521">
        <f ca="1">IF(ISNA(INDEX('Stock Model'!$C$9:$AU$53,MATCH('Installed UEC'!$B32,year,0),MATCH($B32-AC$4+1,Age,0))),0,INDEX('Stock Model'!$C$9:$AU$53,MATCH('Installed UEC'!$B32,year,0),MATCH($B32-AC$4+1,Age,0)))</f>
        <v>35600.927293128894</v>
      </c>
      <c r="AD32" s="521">
        <f ca="1">IF(ISNA(INDEX('Stock Model'!$C$9:$AU$53,MATCH('Installed UEC'!$B32,year,0),MATCH($B32-AD$4+1,Age,0))),0,INDEX('Stock Model'!$C$9:$AU$53,MATCH('Installed UEC'!$B32,year,0),MATCH($B32-AD$4+1,Age,0)))</f>
        <v>40589.09387261644</v>
      </c>
      <c r="AE32" s="521">
        <f>IF(ISNA(INDEX('Stock Model'!$C$9:$AU$53,MATCH('Installed UEC'!$B32,year,0),MATCH($B32-AE$4+1,Age,0))),0,INDEX('Stock Model'!$C$9:$AU$53,MATCH('Installed UEC'!$B32,year,0),MATCH($B32-AE$4+1,Age,0)))</f>
        <v>0</v>
      </c>
      <c r="AF32" s="521">
        <f>IF(ISNA(INDEX('Stock Model'!$C$9:$AU$53,MATCH('Installed UEC'!$B32,year,0),MATCH($B32-AF$4+1,Age,0))),0,INDEX('Stock Model'!$C$9:$AU$53,MATCH('Installed UEC'!$B32,year,0),MATCH($B32-AF$4+1,Age,0)))</f>
        <v>0</v>
      </c>
      <c r="AG32" s="521">
        <f>IF(ISNA(INDEX('Stock Model'!$C$9:$AU$53,MATCH('Installed UEC'!$B32,year,0),MATCH($B32-AG$4+1,Age,0))),0,INDEX('Stock Model'!$C$9:$AU$53,MATCH('Installed UEC'!$B32,year,0),MATCH($B32-AG$4+1,Age,0)))</f>
        <v>0</v>
      </c>
      <c r="AH32" s="521">
        <f>IF(ISNA(INDEX('Stock Model'!$C$9:$AU$53,MATCH('Installed UEC'!$B32,year,0),MATCH($B32-AH$4+1,Age,0))),0,INDEX('Stock Model'!$C$9:$AU$53,MATCH('Installed UEC'!$B32,year,0),MATCH($B32-AH$4+1,Age,0)))</f>
        <v>0</v>
      </c>
      <c r="AI32" s="521">
        <f>IF(ISNA(INDEX('Stock Model'!$C$9:$AU$53,MATCH('Installed UEC'!$B32,year,0),MATCH($B32-AI$4+1,Age,0))),0,INDEX('Stock Model'!$C$9:$AU$53,MATCH('Installed UEC'!$B32,year,0),MATCH($B32-AI$4+1,Age,0)))</f>
        <v>0</v>
      </c>
      <c r="AJ32" s="521">
        <f>IF(ISNA(INDEX('Stock Model'!$C$9:$AU$53,MATCH('Installed UEC'!$B32,year,0),MATCH($B32-AJ$4+1,Age,0))),0,INDEX('Stock Model'!$C$9:$AU$53,MATCH('Installed UEC'!$B32,year,0),MATCH($B32-AJ$4+1,Age,0)))</f>
        <v>0</v>
      </c>
      <c r="AK32" s="521">
        <f>IF(ISNA(INDEX('Stock Model'!$C$9:$AU$53,MATCH('Installed UEC'!$B32,year,0),MATCH($B32-AK$4+1,Age,0))),0,INDEX('Stock Model'!$C$9:$AU$53,MATCH('Installed UEC'!$B32,year,0),MATCH($B32-AK$4+1,Age,0)))</f>
        <v>0</v>
      </c>
      <c r="AL32" s="521">
        <f>IF(ISNA(INDEX('Stock Model'!$C$9:$AU$53,MATCH('Installed UEC'!$B32,year,0),MATCH($B32-AL$4+1,Age,0))),0,INDEX('Stock Model'!$C$9:$AU$53,MATCH('Installed UEC'!$B32,year,0),MATCH($B32-AL$4+1,Age,0)))</f>
        <v>0</v>
      </c>
      <c r="AM32" s="521">
        <f>IF(ISNA(INDEX('Stock Model'!$C$9:$AU$53,MATCH('Installed UEC'!$B32,year,0),MATCH($B32-AM$4+1,Age,0))),0,INDEX('Stock Model'!$C$9:$AU$53,MATCH('Installed UEC'!$B32,year,0),MATCH($B32-AM$4+1,Age,0)))</f>
        <v>0</v>
      </c>
      <c r="AN32" s="521">
        <f>IF(ISNA(INDEX('Stock Model'!$C$9:$AU$53,MATCH('Installed UEC'!$B32,year,0),MATCH($B32-AN$4+1,Age,0))),0,INDEX('Stock Model'!$C$9:$AU$53,MATCH('Installed UEC'!$B32,year,0),MATCH($B32-AN$4+1,Age,0)))</f>
        <v>0</v>
      </c>
      <c r="AO32" s="521">
        <f>IF(ISNA(INDEX('Stock Model'!$C$9:$AU$53,MATCH('Installed UEC'!$B32,year,0),MATCH($B32-AO$4+1,Age,0))),0,INDEX('Stock Model'!$C$9:$AU$53,MATCH('Installed UEC'!$B32,year,0),MATCH($B32-AO$4+1,Age,0)))</f>
        <v>0</v>
      </c>
      <c r="AP32" s="521">
        <f>IF(ISNA(INDEX('Stock Model'!$C$9:$AU$53,MATCH('Installed UEC'!$B32,year,0),MATCH($B32-AP$4+1,Age,0))),0,INDEX('Stock Model'!$C$9:$AU$53,MATCH('Installed UEC'!$B32,year,0),MATCH($B32-AP$4+1,Age,0)))</f>
        <v>0</v>
      </c>
      <c r="AQ32" s="521">
        <f>IF(ISNA(INDEX('Stock Model'!$C$9:$AU$53,MATCH('Installed UEC'!$B32,year,0),MATCH($B32-AQ$4+1,Age,0))),0,INDEX('Stock Model'!$C$9:$AU$53,MATCH('Installed UEC'!$B32,year,0),MATCH($B32-AQ$4+1,Age,0)))</f>
        <v>0</v>
      </c>
      <c r="AR32" s="521">
        <f>IF(ISNA(INDEX('Stock Model'!$C$9:$AU$53,MATCH('Installed UEC'!$B32,year,0),MATCH($B32-AR$4+1,Age,0))),0,INDEX('Stock Model'!$C$9:$AU$53,MATCH('Installed UEC'!$B32,year,0),MATCH($B32-AR$4+1,Age,0)))</f>
        <v>0</v>
      </c>
      <c r="AS32" s="521">
        <f>IF(ISNA(INDEX('Stock Model'!$C$9:$AU$53,MATCH('Installed UEC'!$B32,year,0),MATCH($B32-AS$4+1,Age,0))),0,INDEX('Stock Model'!$C$9:$AU$53,MATCH('Installed UEC'!$B32,year,0),MATCH($B32-AS$4+1,Age,0)))</f>
        <v>0</v>
      </c>
      <c r="AT32" s="521">
        <f>IF(ISNA(INDEX('Stock Model'!$C$9:$AU$53,MATCH('Installed UEC'!$B32,year,0),MATCH($B32-AT$4+1,Age,0))),0,INDEX('Stock Model'!$C$9:$AU$53,MATCH('Installed UEC'!$B32,year,0),MATCH($B32-AT$4+1,Age,0)))</f>
        <v>0</v>
      </c>
      <c r="AU32" s="521">
        <f>IF(ISNA(INDEX('Stock Model'!$C$9:$AU$53,MATCH('Installed UEC'!$B32,year,0),MATCH($B32-AU$4+1,Age,0))),0,INDEX('Stock Model'!$C$9:$AU$53,MATCH('Installed UEC'!$B32,year,0),MATCH($B32-AU$4+1,Age,0)))</f>
        <v>0</v>
      </c>
      <c r="AV32" s="521">
        <f ca="1" t="shared" si="1"/>
        <v>385743.44882602175</v>
      </c>
      <c r="AW32" s="511" t="str">
        <f ca="1">IF(AV32=SUM('Stock Model'!C36:AU36),"OK","Error")</f>
        <v>OK</v>
      </c>
    </row>
    <row r="33" spans="1:49" ht="15">
      <c r="A33" s="700"/>
      <c r="B33" s="511">
        <f t="shared" si="2"/>
        <v>2018</v>
      </c>
      <c r="C33" s="521">
        <f ca="1">IF(ISNA(INDEX('Stock Model'!$C$9:$AU$53,MATCH('Installed UEC'!$B33,year,0),MATCH($B33-C$4+1,Age,0))),0,INDEX('Stock Model'!$C$9:$AU$53,MATCH('Installed UEC'!$B33,year,0),MATCH($B33-C$4+1,Age,0)))</f>
        <v>0</v>
      </c>
      <c r="D33" s="521">
        <f ca="1">IF(ISNA(INDEX('Stock Model'!$C$9:$AU$53,MATCH('Installed UEC'!$B33,year,0),MATCH($B33-D$4+1,Age,0))),0,INDEX('Stock Model'!$C$9:$AU$53,MATCH('Installed UEC'!$B33,year,0),MATCH($B33-D$4+1,Age,0)))</f>
        <v>0</v>
      </c>
      <c r="E33" s="521">
        <f ca="1">IF(ISNA(INDEX('Stock Model'!$C$9:$AU$53,MATCH('Installed UEC'!$B33,year,0),MATCH($B33-E$4+1,Age,0))),0,INDEX('Stock Model'!$C$9:$AU$53,MATCH('Installed UEC'!$B33,year,0),MATCH($B33-E$4+1,Age,0)))</f>
        <v>0</v>
      </c>
      <c r="F33" s="521">
        <f ca="1">IF(ISNA(INDEX('Stock Model'!$C$9:$AU$53,MATCH('Installed UEC'!$B33,year,0),MATCH($B33-F$4+1,Age,0))),0,INDEX('Stock Model'!$C$9:$AU$53,MATCH('Installed UEC'!$B33,year,0),MATCH($B33-F$4+1,Age,0)))</f>
        <v>0</v>
      </c>
      <c r="G33" s="521">
        <f ca="1">IF(ISNA(INDEX('Stock Model'!$C$9:$AU$53,MATCH('Installed UEC'!$B33,year,0),MATCH($B33-G$4+1,Age,0))),0,INDEX('Stock Model'!$C$9:$AU$53,MATCH('Installed UEC'!$B33,year,0),MATCH($B33-G$4+1,Age,0)))</f>
        <v>0</v>
      </c>
      <c r="H33" s="521">
        <f ca="1">IF(ISNA(INDEX('Stock Model'!$C$9:$AU$53,MATCH('Installed UEC'!$B33,year,0),MATCH($B33-H$4+1,Age,0))),0,INDEX('Stock Model'!$C$9:$AU$53,MATCH('Installed UEC'!$B33,year,0),MATCH($B33-H$4+1,Age,0)))</f>
        <v>0</v>
      </c>
      <c r="I33" s="521">
        <f ca="1">IF(ISNA(INDEX('Stock Model'!$C$9:$AU$53,MATCH('Installed UEC'!$B33,year,0),MATCH($B33-I$4+1,Age,0))),0,INDEX('Stock Model'!$C$9:$AU$53,MATCH('Installed UEC'!$B33,year,0),MATCH($B33-I$4+1,Age,0)))</f>
        <v>0</v>
      </c>
      <c r="J33" s="521">
        <f ca="1">IF(ISNA(INDEX('Stock Model'!$C$9:$AU$53,MATCH('Installed UEC'!$B33,year,0),MATCH($B33-J$4+1,Age,0))),0,INDEX('Stock Model'!$C$9:$AU$53,MATCH('Installed UEC'!$B33,year,0),MATCH($B33-J$4+1,Age,0)))</f>
        <v>0</v>
      </c>
      <c r="K33" s="521">
        <f ca="1">IF(ISNA(INDEX('Stock Model'!$C$9:$AU$53,MATCH('Installed UEC'!$B33,year,0),MATCH($B33-K$4+1,Age,0))),0,INDEX('Stock Model'!$C$9:$AU$53,MATCH('Installed UEC'!$B33,year,0),MATCH($B33-K$4+1,Age,0)))</f>
        <v>0</v>
      </c>
      <c r="L33" s="521">
        <f ca="1">IF(ISNA(INDEX('Stock Model'!$C$9:$AU$53,MATCH('Installed UEC'!$B33,year,0),MATCH($B33-L$4+1,Age,0))),0,INDEX('Stock Model'!$C$9:$AU$53,MATCH('Installed UEC'!$B33,year,0),MATCH($B33-L$4+1,Age,0)))</f>
        <v>0</v>
      </c>
      <c r="M33" s="521">
        <f ca="1">IF(ISNA(INDEX('Stock Model'!$C$9:$AU$53,MATCH('Installed UEC'!$B33,year,0),MATCH($B33-M$4+1,Age,0))),0,INDEX('Stock Model'!$C$9:$AU$53,MATCH('Installed UEC'!$B33,year,0),MATCH($B33-M$4+1,Age,0)))</f>
        <v>0</v>
      </c>
      <c r="N33" s="521">
        <f ca="1">IF(ISNA(INDEX('Stock Model'!$C$9:$AU$53,MATCH('Installed UEC'!$B33,year,0),MATCH($B33-N$4+1,Age,0))),0,INDEX('Stock Model'!$C$9:$AU$53,MATCH('Installed UEC'!$B33,year,0),MATCH($B33-N$4+1,Age,0)))</f>
        <v>0</v>
      </c>
      <c r="O33" s="521">
        <f ca="1">IF(ISNA(INDEX('Stock Model'!$C$9:$AU$53,MATCH('Installed UEC'!$B33,year,0),MATCH($B33-O$4+1,Age,0))),0,INDEX('Stock Model'!$C$9:$AU$53,MATCH('Installed UEC'!$B33,year,0),MATCH($B33-O$4+1,Age,0)))</f>
        <v>0</v>
      </c>
      <c r="P33" s="521">
        <f ca="1">IF(ISNA(INDEX('Stock Model'!$C$9:$AU$53,MATCH('Installed UEC'!$B33,year,0),MATCH($B33-P$4+1,Age,0))),0,INDEX('Stock Model'!$C$9:$AU$53,MATCH('Installed UEC'!$B33,year,0),MATCH($B33-P$4+1,Age,0)))</f>
        <v>0</v>
      </c>
      <c r="Q33" s="521">
        <f ca="1">IF(ISNA(INDEX('Stock Model'!$C$9:$AU$53,MATCH('Installed UEC'!$B33,year,0),MATCH($B33-Q$4+1,Age,0))),0,INDEX('Stock Model'!$C$9:$AU$53,MATCH('Installed UEC'!$B33,year,0),MATCH($B33-Q$4+1,Age,0)))</f>
        <v>0</v>
      </c>
      <c r="R33" s="521">
        <f ca="1">IF(ISNA(INDEX('Stock Model'!$C$9:$AU$53,MATCH('Installed UEC'!$B33,year,0),MATCH($B33-R$4+1,Age,0))),0,INDEX('Stock Model'!$C$9:$AU$53,MATCH('Installed UEC'!$B33,year,0),MATCH($B33-R$4+1,Age,0)))</f>
        <v>0</v>
      </c>
      <c r="S33" s="521">
        <f ca="1">IF(ISNA(INDEX('Stock Model'!$C$9:$AU$53,MATCH('Installed UEC'!$B33,year,0),MATCH($B33-S$4+1,Age,0))),0,INDEX('Stock Model'!$C$9:$AU$53,MATCH('Installed UEC'!$B33,year,0),MATCH($B33-S$4+1,Age,0)))</f>
        <v>0</v>
      </c>
      <c r="T33" s="521">
        <f ca="1">IF(ISNA(INDEX('Stock Model'!$C$9:$AU$53,MATCH('Installed UEC'!$B33,year,0),MATCH($B33-T$4+1,Age,0))),0,INDEX('Stock Model'!$C$9:$AU$53,MATCH('Installed UEC'!$B33,year,0),MATCH($B33-T$4+1,Age,0)))</f>
        <v>0</v>
      </c>
      <c r="U33" s="521">
        <f ca="1">IF(ISNA(INDEX('Stock Model'!$C$9:$AU$53,MATCH('Installed UEC'!$B33,year,0),MATCH($B33-U$4+1,Age,0))),0,INDEX('Stock Model'!$C$9:$AU$53,MATCH('Installed UEC'!$B33,year,0),MATCH($B33-U$4+1,Age,0)))</f>
        <v>35768.02984012145</v>
      </c>
      <c r="V33" s="521">
        <f ca="1">IF(ISNA(INDEX('Stock Model'!$C$9:$AU$53,MATCH('Installed UEC'!$B33,year,0),MATCH($B33-V$4+1,Age,0))),0,INDEX('Stock Model'!$C$9:$AU$53,MATCH('Installed UEC'!$B33,year,0),MATCH($B33-V$4+1,Age,0)))</f>
        <v>33791.81131422306</v>
      </c>
      <c r="W33" s="521">
        <f ca="1">IF(ISNA(INDEX('Stock Model'!$C$9:$AU$53,MATCH('Installed UEC'!$B33,year,0),MATCH($B33-W$4+1,Age,0))),0,INDEX('Stock Model'!$C$9:$AU$53,MATCH('Installed UEC'!$B33,year,0),MATCH($B33-W$4+1,Age,0)))</f>
        <v>30447.183847400476</v>
      </c>
      <c r="X33" s="521">
        <f ca="1">IF(ISNA(INDEX('Stock Model'!$C$9:$AU$53,MATCH('Installed UEC'!$B33,year,0),MATCH($B33-X$4+1,Age,0))),0,INDEX('Stock Model'!$C$9:$AU$53,MATCH('Installed UEC'!$B33,year,0),MATCH($B33-X$4+1,Age,0)))</f>
        <v>31897.947192538813</v>
      </c>
      <c r="Y33" s="521">
        <f ca="1">IF(ISNA(INDEX('Stock Model'!$C$9:$AU$53,MATCH('Installed UEC'!$B33,year,0),MATCH($B33-Y$4+1,Age,0))),0,INDEX('Stock Model'!$C$9:$AU$53,MATCH('Installed UEC'!$B33,year,0),MATCH($B33-Y$4+1,Age,0)))</f>
        <v>33835.43163629004</v>
      </c>
      <c r="Z33" s="521">
        <f ca="1">IF(ISNA(INDEX('Stock Model'!$C$9:$AU$53,MATCH('Installed UEC'!$B33,year,0),MATCH($B33-Z$4+1,Age,0))),0,INDEX('Stock Model'!$C$9:$AU$53,MATCH('Installed UEC'!$B33,year,0),MATCH($B33-Z$4+1,Age,0)))</f>
        <v>34408.62694142697</v>
      </c>
      <c r="AA33" s="521">
        <f ca="1">IF(ISNA(INDEX('Stock Model'!$C$9:$AU$53,MATCH('Installed UEC'!$B33,year,0),MATCH($B33-AA$4+1,Age,0))),0,INDEX('Stock Model'!$C$9:$AU$53,MATCH('Installed UEC'!$B33,year,0),MATCH($B33-AA$4+1,Age,0)))</f>
        <v>34803.97800791475</v>
      </c>
      <c r="AB33" s="521">
        <f ca="1">IF(ISNA(INDEX('Stock Model'!$C$9:$AU$53,MATCH('Installed UEC'!$B33,year,0),MATCH($B33-AB$4+1,Age,0))),0,INDEX('Stock Model'!$C$9:$AU$53,MATCH('Installed UEC'!$B33,year,0),MATCH($B33-AB$4+1,Age,0)))</f>
        <v>34883.644021746615</v>
      </c>
      <c r="AC33" s="521">
        <f ca="1">IF(ISNA(INDEX('Stock Model'!$C$9:$AU$53,MATCH('Installed UEC'!$B33,year,0),MATCH($B33-AC$4+1,Age,0))),0,INDEX('Stock Model'!$C$9:$AU$53,MATCH('Installed UEC'!$B33,year,0),MATCH($B33-AC$4+1,Age,0)))</f>
        <v>35600.927293128894</v>
      </c>
      <c r="AD33" s="521">
        <f ca="1">IF(ISNA(INDEX('Stock Model'!$C$9:$AU$53,MATCH('Installed UEC'!$B33,year,0),MATCH($B33-AD$4+1,Age,0))),0,INDEX('Stock Model'!$C$9:$AU$53,MATCH('Installed UEC'!$B33,year,0),MATCH($B33-AD$4+1,Age,0)))</f>
        <v>40589.09387261644</v>
      </c>
      <c r="AE33" s="521">
        <f ca="1">IF(ISNA(INDEX('Stock Model'!$C$9:$AU$53,MATCH('Installed UEC'!$B33,year,0),MATCH($B33-AE$4+1,Age,0))),0,INDEX('Stock Model'!$C$9:$AU$53,MATCH('Installed UEC'!$B33,year,0),MATCH($B33-AE$4+1,Age,0)))</f>
        <v>40747.29421422645</v>
      </c>
      <c r="AF33" s="521">
        <f>IF(ISNA(INDEX('Stock Model'!$C$9:$AU$53,MATCH('Installed UEC'!$B33,year,0),MATCH($B33-AF$4+1,Age,0))),0,INDEX('Stock Model'!$C$9:$AU$53,MATCH('Installed UEC'!$B33,year,0),MATCH($B33-AF$4+1,Age,0)))</f>
        <v>0</v>
      </c>
      <c r="AG33" s="521">
        <f>IF(ISNA(INDEX('Stock Model'!$C$9:$AU$53,MATCH('Installed UEC'!$B33,year,0),MATCH($B33-AG$4+1,Age,0))),0,INDEX('Stock Model'!$C$9:$AU$53,MATCH('Installed UEC'!$B33,year,0),MATCH($B33-AG$4+1,Age,0)))</f>
        <v>0</v>
      </c>
      <c r="AH33" s="521">
        <f>IF(ISNA(INDEX('Stock Model'!$C$9:$AU$53,MATCH('Installed UEC'!$B33,year,0),MATCH($B33-AH$4+1,Age,0))),0,INDEX('Stock Model'!$C$9:$AU$53,MATCH('Installed UEC'!$B33,year,0),MATCH($B33-AH$4+1,Age,0)))</f>
        <v>0</v>
      </c>
      <c r="AI33" s="521">
        <f>IF(ISNA(INDEX('Stock Model'!$C$9:$AU$53,MATCH('Installed UEC'!$B33,year,0),MATCH($B33-AI$4+1,Age,0))),0,INDEX('Stock Model'!$C$9:$AU$53,MATCH('Installed UEC'!$B33,year,0),MATCH($B33-AI$4+1,Age,0)))</f>
        <v>0</v>
      </c>
      <c r="AJ33" s="521">
        <f>IF(ISNA(INDEX('Stock Model'!$C$9:$AU$53,MATCH('Installed UEC'!$B33,year,0),MATCH($B33-AJ$4+1,Age,0))),0,INDEX('Stock Model'!$C$9:$AU$53,MATCH('Installed UEC'!$B33,year,0),MATCH($B33-AJ$4+1,Age,0)))</f>
        <v>0</v>
      </c>
      <c r="AK33" s="521">
        <f>IF(ISNA(INDEX('Stock Model'!$C$9:$AU$53,MATCH('Installed UEC'!$B33,year,0),MATCH($B33-AK$4+1,Age,0))),0,INDEX('Stock Model'!$C$9:$AU$53,MATCH('Installed UEC'!$B33,year,0),MATCH($B33-AK$4+1,Age,0)))</f>
        <v>0</v>
      </c>
      <c r="AL33" s="521">
        <f>IF(ISNA(INDEX('Stock Model'!$C$9:$AU$53,MATCH('Installed UEC'!$B33,year,0),MATCH($B33-AL$4+1,Age,0))),0,INDEX('Stock Model'!$C$9:$AU$53,MATCH('Installed UEC'!$B33,year,0),MATCH($B33-AL$4+1,Age,0)))</f>
        <v>0</v>
      </c>
      <c r="AM33" s="521">
        <f>IF(ISNA(INDEX('Stock Model'!$C$9:$AU$53,MATCH('Installed UEC'!$B33,year,0),MATCH($B33-AM$4+1,Age,0))),0,INDEX('Stock Model'!$C$9:$AU$53,MATCH('Installed UEC'!$B33,year,0),MATCH($B33-AM$4+1,Age,0)))</f>
        <v>0</v>
      </c>
      <c r="AN33" s="521">
        <f>IF(ISNA(INDEX('Stock Model'!$C$9:$AU$53,MATCH('Installed UEC'!$B33,year,0),MATCH($B33-AN$4+1,Age,0))),0,INDEX('Stock Model'!$C$9:$AU$53,MATCH('Installed UEC'!$B33,year,0),MATCH($B33-AN$4+1,Age,0)))</f>
        <v>0</v>
      </c>
      <c r="AO33" s="521">
        <f>IF(ISNA(INDEX('Stock Model'!$C$9:$AU$53,MATCH('Installed UEC'!$B33,year,0),MATCH($B33-AO$4+1,Age,0))),0,INDEX('Stock Model'!$C$9:$AU$53,MATCH('Installed UEC'!$B33,year,0),MATCH($B33-AO$4+1,Age,0)))</f>
        <v>0</v>
      </c>
      <c r="AP33" s="521">
        <f>IF(ISNA(INDEX('Stock Model'!$C$9:$AU$53,MATCH('Installed UEC'!$B33,year,0),MATCH($B33-AP$4+1,Age,0))),0,INDEX('Stock Model'!$C$9:$AU$53,MATCH('Installed UEC'!$B33,year,0),MATCH($B33-AP$4+1,Age,0)))</f>
        <v>0</v>
      </c>
      <c r="AQ33" s="521">
        <f>IF(ISNA(INDEX('Stock Model'!$C$9:$AU$53,MATCH('Installed UEC'!$B33,year,0),MATCH($B33-AQ$4+1,Age,0))),0,INDEX('Stock Model'!$C$9:$AU$53,MATCH('Installed UEC'!$B33,year,0),MATCH($B33-AQ$4+1,Age,0)))</f>
        <v>0</v>
      </c>
      <c r="AR33" s="521">
        <f>IF(ISNA(INDEX('Stock Model'!$C$9:$AU$53,MATCH('Installed UEC'!$B33,year,0),MATCH($B33-AR$4+1,Age,0))),0,INDEX('Stock Model'!$C$9:$AU$53,MATCH('Installed UEC'!$B33,year,0),MATCH($B33-AR$4+1,Age,0)))</f>
        <v>0</v>
      </c>
      <c r="AS33" s="521">
        <f>IF(ISNA(INDEX('Stock Model'!$C$9:$AU$53,MATCH('Installed UEC'!$B33,year,0),MATCH($B33-AS$4+1,Age,0))),0,INDEX('Stock Model'!$C$9:$AU$53,MATCH('Installed UEC'!$B33,year,0),MATCH($B33-AS$4+1,Age,0)))</f>
        <v>0</v>
      </c>
      <c r="AT33" s="521">
        <f>IF(ISNA(INDEX('Stock Model'!$C$9:$AU$53,MATCH('Installed UEC'!$B33,year,0),MATCH($B33-AT$4+1,Age,0))),0,INDEX('Stock Model'!$C$9:$AU$53,MATCH('Installed UEC'!$B33,year,0),MATCH($B33-AT$4+1,Age,0)))</f>
        <v>0</v>
      </c>
      <c r="AU33" s="521">
        <f>IF(ISNA(INDEX('Stock Model'!$C$9:$AU$53,MATCH('Installed UEC'!$B33,year,0),MATCH($B33-AU$4+1,Age,0))),0,INDEX('Stock Model'!$C$9:$AU$53,MATCH('Installed UEC'!$B33,year,0),MATCH($B33-AU$4+1,Age,0)))</f>
        <v>0</v>
      </c>
      <c r="AV33" s="521">
        <f ca="1" t="shared" si="1"/>
        <v>386773.968181634</v>
      </c>
      <c r="AW33" s="511" t="str">
        <f ca="1">IF(AV33=SUM('Stock Model'!C37:AU37),"OK","Error")</f>
        <v>OK</v>
      </c>
    </row>
    <row r="34" spans="1:49" ht="15">
      <c r="A34" s="700"/>
      <c r="B34" s="511">
        <f t="shared" si="2"/>
        <v>2019</v>
      </c>
      <c r="C34" s="521">
        <f ca="1">IF(ISNA(INDEX('Stock Model'!$C$9:$AU$53,MATCH('Installed UEC'!$B34,year,0),MATCH($B34-C$4+1,Age,0))),0,INDEX('Stock Model'!$C$9:$AU$53,MATCH('Installed UEC'!$B34,year,0),MATCH($B34-C$4+1,Age,0)))</f>
        <v>0</v>
      </c>
      <c r="D34" s="521">
        <f ca="1">IF(ISNA(INDEX('Stock Model'!$C$9:$AU$53,MATCH('Installed UEC'!$B34,year,0),MATCH($B34-D$4+1,Age,0))),0,INDEX('Stock Model'!$C$9:$AU$53,MATCH('Installed UEC'!$B34,year,0),MATCH($B34-D$4+1,Age,0)))</f>
        <v>0</v>
      </c>
      <c r="E34" s="521">
        <f ca="1">IF(ISNA(INDEX('Stock Model'!$C$9:$AU$53,MATCH('Installed UEC'!$B34,year,0),MATCH($B34-E$4+1,Age,0))),0,INDEX('Stock Model'!$C$9:$AU$53,MATCH('Installed UEC'!$B34,year,0),MATCH($B34-E$4+1,Age,0)))</f>
        <v>0</v>
      </c>
      <c r="F34" s="521">
        <f ca="1">IF(ISNA(INDEX('Stock Model'!$C$9:$AU$53,MATCH('Installed UEC'!$B34,year,0),MATCH($B34-F$4+1,Age,0))),0,INDEX('Stock Model'!$C$9:$AU$53,MATCH('Installed UEC'!$B34,year,0),MATCH($B34-F$4+1,Age,0)))</f>
        <v>0</v>
      </c>
      <c r="G34" s="521">
        <f ca="1">IF(ISNA(INDEX('Stock Model'!$C$9:$AU$53,MATCH('Installed UEC'!$B34,year,0),MATCH($B34-G$4+1,Age,0))),0,INDEX('Stock Model'!$C$9:$AU$53,MATCH('Installed UEC'!$B34,year,0),MATCH($B34-G$4+1,Age,0)))</f>
        <v>0</v>
      </c>
      <c r="H34" s="521">
        <f ca="1">IF(ISNA(INDEX('Stock Model'!$C$9:$AU$53,MATCH('Installed UEC'!$B34,year,0),MATCH($B34-H$4+1,Age,0))),0,INDEX('Stock Model'!$C$9:$AU$53,MATCH('Installed UEC'!$B34,year,0),MATCH($B34-H$4+1,Age,0)))</f>
        <v>0</v>
      </c>
      <c r="I34" s="521">
        <f ca="1">IF(ISNA(INDEX('Stock Model'!$C$9:$AU$53,MATCH('Installed UEC'!$B34,year,0),MATCH($B34-I$4+1,Age,0))),0,INDEX('Stock Model'!$C$9:$AU$53,MATCH('Installed UEC'!$B34,year,0),MATCH($B34-I$4+1,Age,0)))</f>
        <v>0</v>
      </c>
      <c r="J34" s="521">
        <f ca="1">IF(ISNA(INDEX('Stock Model'!$C$9:$AU$53,MATCH('Installed UEC'!$B34,year,0),MATCH($B34-J$4+1,Age,0))),0,INDEX('Stock Model'!$C$9:$AU$53,MATCH('Installed UEC'!$B34,year,0),MATCH($B34-J$4+1,Age,0)))</f>
        <v>0</v>
      </c>
      <c r="K34" s="521">
        <f ca="1">IF(ISNA(INDEX('Stock Model'!$C$9:$AU$53,MATCH('Installed UEC'!$B34,year,0),MATCH($B34-K$4+1,Age,0))),0,INDEX('Stock Model'!$C$9:$AU$53,MATCH('Installed UEC'!$B34,year,0),MATCH($B34-K$4+1,Age,0)))</f>
        <v>0</v>
      </c>
      <c r="L34" s="521">
        <f ca="1">IF(ISNA(INDEX('Stock Model'!$C$9:$AU$53,MATCH('Installed UEC'!$B34,year,0),MATCH($B34-L$4+1,Age,0))),0,INDEX('Stock Model'!$C$9:$AU$53,MATCH('Installed UEC'!$B34,year,0),MATCH($B34-L$4+1,Age,0)))</f>
        <v>0</v>
      </c>
      <c r="M34" s="521">
        <f ca="1">IF(ISNA(INDEX('Stock Model'!$C$9:$AU$53,MATCH('Installed UEC'!$B34,year,0),MATCH($B34-M$4+1,Age,0))),0,INDEX('Stock Model'!$C$9:$AU$53,MATCH('Installed UEC'!$B34,year,0),MATCH($B34-M$4+1,Age,0)))</f>
        <v>0</v>
      </c>
      <c r="N34" s="521">
        <f ca="1">IF(ISNA(INDEX('Stock Model'!$C$9:$AU$53,MATCH('Installed UEC'!$B34,year,0),MATCH($B34-N$4+1,Age,0))),0,INDEX('Stock Model'!$C$9:$AU$53,MATCH('Installed UEC'!$B34,year,0),MATCH($B34-N$4+1,Age,0)))</f>
        <v>0</v>
      </c>
      <c r="O34" s="521">
        <f ca="1">IF(ISNA(INDEX('Stock Model'!$C$9:$AU$53,MATCH('Installed UEC'!$B34,year,0),MATCH($B34-O$4+1,Age,0))),0,INDEX('Stock Model'!$C$9:$AU$53,MATCH('Installed UEC'!$B34,year,0),MATCH($B34-O$4+1,Age,0)))</f>
        <v>0</v>
      </c>
      <c r="P34" s="521">
        <f ca="1">IF(ISNA(INDEX('Stock Model'!$C$9:$AU$53,MATCH('Installed UEC'!$B34,year,0),MATCH($B34-P$4+1,Age,0))),0,INDEX('Stock Model'!$C$9:$AU$53,MATCH('Installed UEC'!$B34,year,0),MATCH($B34-P$4+1,Age,0)))</f>
        <v>0</v>
      </c>
      <c r="Q34" s="521">
        <f ca="1">IF(ISNA(INDEX('Stock Model'!$C$9:$AU$53,MATCH('Installed UEC'!$B34,year,0),MATCH($B34-Q$4+1,Age,0))),0,INDEX('Stock Model'!$C$9:$AU$53,MATCH('Installed UEC'!$B34,year,0),MATCH($B34-Q$4+1,Age,0)))</f>
        <v>0</v>
      </c>
      <c r="R34" s="521">
        <f ca="1">IF(ISNA(INDEX('Stock Model'!$C$9:$AU$53,MATCH('Installed UEC'!$B34,year,0),MATCH($B34-R$4+1,Age,0))),0,INDEX('Stock Model'!$C$9:$AU$53,MATCH('Installed UEC'!$B34,year,0),MATCH($B34-R$4+1,Age,0)))</f>
        <v>0</v>
      </c>
      <c r="S34" s="521">
        <f ca="1">IF(ISNA(INDEX('Stock Model'!$C$9:$AU$53,MATCH('Installed UEC'!$B34,year,0),MATCH($B34-S$4+1,Age,0))),0,INDEX('Stock Model'!$C$9:$AU$53,MATCH('Installed UEC'!$B34,year,0),MATCH($B34-S$4+1,Age,0)))</f>
        <v>0</v>
      </c>
      <c r="T34" s="521">
        <f ca="1">IF(ISNA(INDEX('Stock Model'!$C$9:$AU$53,MATCH('Installed UEC'!$B34,year,0),MATCH($B34-T$4+1,Age,0))),0,INDEX('Stock Model'!$C$9:$AU$53,MATCH('Installed UEC'!$B34,year,0),MATCH($B34-T$4+1,Age,0)))</f>
        <v>0</v>
      </c>
      <c r="U34" s="521">
        <f ca="1">IF(ISNA(INDEX('Stock Model'!$C$9:$AU$53,MATCH('Installed UEC'!$B34,year,0),MATCH($B34-U$4+1,Age,0))),0,INDEX('Stock Model'!$C$9:$AU$53,MATCH('Installed UEC'!$B34,year,0),MATCH($B34-U$4+1,Age,0)))</f>
        <v>0</v>
      </c>
      <c r="V34" s="521">
        <f ca="1">IF(ISNA(INDEX('Stock Model'!$C$9:$AU$53,MATCH('Installed UEC'!$B34,year,0),MATCH($B34-V$4+1,Age,0))),0,INDEX('Stock Model'!$C$9:$AU$53,MATCH('Installed UEC'!$B34,year,0),MATCH($B34-V$4+1,Age,0)))</f>
        <v>33791.81131422306</v>
      </c>
      <c r="W34" s="521">
        <f ca="1">IF(ISNA(INDEX('Stock Model'!$C$9:$AU$53,MATCH('Installed UEC'!$B34,year,0),MATCH($B34-W$4+1,Age,0))),0,INDEX('Stock Model'!$C$9:$AU$53,MATCH('Installed UEC'!$B34,year,0),MATCH($B34-W$4+1,Age,0)))</f>
        <v>30447.183847400476</v>
      </c>
      <c r="X34" s="521">
        <f ca="1">IF(ISNA(INDEX('Stock Model'!$C$9:$AU$53,MATCH('Installed UEC'!$B34,year,0),MATCH($B34-X$4+1,Age,0))),0,INDEX('Stock Model'!$C$9:$AU$53,MATCH('Installed UEC'!$B34,year,0),MATCH($B34-X$4+1,Age,0)))</f>
        <v>31897.947192538813</v>
      </c>
      <c r="Y34" s="521">
        <f ca="1">IF(ISNA(INDEX('Stock Model'!$C$9:$AU$53,MATCH('Installed UEC'!$B34,year,0),MATCH($B34-Y$4+1,Age,0))),0,INDEX('Stock Model'!$C$9:$AU$53,MATCH('Installed UEC'!$B34,year,0),MATCH($B34-Y$4+1,Age,0)))</f>
        <v>33835.43163629004</v>
      </c>
      <c r="Z34" s="521">
        <f ca="1">IF(ISNA(INDEX('Stock Model'!$C$9:$AU$53,MATCH('Installed UEC'!$B34,year,0),MATCH($B34-Z$4+1,Age,0))),0,INDEX('Stock Model'!$C$9:$AU$53,MATCH('Installed UEC'!$B34,year,0),MATCH($B34-Z$4+1,Age,0)))</f>
        <v>34408.62694142697</v>
      </c>
      <c r="AA34" s="521">
        <f ca="1">IF(ISNA(INDEX('Stock Model'!$C$9:$AU$53,MATCH('Installed UEC'!$B34,year,0),MATCH($B34-AA$4+1,Age,0))),0,INDEX('Stock Model'!$C$9:$AU$53,MATCH('Installed UEC'!$B34,year,0),MATCH($B34-AA$4+1,Age,0)))</f>
        <v>34803.97800791475</v>
      </c>
      <c r="AB34" s="521">
        <f ca="1">IF(ISNA(INDEX('Stock Model'!$C$9:$AU$53,MATCH('Installed UEC'!$B34,year,0),MATCH($B34-AB$4+1,Age,0))),0,INDEX('Stock Model'!$C$9:$AU$53,MATCH('Installed UEC'!$B34,year,0),MATCH($B34-AB$4+1,Age,0)))</f>
        <v>34883.644021746615</v>
      </c>
      <c r="AC34" s="521">
        <f ca="1">IF(ISNA(INDEX('Stock Model'!$C$9:$AU$53,MATCH('Installed UEC'!$B34,year,0),MATCH($B34-AC$4+1,Age,0))),0,INDEX('Stock Model'!$C$9:$AU$53,MATCH('Installed UEC'!$B34,year,0),MATCH($B34-AC$4+1,Age,0)))</f>
        <v>35600.927293128894</v>
      </c>
      <c r="AD34" s="521">
        <f ca="1">IF(ISNA(INDEX('Stock Model'!$C$9:$AU$53,MATCH('Installed UEC'!$B34,year,0),MATCH($B34-AD$4+1,Age,0))),0,INDEX('Stock Model'!$C$9:$AU$53,MATCH('Installed UEC'!$B34,year,0),MATCH($B34-AD$4+1,Age,0)))</f>
        <v>40589.09387261644</v>
      </c>
      <c r="AE34" s="521">
        <f ca="1">IF(ISNA(INDEX('Stock Model'!$C$9:$AU$53,MATCH('Installed UEC'!$B34,year,0),MATCH($B34-AE$4+1,Age,0))),0,INDEX('Stock Model'!$C$9:$AU$53,MATCH('Installed UEC'!$B34,year,0),MATCH($B34-AE$4+1,Age,0)))</f>
        <v>40747.29421422645</v>
      </c>
      <c r="AF34" s="521">
        <f ca="1">IF(ISNA(INDEX('Stock Model'!$C$9:$AU$53,MATCH('Installed UEC'!$B34,year,0),MATCH($B34-AF$4+1,Age,0))),0,INDEX('Stock Model'!$C$9:$AU$53,MATCH('Installed UEC'!$B34,year,0),MATCH($B34-AF$4+1,Age,0)))</f>
        <v>43907.88515129644</v>
      </c>
      <c r="AG34" s="521">
        <f>IF(ISNA(INDEX('Stock Model'!$C$9:$AU$53,MATCH('Installed UEC'!$B34,year,0),MATCH($B34-AG$4+1,Age,0))),0,INDEX('Stock Model'!$C$9:$AU$53,MATCH('Installed UEC'!$B34,year,0),MATCH($B34-AG$4+1,Age,0)))</f>
        <v>0</v>
      </c>
      <c r="AH34" s="521">
        <f>IF(ISNA(INDEX('Stock Model'!$C$9:$AU$53,MATCH('Installed UEC'!$B34,year,0),MATCH($B34-AH$4+1,Age,0))),0,INDEX('Stock Model'!$C$9:$AU$53,MATCH('Installed UEC'!$B34,year,0),MATCH($B34-AH$4+1,Age,0)))</f>
        <v>0</v>
      </c>
      <c r="AI34" s="521">
        <f>IF(ISNA(INDEX('Stock Model'!$C$9:$AU$53,MATCH('Installed UEC'!$B34,year,0),MATCH($B34-AI$4+1,Age,0))),0,INDEX('Stock Model'!$C$9:$AU$53,MATCH('Installed UEC'!$B34,year,0),MATCH($B34-AI$4+1,Age,0)))</f>
        <v>0</v>
      </c>
      <c r="AJ34" s="521">
        <f>IF(ISNA(INDEX('Stock Model'!$C$9:$AU$53,MATCH('Installed UEC'!$B34,year,0),MATCH($B34-AJ$4+1,Age,0))),0,INDEX('Stock Model'!$C$9:$AU$53,MATCH('Installed UEC'!$B34,year,0),MATCH($B34-AJ$4+1,Age,0)))</f>
        <v>0</v>
      </c>
      <c r="AK34" s="521">
        <f>IF(ISNA(INDEX('Stock Model'!$C$9:$AU$53,MATCH('Installed UEC'!$B34,year,0),MATCH($B34-AK$4+1,Age,0))),0,INDEX('Stock Model'!$C$9:$AU$53,MATCH('Installed UEC'!$B34,year,0),MATCH($B34-AK$4+1,Age,0)))</f>
        <v>0</v>
      </c>
      <c r="AL34" s="521">
        <f>IF(ISNA(INDEX('Stock Model'!$C$9:$AU$53,MATCH('Installed UEC'!$B34,year,0),MATCH($B34-AL$4+1,Age,0))),0,INDEX('Stock Model'!$C$9:$AU$53,MATCH('Installed UEC'!$B34,year,0),MATCH($B34-AL$4+1,Age,0)))</f>
        <v>0</v>
      </c>
      <c r="AM34" s="521">
        <f>IF(ISNA(INDEX('Stock Model'!$C$9:$AU$53,MATCH('Installed UEC'!$B34,year,0),MATCH($B34-AM$4+1,Age,0))),0,INDEX('Stock Model'!$C$9:$AU$53,MATCH('Installed UEC'!$B34,year,0),MATCH($B34-AM$4+1,Age,0)))</f>
        <v>0</v>
      </c>
      <c r="AN34" s="521">
        <f>IF(ISNA(INDEX('Stock Model'!$C$9:$AU$53,MATCH('Installed UEC'!$B34,year,0),MATCH($B34-AN$4+1,Age,0))),0,INDEX('Stock Model'!$C$9:$AU$53,MATCH('Installed UEC'!$B34,year,0),MATCH($B34-AN$4+1,Age,0)))</f>
        <v>0</v>
      </c>
      <c r="AO34" s="521">
        <f>IF(ISNA(INDEX('Stock Model'!$C$9:$AU$53,MATCH('Installed UEC'!$B34,year,0),MATCH($B34-AO$4+1,Age,0))),0,INDEX('Stock Model'!$C$9:$AU$53,MATCH('Installed UEC'!$B34,year,0),MATCH($B34-AO$4+1,Age,0)))</f>
        <v>0</v>
      </c>
      <c r="AP34" s="521">
        <f>IF(ISNA(INDEX('Stock Model'!$C$9:$AU$53,MATCH('Installed UEC'!$B34,year,0),MATCH($B34-AP$4+1,Age,0))),0,INDEX('Stock Model'!$C$9:$AU$53,MATCH('Installed UEC'!$B34,year,0),MATCH($B34-AP$4+1,Age,0)))</f>
        <v>0</v>
      </c>
      <c r="AQ34" s="521">
        <f>IF(ISNA(INDEX('Stock Model'!$C$9:$AU$53,MATCH('Installed UEC'!$B34,year,0),MATCH($B34-AQ$4+1,Age,0))),0,INDEX('Stock Model'!$C$9:$AU$53,MATCH('Installed UEC'!$B34,year,0),MATCH($B34-AQ$4+1,Age,0)))</f>
        <v>0</v>
      </c>
      <c r="AR34" s="521">
        <f>IF(ISNA(INDEX('Stock Model'!$C$9:$AU$53,MATCH('Installed UEC'!$B34,year,0),MATCH($B34-AR$4+1,Age,0))),0,INDEX('Stock Model'!$C$9:$AU$53,MATCH('Installed UEC'!$B34,year,0),MATCH($B34-AR$4+1,Age,0)))</f>
        <v>0</v>
      </c>
      <c r="AS34" s="521">
        <f>IF(ISNA(INDEX('Stock Model'!$C$9:$AU$53,MATCH('Installed UEC'!$B34,year,0),MATCH($B34-AS$4+1,Age,0))),0,INDEX('Stock Model'!$C$9:$AU$53,MATCH('Installed UEC'!$B34,year,0),MATCH($B34-AS$4+1,Age,0)))</f>
        <v>0</v>
      </c>
      <c r="AT34" s="521">
        <f>IF(ISNA(INDEX('Stock Model'!$C$9:$AU$53,MATCH('Installed UEC'!$B34,year,0),MATCH($B34-AT$4+1,Age,0))),0,INDEX('Stock Model'!$C$9:$AU$53,MATCH('Installed UEC'!$B34,year,0),MATCH($B34-AT$4+1,Age,0)))</f>
        <v>0</v>
      </c>
      <c r="AU34" s="521">
        <f>IF(ISNA(INDEX('Stock Model'!$C$9:$AU$53,MATCH('Installed UEC'!$B34,year,0),MATCH($B34-AU$4+1,Age,0))),0,INDEX('Stock Model'!$C$9:$AU$53,MATCH('Installed UEC'!$B34,year,0),MATCH($B34-AU$4+1,Age,0)))</f>
        <v>0</v>
      </c>
      <c r="AV34" s="521">
        <f ca="1" t="shared" si="1"/>
        <v>394913.8234928089</v>
      </c>
      <c r="AW34" s="511" t="str">
        <f ca="1">IF(AV34=SUM('Stock Model'!C38:AU38),"OK","Error")</f>
        <v>OK</v>
      </c>
    </row>
    <row r="35" spans="1:49" ht="15">
      <c r="A35" s="700"/>
      <c r="B35" s="511">
        <f t="shared" si="2"/>
        <v>2020</v>
      </c>
      <c r="C35" s="521">
        <f ca="1">IF(ISNA(INDEX('Stock Model'!$C$9:$AU$53,MATCH('Installed UEC'!$B35,year,0),MATCH($B35-C$4+1,Age,0))),0,INDEX('Stock Model'!$C$9:$AU$53,MATCH('Installed UEC'!$B35,year,0),MATCH($B35-C$4+1,Age,0)))</f>
        <v>0</v>
      </c>
      <c r="D35" s="521">
        <f ca="1">IF(ISNA(INDEX('Stock Model'!$C$9:$AU$53,MATCH('Installed UEC'!$B35,year,0),MATCH($B35-D$4+1,Age,0))),0,INDEX('Stock Model'!$C$9:$AU$53,MATCH('Installed UEC'!$B35,year,0),MATCH($B35-D$4+1,Age,0)))</f>
        <v>0</v>
      </c>
      <c r="E35" s="521">
        <f ca="1">IF(ISNA(INDEX('Stock Model'!$C$9:$AU$53,MATCH('Installed UEC'!$B35,year,0),MATCH($B35-E$4+1,Age,0))),0,INDEX('Stock Model'!$C$9:$AU$53,MATCH('Installed UEC'!$B35,year,0),MATCH($B35-E$4+1,Age,0)))</f>
        <v>0</v>
      </c>
      <c r="F35" s="521">
        <f ca="1">IF(ISNA(INDEX('Stock Model'!$C$9:$AU$53,MATCH('Installed UEC'!$B35,year,0),MATCH($B35-F$4+1,Age,0))),0,INDEX('Stock Model'!$C$9:$AU$53,MATCH('Installed UEC'!$B35,year,0),MATCH($B35-F$4+1,Age,0)))</f>
        <v>0</v>
      </c>
      <c r="G35" s="521">
        <f ca="1">IF(ISNA(INDEX('Stock Model'!$C$9:$AU$53,MATCH('Installed UEC'!$B35,year,0),MATCH($B35-G$4+1,Age,0))),0,INDEX('Stock Model'!$C$9:$AU$53,MATCH('Installed UEC'!$B35,year,0),MATCH($B35-G$4+1,Age,0)))</f>
        <v>0</v>
      </c>
      <c r="H35" s="521">
        <f ca="1">IF(ISNA(INDEX('Stock Model'!$C$9:$AU$53,MATCH('Installed UEC'!$B35,year,0),MATCH($B35-H$4+1,Age,0))),0,INDEX('Stock Model'!$C$9:$AU$53,MATCH('Installed UEC'!$B35,year,0),MATCH($B35-H$4+1,Age,0)))</f>
        <v>0</v>
      </c>
      <c r="I35" s="521">
        <f ca="1">IF(ISNA(INDEX('Stock Model'!$C$9:$AU$53,MATCH('Installed UEC'!$B35,year,0),MATCH($B35-I$4+1,Age,0))),0,INDEX('Stock Model'!$C$9:$AU$53,MATCH('Installed UEC'!$B35,year,0),MATCH($B35-I$4+1,Age,0)))</f>
        <v>0</v>
      </c>
      <c r="J35" s="521">
        <f ca="1">IF(ISNA(INDEX('Stock Model'!$C$9:$AU$53,MATCH('Installed UEC'!$B35,year,0),MATCH($B35-J$4+1,Age,0))),0,INDEX('Stock Model'!$C$9:$AU$53,MATCH('Installed UEC'!$B35,year,0),MATCH($B35-J$4+1,Age,0)))</f>
        <v>0</v>
      </c>
      <c r="K35" s="521">
        <f ca="1">IF(ISNA(INDEX('Stock Model'!$C$9:$AU$53,MATCH('Installed UEC'!$B35,year,0),MATCH($B35-K$4+1,Age,0))),0,INDEX('Stock Model'!$C$9:$AU$53,MATCH('Installed UEC'!$B35,year,0),MATCH($B35-K$4+1,Age,0)))</f>
        <v>0</v>
      </c>
      <c r="L35" s="521">
        <f ca="1">IF(ISNA(INDEX('Stock Model'!$C$9:$AU$53,MATCH('Installed UEC'!$B35,year,0),MATCH($B35-L$4+1,Age,0))),0,INDEX('Stock Model'!$C$9:$AU$53,MATCH('Installed UEC'!$B35,year,0),MATCH($B35-L$4+1,Age,0)))</f>
        <v>0</v>
      </c>
      <c r="M35" s="521">
        <f ca="1">IF(ISNA(INDEX('Stock Model'!$C$9:$AU$53,MATCH('Installed UEC'!$B35,year,0),MATCH($B35-M$4+1,Age,0))),0,INDEX('Stock Model'!$C$9:$AU$53,MATCH('Installed UEC'!$B35,year,0),MATCH($B35-M$4+1,Age,0)))</f>
        <v>0</v>
      </c>
      <c r="N35" s="521">
        <f ca="1">IF(ISNA(INDEX('Stock Model'!$C$9:$AU$53,MATCH('Installed UEC'!$B35,year,0),MATCH($B35-N$4+1,Age,0))),0,INDEX('Stock Model'!$C$9:$AU$53,MATCH('Installed UEC'!$B35,year,0),MATCH($B35-N$4+1,Age,0)))</f>
        <v>0</v>
      </c>
      <c r="O35" s="521">
        <f ca="1">IF(ISNA(INDEX('Stock Model'!$C$9:$AU$53,MATCH('Installed UEC'!$B35,year,0),MATCH($B35-O$4+1,Age,0))),0,INDEX('Stock Model'!$C$9:$AU$53,MATCH('Installed UEC'!$B35,year,0),MATCH($B35-O$4+1,Age,0)))</f>
        <v>0</v>
      </c>
      <c r="P35" s="521">
        <f ca="1">IF(ISNA(INDEX('Stock Model'!$C$9:$AU$53,MATCH('Installed UEC'!$B35,year,0),MATCH($B35-P$4+1,Age,0))),0,INDEX('Stock Model'!$C$9:$AU$53,MATCH('Installed UEC'!$B35,year,0),MATCH($B35-P$4+1,Age,0)))</f>
        <v>0</v>
      </c>
      <c r="Q35" s="521">
        <f ca="1">IF(ISNA(INDEX('Stock Model'!$C$9:$AU$53,MATCH('Installed UEC'!$B35,year,0),MATCH($B35-Q$4+1,Age,0))),0,INDEX('Stock Model'!$C$9:$AU$53,MATCH('Installed UEC'!$B35,year,0),MATCH($B35-Q$4+1,Age,0)))</f>
        <v>0</v>
      </c>
      <c r="R35" s="521">
        <f ca="1">IF(ISNA(INDEX('Stock Model'!$C$9:$AU$53,MATCH('Installed UEC'!$B35,year,0),MATCH($B35-R$4+1,Age,0))),0,INDEX('Stock Model'!$C$9:$AU$53,MATCH('Installed UEC'!$B35,year,0),MATCH($B35-R$4+1,Age,0)))</f>
        <v>0</v>
      </c>
      <c r="S35" s="521">
        <f ca="1">IF(ISNA(INDEX('Stock Model'!$C$9:$AU$53,MATCH('Installed UEC'!$B35,year,0),MATCH($B35-S$4+1,Age,0))),0,INDEX('Stock Model'!$C$9:$AU$53,MATCH('Installed UEC'!$B35,year,0),MATCH($B35-S$4+1,Age,0)))</f>
        <v>0</v>
      </c>
      <c r="T35" s="521">
        <f ca="1">IF(ISNA(INDEX('Stock Model'!$C$9:$AU$53,MATCH('Installed UEC'!$B35,year,0),MATCH($B35-T$4+1,Age,0))),0,INDEX('Stock Model'!$C$9:$AU$53,MATCH('Installed UEC'!$B35,year,0),MATCH($B35-T$4+1,Age,0)))</f>
        <v>0</v>
      </c>
      <c r="U35" s="521">
        <f ca="1">IF(ISNA(INDEX('Stock Model'!$C$9:$AU$53,MATCH('Installed UEC'!$B35,year,0),MATCH($B35-U$4+1,Age,0))),0,INDEX('Stock Model'!$C$9:$AU$53,MATCH('Installed UEC'!$B35,year,0),MATCH($B35-U$4+1,Age,0)))</f>
        <v>0</v>
      </c>
      <c r="V35" s="521">
        <f ca="1">IF(ISNA(INDEX('Stock Model'!$C$9:$AU$53,MATCH('Installed UEC'!$B35,year,0),MATCH($B35-V$4+1,Age,0))),0,INDEX('Stock Model'!$C$9:$AU$53,MATCH('Installed UEC'!$B35,year,0),MATCH($B35-V$4+1,Age,0)))</f>
        <v>0</v>
      </c>
      <c r="W35" s="521">
        <f ca="1">IF(ISNA(INDEX('Stock Model'!$C$9:$AU$53,MATCH('Installed UEC'!$B35,year,0),MATCH($B35-W$4+1,Age,0))),0,INDEX('Stock Model'!$C$9:$AU$53,MATCH('Installed UEC'!$B35,year,0),MATCH($B35-W$4+1,Age,0)))</f>
        <v>30447.183847400476</v>
      </c>
      <c r="X35" s="521">
        <f ca="1">IF(ISNA(INDEX('Stock Model'!$C$9:$AU$53,MATCH('Installed UEC'!$B35,year,0),MATCH($B35-X$4+1,Age,0))),0,INDEX('Stock Model'!$C$9:$AU$53,MATCH('Installed UEC'!$B35,year,0),MATCH($B35-X$4+1,Age,0)))</f>
        <v>31897.947192538813</v>
      </c>
      <c r="Y35" s="521">
        <f ca="1">IF(ISNA(INDEX('Stock Model'!$C$9:$AU$53,MATCH('Installed UEC'!$B35,year,0),MATCH($B35-Y$4+1,Age,0))),0,INDEX('Stock Model'!$C$9:$AU$53,MATCH('Installed UEC'!$B35,year,0),MATCH($B35-Y$4+1,Age,0)))</f>
        <v>33835.43163629004</v>
      </c>
      <c r="Z35" s="521">
        <f ca="1">IF(ISNA(INDEX('Stock Model'!$C$9:$AU$53,MATCH('Installed UEC'!$B35,year,0),MATCH($B35-Z$4+1,Age,0))),0,INDEX('Stock Model'!$C$9:$AU$53,MATCH('Installed UEC'!$B35,year,0),MATCH($B35-Z$4+1,Age,0)))</f>
        <v>34408.62694142697</v>
      </c>
      <c r="AA35" s="521">
        <f ca="1">IF(ISNA(INDEX('Stock Model'!$C$9:$AU$53,MATCH('Installed UEC'!$B35,year,0),MATCH($B35-AA$4+1,Age,0))),0,INDEX('Stock Model'!$C$9:$AU$53,MATCH('Installed UEC'!$B35,year,0),MATCH($B35-AA$4+1,Age,0)))</f>
        <v>34803.97800791475</v>
      </c>
      <c r="AB35" s="521">
        <f ca="1">IF(ISNA(INDEX('Stock Model'!$C$9:$AU$53,MATCH('Installed UEC'!$B35,year,0),MATCH($B35-AB$4+1,Age,0))),0,INDEX('Stock Model'!$C$9:$AU$53,MATCH('Installed UEC'!$B35,year,0),MATCH($B35-AB$4+1,Age,0)))</f>
        <v>34883.644021746615</v>
      </c>
      <c r="AC35" s="521">
        <f ca="1">IF(ISNA(INDEX('Stock Model'!$C$9:$AU$53,MATCH('Installed UEC'!$B35,year,0),MATCH($B35-AC$4+1,Age,0))),0,INDEX('Stock Model'!$C$9:$AU$53,MATCH('Installed UEC'!$B35,year,0),MATCH($B35-AC$4+1,Age,0)))</f>
        <v>35600.927293128894</v>
      </c>
      <c r="AD35" s="521">
        <f ca="1">IF(ISNA(INDEX('Stock Model'!$C$9:$AU$53,MATCH('Installed UEC'!$B35,year,0),MATCH($B35-AD$4+1,Age,0))),0,INDEX('Stock Model'!$C$9:$AU$53,MATCH('Installed UEC'!$B35,year,0),MATCH($B35-AD$4+1,Age,0)))</f>
        <v>40589.09387261644</v>
      </c>
      <c r="AE35" s="521">
        <f ca="1">IF(ISNA(INDEX('Stock Model'!$C$9:$AU$53,MATCH('Installed UEC'!$B35,year,0),MATCH($B35-AE$4+1,Age,0))),0,INDEX('Stock Model'!$C$9:$AU$53,MATCH('Installed UEC'!$B35,year,0),MATCH($B35-AE$4+1,Age,0)))</f>
        <v>40747.29421422645</v>
      </c>
      <c r="AF35" s="521">
        <f ca="1">IF(ISNA(INDEX('Stock Model'!$C$9:$AU$53,MATCH('Installed UEC'!$B35,year,0),MATCH($B35-AF$4+1,Age,0))),0,INDEX('Stock Model'!$C$9:$AU$53,MATCH('Installed UEC'!$B35,year,0),MATCH($B35-AF$4+1,Age,0)))</f>
        <v>43907.88515129644</v>
      </c>
      <c r="AG35" s="521">
        <f ca="1">IF(ISNA(INDEX('Stock Model'!$C$9:$AU$53,MATCH('Installed UEC'!$B35,year,0),MATCH($B35-AG$4+1,Age,0))),0,INDEX('Stock Model'!$C$9:$AU$53,MATCH('Installed UEC'!$B35,year,0),MATCH($B35-AG$4+1,Age,0)))</f>
        <v>40781.80169802345</v>
      </c>
      <c r="AH35" s="521">
        <f>IF(ISNA(INDEX('Stock Model'!$C$9:$AU$53,MATCH('Installed UEC'!$B35,year,0),MATCH($B35-AH$4+1,Age,0))),0,INDEX('Stock Model'!$C$9:$AU$53,MATCH('Installed UEC'!$B35,year,0),MATCH($B35-AH$4+1,Age,0)))</f>
        <v>0</v>
      </c>
      <c r="AI35" s="521">
        <f>IF(ISNA(INDEX('Stock Model'!$C$9:$AU$53,MATCH('Installed UEC'!$B35,year,0),MATCH($B35-AI$4+1,Age,0))),0,INDEX('Stock Model'!$C$9:$AU$53,MATCH('Installed UEC'!$B35,year,0),MATCH($B35-AI$4+1,Age,0)))</f>
        <v>0</v>
      </c>
      <c r="AJ35" s="521">
        <f>IF(ISNA(INDEX('Stock Model'!$C$9:$AU$53,MATCH('Installed UEC'!$B35,year,0),MATCH($B35-AJ$4+1,Age,0))),0,INDEX('Stock Model'!$C$9:$AU$53,MATCH('Installed UEC'!$B35,year,0),MATCH($B35-AJ$4+1,Age,0)))</f>
        <v>0</v>
      </c>
      <c r="AK35" s="521">
        <f>IF(ISNA(INDEX('Stock Model'!$C$9:$AU$53,MATCH('Installed UEC'!$B35,year,0),MATCH($B35-AK$4+1,Age,0))),0,INDEX('Stock Model'!$C$9:$AU$53,MATCH('Installed UEC'!$B35,year,0),MATCH($B35-AK$4+1,Age,0)))</f>
        <v>0</v>
      </c>
      <c r="AL35" s="521">
        <f>IF(ISNA(INDEX('Stock Model'!$C$9:$AU$53,MATCH('Installed UEC'!$B35,year,0),MATCH($B35-AL$4+1,Age,0))),0,INDEX('Stock Model'!$C$9:$AU$53,MATCH('Installed UEC'!$B35,year,0),MATCH($B35-AL$4+1,Age,0)))</f>
        <v>0</v>
      </c>
      <c r="AM35" s="521">
        <f>IF(ISNA(INDEX('Stock Model'!$C$9:$AU$53,MATCH('Installed UEC'!$B35,year,0),MATCH($B35-AM$4+1,Age,0))),0,INDEX('Stock Model'!$C$9:$AU$53,MATCH('Installed UEC'!$B35,year,0),MATCH($B35-AM$4+1,Age,0)))</f>
        <v>0</v>
      </c>
      <c r="AN35" s="521">
        <f>IF(ISNA(INDEX('Stock Model'!$C$9:$AU$53,MATCH('Installed UEC'!$B35,year,0),MATCH($B35-AN$4+1,Age,0))),0,INDEX('Stock Model'!$C$9:$AU$53,MATCH('Installed UEC'!$B35,year,0),MATCH($B35-AN$4+1,Age,0)))</f>
        <v>0</v>
      </c>
      <c r="AO35" s="521">
        <f>IF(ISNA(INDEX('Stock Model'!$C$9:$AU$53,MATCH('Installed UEC'!$B35,year,0),MATCH($B35-AO$4+1,Age,0))),0,INDEX('Stock Model'!$C$9:$AU$53,MATCH('Installed UEC'!$B35,year,0),MATCH($B35-AO$4+1,Age,0)))</f>
        <v>0</v>
      </c>
      <c r="AP35" s="521">
        <f>IF(ISNA(INDEX('Stock Model'!$C$9:$AU$53,MATCH('Installed UEC'!$B35,year,0),MATCH($B35-AP$4+1,Age,0))),0,INDEX('Stock Model'!$C$9:$AU$53,MATCH('Installed UEC'!$B35,year,0),MATCH($B35-AP$4+1,Age,0)))</f>
        <v>0</v>
      </c>
      <c r="AQ35" s="521">
        <f>IF(ISNA(INDEX('Stock Model'!$C$9:$AU$53,MATCH('Installed UEC'!$B35,year,0),MATCH($B35-AQ$4+1,Age,0))),0,INDEX('Stock Model'!$C$9:$AU$53,MATCH('Installed UEC'!$B35,year,0),MATCH($B35-AQ$4+1,Age,0)))</f>
        <v>0</v>
      </c>
      <c r="AR35" s="521">
        <f>IF(ISNA(INDEX('Stock Model'!$C$9:$AU$53,MATCH('Installed UEC'!$B35,year,0),MATCH($B35-AR$4+1,Age,0))),0,INDEX('Stock Model'!$C$9:$AU$53,MATCH('Installed UEC'!$B35,year,0),MATCH($B35-AR$4+1,Age,0)))</f>
        <v>0</v>
      </c>
      <c r="AS35" s="521">
        <f>IF(ISNA(INDEX('Stock Model'!$C$9:$AU$53,MATCH('Installed UEC'!$B35,year,0),MATCH($B35-AS$4+1,Age,0))),0,INDEX('Stock Model'!$C$9:$AU$53,MATCH('Installed UEC'!$B35,year,0),MATCH($B35-AS$4+1,Age,0)))</f>
        <v>0</v>
      </c>
      <c r="AT35" s="521">
        <f>IF(ISNA(INDEX('Stock Model'!$C$9:$AU$53,MATCH('Installed UEC'!$B35,year,0),MATCH($B35-AT$4+1,Age,0))),0,INDEX('Stock Model'!$C$9:$AU$53,MATCH('Installed UEC'!$B35,year,0),MATCH($B35-AT$4+1,Age,0)))</f>
        <v>0</v>
      </c>
      <c r="AU35" s="521">
        <f>IF(ISNA(INDEX('Stock Model'!$C$9:$AU$53,MATCH('Installed UEC'!$B35,year,0),MATCH($B35-AU$4+1,Age,0))),0,INDEX('Stock Model'!$C$9:$AU$53,MATCH('Installed UEC'!$B35,year,0),MATCH($B35-AU$4+1,Age,0)))</f>
        <v>0</v>
      </c>
      <c r="AV35" s="521">
        <f ca="1" t="shared" si="1"/>
        <v>401903.8138766094</v>
      </c>
      <c r="AW35" s="511" t="str">
        <f ca="1">IF(AV35=SUM('Stock Model'!C39:AU39),"OK","Error")</f>
        <v>OK</v>
      </c>
    </row>
    <row r="36" spans="1:49" ht="15">
      <c r="A36" s="700"/>
      <c r="B36" s="511">
        <f t="shared" si="2"/>
        <v>2021</v>
      </c>
      <c r="C36" s="521">
        <f ca="1">IF(ISNA(INDEX('Stock Model'!$C$9:$AU$53,MATCH('Installed UEC'!$B36,year,0),MATCH($B36-C$4+1,Age,0))),0,INDEX('Stock Model'!$C$9:$AU$53,MATCH('Installed UEC'!$B36,year,0),MATCH($B36-C$4+1,Age,0)))</f>
        <v>0</v>
      </c>
      <c r="D36" s="521">
        <f ca="1">IF(ISNA(INDEX('Stock Model'!$C$9:$AU$53,MATCH('Installed UEC'!$B36,year,0),MATCH($B36-D$4+1,Age,0))),0,INDEX('Stock Model'!$C$9:$AU$53,MATCH('Installed UEC'!$B36,year,0),MATCH($B36-D$4+1,Age,0)))</f>
        <v>0</v>
      </c>
      <c r="E36" s="521">
        <f ca="1">IF(ISNA(INDEX('Stock Model'!$C$9:$AU$53,MATCH('Installed UEC'!$B36,year,0),MATCH($B36-E$4+1,Age,0))),0,INDEX('Stock Model'!$C$9:$AU$53,MATCH('Installed UEC'!$B36,year,0),MATCH($B36-E$4+1,Age,0)))</f>
        <v>0</v>
      </c>
      <c r="F36" s="521">
        <f ca="1">IF(ISNA(INDEX('Stock Model'!$C$9:$AU$53,MATCH('Installed UEC'!$B36,year,0),MATCH($B36-F$4+1,Age,0))),0,INDEX('Stock Model'!$C$9:$AU$53,MATCH('Installed UEC'!$B36,year,0),MATCH($B36-F$4+1,Age,0)))</f>
        <v>0</v>
      </c>
      <c r="G36" s="521">
        <f ca="1">IF(ISNA(INDEX('Stock Model'!$C$9:$AU$53,MATCH('Installed UEC'!$B36,year,0),MATCH($B36-G$4+1,Age,0))),0,INDEX('Stock Model'!$C$9:$AU$53,MATCH('Installed UEC'!$B36,year,0),MATCH($B36-G$4+1,Age,0)))</f>
        <v>0</v>
      </c>
      <c r="H36" s="521">
        <f ca="1">IF(ISNA(INDEX('Stock Model'!$C$9:$AU$53,MATCH('Installed UEC'!$B36,year,0),MATCH($B36-H$4+1,Age,0))),0,INDEX('Stock Model'!$C$9:$AU$53,MATCH('Installed UEC'!$B36,year,0),MATCH($B36-H$4+1,Age,0)))</f>
        <v>0</v>
      </c>
      <c r="I36" s="521">
        <f ca="1">IF(ISNA(INDEX('Stock Model'!$C$9:$AU$53,MATCH('Installed UEC'!$B36,year,0),MATCH($B36-I$4+1,Age,0))),0,INDEX('Stock Model'!$C$9:$AU$53,MATCH('Installed UEC'!$B36,year,0),MATCH($B36-I$4+1,Age,0)))</f>
        <v>0</v>
      </c>
      <c r="J36" s="521">
        <f ca="1">IF(ISNA(INDEX('Stock Model'!$C$9:$AU$53,MATCH('Installed UEC'!$B36,year,0),MATCH($B36-J$4+1,Age,0))),0,INDEX('Stock Model'!$C$9:$AU$53,MATCH('Installed UEC'!$B36,year,0),MATCH($B36-J$4+1,Age,0)))</f>
        <v>0</v>
      </c>
      <c r="K36" s="521">
        <f ca="1">IF(ISNA(INDEX('Stock Model'!$C$9:$AU$53,MATCH('Installed UEC'!$B36,year,0),MATCH($B36-K$4+1,Age,0))),0,INDEX('Stock Model'!$C$9:$AU$53,MATCH('Installed UEC'!$B36,year,0),MATCH($B36-K$4+1,Age,0)))</f>
        <v>0</v>
      </c>
      <c r="L36" s="521">
        <f ca="1">IF(ISNA(INDEX('Stock Model'!$C$9:$AU$53,MATCH('Installed UEC'!$B36,year,0),MATCH($B36-L$4+1,Age,0))),0,INDEX('Stock Model'!$C$9:$AU$53,MATCH('Installed UEC'!$B36,year,0),MATCH($B36-L$4+1,Age,0)))</f>
        <v>0</v>
      </c>
      <c r="M36" s="521">
        <f ca="1">IF(ISNA(INDEX('Stock Model'!$C$9:$AU$53,MATCH('Installed UEC'!$B36,year,0),MATCH($B36-M$4+1,Age,0))),0,INDEX('Stock Model'!$C$9:$AU$53,MATCH('Installed UEC'!$B36,year,0),MATCH($B36-M$4+1,Age,0)))</f>
        <v>0</v>
      </c>
      <c r="N36" s="521">
        <f ca="1">IF(ISNA(INDEX('Stock Model'!$C$9:$AU$53,MATCH('Installed UEC'!$B36,year,0),MATCH($B36-N$4+1,Age,0))),0,INDEX('Stock Model'!$C$9:$AU$53,MATCH('Installed UEC'!$B36,year,0),MATCH($B36-N$4+1,Age,0)))</f>
        <v>0</v>
      </c>
      <c r="O36" s="521">
        <f ca="1">IF(ISNA(INDEX('Stock Model'!$C$9:$AU$53,MATCH('Installed UEC'!$B36,year,0),MATCH($B36-O$4+1,Age,0))),0,INDEX('Stock Model'!$C$9:$AU$53,MATCH('Installed UEC'!$B36,year,0),MATCH($B36-O$4+1,Age,0)))</f>
        <v>0</v>
      </c>
      <c r="P36" s="521">
        <f ca="1">IF(ISNA(INDEX('Stock Model'!$C$9:$AU$53,MATCH('Installed UEC'!$B36,year,0),MATCH($B36-P$4+1,Age,0))),0,INDEX('Stock Model'!$C$9:$AU$53,MATCH('Installed UEC'!$B36,year,0),MATCH($B36-P$4+1,Age,0)))</f>
        <v>0</v>
      </c>
      <c r="Q36" s="521">
        <f ca="1">IF(ISNA(INDEX('Stock Model'!$C$9:$AU$53,MATCH('Installed UEC'!$B36,year,0),MATCH($B36-Q$4+1,Age,0))),0,INDEX('Stock Model'!$C$9:$AU$53,MATCH('Installed UEC'!$B36,year,0),MATCH($B36-Q$4+1,Age,0)))</f>
        <v>0</v>
      </c>
      <c r="R36" s="521">
        <f ca="1">IF(ISNA(INDEX('Stock Model'!$C$9:$AU$53,MATCH('Installed UEC'!$B36,year,0),MATCH($B36-R$4+1,Age,0))),0,INDEX('Stock Model'!$C$9:$AU$53,MATCH('Installed UEC'!$B36,year,0),MATCH($B36-R$4+1,Age,0)))</f>
        <v>0</v>
      </c>
      <c r="S36" s="521">
        <f ca="1">IF(ISNA(INDEX('Stock Model'!$C$9:$AU$53,MATCH('Installed UEC'!$B36,year,0),MATCH($B36-S$4+1,Age,0))),0,INDEX('Stock Model'!$C$9:$AU$53,MATCH('Installed UEC'!$B36,year,0),MATCH($B36-S$4+1,Age,0)))</f>
        <v>0</v>
      </c>
      <c r="T36" s="521">
        <f ca="1">IF(ISNA(INDEX('Stock Model'!$C$9:$AU$53,MATCH('Installed UEC'!$B36,year,0),MATCH($B36-T$4+1,Age,0))),0,INDEX('Stock Model'!$C$9:$AU$53,MATCH('Installed UEC'!$B36,year,0),MATCH($B36-T$4+1,Age,0)))</f>
        <v>0</v>
      </c>
      <c r="U36" s="521">
        <f ca="1">IF(ISNA(INDEX('Stock Model'!$C$9:$AU$53,MATCH('Installed UEC'!$B36,year,0),MATCH($B36-U$4+1,Age,0))),0,INDEX('Stock Model'!$C$9:$AU$53,MATCH('Installed UEC'!$B36,year,0),MATCH($B36-U$4+1,Age,0)))</f>
        <v>0</v>
      </c>
      <c r="V36" s="521">
        <f ca="1">IF(ISNA(INDEX('Stock Model'!$C$9:$AU$53,MATCH('Installed UEC'!$B36,year,0),MATCH($B36-V$4+1,Age,0))),0,INDEX('Stock Model'!$C$9:$AU$53,MATCH('Installed UEC'!$B36,year,0),MATCH($B36-V$4+1,Age,0)))</f>
        <v>0</v>
      </c>
      <c r="W36" s="521">
        <f ca="1">IF(ISNA(INDEX('Stock Model'!$C$9:$AU$53,MATCH('Installed UEC'!$B36,year,0),MATCH($B36-W$4+1,Age,0))),0,INDEX('Stock Model'!$C$9:$AU$53,MATCH('Installed UEC'!$B36,year,0),MATCH($B36-W$4+1,Age,0)))</f>
        <v>0</v>
      </c>
      <c r="X36" s="521">
        <f ca="1">IF(ISNA(INDEX('Stock Model'!$C$9:$AU$53,MATCH('Installed UEC'!$B36,year,0),MATCH($B36-X$4+1,Age,0))),0,INDEX('Stock Model'!$C$9:$AU$53,MATCH('Installed UEC'!$B36,year,0),MATCH($B36-X$4+1,Age,0)))</f>
        <v>31897.947192538813</v>
      </c>
      <c r="Y36" s="521">
        <f ca="1">IF(ISNA(INDEX('Stock Model'!$C$9:$AU$53,MATCH('Installed UEC'!$B36,year,0),MATCH($B36-Y$4+1,Age,0))),0,INDEX('Stock Model'!$C$9:$AU$53,MATCH('Installed UEC'!$B36,year,0),MATCH($B36-Y$4+1,Age,0)))</f>
        <v>33835.43163629004</v>
      </c>
      <c r="Z36" s="521">
        <f ca="1">IF(ISNA(INDEX('Stock Model'!$C$9:$AU$53,MATCH('Installed UEC'!$B36,year,0),MATCH($B36-Z$4+1,Age,0))),0,INDEX('Stock Model'!$C$9:$AU$53,MATCH('Installed UEC'!$B36,year,0),MATCH($B36-Z$4+1,Age,0)))</f>
        <v>34408.62694142697</v>
      </c>
      <c r="AA36" s="521">
        <f ca="1">IF(ISNA(INDEX('Stock Model'!$C$9:$AU$53,MATCH('Installed UEC'!$B36,year,0),MATCH($B36-AA$4+1,Age,0))),0,INDEX('Stock Model'!$C$9:$AU$53,MATCH('Installed UEC'!$B36,year,0),MATCH($B36-AA$4+1,Age,0)))</f>
        <v>34803.97800791475</v>
      </c>
      <c r="AB36" s="521">
        <f ca="1">IF(ISNA(INDEX('Stock Model'!$C$9:$AU$53,MATCH('Installed UEC'!$B36,year,0),MATCH($B36-AB$4+1,Age,0))),0,INDEX('Stock Model'!$C$9:$AU$53,MATCH('Installed UEC'!$B36,year,0),MATCH($B36-AB$4+1,Age,0)))</f>
        <v>34883.644021746615</v>
      </c>
      <c r="AC36" s="521">
        <f ca="1">IF(ISNA(INDEX('Stock Model'!$C$9:$AU$53,MATCH('Installed UEC'!$B36,year,0),MATCH($B36-AC$4+1,Age,0))),0,INDEX('Stock Model'!$C$9:$AU$53,MATCH('Installed UEC'!$B36,year,0),MATCH($B36-AC$4+1,Age,0)))</f>
        <v>35600.927293128894</v>
      </c>
      <c r="AD36" s="521">
        <f ca="1">IF(ISNA(INDEX('Stock Model'!$C$9:$AU$53,MATCH('Installed UEC'!$B36,year,0),MATCH($B36-AD$4+1,Age,0))),0,INDEX('Stock Model'!$C$9:$AU$53,MATCH('Installed UEC'!$B36,year,0),MATCH($B36-AD$4+1,Age,0)))</f>
        <v>40589.09387261644</v>
      </c>
      <c r="AE36" s="521">
        <f ca="1">IF(ISNA(INDEX('Stock Model'!$C$9:$AU$53,MATCH('Installed UEC'!$B36,year,0),MATCH($B36-AE$4+1,Age,0))),0,INDEX('Stock Model'!$C$9:$AU$53,MATCH('Installed UEC'!$B36,year,0),MATCH($B36-AE$4+1,Age,0)))</f>
        <v>40747.29421422645</v>
      </c>
      <c r="AF36" s="521">
        <f ca="1">IF(ISNA(INDEX('Stock Model'!$C$9:$AU$53,MATCH('Installed UEC'!$B36,year,0),MATCH($B36-AF$4+1,Age,0))),0,INDEX('Stock Model'!$C$9:$AU$53,MATCH('Installed UEC'!$B36,year,0),MATCH($B36-AF$4+1,Age,0)))</f>
        <v>43907.88515129644</v>
      </c>
      <c r="AG36" s="521">
        <f ca="1">IF(ISNA(INDEX('Stock Model'!$C$9:$AU$53,MATCH('Installed UEC'!$B36,year,0),MATCH($B36-AG$4+1,Age,0))),0,INDEX('Stock Model'!$C$9:$AU$53,MATCH('Installed UEC'!$B36,year,0),MATCH($B36-AG$4+1,Age,0)))</f>
        <v>40781.80169802345</v>
      </c>
      <c r="AH36" s="521">
        <f ca="1">IF(ISNA(INDEX('Stock Model'!$C$9:$AU$53,MATCH('Installed UEC'!$B36,year,0),MATCH($B36-AH$4+1,Age,0))),0,INDEX('Stock Model'!$C$9:$AU$53,MATCH('Installed UEC'!$B36,year,0),MATCH($B36-AH$4+1,Age,0)))</f>
        <v>39248.8786955488</v>
      </c>
      <c r="AI36" s="521">
        <f>IF(ISNA(INDEX('Stock Model'!$C$9:$AU$53,MATCH('Installed UEC'!$B36,year,0),MATCH($B36-AI$4+1,Age,0))),0,INDEX('Stock Model'!$C$9:$AU$53,MATCH('Installed UEC'!$B36,year,0),MATCH($B36-AI$4+1,Age,0)))</f>
        <v>0</v>
      </c>
      <c r="AJ36" s="521">
        <f>IF(ISNA(INDEX('Stock Model'!$C$9:$AU$53,MATCH('Installed UEC'!$B36,year,0),MATCH($B36-AJ$4+1,Age,0))),0,INDEX('Stock Model'!$C$9:$AU$53,MATCH('Installed UEC'!$B36,year,0),MATCH($B36-AJ$4+1,Age,0)))</f>
        <v>0</v>
      </c>
      <c r="AK36" s="521">
        <f>IF(ISNA(INDEX('Stock Model'!$C$9:$AU$53,MATCH('Installed UEC'!$B36,year,0),MATCH($B36-AK$4+1,Age,0))),0,INDEX('Stock Model'!$C$9:$AU$53,MATCH('Installed UEC'!$B36,year,0),MATCH($B36-AK$4+1,Age,0)))</f>
        <v>0</v>
      </c>
      <c r="AL36" s="521">
        <f>IF(ISNA(INDEX('Stock Model'!$C$9:$AU$53,MATCH('Installed UEC'!$B36,year,0),MATCH($B36-AL$4+1,Age,0))),0,INDEX('Stock Model'!$C$9:$AU$53,MATCH('Installed UEC'!$B36,year,0),MATCH($B36-AL$4+1,Age,0)))</f>
        <v>0</v>
      </c>
      <c r="AM36" s="521">
        <f>IF(ISNA(INDEX('Stock Model'!$C$9:$AU$53,MATCH('Installed UEC'!$B36,year,0),MATCH($B36-AM$4+1,Age,0))),0,INDEX('Stock Model'!$C$9:$AU$53,MATCH('Installed UEC'!$B36,year,0),MATCH($B36-AM$4+1,Age,0)))</f>
        <v>0</v>
      </c>
      <c r="AN36" s="521">
        <f>IF(ISNA(INDEX('Stock Model'!$C$9:$AU$53,MATCH('Installed UEC'!$B36,year,0),MATCH($B36-AN$4+1,Age,0))),0,INDEX('Stock Model'!$C$9:$AU$53,MATCH('Installed UEC'!$B36,year,0),MATCH($B36-AN$4+1,Age,0)))</f>
        <v>0</v>
      </c>
      <c r="AO36" s="521">
        <f>IF(ISNA(INDEX('Stock Model'!$C$9:$AU$53,MATCH('Installed UEC'!$B36,year,0),MATCH($B36-AO$4+1,Age,0))),0,INDEX('Stock Model'!$C$9:$AU$53,MATCH('Installed UEC'!$B36,year,0),MATCH($B36-AO$4+1,Age,0)))</f>
        <v>0</v>
      </c>
      <c r="AP36" s="521">
        <f>IF(ISNA(INDEX('Stock Model'!$C$9:$AU$53,MATCH('Installed UEC'!$B36,year,0),MATCH($B36-AP$4+1,Age,0))),0,INDEX('Stock Model'!$C$9:$AU$53,MATCH('Installed UEC'!$B36,year,0),MATCH($B36-AP$4+1,Age,0)))</f>
        <v>0</v>
      </c>
      <c r="AQ36" s="521">
        <f>IF(ISNA(INDEX('Stock Model'!$C$9:$AU$53,MATCH('Installed UEC'!$B36,year,0),MATCH($B36-AQ$4+1,Age,0))),0,INDEX('Stock Model'!$C$9:$AU$53,MATCH('Installed UEC'!$B36,year,0),MATCH($B36-AQ$4+1,Age,0)))</f>
        <v>0</v>
      </c>
      <c r="AR36" s="521">
        <f>IF(ISNA(INDEX('Stock Model'!$C$9:$AU$53,MATCH('Installed UEC'!$B36,year,0),MATCH($B36-AR$4+1,Age,0))),0,INDEX('Stock Model'!$C$9:$AU$53,MATCH('Installed UEC'!$B36,year,0),MATCH($B36-AR$4+1,Age,0)))</f>
        <v>0</v>
      </c>
      <c r="AS36" s="521">
        <f>IF(ISNA(INDEX('Stock Model'!$C$9:$AU$53,MATCH('Installed UEC'!$B36,year,0),MATCH($B36-AS$4+1,Age,0))),0,INDEX('Stock Model'!$C$9:$AU$53,MATCH('Installed UEC'!$B36,year,0),MATCH($B36-AS$4+1,Age,0)))</f>
        <v>0</v>
      </c>
      <c r="AT36" s="521">
        <f>IF(ISNA(INDEX('Stock Model'!$C$9:$AU$53,MATCH('Installed UEC'!$B36,year,0),MATCH($B36-AT$4+1,Age,0))),0,INDEX('Stock Model'!$C$9:$AU$53,MATCH('Installed UEC'!$B36,year,0),MATCH($B36-AT$4+1,Age,0)))</f>
        <v>0</v>
      </c>
      <c r="AU36" s="521">
        <f>IF(ISNA(INDEX('Stock Model'!$C$9:$AU$53,MATCH('Installed UEC'!$B36,year,0),MATCH($B36-AU$4+1,Age,0))),0,INDEX('Stock Model'!$C$9:$AU$53,MATCH('Installed UEC'!$B36,year,0),MATCH($B36-AU$4+1,Age,0)))</f>
        <v>0</v>
      </c>
      <c r="AV36" s="521">
        <f ca="1" t="shared" si="1"/>
        <v>410705.5087247577</v>
      </c>
      <c r="AW36" s="511" t="str">
        <f ca="1">IF(AV36=SUM('Stock Model'!C40:AU40),"OK","Error")</f>
        <v>OK</v>
      </c>
    </row>
    <row r="37" spans="1:49" ht="15">
      <c r="A37" s="700"/>
      <c r="B37" s="511">
        <f t="shared" si="2"/>
        <v>2022</v>
      </c>
      <c r="C37" s="521">
        <f ca="1">IF(ISNA(INDEX('Stock Model'!$C$9:$AU$53,MATCH('Installed UEC'!$B37,year,0),MATCH($B37-C$4+1,Age,0))),0,INDEX('Stock Model'!$C$9:$AU$53,MATCH('Installed UEC'!$B37,year,0),MATCH($B37-C$4+1,Age,0)))</f>
        <v>0</v>
      </c>
      <c r="D37" s="521">
        <f ca="1">IF(ISNA(INDEX('Stock Model'!$C$9:$AU$53,MATCH('Installed UEC'!$B37,year,0),MATCH($B37-D$4+1,Age,0))),0,INDEX('Stock Model'!$C$9:$AU$53,MATCH('Installed UEC'!$B37,year,0),MATCH($B37-D$4+1,Age,0)))</f>
        <v>0</v>
      </c>
      <c r="E37" s="521">
        <f ca="1">IF(ISNA(INDEX('Stock Model'!$C$9:$AU$53,MATCH('Installed UEC'!$B37,year,0),MATCH($B37-E$4+1,Age,0))),0,INDEX('Stock Model'!$C$9:$AU$53,MATCH('Installed UEC'!$B37,year,0),MATCH($B37-E$4+1,Age,0)))</f>
        <v>0</v>
      </c>
      <c r="F37" s="521">
        <f ca="1">IF(ISNA(INDEX('Stock Model'!$C$9:$AU$53,MATCH('Installed UEC'!$B37,year,0),MATCH($B37-F$4+1,Age,0))),0,INDEX('Stock Model'!$C$9:$AU$53,MATCH('Installed UEC'!$B37,year,0),MATCH($B37-F$4+1,Age,0)))</f>
        <v>0</v>
      </c>
      <c r="G37" s="521">
        <f ca="1">IF(ISNA(INDEX('Stock Model'!$C$9:$AU$53,MATCH('Installed UEC'!$B37,year,0),MATCH($B37-G$4+1,Age,0))),0,INDEX('Stock Model'!$C$9:$AU$53,MATCH('Installed UEC'!$B37,year,0),MATCH($B37-G$4+1,Age,0)))</f>
        <v>0</v>
      </c>
      <c r="H37" s="521">
        <f ca="1">IF(ISNA(INDEX('Stock Model'!$C$9:$AU$53,MATCH('Installed UEC'!$B37,year,0),MATCH($B37-H$4+1,Age,0))),0,INDEX('Stock Model'!$C$9:$AU$53,MATCH('Installed UEC'!$B37,year,0),MATCH($B37-H$4+1,Age,0)))</f>
        <v>0</v>
      </c>
      <c r="I37" s="521">
        <f ca="1">IF(ISNA(INDEX('Stock Model'!$C$9:$AU$53,MATCH('Installed UEC'!$B37,year,0),MATCH($B37-I$4+1,Age,0))),0,INDEX('Stock Model'!$C$9:$AU$53,MATCH('Installed UEC'!$B37,year,0),MATCH($B37-I$4+1,Age,0)))</f>
        <v>0</v>
      </c>
      <c r="J37" s="521">
        <f ca="1">IF(ISNA(INDEX('Stock Model'!$C$9:$AU$53,MATCH('Installed UEC'!$B37,year,0),MATCH($B37-J$4+1,Age,0))),0,INDEX('Stock Model'!$C$9:$AU$53,MATCH('Installed UEC'!$B37,year,0),MATCH($B37-J$4+1,Age,0)))</f>
        <v>0</v>
      </c>
      <c r="K37" s="521">
        <f ca="1">IF(ISNA(INDEX('Stock Model'!$C$9:$AU$53,MATCH('Installed UEC'!$B37,year,0),MATCH($B37-K$4+1,Age,0))),0,INDEX('Stock Model'!$C$9:$AU$53,MATCH('Installed UEC'!$B37,year,0),MATCH($B37-K$4+1,Age,0)))</f>
        <v>0</v>
      </c>
      <c r="L37" s="521">
        <f ca="1">IF(ISNA(INDEX('Stock Model'!$C$9:$AU$53,MATCH('Installed UEC'!$B37,year,0),MATCH($B37-L$4+1,Age,0))),0,INDEX('Stock Model'!$C$9:$AU$53,MATCH('Installed UEC'!$B37,year,0),MATCH($B37-L$4+1,Age,0)))</f>
        <v>0</v>
      </c>
      <c r="M37" s="521">
        <f ca="1">IF(ISNA(INDEX('Stock Model'!$C$9:$AU$53,MATCH('Installed UEC'!$B37,year,0),MATCH($B37-M$4+1,Age,0))),0,INDEX('Stock Model'!$C$9:$AU$53,MATCH('Installed UEC'!$B37,year,0),MATCH($B37-M$4+1,Age,0)))</f>
        <v>0</v>
      </c>
      <c r="N37" s="521">
        <f ca="1">IF(ISNA(INDEX('Stock Model'!$C$9:$AU$53,MATCH('Installed UEC'!$B37,year,0),MATCH($B37-N$4+1,Age,0))),0,INDEX('Stock Model'!$C$9:$AU$53,MATCH('Installed UEC'!$B37,year,0),MATCH($B37-N$4+1,Age,0)))</f>
        <v>0</v>
      </c>
      <c r="O37" s="521">
        <f ca="1">IF(ISNA(INDEX('Stock Model'!$C$9:$AU$53,MATCH('Installed UEC'!$B37,year,0),MATCH($B37-O$4+1,Age,0))),0,INDEX('Stock Model'!$C$9:$AU$53,MATCH('Installed UEC'!$B37,year,0),MATCH($B37-O$4+1,Age,0)))</f>
        <v>0</v>
      </c>
      <c r="P37" s="521">
        <f ca="1">IF(ISNA(INDEX('Stock Model'!$C$9:$AU$53,MATCH('Installed UEC'!$B37,year,0),MATCH($B37-P$4+1,Age,0))),0,INDEX('Stock Model'!$C$9:$AU$53,MATCH('Installed UEC'!$B37,year,0),MATCH($B37-P$4+1,Age,0)))</f>
        <v>0</v>
      </c>
      <c r="Q37" s="521">
        <f ca="1">IF(ISNA(INDEX('Stock Model'!$C$9:$AU$53,MATCH('Installed UEC'!$B37,year,0),MATCH($B37-Q$4+1,Age,0))),0,INDEX('Stock Model'!$C$9:$AU$53,MATCH('Installed UEC'!$B37,year,0),MATCH($B37-Q$4+1,Age,0)))</f>
        <v>0</v>
      </c>
      <c r="R37" s="521">
        <f ca="1">IF(ISNA(INDEX('Stock Model'!$C$9:$AU$53,MATCH('Installed UEC'!$B37,year,0),MATCH($B37-R$4+1,Age,0))),0,INDEX('Stock Model'!$C$9:$AU$53,MATCH('Installed UEC'!$B37,year,0),MATCH($B37-R$4+1,Age,0)))</f>
        <v>0</v>
      </c>
      <c r="S37" s="521">
        <f ca="1">IF(ISNA(INDEX('Stock Model'!$C$9:$AU$53,MATCH('Installed UEC'!$B37,year,0),MATCH($B37-S$4+1,Age,0))),0,INDEX('Stock Model'!$C$9:$AU$53,MATCH('Installed UEC'!$B37,year,0),MATCH($B37-S$4+1,Age,0)))</f>
        <v>0</v>
      </c>
      <c r="T37" s="521">
        <f ca="1">IF(ISNA(INDEX('Stock Model'!$C$9:$AU$53,MATCH('Installed UEC'!$B37,year,0),MATCH($B37-T$4+1,Age,0))),0,INDEX('Stock Model'!$C$9:$AU$53,MATCH('Installed UEC'!$B37,year,0),MATCH($B37-T$4+1,Age,0)))</f>
        <v>0</v>
      </c>
      <c r="U37" s="521">
        <f ca="1">IF(ISNA(INDEX('Stock Model'!$C$9:$AU$53,MATCH('Installed UEC'!$B37,year,0),MATCH($B37-U$4+1,Age,0))),0,INDEX('Stock Model'!$C$9:$AU$53,MATCH('Installed UEC'!$B37,year,0),MATCH($B37-U$4+1,Age,0)))</f>
        <v>0</v>
      </c>
      <c r="V37" s="521">
        <f ca="1">IF(ISNA(INDEX('Stock Model'!$C$9:$AU$53,MATCH('Installed UEC'!$B37,year,0),MATCH($B37-V$4+1,Age,0))),0,INDEX('Stock Model'!$C$9:$AU$53,MATCH('Installed UEC'!$B37,year,0),MATCH($B37-V$4+1,Age,0)))</f>
        <v>0</v>
      </c>
      <c r="W37" s="521">
        <f ca="1">IF(ISNA(INDEX('Stock Model'!$C$9:$AU$53,MATCH('Installed UEC'!$B37,year,0),MATCH($B37-W$4+1,Age,0))),0,INDEX('Stock Model'!$C$9:$AU$53,MATCH('Installed UEC'!$B37,year,0),MATCH($B37-W$4+1,Age,0)))</f>
        <v>0</v>
      </c>
      <c r="X37" s="521">
        <f ca="1">IF(ISNA(INDEX('Stock Model'!$C$9:$AU$53,MATCH('Installed UEC'!$B37,year,0),MATCH($B37-X$4+1,Age,0))),0,INDEX('Stock Model'!$C$9:$AU$53,MATCH('Installed UEC'!$B37,year,0),MATCH($B37-X$4+1,Age,0)))</f>
        <v>0</v>
      </c>
      <c r="Y37" s="521">
        <f ca="1">IF(ISNA(INDEX('Stock Model'!$C$9:$AU$53,MATCH('Installed UEC'!$B37,year,0),MATCH($B37-Y$4+1,Age,0))),0,INDEX('Stock Model'!$C$9:$AU$53,MATCH('Installed UEC'!$B37,year,0),MATCH($B37-Y$4+1,Age,0)))</f>
        <v>33835.43163629004</v>
      </c>
      <c r="Z37" s="521">
        <f ca="1">IF(ISNA(INDEX('Stock Model'!$C$9:$AU$53,MATCH('Installed UEC'!$B37,year,0),MATCH($B37-Z$4+1,Age,0))),0,INDEX('Stock Model'!$C$9:$AU$53,MATCH('Installed UEC'!$B37,year,0),MATCH($B37-Z$4+1,Age,0)))</f>
        <v>34408.62694142697</v>
      </c>
      <c r="AA37" s="521">
        <f ca="1">IF(ISNA(INDEX('Stock Model'!$C$9:$AU$53,MATCH('Installed UEC'!$B37,year,0),MATCH($B37-AA$4+1,Age,0))),0,INDEX('Stock Model'!$C$9:$AU$53,MATCH('Installed UEC'!$B37,year,0),MATCH($B37-AA$4+1,Age,0)))</f>
        <v>34803.97800791475</v>
      </c>
      <c r="AB37" s="521">
        <f ca="1">IF(ISNA(INDEX('Stock Model'!$C$9:$AU$53,MATCH('Installed UEC'!$B37,year,0),MATCH($B37-AB$4+1,Age,0))),0,INDEX('Stock Model'!$C$9:$AU$53,MATCH('Installed UEC'!$B37,year,0),MATCH($B37-AB$4+1,Age,0)))</f>
        <v>34883.644021746615</v>
      </c>
      <c r="AC37" s="521">
        <f ca="1">IF(ISNA(INDEX('Stock Model'!$C$9:$AU$53,MATCH('Installed UEC'!$B37,year,0),MATCH($B37-AC$4+1,Age,0))),0,INDEX('Stock Model'!$C$9:$AU$53,MATCH('Installed UEC'!$B37,year,0),MATCH($B37-AC$4+1,Age,0)))</f>
        <v>35600.927293128894</v>
      </c>
      <c r="AD37" s="521">
        <f ca="1">IF(ISNA(INDEX('Stock Model'!$C$9:$AU$53,MATCH('Installed UEC'!$B37,year,0),MATCH($B37-AD$4+1,Age,0))),0,INDEX('Stock Model'!$C$9:$AU$53,MATCH('Installed UEC'!$B37,year,0),MATCH($B37-AD$4+1,Age,0)))</f>
        <v>40589.09387261644</v>
      </c>
      <c r="AE37" s="521">
        <f ca="1">IF(ISNA(INDEX('Stock Model'!$C$9:$AU$53,MATCH('Installed UEC'!$B37,year,0),MATCH($B37-AE$4+1,Age,0))),0,INDEX('Stock Model'!$C$9:$AU$53,MATCH('Installed UEC'!$B37,year,0),MATCH($B37-AE$4+1,Age,0)))</f>
        <v>40747.29421422645</v>
      </c>
      <c r="AF37" s="521">
        <f ca="1">IF(ISNA(INDEX('Stock Model'!$C$9:$AU$53,MATCH('Installed UEC'!$B37,year,0),MATCH($B37-AF$4+1,Age,0))),0,INDEX('Stock Model'!$C$9:$AU$53,MATCH('Installed UEC'!$B37,year,0),MATCH($B37-AF$4+1,Age,0)))</f>
        <v>43907.88515129644</v>
      </c>
      <c r="AG37" s="521">
        <f ca="1">IF(ISNA(INDEX('Stock Model'!$C$9:$AU$53,MATCH('Installed UEC'!$B37,year,0),MATCH($B37-AG$4+1,Age,0))),0,INDEX('Stock Model'!$C$9:$AU$53,MATCH('Installed UEC'!$B37,year,0),MATCH($B37-AG$4+1,Age,0)))</f>
        <v>40781.80169802345</v>
      </c>
      <c r="AH37" s="521">
        <f ca="1">IF(ISNA(INDEX('Stock Model'!$C$9:$AU$53,MATCH('Installed UEC'!$B37,year,0),MATCH($B37-AH$4+1,Age,0))),0,INDEX('Stock Model'!$C$9:$AU$53,MATCH('Installed UEC'!$B37,year,0),MATCH($B37-AH$4+1,Age,0)))</f>
        <v>39248.8786955488</v>
      </c>
      <c r="AI37" s="521">
        <f ca="1">IF(ISNA(INDEX('Stock Model'!$C$9:$AU$53,MATCH('Installed UEC'!$B37,year,0),MATCH($B37-AI$4+1,Age,0))),0,INDEX('Stock Model'!$C$9:$AU$53,MATCH('Installed UEC'!$B37,year,0),MATCH($B37-AI$4+1,Age,0)))</f>
        <v>36137.57511508827</v>
      </c>
      <c r="AJ37" s="521">
        <f>IF(ISNA(INDEX('Stock Model'!$C$9:$AU$53,MATCH('Installed UEC'!$B37,year,0),MATCH($B37-AJ$4+1,Age,0))),0,INDEX('Stock Model'!$C$9:$AU$53,MATCH('Installed UEC'!$B37,year,0),MATCH($B37-AJ$4+1,Age,0)))</f>
        <v>0</v>
      </c>
      <c r="AK37" s="521">
        <f>IF(ISNA(INDEX('Stock Model'!$C$9:$AU$53,MATCH('Installed UEC'!$B37,year,0),MATCH($B37-AK$4+1,Age,0))),0,INDEX('Stock Model'!$C$9:$AU$53,MATCH('Installed UEC'!$B37,year,0),MATCH($B37-AK$4+1,Age,0)))</f>
        <v>0</v>
      </c>
      <c r="AL37" s="521">
        <f>IF(ISNA(INDEX('Stock Model'!$C$9:$AU$53,MATCH('Installed UEC'!$B37,year,0),MATCH($B37-AL$4+1,Age,0))),0,INDEX('Stock Model'!$C$9:$AU$53,MATCH('Installed UEC'!$B37,year,0),MATCH($B37-AL$4+1,Age,0)))</f>
        <v>0</v>
      </c>
      <c r="AM37" s="521">
        <f>IF(ISNA(INDEX('Stock Model'!$C$9:$AU$53,MATCH('Installed UEC'!$B37,year,0),MATCH($B37-AM$4+1,Age,0))),0,INDEX('Stock Model'!$C$9:$AU$53,MATCH('Installed UEC'!$B37,year,0),MATCH($B37-AM$4+1,Age,0)))</f>
        <v>0</v>
      </c>
      <c r="AN37" s="521">
        <f>IF(ISNA(INDEX('Stock Model'!$C$9:$AU$53,MATCH('Installed UEC'!$B37,year,0),MATCH($B37-AN$4+1,Age,0))),0,INDEX('Stock Model'!$C$9:$AU$53,MATCH('Installed UEC'!$B37,year,0),MATCH($B37-AN$4+1,Age,0)))</f>
        <v>0</v>
      </c>
      <c r="AO37" s="521">
        <f>IF(ISNA(INDEX('Stock Model'!$C$9:$AU$53,MATCH('Installed UEC'!$B37,year,0),MATCH($B37-AO$4+1,Age,0))),0,INDEX('Stock Model'!$C$9:$AU$53,MATCH('Installed UEC'!$B37,year,0),MATCH($B37-AO$4+1,Age,0)))</f>
        <v>0</v>
      </c>
      <c r="AP37" s="521">
        <f>IF(ISNA(INDEX('Stock Model'!$C$9:$AU$53,MATCH('Installed UEC'!$B37,year,0),MATCH($B37-AP$4+1,Age,0))),0,INDEX('Stock Model'!$C$9:$AU$53,MATCH('Installed UEC'!$B37,year,0),MATCH($B37-AP$4+1,Age,0)))</f>
        <v>0</v>
      </c>
      <c r="AQ37" s="521">
        <f>IF(ISNA(INDEX('Stock Model'!$C$9:$AU$53,MATCH('Installed UEC'!$B37,year,0),MATCH($B37-AQ$4+1,Age,0))),0,INDEX('Stock Model'!$C$9:$AU$53,MATCH('Installed UEC'!$B37,year,0),MATCH($B37-AQ$4+1,Age,0)))</f>
        <v>0</v>
      </c>
      <c r="AR37" s="521">
        <f>IF(ISNA(INDEX('Stock Model'!$C$9:$AU$53,MATCH('Installed UEC'!$B37,year,0),MATCH($B37-AR$4+1,Age,0))),0,INDEX('Stock Model'!$C$9:$AU$53,MATCH('Installed UEC'!$B37,year,0),MATCH($B37-AR$4+1,Age,0)))</f>
        <v>0</v>
      </c>
      <c r="AS37" s="521">
        <f>IF(ISNA(INDEX('Stock Model'!$C$9:$AU$53,MATCH('Installed UEC'!$B37,year,0),MATCH($B37-AS$4+1,Age,0))),0,INDEX('Stock Model'!$C$9:$AU$53,MATCH('Installed UEC'!$B37,year,0),MATCH($B37-AS$4+1,Age,0)))</f>
        <v>0</v>
      </c>
      <c r="AT37" s="521">
        <f>IF(ISNA(INDEX('Stock Model'!$C$9:$AU$53,MATCH('Installed UEC'!$B37,year,0),MATCH($B37-AT$4+1,Age,0))),0,INDEX('Stock Model'!$C$9:$AU$53,MATCH('Installed UEC'!$B37,year,0),MATCH($B37-AT$4+1,Age,0)))</f>
        <v>0</v>
      </c>
      <c r="AU37" s="521">
        <f>IF(ISNA(INDEX('Stock Model'!$C$9:$AU$53,MATCH('Installed UEC'!$B37,year,0),MATCH($B37-AU$4+1,Age,0))),0,INDEX('Stock Model'!$C$9:$AU$53,MATCH('Installed UEC'!$B37,year,0),MATCH($B37-AU$4+1,Age,0)))</f>
        <v>0</v>
      </c>
      <c r="AV37" s="521">
        <f ca="1" t="shared" si="1"/>
        <v>414945.13664730714</v>
      </c>
      <c r="AW37" s="511" t="str">
        <f ca="1">IF(AV37=SUM('Stock Model'!C41:AU41),"OK","Error")</f>
        <v>OK</v>
      </c>
    </row>
    <row r="38" spans="1:49" ht="15">
      <c r="A38" s="700"/>
      <c r="B38" s="511">
        <f t="shared" si="2"/>
        <v>2023</v>
      </c>
      <c r="C38" s="521">
        <f ca="1">IF(ISNA(INDEX('Stock Model'!$C$9:$AU$53,MATCH('Installed UEC'!$B38,year,0),MATCH($B38-C$4+1,Age,0))),0,INDEX('Stock Model'!$C$9:$AU$53,MATCH('Installed UEC'!$B38,year,0),MATCH($B38-C$4+1,Age,0)))</f>
        <v>0</v>
      </c>
      <c r="D38" s="521">
        <f ca="1">IF(ISNA(INDEX('Stock Model'!$C$9:$AU$53,MATCH('Installed UEC'!$B38,year,0),MATCH($B38-D$4+1,Age,0))),0,INDEX('Stock Model'!$C$9:$AU$53,MATCH('Installed UEC'!$B38,year,0),MATCH($B38-D$4+1,Age,0)))</f>
        <v>0</v>
      </c>
      <c r="E38" s="521">
        <f ca="1">IF(ISNA(INDEX('Stock Model'!$C$9:$AU$53,MATCH('Installed UEC'!$B38,year,0),MATCH($B38-E$4+1,Age,0))),0,INDEX('Stock Model'!$C$9:$AU$53,MATCH('Installed UEC'!$B38,year,0),MATCH($B38-E$4+1,Age,0)))</f>
        <v>0</v>
      </c>
      <c r="F38" s="521">
        <f ca="1">IF(ISNA(INDEX('Stock Model'!$C$9:$AU$53,MATCH('Installed UEC'!$B38,year,0),MATCH($B38-F$4+1,Age,0))),0,INDEX('Stock Model'!$C$9:$AU$53,MATCH('Installed UEC'!$B38,year,0),MATCH($B38-F$4+1,Age,0)))</f>
        <v>0</v>
      </c>
      <c r="G38" s="521">
        <f ca="1">IF(ISNA(INDEX('Stock Model'!$C$9:$AU$53,MATCH('Installed UEC'!$B38,year,0),MATCH($B38-G$4+1,Age,0))),0,INDEX('Stock Model'!$C$9:$AU$53,MATCH('Installed UEC'!$B38,year,0),MATCH($B38-G$4+1,Age,0)))</f>
        <v>0</v>
      </c>
      <c r="H38" s="521">
        <f ca="1">IF(ISNA(INDEX('Stock Model'!$C$9:$AU$53,MATCH('Installed UEC'!$B38,year,0),MATCH($B38-H$4+1,Age,0))),0,INDEX('Stock Model'!$C$9:$AU$53,MATCH('Installed UEC'!$B38,year,0),MATCH($B38-H$4+1,Age,0)))</f>
        <v>0</v>
      </c>
      <c r="I38" s="521">
        <f ca="1">IF(ISNA(INDEX('Stock Model'!$C$9:$AU$53,MATCH('Installed UEC'!$B38,year,0),MATCH($B38-I$4+1,Age,0))),0,INDEX('Stock Model'!$C$9:$AU$53,MATCH('Installed UEC'!$B38,year,0),MATCH($B38-I$4+1,Age,0)))</f>
        <v>0</v>
      </c>
      <c r="J38" s="521">
        <f ca="1">IF(ISNA(INDEX('Stock Model'!$C$9:$AU$53,MATCH('Installed UEC'!$B38,year,0),MATCH($B38-J$4+1,Age,0))),0,INDEX('Stock Model'!$C$9:$AU$53,MATCH('Installed UEC'!$B38,year,0),MATCH($B38-J$4+1,Age,0)))</f>
        <v>0</v>
      </c>
      <c r="K38" s="521">
        <f ca="1">IF(ISNA(INDEX('Stock Model'!$C$9:$AU$53,MATCH('Installed UEC'!$B38,year,0),MATCH($B38-K$4+1,Age,0))),0,INDEX('Stock Model'!$C$9:$AU$53,MATCH('Installed UEC'!$B38,year,0),MATCH($B38-K$4+1,Age,0)))</f>
        <v>0</v>
      </c>
      <c r="L38" s="521">
        <f ca="1">IF(ISNA(INDEX('Stock Model'!$C$9:$AU$53,MATCH('Installed UEC'!$B38,year,0),MATCH($B38-L$4+1,Age,0))),0,INDEX('Stock Model'!$C$9:$AU$53,MATCH('Installed UEC'!$B38,year,0),MATCH($B38-L$4+1,Age,0)))</f>
        <v>0</v>
      </c>
      <c r="M38" s="521">
        <f ca="1">IF(ISNA(INDEX('Stock Model'!$C$9:$AU$53,MATCH('Installed UEC'!$B38,year,0),MATCH($B38-M$4+1,Age,0))),0,INDEX('Stock Model'!$C$9:$AU$53,MATCH('Installed UEC'!$B38,year,0),MATCH($B38-M$4+1,Age,0)))</f>
        <v>0</v>
      </c>
      <c r="N38" s="521">
        <f ca="1">IF(ISNA(INDEX('Stock Model'!$C$9:$AU$53,MATCH('Installed UEC'!$B38,year,0),MATCH($B38-N$4+1,Age,0))),0,INDEX('Stock Model'!$C$9:$AU$53,MATCH('Installed UEC'!$B38,year,0),MATCH($B38-N$4+1,Age,0)))</f>
        <v>0</v>
      </c>
      <c r="O38" s="521">
        <f ca="1">IF(ISNA(INDEX('Stock Model'!$C$9:$AU$53,MATCH('Installed UEC'!$B38,year,0),MATCH($B38-O$4+1,Age,0))),0,INDEX('Stock Model'!$C$9:$AU$53,MATCH('Installed UEC'!$B38,year,0),MATCH($B38-O$4+1,Age,0)))</f>
        <v>0</v>
      </c>
      <c r="P38" s="521">
        <f ca="1">IF(ISNA(INDEX('Stock Model'!$C$9:$AU$53,MATCH('Installed UEC'!$B38,year,0),MATCH($B38-P$4+1,Age,0))),0,INDEX('Stock Model'!$C$9:$AU$53,MATCH('Installed UEC'!$B38,year,0),MATCH($B38-P$4+1,Age,0)))</f>
        <v>0</v>
      </c>
      <c r="Q38" s="521">
        <f ca="1">IF(ISNA(INDEX('Stock Model'!$C$9:$AU$53,MATCH('Installed UEC'!$B38,year,0),MATCH($B38-Q$4+1,Age,0))),0,INDEX('Stock Model'!$C$9:$AU$53,MATCH('Installed UEC'!$B38,year,0),MATCH($B38-Q$4+1,Age,0)))</f>
        <v>0</v>
      </c>
      <c r="R38" s="521">
        <f ca="1">IF(ISNA(INDEX('Stock Model'!$C$9:$AU$53,MATCH('Installed UEC'!$B38,year,0),MATCH($B38-R$4+1,Age,0))),0,INDEX('Stock Model'!$C$9:$AU$53,MATCH('Installed UEC'!$B38,year,0),MATCH($B38-R$4+1,Age,0)))</f>
        <v>0</v>
      </c>
      <c r="S38" s="521">
        <f ca="1">IF(ISNA(INDEX('Stock Model'!$C$9:$AU$53,MATCH('Installed UEC'!$B38,year,0),MATCH($B38-S$4+1,Age,0))),0,INDEX('Stock Model'!$C$9:$AU$53,MATCH('Installed UEC'!$B38,year,0),MATCH($B38-S$4+1,Age,0)))</f>
        <v>0</v>
      </c>
      <c r="T38" s="521">
        <f ca="1">IF(ISNA(INDEX('Stock Model'!$C$9:$AU$53,MATCH('Installed UEC'!$B38,year,0),MATCH($B38-T$4+1,Age,0))),0,INDEX('Stock Model'!$C$9:$AU$53,MATCH('Installed UEC'!$B38,year,0),MATCH($B38-T$4+1,Age,0)))</f>
        <v>0</v>
      </c>
      <c r="U38" s="521">
        <f ca="1">IF(ISNA(INDEX('Stock Model'!$C$9:$AU$53,MATCH('Installed UEC'!$B38,year,0),MATCH($B38-U$4+1,Age,0))),0,INDEX('Stock Model'!$C$9:$AU$53,MATCH('Installed UEC'!$B38,year,0),MATCH($B38-U$4+1,Age,0)))</f>
        <v>0</v>
      </c>
      <c r="V38" s="521">
        <f ca="1">IF(ISNA(INDEX('Stock Model'!$C$9:$AU$53,MATCH('Installed UEC'!$B38,year,0),MATCH($B38-V$4+1,Age,0))),0,INDEX('Stock Model'!$C$9:$AU$53,MATCH('Installed UEC'!$B38,year,0),MATCH($B38-V$4+1,Age,0)))</f>
        <v>0</v>
      </c>
      <c r="W38" s="521">
        <f ca="1">IF(ISNA(INDEX('Stock Model'!$C$9:$AU$53,MATCH('Installed UEC'!$B38,year,0),MATCH($B38-W$4+1,Age,0))),0,INDEX('Stock Model'!$C$9:$AU$53,MATCH('Installed UEC'!$B38,year,0),MATCH($B38-W$4+1,Age,0)))</f>
        <v>0</v>
      </c>
      <c r="X38" s="521">
        <f ca="1">IF(ISNA(INDEX('Stock Model'!$C$9:$AU$53,MATCH('Installed UEC'!$B38,year,0),MATCH($B38-X$4+1,Age,0))),0,INDEX('Stock Model'!$C$9:$AU$53,MATCH('Installed UEC'!$B38,year,0),MATCH($B38-X$4+1,Age,0)))</f>
        <v>0</v>
      </c>
      <c r="Y38" s="521">
        <f ca="1">IF(ISNA(INDEX('Stock Model'!$C$9:$AU$53,MATCH('Installed UEC'!$B38,year,0),MATCH($B38-Y$4+1,Age,0))),0,INDEX('Stock Model'!$C$9:$AU$53,MATCH('Installed UEC'!$B38,year,0),MATCH($B38-Y$4+1,Age,0)))</f>
        <v>0</v>
      </c>
      <c r="Z38" s="521">
        <f ca="1">IF(ISNA(INDEX('Stock Model'!$C$9:$AU$53,MATCH('Installed UEC'!$B38,year,0),MATCH($B38-Z$4+1,Age,0))),0,INDEX('Stock Model'!$C$9:$AU$53,MATCH('Installed UEC'!$B38,year,0),MATCH($B38-Z$4+1,Age,0)))</f>
        <v>34408.62694142697</v>
      </c>
      <c r="AA38" s="521">
        <f ca="1">IF(ISNA(INDEX('Stock Model'!$C$9:$AU$53,MATCH('Installed UEC'!$B38,year,0),MATCH($B38-AA$4+1,Age,0))),0,INDEX('Stock Model'!$C$9:$AU$53,MATCH('Installed UEC'!$B38,year,0),MATCH($B38-AA$4+1,Age,0)))</f>
        <v>34803.97800791475</v>
      </c>
      <c r="AB38" s="521">
        <f ca="1">IF(ISNA(INDEX('Stock Model'!$C$9:$AU$53,MATCH('Installed UEC'!$B38,year,0),MATCH($B38-AB$4+1,Age,0))),0,INDEX('Stock Model'!$C$9:$AU$53,MATCH('Installed UEC'!$B38,year,0),MATCH($B38-AB$4+1,Age,0)))</f>
        <v>34883.644021746615</v>
      </c>
      <c r="AC38" s="521">
        <f ca="1">IF(ISNA(INDEX('Stock Model'!$C$9:$AU$53,MATCH('Installed UEC'!$B38,year,0),MATCH($B38-AC$4+1,Age,0))),0,INDEX('Stock Model'!$C$9:$AU$53,MATCH('Installed UEC'!$B38,year,0),MATCH($B38-AC$4+1,Age,0)))</f>
        <v>35600.927293128894</v>
      </c>
      <c r="AD38" s="521">
        <f ca="1">IF(ISNA(INDEX('Stock Model'!$C$9:$AU$53,MATCH('Installed UEC'!$B38,year,0),MATCH($B38-AD$4+1,Age,0))),0,INDEX('Stock Model'!$C$9:$AU$53,MATCH('Installed UEC'!$B38,year,0),MATCH($B38-AD$4+1,Age,0)))</f>
        <v>40589.09387261644</v>
      </c>
      <c r="AE38" s="521">
        <f ca="1">IF(ISNA(INDEX('Stock Model'!$C$9:$AU$53,MATCH('Installed UEC'!$B38,year,0),MATCH($B38-AE$4+1,Age,0))),0,INDEX('Stock Model'!$C$9:$AU$53,MATCH('Installed UEC'!$B38,year,0),MATCH($B38-AE$4+1,Age,0)))</f>
        <v>40747.29421422645</v>
      </c>
      <c r="AF38" s="521">
        <f ca="1">IF(ISNA(INDEX('Stock Model'!$C$9:$AU$53,MATCH('Installed UEC'!$B38,year,0),MATCH($B38-AF$4+1,Age,0))),0,INDEX('Stock Model'!$C$9:$AU$53,MATCH('Installed UEC'!$B38,year,0),MATCH($B38-AF$4+1,Age,0)))</f>
        <v>43907.88515129644</v>
      </c>
      <c r="AG38" s="521">
        <f ca="1">IF(ISNA(INDEX('Stock Model'!$C$9:$AU$53,MATCH('Installed UEC'!$B38,year,0),MATCH($B38-AG$4+1,Age,0))),0,INDEX('Stock Model'!$C$9:$AU$53,MATCH('Installed UEC'!$B38,year,0),MATCH($B38-AG$4+1,Age,0)))</f>
        <v>40781.80169802345</v>
      </c>
      <c r="AH38" s="521">
        <f ca="1">IF(ISNA(INDEX('Stock Model'!$C$9:$AU$53,MATCH('Installed UEC'!$B38,year,0),MATCH($B38-AH$4+1,Age,0))),0,INDEX('Stock Model'!$C$9:$AU$53,MATCH('Installed UEC'!$B38,year,0),MATCH($B38-AH$4+1,Age,0)))</f>
        <v>39248.8786955488</v>
      </c>
      <c r="AI38" s="521">
        <f ca="1">IF(ISNA(INDEX('Stock Model'!$C$9:$AU$53,MATCH('Installed UEC'!$B38,year,0),MATCH($B38-AI$4+1,Age,0))),0,INDEX('Stock Model'!$C$9:$AU$53,MATCH('Installed UEC'!$B38,year,0),MATCH($B38-AI$4+1,Age,0)))</f>
        <v>36137.57511508827</v>
      </c>
      <c r="AJ38" s="521">
        <f ca="1">IF(ISNA(INDEX('Stock Model'!$C$9:$AU$53,MATCH('Installed UEC'!$B38,year,0),MATCH($B38-AJ$4+1,Age,0))),0,INDEX('Stock Model'!$C$9:$AU$53,MATCH('Installed UEC'!$B38,year,0),MATCH($B38-AJ$4+1,Age,0)))</f>
        <v>37518.811435220836</v>
      </c>
      <c r="AK38" s="521">
        <f>IF(ISNA(INDEX('Stock Model'!$C$9:$AU$53,MATCH('Installed UEC'!$B38,year,0),MATCH($B38-AK$4+1,Age,0))),0,INDEX('Stock Model'!$C$9:$AU$53,MATCH('Installed UEC'!$B38,year,0),MATCH($B38-AK$4+1,Age,0)))</f>
        <v>0</v>
      </c>
      <c r="AL38" s="521">
        <f>IF(ISNA(INDEX('Stock Model'!$C$9:$AU$53,MATCH('Installed UEC'!$B38,year,0),MATCH($B38-AL$4+1,Age,0))),0,INDEX('Stock Model'!$C$9:$AU$53,MATCH('Installed UEC'!$B38,year,0),MATCH($B38-AL$4+1,Age,0)))</f>
        <v>0</v>
      </c>
      <c r="AM38" s="521">
        <f>IF(ISNA(INDEX('Stock Model'!$C$9:$AU$53,MATCH('Installed UEC'!$B38,year,0),MATCH($B38-AM$4+1,Age,0))),0,INDEX('Stock Model'!$C$9:$AU$53,MATCH('Installed UEC'!$B38,year,0),MATCH($B38-AM$4+1,Age,0)))</f>
        <v>0</v>
      </c>
      <c r="AN38" s="521">
        <f>IF(ISNA(INDEX('Stock Model'!$C$9:$AU$53,MATCH('Installed UEC'!$B38,year,0),MATCH($B38-AN$4+1,Age,0))),0,INDEX('Stock Model'!$C$9:$AU$53,MATCH('Installed UEC'!$B38,year,0),MATCH($B38-AN$4+1,Age,0)))</f>
        <v>0</v>
      </c>
      <c r="AO38" s="521">
        <f>IF(ISNA(INDEX('Stock Model'!$C$9:$AU$53,MATCH('Installed UEC'!$B38,year,0),MATCH($B38-AO$4+1,Age,0))),0,INDEX('Stock Model'!$C$9:$AU$53,MATCH('Installed UEC'!$B38,year,0),MATCH($B38-AO$4+1,Age,0)))</f>
        <v>0</v>
      </c>
      <c r="AP38" s="521">
        <f>IF(ISNA(INDEX('Stock Model'!$C$9:$AU$53,MATCH('Installed UEC'!$B38,year,0),MATCH($B38-AP$4+1,Age,0))),0,INDEX('Stock Model'!$C$9:$AU$53,MATCH('Installed UEC'!$B38,year,0),MATCH($B38-AP$4+1,Age,0)))</f>
        <v>0</v>
      </c>
      <c r="AQ38" s="521">
        <f>IF(ISNA(INDEX('Stock Model'!$C$9:$AU$53,MATCH('Installed UEC'!$B38,year,0),MATCH($B38-AQ$4+1,Age,0))),0,INDEX('Stock Model'!$C$9:$AU$53,MATCH('Installed UEC'!$B38,year,0),MATCH($B38-AQ$4+1,Age,0)))</f>
        <v>0</v>
      </c>
      <c r="AR38" s="521">
        <f>IF(ISNA(INDEX('Stock Model'!$C$9:$AU$53,MATCH('Installed UEC'!$B38,year,0),MATCH($B38-AR$4+1,Age,0))),0,INDEX('Stock Model'!$C$9:$AU$53,MATCH('Installed UEC'!$B38,year,0),MATCH($B38-AR$4+1,Age,0)))</f>
        <v>0</v>
      </c>
      <c r="AS38" s="521">
        <f>IF(ISNA(INDEX('Stock Model'!$C$9:$AU$53,MATCH('Installed UEC'!$B38,year,0),MATCH($B38-AS$4+1,Age,0))),0,INDEX('Stock Model'!$C$9:$AU$53,MATCH('Installed UEC'!$B38,year,0),MATCH($B38-AS$4+1,Age,0)))</f>
        <v>0</v>
      </c>
      <c r="AT38" s="521">
        <f>IF(ISNA(INDEX('Stock Model'!$C$9:$AU$53,MATCH('Installed UEC'!$B38,year,0),MATCH($B38-AT$4+1,Age,0))),0,INDEX('Stock Model'!$C$9:$AU$53,MATCH('Installed UEC'!$B38,year,0),MATCH($B38-AT$4+1,Age,0)))</f>
        <v>0</v>
      </c>
      <c r="AU38" s="521">
        <f>IF(ISNA(INDEX('Stock Model'!$C$9:$AU$53,MATCH('Installed UEC'!$B38,year,0),MATCH($B38-AU$4+1,Age,0))),0,INDEX('Stock Model'!$C$9:$AU$53,MATCH('Installed UEC'!$B38,year,0),MATCH($B38-AU$4+1,Age,0)))</f>
        <v>0</v>
      </c>
      <c r="AV38" s="521">
        <f ca="1" t="shared" si="1"/>
        <v>418628.5164462379</v>
      </c>
      <c r="AW38" s="511" t="str">
        <f ca="1">IF(AV38=SUM('Stock Model'!C42:AU42),"OK","Error")</f>
        <v>OK</v>
      </c>
    </row>
    <row r="39" spans="1:49" ht="15">
      <c r="A39" s="700"/>
      <c r="B39" s="511">
        <f t="shared" si="2"/>
        <v>2024</v>
      </c>
      <c r="C39" s="521">
        <f ca="1">IF(ISNA(INDEX('Stock Model'!$C$9:$AU$53,MATCH('Installed UEC'!$B39,year,0),MATCH($B39-C$4+1,Age,0))),0,INDEX('Stock Model'!$C$9:$AU$53,MATCH('Installed UEC'!$B39,year,0),MATCH($B39-C$4+1,Age,0)))</f>
        <v>0</v>
      </c>
      <c r="D39" s="521">
        <f ca="1">IF(ISNA(INDEX('Stock Model'!$C$9:$AU$53,MATCH('Installed UEC'!$B39,year,0),MATCH($B39-D$4+1,Age,0))),0,INDEX('Stock Model'!$C$9:$AU$53,MATCH('Installed UEC'!$B39,year,0),MATCH($B39-D$4+1,Age,0)))</f>
        <v>0</v>
      </c>
      <c r="E39" s="521">
        <f ca="1">IF(ISNA(INDEX('Stock Model'!$C$9:$AU$53,MATCH('Installed UEC'!$B39,year,0),MATCH($B39-E$4+1,Age,0))),0,INDEX('Stock Model'!$C$9:$AU$53,MATCH('Installed UEC'!$B39,year,0),MATCH($B39-E$4+1,Age,0)))</f>
        <v>0</v>
      </c>
      <c r="F39" s="521">
        <f ca="1">IF(ISNA(INDEX('Stock Model'!$C$9:$AU$53,MATCH('Installed UEC'!$B39,year,0),MATCH($B39-F$4+1,Age,0))),0,INDEX('Stock Model'!$C$9:$AU$53,MATCH('Installed UEC'!$B39,year,0),MATCH($B39-F$4+1,Age,0)))</f>
        <v>0</v>
      </c>
      <c r="G39" s="521">
        <f ca="1">IF(ISNA(INDEX('Stock Model'!$C$9:$AU$53,MATCH('Installed UEC'!$B39,year,0),MATCH($B39-G$4+1,Age,0))),0,INDEX('Stock Model'!$C$9:$AU$53,MATCH('Installed UEC'!$B39,year,0),MATCH($B39-G$4+1,Age,0)))</f>
        <v>0</v>
      </c>
      <c r="H39" s="521">
        <f ca="1">IF(ISNA(INDEX('Stock Model'!$C$9:$AU$53,MATCH('Installed UEC'!$B39,year,0),MATCH($B39-H$4+1,Age,0))),0,INDEX('Stock Model'!$C$9:$AU$53,MATCH('Installed UEC'!$B39,year,0),MATCH($B39-H$4+1,Age,0)))</f>
        <v>0</v>
      </c>
      <c r="I39" s="521">
        <f ca="1">IF(ISNA(INDEX('Stock Model'!$C$9:$AU$53,MATCH('Installed UEC'!$B39,year,0),MATCH($B39-I$4+1,Age,0))),0,INDEX('Stock Model'!$C$9:$AU$53,MATCH('Installed UEC'!$B39,year,0),MATCH($B39-I$4+1,Age,0)))</f>
        <v>0</v>
      </c>
      <c r="J39" s="521">
        <f ca="1">IF(ISNA(INDEX('Stock Model'!$C$9:$AU$53,MATCH('Installed UEC'!$B39,year,0),MATCH($B39-J$4+1,Age,0))),0,INDEX('Stock Model'!$C$9:$AU$53,MATCH('Installed UEC'!$B39,year,0),MATCH($B39-J$4+1,Age,0)))</f>
        <v>0</v>
      </c>
      <c r="K39" s="521">
        <f ca="1">IF(ISNA(INDEX('Stock Model'!$C$9:$AU$53,MATCH('Installed UEC'!$B39,year,0),MATCH($B39-K$4+1,Age,0))),0,INDEX('Stock Model'!$C$9:$AU$53,MATCH('Installed UEC'!$B39,year,0),MATCH($B39-K$4+1,Age,0)))</f>
        <v>0</v>
      </c>
      <c r="L39" s="521">
        <f ca="1">IF(ISNA(INDEX('Stock Model'!$C$9:$AU$53,MATCH('Installed UEC'!$B39,year,0),MATCH($B39-L$4+1,Age,0))),0,INDEX('Stock Model'!$C$9:$AU$53,MATCH('Installed UEC'!$B39,year,0),MATCH($B39-L$4+1,Age,0)))</f>
        <v>0</v>
      </c>
      <c r="M39" s="521">
        <f ca="1">IF(ISNA(INDEX('Stock Model'!$C$9:$AU$53,MATCH('Installed UEC'!$B39,year,0),MATCH($B39-M$4+1,Age,0))),0,INDEX('Stock Model'!$C$9:$AU$53,MATCH('Installed UEC'!$B39,year,0),MATCH($B39-M$4+1,Age,0)))</f>
        <v>0</v>
      </c>
      <c r="N39" s="521">
        <f ca="1">IF(ISNA(INDEX('Stock Model'!$C$9:$AU$53,MATCH('Installed UEC'!$B39,year,0),MATCH($B39-N$4+1,Age,0))),0,INDEX('Stock Model'!$C$9:$AU$53,MATCH('Installed UEC'!$B39,year,0),MATCH($B39-N$4+1,Age,0)))</f>
        <v>0</v>
      </c>
      <c r="O39" s="521">
        <f ca="1">IF(ISNA(INDEX('Stock Model'!$C$9:$AU$53,MATCH('Installed UEC'!$B39,year,0),MATCH($B39-O$4+1,Age,0))),0,INDEX('Stock Model'!$C$9:$AU$53,MATCH('Installed UEC'!$B39,year,0),MATCH($B39-O$4+1,Age,0)))</f>
        <v>0</v>
      </c>
      <c r="P39" s="521">
        <f ca="1">IF(ISNA(INDEX('Stock Model'!$C$9:$AU$53,MATCH('Installed UEC'!$B39,year,0),MATCH($B39-P$4+1,Age,0))),0,INDEX('Stock Model'!$C$9:$AU$53,MATCH('Installed UEC'!$B39,year,0),MATCH($B39-P$4+1,Age,0)))</f>
        <v>0</v>
      </c>
      <c r="Q39" s="521">
        <f ca="1">IF(ISNA(INDEX('Stock Model'!$C$9:$AU$53,MATCH('Installed UEC'!$B39,year,0),MATCH($B39-Q$4+1,Age,0))),0,INDEX('Stock Model'!$C$9:$AU$53,MATCH('Installed UEC'!$B39,year,0),MATCH($B39-Q$4+1,Age,0)))</f>
        <v>0</v>
      </c>
      <c r="R39" s="521">
        <f ca="1">IF(ISNA(INDEX('Stock Model'!$C$9:$AU$53,MATCH('Installed UEC'!$B39,year,0),MATCH($B39-R$4+1,Age,0))),0,INDEX('Stock Model'!$C$9:$AU$53,MATCH('Installed UEC'!$B39,year,0),MATCH($B39-R$4+1,Age,0)))</f>
        <v>0</v>
      </c>
      <c r="S39" s="521">
        <f ca="1">IF(ISNA(INDEX('Stock Model'!$C$9:$AU$53,MATCH('Installed UEC'!$B39,year,0),MATCH($B39-S$4+1,Age,0))),0,INDEX('Stock Model'!$C$9:$AU$53,MATCH('Installed UEC'!$B39,year,0),MATCH($B39-S$4+1,Age,0)))</f>
        <v>0</v>
      </c>
      <c r="T39" s="521">
        <f ca="1">IF(ISNA(INDEX('Stock Model'!$C$9:$AU$53,MATCH('Installed UEC'!$B39,year,0),MATCH($B39-T$4+1,Age,0))),0,INDEX('Stock Model'!$C$9:$AU$53,MATCH('Installed UEC'!$B39,year,0),MATCH($B39-T$4+1,Age,0)))</f>
        <v>0</v>
      </c>
      <c r="U39" s="521">
        <f ca="1">IF(ISNA(INDEX('Stock Model'!$C$9:$AU$53,MATCH('Installed UEC'!$B39,year,0),MATCH($B39-U$4+1,Age,0))),0,INDEX('Stock Model'!$C$9:$AU$53,MATCH('Installed UEC'!$B39,year,0),MATCH($B39-U$4+1,Age,0)))</f>
        <v>0</v>
      </c>
      <c r="V39" s="521">
        <f ca="1">IF(ISNA(INDEX('Stock Model'!$C$9:$AU$53,MATCH('Installed UEC'!$B39,year,0),MATCH($B39-V$4+1,Age,0))),0,INDEX('Stock Model'!$C$9:$AU$53,MATCH('Installed UEC'!$B39,year,0),MATCH($B39-V$4+1,Age,0)))</f>
        <v>0</v>
      </c>
      <c r="W39" s="521">
        <f ca="1">IF(ISNA(INDEX('Stock Model'!$C$9:$AU$53,MATCH('Installed UEC'!$B39,year,0),MATCH($B39-W$4+1,Age,0))),0,INDEX('Stock Model'!$C$9:$AU$53,MATCH('Installed UEC'!$B39,year,0),MATCH($B39-W$4+1,Age,0)))</f>
        <v>0</v>
      </c>
      <c r="X39" s="521">
        <f ca="1">IF(ISNA(INDEX('Stock Model'!$C$9:$AU$53,MATCH('Installed UEC'!$B39,year,0),MATCH($B39-X$4+1,Age,0))),0,INDEX('Stock Model'!$C$9:$AU$53,MATCH('Installed UEC'!$B39,year,0),MATCH($B39-X$4+1,Age,0)))</f>
        <v>0</v>
      </c>
      <c r="Y39" s="521">
        <f ca="1">IF(ISNA(INDEX('Stock Model'!$C$9:$AU$53,MATCH('Installed UEC'!$B39,year,0),MATCH($B39-Y$4+1,Age,0))),0,INDEX('Stock Model'!$C$9:$AU$53,MATCH('Installed UEC'!$B39,year,0),MATCH($B39-Y$4+1,Age,0)))</f>
        <v>0</v>
      </c>
      <c r="Z39" s="521">
        <f ca="1">IF(ISNA(INDEX('Stock Model'!$C$9:$AU$53,MATCH('Installed UEC'!$B39,year,0),MATCH($B39-Z$4+1,Age,0))),0,INDEX('Stock Model'!$C$9:$AU$53,MATCH('Installed UEC'!$B39,year,0),MATCH($B39-Z$4+1,Age,0)))</f>
        <v>0</v>
      </c>
      <c r="AA39" s="521">
        <f ca="1">IF(ISNA(INDEX('Stock Model'!$C$9:$AU$53,MATCH('Installed UEC'!$B39,year,0),MATCH($B39-AA$4+1,Age,0))),0,INDEX('Stock Model'!$C$9:$AU$53,MATCH('Installed UEC'!$B39,year,0),MATCH($B39-AA$4+1,Age,0)))</f>
        <v>34803.97800791475</v>
      </c>
      <c r="AB39" s="521">
        <f ca="1">IF(ISNA(INDEX('Stock Model'!$C$9:$AU$53,MATCH('Installed UEC'!$B39,year,0),MATCH($B39-AB$4+1,Age,0))),0,INDEX('Stock Model'!$C$9:$AU$53,MATCH('Installed UEC'!$B39,year,0),MATCH($B39-AB$4+1,Age,0)))</f>
        <v>34883.644021746615</v>
      </c>
      <c r="AC39" s="521">
        <f ca="1">IF(ISNA(INDEX('Stock Model'!$C$9:$AU$53,MATCH('Installed UEC'!$B39,year,0),MATCH($B39-AC$4+1,Age,0))),0,INDEX('Stock Model'!$C$9:$AU$53,MATCH('Installed UEC'!$B39,year,0),MATCH($B39-AC$4+1,Age,0)))</f>
        <v>35600.927293128894</v>
      </c>
      <c r="AD39" s="521">
        <f ca="1">IF(ISNA(INDEX('Stock Model'!$C$9:$AU$53,MATCH('Installed UEC'!$B39,year,0),MATCH($B39-AD$4+1,Age,0))),0,INDEX('Stock Model'!$C$9:$AU$53,MATCH('Installed UEC'!$B39,year,0),MATCH($B39-AD$4+1,Age,0)))</f>
        <v>40589.09387261644</v>
      </c>
      <c r="AE39" s="521">
        <f ca="1">IF(ISNA(INDEX('Stock Model'!$C$9:$AU$53,MATCH('Installed UEC'!$B39,year,0),MATCH($B39-AE$4+1,Age,0))),0,INDEX('Stock Model'!$C$9:$AU$53,MATCH('Installed UEC'!$B39,year,0),MATCH($B39-AE$4+1,Age,0)))</f>
        <v>40747.29421422645</v>
      </c>
      <c r="AF39" s="521">
        <f ca="1">IF(ISNA(INDEX('Stock Model'!$C$9:$AU$53,MATCH('Installed UEC'!$B39,year,0),MATCH($B39-AF$4+1,Age,0))),0,INDEX('Stock Model'!$C$9:$AU$53,MATCH('Installed UEC'!$B39,year,0),MATCH($B39-AF$4+1,Age,0)))</f>
        <v>43907.88515129644</v>
      </c>
      <c r="AG39" s="521">
        <f ca="1">IF(ISNA(INDEX('Stock Model'!$C$9:$AU$53,MATCH('Installed UEC'!$B39,year,0),MATCH($B39-AG$4+1,Age,0))),0,INDEX('Stock Model'!$C$9:$AU$53,MATCH('Installed UEC'!$B39,year,0),MATCH($B39-AG$4+1,Age,0)))</f>
        <v>40781.80169802345</v>
      </c>
      <c r="AH39" s="521">
        <f ca="1">IF(ISNA(INDEX('Stock Model'!$C$9:$AU$53,MATCH('Installed UEC'!$B39,year,0),MATCH($B39-AH$4+1,Age,0))),0,INDEX('Stock Model'!$C$9:$AU$53,MATCH('Installed UEC'!$B39,year,0),MATCH($B39-AH$4+1,Age,0)))</f>
        <v>39248.8786955488</v>
      </c>
      <c r="AI39" s="521">
        <f ca="1">IF(ISNA(INDEX('Stock Model'!$C$9:$AU$53,MATCH('Installed UEC'!$B39,year,0),MATCH($B39-AI$4+1,Age,0))),0,INDEX('Stock Model'!$C$9:$AU$53,MATCH('Installed UEC'!$B39,year,0),MATCH($B39-AI$4+1,Age,0)))</f>
        <v>36137.57511508827</v>
      </c>
      <c r="AJ39" s="521">
        <f ca="1">IF(ISNA(INDEX('Stock Model'!$C$9:$AU$53,MATCH('Installed UEC'!$B39,year,0),MATCH($B39-AJ$4+1,Age,0))),0,INDEX('Stock Model'!$C$9:$AU$53,MATCH('Installed UEC'!$B39,year,0),MATCH($B39-AJ$4+1,Age,0)))</f>
        <v>37518.811435220836</v>
      </c>
      <c r="AK39" s="521">
        <f ca="1">IF(ISNA(INDEX('Stock Model'!$C$9:$AU$53,MATCH('Installed UEC'!$B39,year,0),MATCH($B39-AK$4+1,Age,0))),0,INDEX('Stock Model'!$C$9:$AU$53,MATCH('Installed UEC'!$B39,year,0),MATCH($B39-AK$4+1,Age,0)))</f>
        <v>39267.232513852345</v>
      </c>
      <c r="AL39" s="521">
        <f>IF(ISNA(INDEX('Stock Model'!$C$9:$AU$53,MATCH('Installed UEC'!$B39,year,0),MATCH($B39-AL$4+1,Age,0))),0,INDEX('Stock Model'!$C$9:$AU$53,MATCH('Installed UEC'!$B39,year,0),MATCH($B39-AL$4+1,Age,0)))</f>
        <v>0</v>
      </c>
      <c r="AM39" s="521">
        <f>IF(ISNA(INDEX('Stock Model'!$C$9:$AU$53,MATCH('Installed UEC'!$B39,year,0),MATCH($B39-AM$4+1,Age,0))),0,INDEX('Stock Model'!$C$9:$AU$53,MATCH('Installed UEC'!$B39,year,0),MATCH($B39-AM$4+1,Age,0)))</f>
        <v>0</v>
      </c>
      <c r="AN39" s="521">
        <f>IF(ISNA(INDEX('Stock Model'!$C$9:$AU$53,MATCH('Installed UEC'!$B39,year,0),MATCH($B39-AN$4+1,Age,0))),0,INDEX('Stock Model'!$C$9:$AU$53,MATCH('Installed UEC'!$B39,year,0),MATCH($B39-AN$4+1,Age,0)))</f>
        <v>0</v>
      </c>
      <c r="AO39" s="521">
        <f>IF(ISNA(INDEX('Stock Model'!$C$9:$AU$53,MATCH('Installed UEC'!$B39,year,0),MATCH($B39-AO$4+1,Age,0))),0,INDEX('Stock Model'!$C$9:$AU$53,MATCH('Installed UEC'!$B39,year,0),MATCH($B39-AO$4+1,Age,0)))</f>
        <v>0</v>
      </c>
      <c r="AP39" s="521">
        <f>IF(ISNA(INDEX('Stock Model'!$C$9:$AU$53,MATCH('Installed UEC'!$B39,year,0),MATCH($B39-AP$4+1,Age,0))),0,INDEX('Stock Model'!$C$9:$AU$53,MATCH('Installed UEC'!$B39,year,0),MATCH($B39-AP$4+1,Age,0)))</f>
        <v>0</v>
      </c>
      <c r="AQ39" s="521">
        <f>IF(ISNA(INDEX('Stock Model'!$C$9:$AU$53,MATCH('Installed UEC'!$B39,year,0),MATCH($B39-AQ$4+1,Age,0))),0,INDEX('Stock Model'!$C$9:$AU$53,MATCH('Installed UEC'!$B39,year,0),MATCH($B39-AQ$4+1,Age,0)))</f>
        <v>0</v>
      </c>
      <c r="AR39" s="521">
        <f>IF(ISNA(INDEX('Stock Model'!$C$9:$AU$53,MATCH('Installed UEC'!$B39,year,0),MATCH($B39-AR$4+1,Age,0))),0,INDEX('Stock Model'!$C$9:$AU$53,MATCH('Installed UEC'!$B39,year,0),MATCH($B39-AR$4+1,Age,0)))</f>
        <v>0</v>
      </c>
      <c r="AS39" s="521">
        <f>IF(ISNA(INDEX('Stock Model'!$C$9:$AU$53,MATCH('Installed UEC'!$B39,year,0),MATCH($B39-AS$4+1,Age,0))),0,INDEX('Stock Model'!$C$9:$AU$53,MATCH('Installed UEC'!$B39,year,0),MATCH($B39-AS$4+1,Age,0)))</f>
        <v>0</v>
      </c>
      <c r="AT39" s="521">
        <f>IF(ISNA(INDEX('Stock Model'!$C$9:$AU$53,MATCH('Installed UEC'!$B39,year,0),MATCH($B39-AT$4+1,Age,0))),0,INDEX('Stock Model'!$C$9:$AU$53,MATCH('Installed UEC'!$B39,year,0),MATCH($B39-AT$4+1,Age,0)))</f>
        <v>0</v>
      </c>
      <c r="AU39" s="521">
        <f>IF(ISNA(INDEX('Stock Model'!$C$9:$AU$53,MATCH('Installed UEC'!$B39,year,0),MATCH($B39-AU$4+1,Age,0))),0,INDEX('Stock Model'!$C$9:$AU$53,MATCH('Installed UEC'!$B39,year,0),MATCH($B39-AU$4+1,Age,0)))</f>
        <v>0</v>
      </c>
      <c r="AV39" s="521">
        <f ca="1" t="shared" si="1"/>
        <v>423487.12201866327</v>
      </c>
      <c r="AW39" s="511" t="str">
        <f ca="1">IF(AV39=SUM('Stock Model'!C43:AU43),"OK","Error")</f>
        <v>OK</v>
      </c>
    </row>
    <row r="40" spans="1:49" ht="15">
      <c r="A40" s="700"/>
      <c r="B40" s="511">
        <f t="shared" si="2"/>
        <v>2025</v>
      </c>
      <c r="C40" s="521">
        <f ca="1">IF(ISNA(INDEX('Stock Model'!$C$9:$AU$53,MATCH('Installed UEC'!$B40,year,0),MATCH($B40-C$4+1,Age,0))),0,INDEX('Stock Model'!$C$9:$AU$53,MATCH('Installed UEC'!$B40,year,0),MATCH($B40-C$4+1,Age,0)))</f>
        <v>0</v>
      </c>
      <c r="D40" s="521">
        <f ca="1">IF(ISNA(INDEX('Stock Model'!$C$9:$AU$53,MATCH('Installed UEC'!$B40,year,0),MATCH($B40-D$4+1,Age,0))),0,INDEX('Stock Model'!$C$9:$AU$53,MATCH('Installed UEC'!$B40,year,0),MATCH($B40-D$4+1,Age,0)))</f>
        <v>0</v>
      </c>
      <c r="E40" s="521">
        <f ca="1">IF(ISNA(INDEX('Stock Model'!$C$9:$AU$53,MATCH('Installed UEC'!$B40,year,0),MATCH($B40-E$4+1,Age,0))),0,INDEX('Stock Model'!$C$9:$AU$53,MATCH('Installed UEC'!$B40,year,0),MATCH($B40-E$4+1,Age,0)))</f>
        <v>0</v>
      </c>
      <c r="F40" s="521">
        <f ca="1">IF(ISNA(INDEX('Stock Model'!$C$9:$AU$53,MATCH('Installed UEC'!$B40,year,0),MATCH($B40-F$4+1,Age,0))),0,INDEX('Stock Model'!$C$9:$AU$53,MATCH('Installed UEC'!$B40,year,0),MATCH($B40-F$4+1,Age,0)))</f>
        <v>0</v>
      </c>
      <c r="G40" s="521">
        <f ca="1">IF(ISNA(INDEX('Stock Model'!$C$9:$AU$53,MATCH('Installed UEC'!$B40,year,0),MATCH($B40-G$4+1,Age,0))),0,INDEX('Stock Model'!$C$9:$AU$53,MATCH('Installed UEC'!$B40,year,0),MATCH($B40-G$4+1,Age,0)))</f>
        <v>0</v>
      </c>
      <c r="H40" s="521">
        <f ca="1">IF(ISNA(INDEX('Stock Model'!$C$9:$AU$53,MATCH('Installed UEC'!$B40,year,0),MATCH($B40-H$4+1,Age,0))),0,INDEX('Stock Model'!$C$9:$AU$53,MATCH('Installed UEC'!$B40,year,0),MATCH($B40-H$4+1,Age,0)))</f>
        <v>0</v>
      </c>
      <c r="I40" s="521">
        <f ca="1">IF(ISNA(INDEX('Stock Model'!$C$9:$AU$53,MATCH('Installed UEC'!$B40,year,0),MATCH($B40-I$4+1,Age,0))),0,INDEX('Stock Model'!$C$9:$AU$53,MATCH('Installed UEC'!$B40,year,0),MATCH($B40-I$4+1,Age,0)))</f>
        <v>0</v>
      </c>
      <c r="J40" s="521">
        <f ca="1">IF(ISNA(INDEX('Stock Model'!$C$9:$AU$53,MATCH('Installed UEC'!$B40,year,0),MATCH($B40-J$4+1,Age,0))),0,INDEX('Stock Model'!$C$9:$AU$53,MATCH('Installed UEC'!$B40,year,0),MATCH($B40-J$4+1,Age,0)))</f>
        <v>0</v>
      </c>
      <c r="K40" s="521">
        <f ca="1">IF(ISNA(INDEX('Stock Model'!$C$9:$AU$53,MATCH('Installed UEC'!$B40,year,0),MATCH($B40-K$4+1,Age,0))),0,INDEX('Stock Model'!$C$9:$AU$53,MATCH('Installed UEC'!$B40,year,0),MATCH($B40-K$4+1,Age,0)))</f>
        <v>0</v>
      </c>
      <c r="L40" s="521">
        <f ca="1">IF(ISNA(INDEX('Stock Model'!$C$9:$AU$53,MATCH('Installed UEC'!$B40,year,0),MATCH($B40-L$4+1,Age,0))),0,INDEX('Stock Model'!$C$9:$AU$53,MATCH('Installed UEC'!$B40,year,0),MATCH($B40-L$4+1,Age,0)))</f>
        <v>0</v>
      </c>
      <c r="M40" s="521">
        <f ca="1">IF(ISNA(INDEX('Stock Model'!$C$9:$AU$53,MATCH('Installed UEC'!$B40,year,0),MATCH($B40-M$4+1,Age,0))),0,INDEX('Stock Model'!$C$9:$AU$53,MATCH('Installed UEC'!$B40,year,0),MATCH($B40-M$4+1,Age,0)))</f>
        <v>0</v>
      </c>
      <c r="N40" s="521">
        <f ca="1">IF(ISNA(INDEX('Stock Model'!$C$9:$AU$53,MATCH('Installed UEC'!$B40,year,0),MATCH($B40-N$4+1,Age,0))),0,INDEX('Stock Model'!$C$9:$AU$53,MATCH('Installed UEC'!$B40,year,0),MATCH($B40-N$4+1,Age,0)))</f>
        <v>0</v>
      </c>
      <c r="O40" s="521">
        <f ca="1">IF(ISNA(INDEX('Stock Model'!$C$9:$AU$53,MATCH('Installed UEC'!$B40,year,0),MATCH($B40-O$4+1,Age,0))),0,INDEX('Stock Model'!$C$9:$AU$53,MATCH('Installed UEC'!$B40,year,0),MATCH($B40-O$4+1,Age,0)))</f>
        <v>0</v>
      </c>
      <c r="P40" s="521">
        <f ca="1">IF(ISNA(INDEX('Stock Model'!$C$9:$AU$53,MATCH('Installed UEC'!$B40,year,0),MATCH($B40-P$4+1,Age,0))),0,INDEX('Stock Model'!$C$9:$AU$53,MATCH('Installed UEC'!$B40,year,0),MATCH($B40-P$4+1,Age,0)))</f>
        <v>0</v>
      </c>
      <c r="Q40" s="521">
        <f ca="1">IF(ISNA(INDEX('Stock Model'!$C$9:$AU$53,MATCH('Installed UEC'!$B40,year,0),MATCH($B40-Q$4+1,Age,0))),0,INDEX('Stock Model'!$C$9:$AU$53,MATCH('Installed UEC'!$B40,year,0),MATCH($B40-Q$4+1,Age,0)))</f>
        <v>0</v>
      </c>
      <c r="R40" s="521">
        <f ca="1">IF(ISNA(INDEX('Stock Model'!$C$9:$AU$53,MATCH('Installed UEC'!$B40,year,0),MATCH($B40-R$4+1,Age,0))),0,INDEX('Stock Model'!$C$9:$AU$53,MATCH('Installed UEC'!$B40,year,0),MATCH($B40-R$4+1,Age,0)))</f>
        <v>0</v>
      </c>
      <c r="S40" s="521">
        <f ca="1">IF(ISNA(INDEX('Stock Model'!$C$9:$AU$53,MATCH('Installed UEC'!$B40,year,0),MATCH($B40-S$4+1,Age,0))),0,INDEX('Stock Model'!$C$9:$AU$53,MATCH('Installed UEC'!$B40,year,0),MATCH($B40-S$4+1,Age,0)))</f>
        <v>0</v>
      </c>
      <c r="T40" s="521">
        <f ca="1">IF(ISNA(INDEX('Stock Model'!$C$9:$AU$53,MATCH('Installed UEC'!$B40,year,0),MATCH($B40-T$4+1,Age,0))),0,INDEX('Stock Model'!$C$9:$AU$53,MATCH('Installed UEC'!$B40,year,0),MATCH($B40-T$4+1,Age,0)))</f>
        <v>0</v>
      </c>
      <c r="U40" s="521">
        <f ca="1">IF(ISNA(INDEX('Stock Model'!$C$9:$AU$53,MATCH('Installed UEC'!$B40,year,0),MATCH($B40-U$4+1,Age,0))),0,INDEX('Stock Model'!$C$9:$AU$53,MATCH('Installed UEC'!$B40,year,0),MATCH($B40-U$4+1,Age,0)))</f>
        <v>0</v>
      </c>
      <c r="V40" s="521">
        <f ca="1">IF(ISNA(INDEX('Stock Model'!$C$9:$AU$53,MATCH('Installed UEC'!$B40,year,0),MATCH($B40-V$4+1,Age,0))),0,INDEX('Stock Model'!$C$9:$AU$53,MATCH('Installed UEC'!$B40,year,0),MATCH($B40-V$4+1,Age,0)))</f>
        <v>0</v>
      </c>
      <c r="W40" s="521">
        <f ca="1">IF(ISNA(INDEX('Stock Model'!$C$9:$AU$53,MATCH('Installed UEC'!$B40,year,0),MATCH($B40-W$4+1,Age,0))),0,INDEX('Stock Model'!$C$9:$AU$53,MATCH('Installed UEC'!$B40,year,0),MATCH($B40-W$4+1,Age,0)))</f>
        <v>0</v>
      </c>
      <c r="X40" s="521">
        <f ca="1">IF(ISNA(INDEX('Stock Model'!$C$9:$AU$53,MATCH('Installed UEC'!$B40,year,0),MATCH($B40-X$4+1,Age,0))),0,INDEX('Stock Model'!$C$9:$AU$53,MATCH('Installed UEC'!$B40,year,0),MATCH($B40-X$4+1,Age,0)))</f>
        <v>0</v>
      </c>
      <c r="Y40" s="521">
        <f ca="1">IF(ISNA(INDEX('Stock Model'!$C$9:$AU$53,MATCH('Installed UEC'!$B40,year,0),MATCH($B40-Y$4+1,Age,0))),0,INDEX('Stock Model'!$C$9:$AU$53,MATCH('Installed UEC'!$B40,year,0),MATCH($B40-Y$4+1,Age,0)))</f>
        <v>0</v>
      </c>
      <c r="Z40" s="521">
        <f ca="1">IF(ISNA(INDEX('Stock Model'!$C$9:$AU$53,MATCH('Installed UEC'!$B40,year,0),MATCH($B40-Z$4+1,Age,0))),0,INDEX('Stock Model'!$C$9:$AU$53,MATCH('Installed UEC'!$B40,year,0),MATCH($B40-Z$4+1,Age,0)))</f>
        <v>0</v>
      </c>
      <c r="AA40" s="521">
        <f ca="1">IF(ISNA(INDEX('Stock Model'!$C$9:$AU$53,MATCH('Installed UEC'!$B40,year,0),MATCH($B40-AA$4+1,Age,0))),0,INDEX('Stock Model'!$C$9:$AU$53,MATCH('Installed UEC'!$B40,year,0),MATCH($B40-AA$4+1,Age,0)))</f>
        <v>0</v>
      </c>
      <c r="AB40" s="521">
        <f ca="1">IF(ISNA(INDEX('Stock Model'!$C$9:$AU$53,MATCH('Installed UEC'!$B40,year,0),MATCH($B40-AB$4+1,Age,0))),0,INDEX('Stock Model'!$C$9:$AU$53,MATCH('Installed UEC'!$B40,year,0),MATCH($B40-AB$4+1,Age,0)))</f>
        <v>34883.644021746615</v>
      </c>
      <c r="AC40" s="521">
        <f ca="1">IF(ISNA(INDEX('Stock Model'!$C$9:$AU$53,MATCH('Installed UEC'!$B40,year,0),MATCH($B40-AC$4+1,Age,0))),0,INDEX('Stock Model'!$C$9:$AU$53,MATCH('Installed UEC'!$B40,year,0),MATCH($B40-AC$4+1,Age,0)))</f>
        <v>35600.927293128894</v>
      </c>
      <c r="AD40" s="521">
        <f ca="1">IF(ISNA(INDEX('Stock Model'!$C$9:$AU$53,MATCH('Installed UEC'!$B40,year,0),MATCH($B40-AD$4+1,Age,0))),0,INDEX('Stock Model'!$C$9:$AU$53,MATCH('Installed UEC'!$B40,year,0),MATCH($B40-AD$4+1,Age,0)))</f>
        <v>40589.09387261644</v>
      </c>
      <c r="AE40" s="521">
        <f ca="1">IF(ISNA(INDEX('Stock Model'!$C$9:$AU$53,MATCH('Installed UEC'!$B40,year,0),MATCH($B40-AE$4+1,Age,0))),0,INDEX('Stock Model'!$C$9:$AU$53,MATCH('Installed UEC'!$B40,year,0),MATCH($B40-AE$4+1,Age,0)))</f>
        <v>40747.29421422645</v>
      </c>
      <c r="AF40" s="521">
        <f ca="1">IF(ISNA(INDEX('Stock Model'!$C$9:$AU$53,MATCH('Installed UEC'!$B40,year,0),MATCH($B40-AF$4+1,Age,0))),0,INDEX('Stock Model'!$C$9:$AU$53,MATCH('Installed UEC'!$B40,year,0),MATCH($B40-AF$4+1,Age,0)))</f>
        <v>43907.88515129644</v>
      </c>
      <c r="AG40" s="521">
        <f ca="1">IF(ISNA(INDEX('Stock Model'!$C$9:$AU$53,MATCH('Installed UEC'!$B40,year,0),MATCH($B40-AG$4+1,Age,0))),0,INDEX('Stock Model'!$C$9:$AU$53,MATCH('Installed UEC'!$B40,year,0),MATCH($B40-AG$4+1,Age,0)))</f>
        <v>40781.80169802345</v>
      </c>
      <c r="AH40" s="521">
        <f ca="1">IF(ISNA(INDEX('Stock Model'!$C$9:$AU$53,MATCH('Installed UEC'!$B40,year,0),MATCH($B40-AH$4+1,Age,0))),0,INDEX('Stock Model'!$C$9:$AU$53,MATCH('Installed UEC'!$B40,year,0),MATCH($B40-AH$4+1,Age,0)))</f>
        <v>39248.8786955488</v>
      </c>
      <c r="AI40" s="521">
        <f ca="1">IF(ISNA(INDEX('Stock Model'!$C$9:$AU$53,MATCH('Installed UEC'!$B40,year,0),MATCH($B40-AI$4+1,Age,0))),0,INDEX('Stock Model'!$C$9:$AU$53,MATCH('Installed UEC'!$B40,year,0),MATCH($B40-AI$4+1,Age,0)))</f>
        <v>36137.57511508827</v>
      </c>
      <c r="AJ40" s="521">
        <f ca="1">IF(ISNA(INDEX('Stock Model'!$C$9:$AU$53,MATCH('Installed UEC'!$B40,year,0),MATCH($B40-AJ$4+1,Age,0))),0,INDEX('Stock Model'!$C$9:$AU$53,MATCH('Installed UEC'!$B40,year,0),MATCH($B40-AJ$4+1,Age,0)))</f>
        <v>37518.811435220836</v>
      </c>
      <c r="AK40" s="521">
        <f ca="1">IF(ISNA(INDEX('Stock Model'!$C$9:$AU$53,MATCH('Installed UEC'!$B40,year,0),MATCH($B40-AK$4+1,Age,0))),0,INDEX('Stock Model'!$C$9:$AU$53,MATCH('Installed UEC'!$B40,year,0),MATCH($B40-AK$4+1,Age,0)))</f>
        <v>39267.232513852345</v>
      </c>
      <c r="AL40" s="521">
        <f ca="1">IF(ISNA(INDEX('Stock Model'!$C$9:$AU$53,MATCH('Installed UEC'!$B40,year,0),MATCH($B40-AL$4+1,Age,0))),0,INDEX('Stock Model'!$C$9:$AU$53,MATCH('Installed UEC'!$B40,year,0),MATCH($B40-AL$4+1,Age,0)))</f>
        <v>39745.295061802644</v>
      </c>
      <c r="AM40" s="521">
        <f>IF(ISNA(INDEX('Stock Model'!$C$9:$AU$53,MATCH('Installed UEC'!$B40,year,0),MATCH($B40-AM$4+1,Age,0))),0,INDEX('Stock Model'!$C$9:$AU$53,MATCH('Installed UEC'!$B40,year,0),MATCH($B40-AM$4+1,Age,0)))</f>
        <v>0</v>
      </c>
      <c r="AN40" s="521">
        <f>IF(ISNA(INDEX('Stock Model'!$C$9:$AU$53,MATCH('Installed UEC'!$B40,year,0),MATCH($B40-AN$4+1,Age,0))),0,INDEX('Stock Model'!$C$9:$AU$53,MATCH('Installed UEC'!$B40,year,0),MATCH($B40-AN$4+1,Age,0)))</f>
        <v>0</v>
      </c>
      <c r="AO40" s="521">
        <f>IF(ISNA(INDEX('Stock Model'!$C$9:$AU$53,MATCH('Installed UEC'!$B40,year,0),MATCH($B40-AO$4+1,Age,0))),0,INDEX('Stock Model'!$C$9:$AU$53,MATCH('Installed UEC'!$B40,year,0),MATCH($B40-AO$4+1,Age,0)))</f>
        <v>0</v>
      </c>
      <c r="AP40" s="521">
        <f>IF(ISNA(INDEX('Stock Model'!$C$9:$AU$53,MATCH('Installed UEC'!$B40,year,0),MATCH($B40-AP$4+1,Age,0))),0,INDEX('Stock Model'!$C$9:$AU$53,MATCH('Installed UEC'!$B40,year,0),MATCH($B40-AP$4+1,Age,0)))</f>
        <v>0</v>
      </c>
      <c r="AQ40" s="521">
        <f>IF(ISNA(INDEX('Stock Model'!$C$9:$AU$53,MATCH('Installed UEC'!$B40,year,0),MATCH($B40-AQ$4+1,Age,0))),0,INDEX('Stock Model'!$C$9:$AU$53,MATCH('Installed UEC'!$B40,year,0),MATCH($B40-AQ$4+1,Age,0)))</f>
        <v>0</v>
      </c>
      <c r="AR40" s="521">
        <f>IF(ISNA(INDEX('Stock Model'!$C$9:$AU$53,MATCH('Installed UEC'!$B40,year,0),MATCH($B40-AR$4+1,Age,0))),0,INDEX('Stock Model'!$C$9:$AU$53,MATCH('Installed UEC'!$B40,year,0),MATCH($B40-AR$4+1,Age,0)))</f>
        <v>0</v>
      </c>
      <c r="AS40" s="521">
        <f>IF(ISNA(INDEX('Stock Model'!$C$9:$AU$53,MATCH('Installed UEC'!$B40,year,0),MATCH($B40-AS$4+1,Age,0))),0,INDEX('Stock Model'!$C$9:$AU$53,MATCH('Installed UEC'!$B40,year,0),MATCH($B40-AS$4+1,Age,0)))</f>
        <v>0</v>
      </c>
      <c r="AT40" s="521">
        <f>IF(ISNA(INDEX('Stock Model'!$C$9:$AU$53,MATCH('Installed UEC'!$B40,year,0),MATCH($B40-AT$4+1,Age,0))),0,INDEX('Stock Model'!$C$9:$AU$53,MATCH('Installed UEC'!$B40,year,0),MATCH($B40-AT$4+1,Age,0)))</f>
        <v>0</v>
      </c>
      <c r="AU40" s="521">
        <f>IF(ISNA(INDEX('Stock Model'!$C$9:$AU$53,MATCH('Installed UEC'!$B40,year,0),MATCH($B40-AU$4+1,Age,0))),0,INDEX('Stock Model'!$C$9:$AU$53,MATCH('Installed UEC'!$B40,year,0),MATCH($B40-AU$4+1,Age,0)))</f>
        <v>0</v>
      </c>
      <c r="AV40" s="521">
        <f ca="1" t="shared" si="1"/>
        <v>428428.4390725512</v>
      </c>
      <c r="AW40" s="511" t="str">
        <f ca="1">IF(AV40=SUM('Stock Model'!C44:AU44),"OK","Error")</f>
        <v>OK</v>
      </c>
    </row>
    <row r="41" spans="1:49" ht="15">
      <c r="A41" s="700"/>
      <c r="B41" s="511">
        <f t="shared" si="2"/>
        <v>2026</v>
      </c>
      <c r="C41" s="521">
        <f ca="1">IF(ISNA(INDEX('Stock Model'!$C$9:$AU$53,MATCH('Installed UEC'!$B41,year,0),MATCH($B41-C$4+1,Age,0))),0,INDEX('Stock Model'!$C$9:$AU$53,MATCH('Installed UEC'!$B41,year,0),MATCH($B41-C$4+1,Age,0)))</f>
        <v>0</v>
      </c>
      <c r="D41" s="521">
        <f ca="1">IF(ISNA(INDEX('Stock Model'!$C$9:$AU$53,MATCH('Installed UEC'!$B41,year,0),MATCH($B41-D$4+1,Age,0))),0,INDEX('Stock Model'!$C$9:$AU$53,MATCH('Installed UEC'!$B41,year,0),MATCH($B41-D$4+1,Age,0)))</f>
        <v>0</v>
      </c>
      <c r="E41" s="521">
        <f ca="1">IF(ISNA(INDEX('Stock Model'!$C$9:$AU$53,MATCH('Installed UEC'!$B41,year,0),MATCH($B41-E$4+1,Age,0))),0,INDEX('Stock Model'!$C$9:$AU$53,MATCH('Installed UEC'!$B41,year,0),MATCH($B41-E$4+1,Age,0)))</f>
        <v>0</v>
      </c>
      <c r="F41" s="521">
        <f ca="1">IF(ISNA(INDEX('Stock Model'!$C$9:$AU$53,MATCH('Installed UEC'!$B41,year,0),MATCH($B41-F$4+1,Age,0))),0,INDEX('Stock Model'!$C$9:$AU$53,MATCH('Installed UEC'!$B41,year,0),MATCH($B41-F$4+1,Age,0)))</f>
        <v>0</v>
      </c>
      <c r="G41" s="521">
        <f ca="1">IF(ISNA(INDEX('Stock Model'!$C$9:$AU$53,MATCH('Installed UEC'!$B41,year,0),MATCH($B41-G$4+1,Age,0))),0,INDEX('Stock Model'!$C$9:$AU$53,MATCH('Installed UEC'!$B41,year,0),MATCH($B41-G$4+1,Age,0)))</f>
        <v>0</v>
      </c>
      <c r="H41" s="521">
        <f ca="1">IF(ISNA(INDEX('Stock Model'!$C$9:$AU$53,MATCH('Installed UEC'!$B41,year,0),MATCH($B41-H$4+1,Age,0))),0,INDEX('Stock Model'!$C$9:$AU$53,MATCH('Installed UEC'!$B41,year,0),MATCH($B41-H$4+1,Age,0)))</f>
        <v>0</v>
      </c>
      <c r="I41" s="521">
        <f ca="1">IF(ISNA(INDEX('Stock Model'!$C$9:$AU$53,MATCH('Installed UEC'!$B41,year,0),MATCH($B41-I$4+1,Age,0))),0,INDEX('Stock Model'!$C$9:$AU$53,MATCH('Installed UEC'!$B41,year,0),MATCH($B41-I$4+1,Age,0)))</f>
        <v>0</v>
      </c>
      <c r="J41" s="521">
        <f ca="1">IF(ISNA(INDEX('Stock Model'!$C$9:$AU$53,MATCH('Installed UEC'!$B41,year,0),MATCH($B41-J$4+1,Age,0))),0,INDEX('Stock Model'!$C$9:$AU$53,MATCH('Installed UEC'!$B41,year,0),MATCH($B41-J$4+1,Age,0)))</f>
        <v>0</v>
      </c>
      <c r="K41" s="521">
        <f ca="1">IF(ISNA(INDEX('Stock Model'!$C$9:$AU$53,MATCH('Installed UEC'!$B41,year,0),MATCH($B41-K$4+1,Age,0))),0,INDEX('Stock Model'!$C$9:$AU$53,MATCH('Installed UEC'!$B41,year,0),MATCH($B41-K$4+1,Age,0)))</f>
        <v>0</v>
      </c>
      <c r="L41" s="521">
        <f ca="1">IF(ISNA(INDEX('Stock Model'!$C$9:$AU$53,MATCH('Installed UEC'!$B41,year,0),MATCH($B41-L$4+1,Age,0))),0,INDEX('Stock Model'!$C$9:$AU$53,MATCH('Installed UEC'!$B41,year,0),MATCH($B41-L$4+1,Age,0)))</f>
        <v>0</v>
      </c>
      <c r="M41" s="521">
        <f ca="1">IF(ISNA(INDEX('Stock Model'!$C$9:$AU$53,MATCH('Installed UEC'!$B41,year,0),MATCH($B41-M$4+1,Age,0))),0,INDEX('Stock Model'!$C$9:$AU$53,MATCH('Installed UEC'!$B41,year,0),MATCH($B41-M$4+1,Age,0)))</f>
        <v>0</v>
      </c>
      <c r="N41" s="521">
        <f ca="1">IF(ISNA(INDEX('Stock Model'!$C$9:$AU$53,MATCH('Installed UEC'!$B41,year,0),MATCH($B41-N$4+1,Age,0))),0,INDEX('Stock Model'!$C$9:$AU$53,MATCH('Installed UEC'!$B41,year,0),MATCH($B41-N$4+1,Age,0)))</f>
        <v>0</v>
      </c>
      <c r="O41" s="521">
        <f ca="1">IF(ISNA(INDEX('Stock Model'!$C$9:$AU$53,MATCH('Installed UEC'!$B41,year,0),MATCH($B41-O$4+1,Age,0))),0,INDEX('Stock Model'!$C$9:$AU$53,MATCH('Installed UEC'!$B41,year,0),MATCH($B41-O$4+1,Age,0)))</f>
        <v>0</v>
      </c>
      <c r="P41" s="521">
        <f ca="1">IF(ISNA(INDEX('Stock Model'!$C$9:$AU$53,MATCH('Installed UEC'!$B41,year,0),MATCH($B41-P$4+1,Age,0))),0,INDEX('Stock Model'!$C$9:$AU$53,MATCH('Installed UEC'!$B41,year,0),MATCH($B41-P$4+1,Age,0)))</f>
        <v>0</v>
      </c>
      <c r="Q41" s="521">
        <f ca="1">IF(ISNA(INDEX('Stock Model'!$C$9:$AU$53,MATCH('Installed UEC'!$B41,year,0),MATCH($B41-Q$4+1,Age,0))),0,INDEX('Stock Model'!$C$9:$AU$53,MATCH('Installed UEC'!$B41,year,0),MATCH($B41-Q$4+1,Age,0)))</f>
        <v>0</v>
      </c>
      <c r="R41" s="521">
        <f ca="1">IF(ISNA(INDEX('Stock Model'!$C$9:$AU$53,MATCH('Installed UEC'!$B41,year,0),MATCH($B41-R$4+1,Age,0))),0,INDEX('Stock Model'!$C$9:$AU$53,MATCH('Installed UEC'!$B41,year,0),MATCH($B41-R$4+1,Age,0)))</f>
        <v>0</v>
      </c>
      <c r="S41" s="521">
        <f ca="1">IF(ISNA(INDEX('Stock Model'!$C$9:$AU$53,MATCH('Installed UEC'!$B41,year,0),MATCH($B41-S$4+1,Age,0))),0,INDEX('Stock Model'!$C$9:$AU$53,MATCH('Installed UEC'!$B41,year,0),MATCH($B41-S$4+1,Age,0)))</f>
        <v>0</v>
      </c>
      <c r="T41" s="521">
        <f ca="1">IF(ISNA(INDEX('Stock Model'!$C$9:$AU$53,MATCH('Installed UEC'!$B41,year,0),MATCH($B41-T$4+1,Age,0))),0,INDEX('Stock Model'!$C$9:$AU$53,MATCH('Installed UEC'!$B41,year,0),MATCH($B41-T$4+1,Age,0)))</f>
        <v>0</v>
      </c>
      <c r="U41" s="521">
        <f ca="1">IF(ISNA(INDEX('Stock Model'!$C$9:$AU$53,MATCH('Installed UEC'!$B41,year,0),MATCH($B41-U$4+1,Age,0))),0,INDEX('Stock Model'!$C$9:$AU$53,MATCH('Installed UEC'!$B41,year,0),MATCH($B41-U$4+1,Age,0)))</f>
        <v>0</v>
      </c>
      <c r="V41" s="521">
        <f ca="1">IF(ISNA(INDEX('Stock Model'!$C$9:$AU$53,MATCH('Installed UEC'!$B41,year,0),MATCH($B41-V$4+1,Age,0))),0,INDEX('Stock Model'!$C$9:$AU$53,MATCH('Installed UEC'!$B41,year,0),MATCH($B41-V$4+1,Age,0)))</f>
        <v>0</v>
      </c>
      <c r="W41" s="521">
        <f ca="1">IF(ISNA(INDEX('Stock Model'!$C$9:$AU$53,MATCH('Installed UEC'!$B41,year,0),MATCH($B41-W$4+1,Age,0))),0,INDEX('Stock Model'!$C$9:$AU$53,MATCH('Installed UEC'!$B41,year,0),MATCH($B41-W$4+1,Age,0)))</f>
        <v>0</v>
      </c>
      <c r="X41" s="521">
        <f ca="1">IF(ISNA(INDEX('Stock Model'!$C$9:$AU$53,MATCH('Installed UEC'!$B41,year,0),MATCH($B41-X$4+1,Age,0))),0,INDEX('Stock Model'!$C$9:$AU$53,MATCH('Installed UEC'!$B41,year,0),MATCH($B41-X$4+1,Age,0)))</f>
        <v>0</v>
      </c>
      <c r="Y41" s="521">
        <f ca="1">IF(ISNA(INDEX('Stock Model'!$C$9:$AU$53,MATCH('Installed UEC'!$B41,year,0),MATCH($B41-Y$4+1,Age,0))),0,INDEX('Stock Model'!$C$9:$AU$53,MATCH('Installed UEC'!$B41,year,0),MATCH($B41-Y$4+1,Age,0)))</f>
        <v>0</v>
      </c>
      <c r="Z41" s="521">
        <f ca="1">IF(ISNA(INDEX('Stock Model'!$C$9:$AU$53,MATCH('Installed UEC'!$B41,year,0),MATCH($B41-Z$4+1,Age,0))),0,INDEX('Stock Model'!$C$9:$AU$53,MATCH('Installed UEC'!$B41,year,0),MATCH($B41-Z$4+1,Age,0)))</f>
        <v>0</v>
      </c>
      <c r="AA41" s="521">
        <f ca="1">IF(ISNA(INDEX('Stock Model'!$C$9:$AU$53,MATCH('Installed UEC'!$B41,year,0),MATCH($B41-AA$4+1,Age,0))),0,INDEX('Stock Model'!$C$9:$AU$53,MATCH('Installed UEC'!$B41,year,0),MATCH($B41-AA$4+1,Age,0)))</f>
        <v>0</v>
      </c>
      <c r="AB41" s="521">
        <f ca="1">IF(ISNA(INDEX('Stock Model'!$C$9:$AU$53,MATCH('Installed UEC'!$B41,year,0),MATCH($B41-AB$4+1,Age,0))),0,INDEX('Stock Model'!$C$9:$AU$53,MATCH('Installed UEC'!$B41,year,0),MATCH($B41-AB$4+1,Age,0)))</f>
        <v>0</v>
      </c>
      <c r="AC41" s="521">
        <f ca="1">IF(ISNA(INDEX('Stock Model'!$C$9:$AU$53,MATCH('Installed UEC'!$B41,year,0),MATCH($B41-AC$4+1,Age,0))),0,INDEX('Stock Model'!$C$9:$AU$53,MATCH('Installed UEC'!$B41,year,0),MATCH($B41-AC$4+1,Age,0)))</f>
        <v>35600.927293128894</v>
      </c>
      <c r="AD41" s="521">
        <f ca="1">IF(ISNA(INDEX('Stock Model'!$C$9:$AU$53,MATCH('Installed UEC'!$B41,year,0),MATCH($B41-AD$4+1,Age,0))),0,INDEX('Stock Model'!$C$9:$AU$53,MATCH('Installed UEC'!$B41,year,0),MATCH($B41-AD$4+1,Age,0)))</f>
        <v>40589.09387261644</v>
      </c>
      <c r="AE41" s="521">
        <f ca="1">IF(ISNA(INDEX('Stock Model'!$C$9:$AU$53,MATCH('Installed UEC'!$B41,year,0),MATCH($B41-AE$4+1,Age,0))),0,INDEX('Stock Model'!$C$9:$AU$53,MATCH('Installed UEC'!$B41,year,0),MATCH($B41-AE$4+1,Age,0)))</f>
        <v>40747.29421422645</v>
      </c>
      <c r="AF41" s="521">
        <f ca="1">IF(ISNA(INDEX('Stock Model'!$C$9:$AU$53,MATCH('Installed UEC'!$B41,year,0),MATCH($B41-AF$4+1,Age,0))),0,INDEX('Stock Model'!$C$9:$AU$53,MATCH('Installed UEC'!$B41,year,0),MATCH($B41-AF$4+1,Age,0)))</f>
        <v>43907.88515129644</v>
      </c>
      <c r="AG41" s="521">
        <f ca="1">IF(ISNA(INDEX('Stock Model'!$C$9:$AU$53,MATCH('Installed UEC'!$B41,year,0),MATCH($B41-AG$4+1,Age,0))),0,INDEX('Stock Model'!$C$9:$AU$53,MATCH('Installed UEC'!$B41,year,0),MATCH($B41-AG$4+1,Age,0)))</f>
        <v>40781.80169802345</v>
      </c>
      <c r="AH41" s="521">
        <f ca="1">IF(ISNA(INDEX('Stock Model'!$C$9:$AU$53,MATCH('Installed UEC'!$B41,year,0),MATCH($B41-AH$4+1,Age,0))),0,INDEX('Stock Model'!$C$9:$AU$53,MATCH('Installed UEC'!$B41,year,0),MATCH($B41-AH$4+1,Age,0)))</f>
        <v>39248.8786955488</v>
      </c>
      <c r="AI41" s="521">
        <f ca="1">IF(ISNA(INDEX('Stock Model'!$C$9:$AU$53,MATCH('Installed UEC'!$B41,year,0),MATCH($B41-AI$4+1,Age,0))),0,INDEX('Stock Model'!$C$9:$AU$53,MATCH('Installed UEC'!$B41,year,0),MATCH($B41-AI$4+1,Age,0)))</f>
        <v>36137.57511508827</v>
      </c>
      <c r="AJ41" s="521">
        <f ca="1">IF(ISNA(INDEX('Stock Model'!$C$9:$AU$53,MATCH('Installed UEC'!$B41,year,0),MATCH($B41-AJ$4+1,Age,0))),0,INDEX('Stock Model'!$C$9:$AU$53,MATCH('Installed UEC'!$B41,year,0),MATCH($B41-AJ$4+1,Age,0)))</f>
        <v>37518.811435220836</v>
      </c>
      <c r="AK41" s="521">
        <f ca="1">IF(ISNA(INDEX('Stock Model'!$C$9:$AU$53,MATCH('Installed UEC'!$B41,year,0),MATCH($B41-AK$4+1,Age,0))),0,INDEX('Stock Model'!$C$9:$AU$53,MATCH('Installed UEC'!$B41,year,0),MATCH($B41-AK$4+1,Age,0)))</f>
        <v>39267.232513852345</v>
      </c>
      <c r="AL41" s="521">
        <f ca="1">IF(ISNA(INDEX('Stock Model'!$C$9:$AU$53,MATCH('Installed UEC'!$B41,year,0),MATCH($B41-AL$4+1,Age,0))),0,INDEX('Stock Model'!$C$9:$AU$53,MATCH('Installed UEC'!$B41,year,0),MATCH($B41-AL$4+1,Age,0)))</f>
        <v>39745.295061802644</v>
      </c>
      <c r="AM41" s="521">
        <f ca="1">IF(ISNA(INDEX('Stock Model'!$C$9:$AU$53,MATCH('Installed UEC'!$B41,year,0),MATCH($B41-AM$4+1,Age,0))),0,INDEX('Stock Model'!$C$9:$AU$53,MATCH('Installed UEC'!$B41,year,0),MATCH($B41-AM$4+1,Age,0)))</f>
        <v>39990.91050025573</v>
      </c>
      <c r="AN41" s="521">
        <f>IF(ISNA(INDEX('Stock Model'!$C$9:$AU$53,MATCH('Installed UEC'!$B41,year,0),MATCH($B41-AN$4+1,Age,0))),0,INDEX('Stock Model'!$C$9:$AU$53,MATCH('Installed UEC'!$B41,year,0),MATCH($B41-AN$4+1,Age,0)))</f>
        <v>0</v>
      </c>
      <c r="AO41" s="521">
        <f>IF(ISNA(INDEX('Stock Model'!$C$9:$AU$53,MATCH('Installed UEC'!$B41,year,0),MATCH($B41-AO$4+1,Age,0))),0,INDEX('Stock Model'!$C$9:$AU$53,MATCH('Installed UEC'!$B41,year,0),MATCH($B41-AO$4+1,Age,0)))</f>
        <v>0</v>
      </c>
      <c r="AP41" s="521">
        <f>IF(ISNA(INDEX('Stock Model'!$C$9:$AU$53,MATCH('Installed UEC'!$B41,year,0),MATCH($B41-AP$4+1,Age,0))),0,INDEX('Stock Model'!$C$9:$AU$53,MATCH('Installed UEC'!$B41,year,0),MATCH($B41-AP$4+1,Age,0)))</f>
        <v>0</v>
      </c>
      <c r="AQ41" s="521">
        <f>IF(ISNA(INDEX('Stock Model'!$C$9:$AU$53,MATCH('Installed UEC'!$B41,year,0),MATCH($B41-AQ$4+1,Age,0))),0,INDEX('Stock Model'!$C$9:$AU$53,MATCH('Installed UEC'!$B41,year,0),MATCH($B41-AQ$4+1,Age,0)))</f>
        <v>0</v>
      </c>
      <c r="AR41" s="521">
        <f>IF(ISNA(INDEX('Stock Model'!$C$9:$AU$53,MATCH('Installed UEC'!$B41,year,0),MATCH($B41-AR$4+1,Age,0))),0,INDEX('Stock Model'!$C$9:$AU$53,MATCH('Installed UEC'!$B41,year,0),MATCH($B41-AR$4+1,Age,0)))</f>
        <v>0</v>
      </c>
      <c r="AS41" s="521">
        <f>IF(ISNA(INDEX('Stock Model'!$C$9:$AU$53,MATCH('Installed UEC'!$B41,year,0),MATCH($B41-AS$4+1,Age,0))),0,INDEX('Stock Model'!$C$9:$AU$53,MATCH('Installed UEC'!$B41,year,0),MATCH($B41-AS$4+1,Age,0)))</f>
        <v>0</v>
      </c>
      <c r="AT41" s="521">
        <f>IF(ISNA(INDEX('Stock Model'!$C$9:$AU$53,MATCH('Installed UEC'!$B41,year,0),MATCH($B41-AT$4+1,Age,0))),0,INDEX('Stock Model'!$C$9:$AU$53,MATCH('Installed UEC'!$B41,year,0),MATCH($B41-AT$4+1,Age,0)))</f>
        <v>0</v>
      </c>
      <c r="AU41" s="521">
        <f>IF(ISNA(INDEX('Stock Model'!$C$9:$AU$53,MATCH('Installed UEC'!$B41,year,0),MATCH($B41-AU$4+1,Age,0))),0,INDEX('Stock Model'!$C$9:$AU$53,MATCH('Installed UEC'!$B41,year,0),MATCH($B41-AU$4+1,Age,0)))</f>
        <v>0</v>
      </c>
      <c r="AV41" s="521">
        <f ca="1" t="shared" si="1"/>
        <v>433535.7055510604</v>
      </c>
      <c r="AW41" s="511" t="str">
        <f ca="1">IF(AV41=SUM('Stock Model'!C45:AU45),"OK","Error")</f>
        <v>OK</v>
      </c>
    </row>
    <row r="42" spans="1:49" ht="15">
      <c r="A42" s="700"/>
      <c r="B42" s="511">
        <f t="shared" si="2"/>
        <v>2027</v>
      </c>
      <c r="C42" s="521">
        <f ca="1">IF(ISNA(INDEX('Stock Model'!$C$9:$AU$53,MATCH('Installed UEC'!$B42,year,0),MATCH($B42-C$4+1,Age,0))),0,INDEX('Stock Model'!$C$9:$AU$53,MATCH('Installed UEC'!$B42,year,0),MATCH($B42-C$4+1,Age,0)))</f>
        <v>0</v>
      </c>
      <c r="D42" s="521">
        <f ca="1">IF(ISNA(INDEX('Stock Model'!$C$9:$AU$53,MATCH('Installed UEC'!$B42,year,0),MATCH($B42-D$4+1,Age,0))),0,INDEX('Stock Model'!$C$9:$AU$53,MATCH('Installed UEC'!$B42,year,0),MATCH($B42-D$4+1,Age,0)))</f>
        <v>0</v>
      </c>
      <c r="E42" s="521">
        <f ca="1">IF(ISNA(INDEX('Stock Model'!$C$9:$AU$53,MATCH('Installed UEC'!$B42,year,0),MATCH($B42-E$4+1,Age,0))),0,INDEX('Stock Model'!$C$9:$AU$53,MATCH('Installed UEC'!$B42,year,0),MATCH($B42-E$4+1,Age,0)))</f>
        <v>0</v>
      </c>
      <c r="F42" s="521">
        <f ca="1">IF(ISNA(INDEX('Stock Model'!$C$9:$AU$53,MATCH('Installed UEC'!$B42,year,0),MATCH($B42-F$4+1,Age,0))),0,INDEX('Stock Model'!$C$9:$AU$53,MATCH('Installed UEC'!$B42,year,0),MATCH($B42-F$4+1,Age,0)))</f>
        <v>0</v>
      </c>
      <c r="G42" s="521">
        <f ca="1">IF(ISNA(INDEX('Stock Model'!$C$9:$AU$53,MATCH('Installed UEC'!$B42,year,0),MATCH($B42-G$4+1,Age,0))),0,INDEX('Stock Model'!$C$9:$AU$53,MATCH('Installed UEC'!$B42,year,0),MATCH($B42-G$4+1,Age,0)))</f>
        <v>0</v>
      </c>
      <c r="H42" s="521">
        <f ca="1">IF(ISNA(INDEX('Stock Model'!$C$9:$AU$53,MATCH('Installed UEC'!$B42,year,0),MATCH($B42-H$4+1,Age,0))),0,INDEX('Stock Model'!$C$9:$AU$53,MATCH('Installed UEC'!$B42,year,0),MATCH($B42-H$4+1,Age,0)))</f>
        <v>0</v>
      </c>
      <c r="I42" s="521">
        <f ca="1">IF(ISNA(INDEX('Stock Model'!$C$9:$AU$53,MATCH('Installed UEC'!$B42,year,0),MATCH($B42-I$4+1,Age,0))),0,INDEX('Stock Model'!$C$9:$AU$53,MATCH('Installed UEC'!$B42,year,0),MATCH($B42-I$4+1,Age,0)))</f>
        <v>0</v>
      </c>
      <c r="J42" s="521">
        <f ca="1">IF(ISNA(INDEX('Stock Model'!$C$9:$AU$53,MATCH('Installed UEC'!$B42,year,0),MATCH($B42-J$4+1,Age,0))),0,INDEX('Stock Model'!$C$9:$AU$53,MATCH('Installed UEC'!$B42,year,0),MATCH($B42-J$4+1,Age,0)))</f>
        <v>0</v>
      </c>
      <c r="K42" s="521">
        <f ca="1">IF(ISNA(INDEX('Stock Model'!$C$9:$AU$53,MATCH('Installed UEC'!$B42,year,0),MATCH($B42-K$4+1,Age,0))),0,INDEX('Stock Model'!$C$9:$AU$53,MATCH('Installed UEC'!$B42,year,0),MATCH($B42-K$4+1,Age,0)))</f>
        <v>0</v>
      </c>
      <c r="L42" s="521">
        <f ca="1">IF(ISNA(INDEX('Stock Model'!$C$9:$AU$53,MATCH('Installed UEC'!$B42,year,0),MATCH($B42-L$4+1,Age,0))),0,INDEX('Stock Model'!$C$9:$AU$53,MATCH('Installed UEC'!$B42,year,0),MATCH($B42-L$4+1,Age,0)))</f>
        <v>0</v>
      </c>
      <c r="M42" s="521">
        <f ca="1">IF(ISNA(INDEX('Stock Model'!$C$9:$AU$53,MATCH('Installed UEC'!$B42,year,0),MATCH($B42-M$4+1,Age,0))),0,INDEX('Stock Model'!$C$9:$AU$53,MATCH('Installed UEC'!$B42,year,0),MATCH($B42-M$4+1,Age,0)))</f>
        <v>0</v>
      </c>
      <c r="N42" s="521">
        <f ca="1">IF(ISNA(INDEX('Stock Model'!$C$9:$AU$53,MATCH('Installed UEC'!$B42,year,0),MATCH($B42-N$4+1,Age,0))),0,INDEX('Stock Model'!$C$9:$AU$53,MATCH('Installed UEC'!$B42,year,0),MATCH($B42-N$4+1,Age,0)))</f>
        <v>0</v>
      </c>
      <c r="O42" s="521">
        <f ca="1">IF(ISNA(INDEX('Stock Model'!$C$9:$AU$53,MATCH('Installed UEC'!$B42,year,0),MATCH($B42-O$4+1,Age,0))),0,INDEX('Stock Model'!$C$9:$AU$53,MATCH('Installed UEC'!$B42,year,0),MATCH($B42-O$4+1,Age,0)))</f>
        <v>0</v>
      </c>
      <c r="P42" s="521">
        <f ca="1">IF(ISNA(INDEX('Stock Model'!$C$9:$AU$53,MATCH('Installed UEC'!$B42,year,0),MATCH($B42-P$4+1,Age,0))),0,INDEX('Stock Model'!$C$9:$AU$53,MATCH('Installed UEC'!$B42,year,0),MATCH($B42-P$4+1,Age,0)))</f>
        <v>0</v>
      </c>
      <c r="Q42" s="521">
        <f ca="1">IF(ISNA(INDEX('Stock Model'!$C$9:$AU$53,MATCH('Installed UEC'!$B42,year,0),MATCH($B42-Q$4+1,Age,0))),0,INDEX('Stock Model'!$C$9:$AU$53,MATCH('Installed UEC'!$B42,year,0),MATCH($B42-Q$4+1,Age,0)))</f>
        <v>0</v>
      </c>
      <c r="R42" s="521">
        <f ca="1">IF(ISNA(INDEX('Stock Model'!$C$9:$AU$53,MATCH('Installed UEC'!$B42,year,0),MATCH($B42-R$4+1,Age,0))),0,INDEX('Stock Model'!$C$9:$AU$53,MATCH('Installed UEC'!$B42,year,0),MATCH($B42-R$4+1,Age,0)))</f>
        <v>0</v>
      </c>
      <c r="S42" s="521">
        <f ca="1">IF(ISNA(INDEX('Stock Model'!$C$9:$AU$53,MATCH('Installed UEC'!$B42,year,0),MATCH($B42-S$4+1,Age,0))),0,INDEX('Stock Model'!$C$9:$AU$53,MATCH('Installed UEC'!$B42,year,0),MATCH($B42-S$4+1,Age,0)))</f>
        <v>0</v>
      </c>
      <c r="T42" s="521">
        <f ca="1">IF(ISNA(INDEX('Stock Model'!$C$9:$AU$53,MATCH('Installed UEC'!$B42,year,0),MATCH($B42-T$4+1,Age,0))),0,INDEX('Stock Model'!$C$9:$AU$53,MATCH('Installed UEC'!$B42,year,0),MATCH($B42-T$4+1,Age,0)))</f>
        <v>0</v>
      </c>
      <c r="U42" s="521">
        <f ca="1">IF(ISNA(INDEX('Stock Model'!$C$9:$AU$53,MATCH('Installed UEC'!$B42,year,0),MATCH($B42-U$4+1,Age,0))),0,INDEX('Stock Model'!$C$9:$AU$53,MATCH('Installed UEC'!$B42,year,0),MATCH($B42-U$4+1,Age,0)))</f>
        <v>0</v>
      </c>
      <c r="V42" s="521">
        <f ca="1">IF(ISNA(INDEX('Stock Model'!$C$9:$AU$53,MATCH('Installed UEC'!$B42,year,0),MATCH($B42-V$4+1,Age,0))),0,INDEX('Stock Model'!$C$9:$AU$53,MATCH('Installed UEC'!$B42,year,0),MATCH($B42-V$4+1,Age,0)))</f>
        <v>0</v>
      </c>
      <c r="W42" s="521">
        <f ca="1">IF(ISNA(INDEX('Stock Model'!$C$9:$AU$53,MATCH('Installed UEC'!$B42,year,0),MATCH($B42-W$4+1,Age,0))),0,INDEX('Stock Model'!$C$9:$AU$53,MATCH('Installed UEC'!$B42,year,0),MATCH($B42-W$4+1,Age,0)))</f>
        <v>0</v>
      </c>
      <c r="X42" s="521">
        <f ca="1">IF(ISNA(INDEX('Stock Model'!$C$9:$AU$53,MATCH('Installed UEC'!$B42,year,0),MATCH($B42-X$4+1,Age,0))),0,INDEX('Stock Model'!$C$9:$AU$53,MATCH('Installed UEC'!$B42,year,0),MATCH($B42-X$4+1,Age,0)))</f>
        <v>0</v>
      </c>
      <c r="Y42" s="521">
        <f ca="1">IF(ISNA(INDEX('Stock Model'!$C$9:$AU$53,MATCH('Installed UEC'!$B42,year,0),MATCH($B42-Y$4+1,Age,0))),0,INDEX('Stock Model'!$C$9:$AU$53,MATCH('Installed UEC'!$B42,year,0),MATCH($B42-Y$4+1,Age,0)))</f>
        <v>0</v>
      </c>
      <c r="Z42" s="521">
        <f ca="1">IF(ISNA(INDEX('Stock Model'!$C$9:$AU$53,MATCH('Installed UEC'!$B42,year,0),MATCH($B42-Z$4+1,Age,0))),0,INDEX('Stock Model'!$C$9:$AU$53,MATCH('Installed UEC'!$B42,year,0),MATCH($B42-Z$4+1,Age,0)))</f>
        <v>0</v>
      </c>
      <c r="AA42" s="521">
        <f ca="1">IF(ISNA(INDEX('Stock Model'!$C$9:$AU$53,MATCH('Installed UEC'!$B42,year,0),MATCH($B42-AA$4+1,Age,0))),0,INDEX('Stock Model'!$C$9:$AU$53,MATCH('Installed UEC'!$B42,year,0),MATCH($B42-AA$4+1,Age,0)))</f>
        <v>0</v>
      </c>
      <c r="AB42" s="521">
        <f ca="1">IF(ISNA(INDEX('Stock Model'!$C$9:$AU$53,MATCH('Installed UEC'!$B42,year,0),MATCH($B42-AB$4+1,Age,0))),0,INDEX('Stock Model'!$C$9:$AU$53,MATCH('Installed UEC'!$B42,year,0),MATCH($B42-AB$4+1,Age,0)))</f>
        <v>0</v>
      </c>
      <c r="AC42" s="521">
        <f ca="1">IF(ISNA(INDEX('Stock Model'!$C$9:$AU$53,MATCH('Installed UEC'!$B42,year,0),MATCH($B42-AC$4+1,Age,0))),0,INDEX('Stock Model'!$C$9:$AU$53,MATCH('Installed UEC'!$B42,year,0),MATCH($B42-AC$4+1,Age,0)))</f>
        <v>0</v>
      </c>
      <c r="AD42" s="521">
        <f ca="1">IF(ISNA(INDEX('Stock Model'!$C$9:$AU$53,MATCH('Installed UEC'!$B42,year,0),MATCH($B42-AD$4+1,Age,0))),0,INDEX('Stock Model'!$C$9:$AU$53,MATCH('Installed UEC'!$B42,year,0),MATCH($B42-AD$4+1,Age,0)))</f>
        <v>40589.09387261644</v>
      </c>
      <c r="AE42" s="521">
        <f ca="1">IF(ISNA(INDEX('Stock Model'!$C$9:$AU$53,MATCH('Installed UEC'!$B42,year,0),MATCH($B42-AE$4+1,Age,0))),0,INDEX('Stock Model'!$C$9:$AU$53,MATCH('Installed UEC'!$B42,year,0),MATCH($B42-AE$4+1,Age,0)))</f>
        <v>40747.29421422645</v>
      </c>
      <c r="AF42" s="521">
        <f ca="1">IF(ISNA(INDEX('Stock Model'!$C$9:$AU$53,MATCH('Installed UEC'!$B42,year,0),MATCH($B42-AF$4+1,Age,0))),0,INDEX('Stock Model'!$C$9:$AU$53,MATCH('Installed UEC'!$B42,year,0),MATCH($B42-AF$4+1,Age,0)))</f>
        <v>43907.88515129644</v>
      </c>
      <c r="AG42" s="521">
        <f ca="1">IF(ISNA(INDEX('Stock Model'!$C$9:$AU$53,MATCH('Installed UEC'!$B42,year,0),MATCH($B42-AG$4+1,Age,0))),0,INDEX('Stock Model'!$C$9:$AU$53,MATCH('Installed UEC'!$B42,year,0),MATCH($B42-AG$4+1,Age,0)))</f>
        <v>40781.80169802345</v>
      </c>
      <c r="AH42" s="521">
        <f ca="1">IF(ISNA(INDEX('Stock Model'!$C$9:$AU$53,MATCH('Installed UEC'!$B42,year,0),MATCH($B42-AH$4+1,Age,0))),0,INDEX('Stock Model'!$C$9:$AU$53,MATCH('Installed UEC'!$B42,year,0),MATCH($B42-AH$4+1,Age,0)))</f>
        <v>39248.8786955488</v>
      </c>
      <c r="AI42" s="521">
        <f ca="1">IF(ISNA(INDEX('Stock Model'!$C$9:$AU$53,MATCH('Installed UEC'!$B42,year,0),MATCH($B42-AI$4+1,Age,0))),0,INDEX('Stock Model'!$C$9:$AU$53,MATCH('Installed UEC'!$B42,year,0),MATCH($B42-AI$4+1,Age,0)))</f>
        <v>36137.57511508827</v>
      </c>
      <c r="AJ42" s="521">
        <f ca="1">IF(ISNA(INDEX('Stock Model'!$C$9:$AU$53,MATCH('Installed UEC'!$B42,year,0),MATCH($B42-AJ$4+1,Age,0))),0,INDEX('Stock Model'!$C$9:$AU$53,MATCH('Installed UEC'!$B42,year,0),MATCH($B42-AJ$4+1,Age,0)))</f>
        <v>37518.811435220836</v>
      </c>
      <c r="AK42" s="521">
        <f ca="1">IF(ISNA(INDEX('Stock Model'!$C$9:$AU$53,MATCH('Installed UEC'!$B42,year,0),MATCH($B42-AK$4+1,Age,0))),0,INDEX('Stock Model'!$C$9:$AU$53,MATCH('Installed UEC'!$B42,year,0),MATCH($B42-AK$4+1,Age,0)))</f>
        <v>39267.232513852345</v>
      </c>
      <c r="AL42" s="521">
        <f ca="1">IF(ISNA(INDEX('Stock Model'!$C$9:$AU$53,MATCH('Installed UEC'!$B42,year,0),MATCH($B42-AL$4+1,Age,0))),0,INDEX('Stock Model'!$C$9:$AU$53,MATCH('Installed UEC'!$B42,year,0),MATCH($B42-AL$4+1,Age,0)))</f>
        <v>39745.295061802644</v>
      </c>
      <c r="AM42" s="521">
        <f ca="1">IF(ISNA(INDEX('Stock Model'!$C$9:$AU$53,MATCH('Installed UEC'!$B42,year,0),MATCH($B42-AM$4+1,Age,0))),0,INDEX('Stock Model'!$C$9:$AU$53,MATCH('Installed UEC'!$B42,year,0),MATCH($B42-AM$4+1,Age,0)))</f>
        <v>39990.91050025573</v>
      </c>
      <c r="AN42" s="521">
        <f ca="1">IF(ISNA(INDEX('Stock Model'!$C$9:$AU$53,MATCH('Installed UEC'!$B42,year,0),MATCH($B42-AN$4+1,Age,0))),0,INDEX('Stock Model'!$C$9:$AU$53,MATCH('Installed UEC'!$B42,year,0),MATCH($B42-AN$4+1,Age,0)))</f>
        <v>39920.598524894915</v>
      </c>
      <c r="AO42" s="521">
        <f>IF(ISNA(INDEX('Stock Model'!$C$9:$AU$53,MATCH('Installed UEC'!$B42,year,0),MATCH($B42-AO$4+1,Age,0))),0,INDEX('Stock Model'!$C$9:$AU$53,MATCH('Installed UEC'!$B42,year,0),MATCH($B42-AO$4+1,Age,0)))</f>
        <v>0</v>
      </c>
      <c r="AP42" s="521">
        <f>IF(ISNA(INDEX('Stock Model'!$C$9:$AU$53,MATCH('Installed UEC'!$B42,year,0),MATCH($B42-AP$4+1,Age,0))),0,INDEX('Stock Model'!$C$9:$AU$53,MATCH('Installed UEC'!$B42,year,0),MATCH($B42-AP$4+1,Age,0)))</f>
        <v>0</v>
      </c>
      <c r="AQ42" s="521">
        <f>IF(ISNA(INDEX('Stock Model'!$C$9:$AU$53,MATCH('Installed UEC'!$B42,year,0),MATCH($B42-AQ$4+1,Age,0))),0,INDEX('Stock Model'!$C$9:$AU$53,MATCH('Installed UEC'!$B42,year,0),MATCH($B42-AQ$4+1,Age,0)))</f>
        <v>0</v>
      </c>
      <c r="AR42" s="521">
        <f>IF(ISNA(INDEX('Stock Model'!$C$9:$AU$53,MATCH('Installed UEC'!$B42,year,0),MATCH($B42-AR$4+1,Age,0))),0,INDEX('Stock Model'!$C$9:$AU$53,MATCH('Installed UEC'!$B42,year,0),MATCH($B42-AR$4+1,Age,0)))</f>
        <v>0</v>
      </c>
      <c r="AS42" s="521">
        <f>IF(ISNA(INDEX('Stock Model'!$C$9:$AU$53,MATCH('Installed UEC'!$B42,year,0),MATCH($B42-AS$4+1,Age,0))),0,INDEX('Stock Model'!$C$9:$AU$53,MATCH('Installed UEC'!$B42,year,0),MATCH($B42-AS$4+1,Age,0)))</f>
        <v>0</v>
      </c>
      <c r="AT42" s="521">
        <f>IF(ISNA(INDEX('Stock Model'!$C$9:$AU$53,MATCH('Installed UEC'!$B42,year,0),MATCH($B42-AT$4+1,Age,0))),0,INDEX('Stock Model'!$C$9:$AU$53,MATCH('Installed UEC'!$B42,year,0),MATCH($B42-AT$4+1,Age,0)))</f>
        <v>0</v>
      </c>
      <c r="AU42" s="521">
        <f>IF(ISNA(INDEX('Stock Model'!$C$9:$AU$53,MATCH('Installed UEC'!$B42,year,0),MATCH($B42-AU$4+1,Age,0))),0,INDEX('Stock Model'!$C$9:$AU$53,MATCH('Installed UEC'!$B42,year,0),MATCH($B42-AU$4+1,Age,0)))</f>
        <v>0</v>
      </c>
      <c r="AV42" s="521">
        <f ca="1" t="shared" si="1"/>
        <v>437855.3767828264</v>
      </c>
      <c r="AW42" s="511" t="str">
        <f ca="1">IF(AV42=SUM('Stock Model'!C46:AU46),"OK","Error")</f>
        <v>OK</v>
      </c>
    </row>
    <row r="43" spans="1:49" ht="15">
      <c r="A43" s="700"/>
      <c r="B43" s="511">
        <f t="shared" si="2"/>
        <v>2028</v>
      </c>
      <c r="C43" s="521">
        <f ca="1">IF(ISNA(INDEX('Stock Model'!$C$9:$AU$53,MATCH('Installed UEC'!$B43,year,0),MATCH($B43-C$4+1,Age,0))),0,INDEX('Stock Model'!$C$9:$AU$53,MATCH('Installed UEC'!$B43,year,0),MATCH($B43-C$4+1,Age,0)))</f>
        <v>0</v>
      </c>
      <c r="D43" s="521">
        <f ca="1">IF(ISNA(INDEX('Stock Model'!$C$9:$AU$53,MATCH('Installed UEC'!$B43,year,0),MATCH($B43-D$4+1,Age,0))),0,INDEX('Stock Model'!$C$9:$AU$53,MATCH('Installed UEC'!$B43,year,0),MATCH($B43-D$4+1,Age,0)))</f>
        <v>0</v>
      </c>
      <c r="E43" s="521">
        <f ca="1">IF(ISNA(INDEX('Stock Model'!$C$9:$AU$53,MATCH('Installed UEC'!$B43,year,0),MATCH($B43-E$4+1,Age,0))),0,INDEX('Stock Model'!$C$9:$AU$53,MATCH('Installed UEC'!$B43,year,0),MATCH($B43-E$4+1,Age,0)))</f>
        <v>0</v>
      </c>
      <c r="F43" s="521">
        <f ca="1">IF(ISNA(INDEX('Stock Model'!$C$9:$AU$53,MATCH('Installed UEC'!$B43,year,0),MATCH($B43-F$4+1,Age,0))),0,INDEX('Stock Model'!$C$9:$AU$53,MATCH('Installed UEC'!$B43,year,0),MATCH($B43-F$4+1,Age,0)))</f>
        <v>0</v>
      </c>
      <c r="G43" s="521">
        <f ca="1">IF(ISNA(INDEX('Stock Model'!$C$9:$AU$53,MATCH('Installed UEC'!$B43,year,0),MATCH($B43-G$4+1,Age,0))),0,INDEX('Stock Model'!$C$9:$AU$53,MATCH('Installed UEC'!$B43,year,0),MATCH($B43-G$4+1,Age,0)))</f>
        <v>0</v>
      </c>
      <c r="H43" s="521">
        <f ca="1">IF(ISNA(INDEX('Stock Model'!$C$9:$AU$53,MATCH('Installed UEC'!$B43,year,0),MATCH($B43-H$4+1,Age,0))),0,INDEX('Stock Model'!$C$9:$AU$53,MATCH('Installed UEC'!$B43,year,0),MATCH($B43-H$4+1,Age,0)))</f>
        <v>0</v>
      </c>
      <c r="I43" s="521">
        <f ca="1">IF(ISNA(INDEX('Stock Model'!$C$9:$AU$53,MATCH('Installed UEC'!$B43,year,0),MATCH($B43-I$4+1,Age,0))),0,INDEX('Stock Model'!$C$9:$AU$53,MATCH('Installed UEC'!$B43,year,0),MATCH($B43-I$4+1,Age,0)))</f>
        <v>0</v>
      </c>
      <c r="J43" s="521">
        <f ca="1">IF(ISNA(INDEX('Stock Model'!$C$9:$AU$53,MATCH('Installed UEC'!$B43,year,0),MATCH($B43-J$4+1,Age,0))),0,INDEX('Stock Model'!$C$9:$AU$53,MATCH('Installed UEC'!$B43,year,0),MATCH($B43-J$4+1,Age,0)))</f>
        <v>0</v>
      </c>
      <c r="K43" s="521">
        <f ca="1">IF(ISNA(INDEX('Stock Model'!$C$9:$AU$53,MATCH('Installed UEC'!$B43,year,0),MATCH($B43-K$4+1,Age,0))),0,INDEX('Stock Model'!$C$9:$AU$53,MATCH('Installed UEC'!$B43,year,0),MATCH($B43-K$4+1,Age,0)))</f>
        <v>0</v>
      </c>
      <c r="L43" s="521">
        <f ca="1">IF(ISNA(INDEX('Stock Model'!$C$9:$AU$53,MATCH('Installed UEC'!$B43,year,0),MATCH($B43-L$4+1,Age,0))),0,INDEX('Stock Model'!$C$9:$AU$53,MATCH('Installed UEC'!$B43,year,0),MATCH($B43-L$4+1,Age,0)))</f>
        <v>0</v>
      </c>
      <c r="M43" s="521">
        <f ca="1">IF(ISNA(INDEX('Stock Model'!$C$9:$AU$53,MATCH('Installed UEC'!$B43,year,0),MATCH($B43-M$4+1,Age,0))),0,INDEX('Stock Model'!$C$9:$AU$53,MATCH('Installed UEC'!$B43,year,0),MATCH($B43-M$4+1,Age,0)))</f>
        <v>0</v>
      </c>
      <c r="N43" s="521">
        <f ca="1">IF(ISNA(INDEX('Stock Model'!$C$9:$AU$53,MATCH('Installed UEC'!$B43,year,0),MATCH($B43-N$4+1,Age,0))),0,INDEX('Stock Model'!$C$9:$AU$53,MATCH('Installed UEC'!$B43,year,0),MATCH($B43-N$4+1,Age,0)))</f>
        <v>0</v>
      </c>
      <c r="O43" s="521">
        <f ca="1">IF(ISNA(INDEX('Stock Model'!$C$9:$AU$53,MATCH('Installed UEC'!$B43,year,0),MATCH($B43-O$4+1,Age,0))),0,INDEX('Stock Model'!$C$9:$AU$53,MATCH('Installed UEC'!$B43,year,0),MATCH($B43-O$4+1,Age,0)))</f>
        <v>0</v>
      </c>
      <c r="P43" s="521">
        <f ca="1">IF(ISNA(INDEX('Stock Model'!$C$9:$AU$53,MATCH('Installed UEC'!$B43,year,0),MATCH($B43-P$4+1,Age,0))),0,INDEX('Stock Model'!$C$9:$AU$53,MATCH('Installed UEC'!$B43,year,0),MATCH($B43-P$4+1,Age,0)))</f>
        <v>0</v>
      </c>
      <c r="Q43" s="521">
        <f ca="1">IF(ISNA(INDEX('Stock Model'!$C$9:$AU$53,MATCH('Installed UEC'!$B43,year,0),MATCH($B43-Q$4+1,Age,0))),0,INDEX('Stock Model'!$C$9:$AU$53,MATCH('Installed UEC'!$B43,year,0),MATCH($B43-Q$4+1,Age,0)))</f>
        <v>0</v>
      </c>
      <c r="R43" s="521">
        <f ca="1">IF(ISNA(INDEX('Stock Model'!$C$9:$AU$53,MATCH('Installed UEC'!$B43,year,0),MATCH($B43-R$4+1,Age,0))),0,INDEX('Stock Model'!$C$9:$AU$53,MATCH('Installed UEC'!$B43,year,0),MATCH($B43-R$4+1,Age,0)))</f>
        <v>0</v>
      </c>
      <c r="S43" s="521">
        <f ca="1">IF(ISNA(INDEX('Stock Model'!$C$9:$AU$53,MATCH('Installed UEC'!$B43,year,0),MATCH($B43-S$4+1,Age,0))),0,INDEX('Stock Model'!$C$9:$AU$53,MATCH('Installed UEC'!$B43,year,0),MATCH($B43-S$4+1,Age,0)))</f>
        <v>0</v>
      </c>
      <c r="T43" s="521">
        <f ca="1">IF(ISNA(INDEX('Stock Model'!$C$9:$AU$53,MATCH('Installed UEC'!$B43,year,0),MATCH($B43-T$4+1,Age,0))),0,INDEX('Stock Model'!$C$9:$AU$53,MATCH('Installed UEC'!$B43,year,0),MATCH($B43-T$4+1,Age,0)))</f>
        <v>0</v>
      </c>
      <c r="U43" s="521">
        <f ca="1">IF(ISNA(INDEX('Stock Model'!$C$9:$AU$53,MATCH('Installed UEC'!$B43,year,0),MATCH($B43-U$4+1,Age,0))),0,INDEX('Stock Model'!$C$9:$AU$53,MATCH('Installed UEC'!$B43,year,0),MATCH($B43-U$4+1,Age,0)))</f>
        <v>0</v>
      </c>
      <c r="V43" s="521">
        <f ca="1">IF(ISNA(INDEX('Stock Model'!$C$9:$AU$53,MATCH('Installed UEC'!$B43,year,0),MATCH($B43-V$4+1,Age,0))),0,INDEX('Stock Model'!$C$9:$AU$53,MATCH('Installed UEC'!$B43,year,0),MATCH($B43-V$4+1,Age,0)))</f>
        <v>0</v>
      </c>
      <c r="W43" s="521">
        <f ca="1">IF(ISNA(INDEX('Stock Model'!$C$9:$AU$53,MATCH('Installed UEC'!$B43,year,0),MATCH($B43-W$4+1,Age,0))),0,INDEX('Stock Model'!$C$9:$AU$53,MATCH('Installed UEC'!$B43,year,0),MATCH($B43-W$4+1,Age,0)))</f>
        <v>0</v>
      </c>
      <c r="X43" s="521">
        <f ca="1">IF(ISNA(INDEX('Stock Model'!$C$9:$AU$53,MATCH('Installed UEC'!$B43,year,0),MATCH($B43-X$4+1,Age,0))),0,INDEX('Stock Model'!$C$9:$AU$53,MATCH('Installed UEC'!$B43,year,0),MATCH($B43-X$4+1,Age,0)))</f>
        <v>0</v>
      </c>
      <c r="Y43" s="521">
        <f ca="1">IF(ISNA(INDEX('Stock Model'!$C$9:$AU$53,MATCH('Installed UEC'!$B43,year,0),MATCH($B43-Y$4+1,Age,0))),0,INDEX('Stock Model'!$C$9:$AU$53,MATCH('Installed UEC'!$B43,year,0),MATCH($B43-Y$4+1,Age,0)))</f>
        <v>0</v>
      </c>
      <c r="Z43" s="521">
        <f ca="1">IF(ISNA(INDEX('Stock Model'!$C$9:$AU$53,MATCH('Installed UEC'!$B43,year,0),MATCH($B43-Z$4+1,Age,0))),0,INDEX('Stock Model'!$C$9:$AU$53,MATCH('Installed UEC'!$B43,year,0),MATCH($B43-Z$4+1,Age,0)))</f>
        <v>0</v>
      </c>
      <c r="AA43" s="521">
        <f ca="1">IF(ISNA(INDEX('Stock Model'!$C$9:$AU$53,MATCH('Installed UEC'!$B43,year,0),MATCH($B43-AA$4+1,Age,0))),0,INDEX('Stock Model'!$C$9:$AU$53,MATCH('Installed UEC'!$B43,year,0),MATCH($B43-AA$4+1,Age,0)))</f>
        <v>0</v>
      </c>
      <c r="AB43" s="521">
        <f ca="1">IF(ISNA(INDEX('Stock Model'!$C$9:$AU$53,MATCH('Installed UEC'!$B43,year,0),MATCH($B43-AB$4+1,Age,0))),0,INDEX('Stock Model'!$C$9:$AU$53,MATCH('Installed UEC'!$B43,year,0),MATCH($B43-AB$4+1,Age,0)))</f>
        <v>0</v>
      </c>
      <c r="AC43" s="521">
        <f ca="1">IF(ISNA(INDEX('Stock Model'!$C$9:$AU$53,MATCH('Installed UEC'!$B43,year,0),MATCH($B43-AC$4+1,Age,0))),0,INDEX('Stock Model'!$C$9:$AU$53,MATCH('Installed UEC'!$B43,year,0),MATCH($B43-AC$4+1,Age,0)))</f>
        <v>0</v>
      </c>
      <c r="AD43" s="521">
        <f ca="1">IF(ISNA(INDEX('Stock Model'!$C$9:$AU$53,MATCH('Installed UEC'!$B43,year,0),MATCH($B43-AD$4+1,Age,0))),0,INDEX('Stock Model'!$C$9:$AU$53,MATCH('Installed UEC'!$B43,year,0),MATCH($B43-AD$4+1,Age,0)))</f>
        <v>0</v>
      </c>
      <c r="AE43" s="521">
        <f ca="1">IF(ISNA(INDEX('Stock Model'!$C$9:$AU$53,MATCH('Installed UEC'!$B43,year,0),MATCH($B43-AE$4+1,Age,0))),0,INDEX('Stock Model'!$C$9:$AU$53,MATCH('Installed UEC'!$B43,year,0),MATCH($B43-AE$4+1,Age,0)))</f>
        <v>40747.29421422645</v>
      </c>
      <c r="AF43" s="521">
        <f ca="1">IF(ISNA(INDEX('Stock Model'!$C$9:$AU$53,MATCH('Installed UEC'!$B43,year,0),MATCH($B43-AF$4+1,Age,0))),0,INDEX('Stock Model'!$C$9:$AU$53,MATCH('Installed UEC'!$B43,year,0),MATCH($B43-AF$4+1,Age,0)))</f>
        <v>43907.88515129644</v>
      </c>
      <c r="AG43" s="521">
        <f ca="1">IF(ISNA(INDEX('Stock Model'!$C$9:$AU$53,MATCH('Installed UEC'!$B43,year,0),MATCH($B43-AG$4+1,Age,0))),0,INDEX('Stock Model'!$C$9:$AU$53,MATCH('Installed UEC'!$B43,year,0),MATCH($B43-AG$4+1,Age,0)))</f>
        <v>40781.80169802345</v>
      </c>
      <c r="AH43" s="521">
        <f ca="1">IF(ISNA(INDEX('Stock Model'!$C$9:$AU$53,MATCH('Installed UEC'!$B43,year,0),MATCH($B43-AH$4+1,Age,0))),0,INDEX('Stock Model'!$C$9:$AU$53,MATCH('Installed UEC'!$B43,year,0),MATCH($B43-AH$4+1,Age,0)))</f>
        <v>39248.8786955488</v>
      </c>
      <c r="AI43" s="521">
        <f ca="1">IF(ISNA(INDEX('Stock Model'!$C$9:$AU$53,MATCH('Installed UEC'!$B43,year,0),MATCH($B43-AI$4+1,Age,0))),0,INDEX('Stock Model'!$C$9:$AU$53,MATCH('Installed UEC'!$B43,year,0),MATCH($B43-AI$4+1,Age,0)))</f>
        <v>36137.57511508827</v>
      </c>
      <c r="AJ43" s="521">
        <f ca="1">IF(ISNA(INDEX('Stock Model'!$C$9:$AU$53,MATCH('Installed UEC'!$B43,year,0),MATCH($B43-AJ$4+1,Age,0))),0,INDEX('Stock Model'!$C$9:$AU$53,MATCH('Installed UEC'!$B43,year,0),MATCH($B43-AJ$4+1,Age,0)))</f>
        <v>37518.811435220836</v>
      </c>
      <c r="AK43" s="521">
        <f ca="1">IF(ISNA(INDEX('Stock Model'!$C$9:$AU$53,MATCH('Installed UEC'!$B43,year,0),MATCH($B43-AK$4+1,Age,0))),0,INDEX('Stock Model'!$C$9:$AU$53,MATCH('Installed UEC'!$B43,year,0),MATCH($B43-AK$4+1,Age,0)))</f>
        <v>39267.232513852345</v>
      </c>
      <c r="AL43" s="521">
        <f ca="1">IF(ISNA(INDEX('Stock Model'!$C$9:$AU$53,MATCH('Installed UEC'!$B43,year,0),MATCH($B43-AL$4+1,Age,0))),0,INDEX('Stock Model'!$C$9:$AU$53,MATCH('Installed UEC'!$B43,year,0),MATCH($B43-AL$4+1,Age,0)))</f>
        <v>39745.295061802644</v>
      </c>
      <c r="AM43" s="521">
        <f ca="1">IF(ISNA(INDEX('Stock Model'!$C$9:$AU$53,MATCH('Installed UEC'!$B43,year,0),MATCH($B43-AM$4+1,Age,0))),0,INDEX('Stock Model'!$C$9:$AU$53,MATCH('Installed UEC'!$B43,year,0),MATCH($B43-AM$4+1,Age,0)))</f>
        <v>39990.91050025573</v>
      </c>
      <c r="AN43" s="521">
        <f ca="1">IF(ISNA(INDEX('Stock Model'!$C$9:$AU$53,MATCH('Installed UEC'!$B43,year,0),MATCH($B43-AN$4+1,Age,0))),0,INDEX('Stock Model'!$C$9:$AU$53,MATCH('Installed UEC'!$B43,year,0),MATCH($B43-AN$4+1,Age,0)))</f>
        <v>39920.598524894915</v>
      </c>
      <c r="AO43" s="521">
        <f ca="1">IF(ISNA(INDEX('Stock Model'!$C$9:$AU$53,MATCH('Installed UEC'!$B43,year,0),MATCH($B43-AO$4+1,Age,0))),0,INDEX('Stock Model'!$C$9:$AU$53,MATCH('Installed UEC'!$B43,year,0),MATCH($B43-AO$4+1,Age,0)))</f>
        <v>40508.2433994352</v>
      </c>
      <c r="AP43" s="521">
        <f>IF(ISNA(INDEX('Stock Model'!$C$9:$AU$53,MATCH('Installed UEC'!$B43,year,0),MATCH($B43-AP$4+1,Age,0))),0,INDEX('Stock Model'!$C$9:$AU$53,MATCH('Installed UEC'!$B43,year,0),MATCH($B43-AP$4+1,Age,0)))</f>
        <v>0</v>
      </c>
      <c r="AQ43" s="521">
        <f>IF(ISNA(INDEX('Stock Model'!$C$9:$AU$53,MATCH('Installed UEC'!$B43,year,0),MATCH($B43-AQ$4+1,Age,0))),0,INDEX('Stock Model'!$C$9:$AU$53,MATCH('Installed UEC'!$B43,year,0),MATCH($B43-AQ$4+1,Age,0)))</f>
        <v>0</v>
      </c>
      <c r="AR43" s="521">
        <f>IF(ISNA(INDEX('Stock Model'!$C$9:$AU$53,MATCH('Installed UEC'!$B43,year,0),MATCH($B43-AR$4+1,Age,0))),0,INDEX('Stock Model'!$C$9:$AU$53,MATCH('Installed UEC'!$B43,year,0),MATCH($B43-AR$4+1,Age,0)))</f>
        <v>0</v>
      </c>
      <c r="AS43" s="521">
        <f>IF(ISNA(INDEX('Stock Model'!$C$9:$AU$53,MATCH('Installed UEC'!$B43,year,0),MATCH($B43-AS$4+1,Age,0))),0,INDEX('Stock Model'!$C$9:$AU$53,MATCH('Installed UEC'!$B43,year,0),MATCH($B43-AS$4+1,Age,0)))</f>
        <v>0</v>
      </c>
      <c r="AT43" s="521">
        <f>IF(ISNA(INDEX('Stock Model'!$C$9:$AU$53,MATCH('Installed UEC'!$B43,year,0),MATCH($B43-AT$4+1,Age,0))),0,INDEX('Stock Model'!$C$9:$AU$53,MATCH('Installed UEC'!$B43,year,0),MATCH($B43-AT$4+1,Age,0)))</f>
        <v>0</v>
      </c>
      <c r="AU43" s="521">
        <f>IF(ISNA(INDEX('Stock Model'!$C$9:$AU$53,MATCH('Installed UEC'!$B43,year,0),MATCH($B43-AU$4+1,Age,0))),0,INDEX('Stock Model'!$C$9:$AU$53,MATCH('Installed UEC'!$B43,year,0),MATCH($B43-AU$4+1,Age,0)))</f>
        <v>0</v>
      </c>
      <c r="AV43" s="521">
        <f ca="1" t="shared" si="1"/>
        <v>437774.52630964515</v>
      </c>
      <c r="AW43" s="511" t="str">
        <f ca="1">IF(AV43=SUM('Stock Model'!C47:AU47),"OK","Error")</f>
        <v>OK</v>
      </c>
    </row>
    <row r="44" spans="1:49" ht="15">
      <c r="A44" s="700"/>
      <c r="B44" s="511">
        <f t="shared" si="2"/>
        <v>2029</v>
      </c>
      <c r="C44" s="521">
        <f ca="1">IF(ISNA(INDEX('Stock Model'!$C$9:$AU$53,MATCH('Installed UEC'!$B44,year,0),MATCH($B44-C$4+1,Age,0))),0,INDEX('Stock Model'!$C$9:$AU$53,MATCH('Installed UEC'!$B44,year,0),MATCH($B44-C$4+1,Age,0)))</f>
        <v>0</v>
      </c>
      <c r="D44" s="521">
        <f ca="1">IF(ISNA(INDEX('Stock Model'!$C$9:$AU$53,MATCH('Installed UEC'!$B44,year,0),MATCH($B44-D$4+1,Age,0))),0,INDEX('Stock Model'!$C$9:$AU$53,MATCH('Installed UEC'!$B44,year,0),MATCH($B44-D$4+1,Age,0)))</f>
        <v>0</v>
      </c>
      <c r="E44" s="521">
        <f ca="1">IF(ISNA(INDEX('Stock Model'!$C$9:$AU$53,MATCH('Installed UEC'!$B44,year,0),MATCH($B44-E$4+1,Age,0))),0,INDEX('Stock Model'!$C$9:$AU$53,MATCH('Installed UEC'!$B44,year,0),MATCH($B44-E$4+1,Age,0)))</f>
        <v>0</v>
      </c>
      <c r="F44" s="521">
        <f ca="1">IF(ISNA(INDEX('Stock Model'!$C$9:$AU$53,MATCH('Installed UEC'!$B44,year,0),MATCH($B44-F$4+1,Age,0))),0,INDEX('Stock Model'!$C$9:$AU$53,MATCH('Installed UEC'!$B44,year,0),MATCH($B44-F$4+1,Age,0)))</f>
        <v>0</v>
      </c>
      <c r="G44" s="521">
        <f ca="1">IF(ISNA(INDEX('Stock Model'!$C$9:$AU$53,MATCH('Installed UEC'!$B44,year,0),MATCH($B44-G$4+1,Age,0))),0,INDEX('Stock Model'!$C$9:$AU$53,MATCH('Installed UEC'!$B44,year,0),MATCH($B44-G$4+1,Age,0)))</f>
        <v>0</v>
      </c>
      <c r="H44" s="521">
        <f ca="1">IF(ISNA(INDEX('Stock Model'!$C$9:$AU$53,MATCH('Installed UEC'!$B44,year,0),MATCH($B44-H$4+1,Age,0))),0,INDEX('Stock Model'!$C$9:$AU$53,MATCH('Installed UEC'!$B44,year,0),MATCH($B44-H$4+1,Age,0)))</f>
        <v>0</v>
      </c>
      <c r="I44" s="521">
        <f ca="1">IF(ISNA(INDEX('Stock Model'!$C$9:$AU$53,MATCH('Installed UEC'!$B44,year,0),MATCH($B44-I$4+1,Age,0))),0,INDEX('Stock Model'!$C$9:$AU$53,MATCH('Installed UEC'!$B44,year,0),MATCH($B44-I$4+1,Age,0)))</f>
        <v>0</v>
      </c>
      <c r="J44" s="521">
        <f ca="1">IF(ISNA(INDEX('Stock Model'!$C$9:$AU$53,MATCH('Installed UEC'!$B44,year,0),MATCH($B44-J$4+1,Age,0))),0,INDEX('Stock Model'!$C$9:$AU$53,MATCH('Installed UEC'!$B44,year,0),MATCH($B44-J$4+1,Age,0)))</f>
        <v>0</v>
      </c>
      <c r="K44" s="521">
        <f ca="1">IF(ISNA(INDEX('Stock Model'!$C$9:$AU$53,MATCH('Installed UEC'!$B44,year,0),MATCH($B44-K$4+1,Age,0))),0,INDEX('Stock Model'!$C$9:$AU$53,MATCH('Installed UEC'!$B44,year,0),MATCH($B44-K$4+1,Age,0)))</f>
        <v>0</v>
      </c>
      <c r="L44" s="521">
        <f ca="1">IF(ISNA(INDEX('Stock Model'!$C$9:$AU$53,MATCH('Installed UEC'!$B44,year,0),MATCH($B44-L$4+1,Age,0))),0,INDEX('Stock Model'!$C$9:$AU$53,MATCH('Installed UEC'!$B44,year,0),MATCH($B44-L$4+1,Age,0)))</f>
        <v>0</v>
      </c>
      <c r="M44" s="521">
        <f ca="1">IF(ISNA(INDEX('Stock Model'!$C$9:$AU$53,MATCH('Installed UEC'!$B44,year,0),MATCH($B44-M$4+1,Age,0))),0,INDEX('Stock Model'!$C$9:$AU$53,MATCH('Installed UEC'!$B44,year,0),MATCH($B44-M$4+1,Age,0)))</f>
        <v>0</v>
      </c>
      <c r="N44" s="521">
        <f ca="1">IF(ISNA(INDEX('Stock Model'!$C$9:$AU$53,MATCH('Installed UEC'!$B44,year,0),MATCH($B44-N$4+1,Age,0))),0,INDEX('Stock Model'!$C$9:$AU$53,MATCH('Installed UEC'!$B44,year,0),MATCH($B44-N$4+1,Age,0)))</f>
        <v>0</v>
      </c>
      <c r="O44" s="521">
        <f ca="1">IF(ISNA(INDEX('Stock Model'!$C$9:$AU$53,MATCH('Installed UEC'!$B44,year,0),MATCH($B44-O$4+1,Age,0))),0,INDEX('Stock Model'!$C$9:$AU$53,MATCH('Installed UEC'!$B44,year,0),MATCH($B44-O$4+1,Age,0)))</f>
        <v>0</v>
      </c>
      <c r="P44" s="521">
        <f ca="1">IF(ISNA(INDEX('Stock Model'!$C$9:$AU$53,MATCH('Installed UEC'!$B44,year,0),MATCH($B44-P$4+1,Age,0))),0,INDEX('Stock Model'!$C$9:$AU$53,MATCH('Installed UEC'!$B44,year,0),MATCH($B44-P$4+1,Age,0)))</f>
        <v>0</v>
      </c>
      <c r="Q44" s="521">
        <f ca="1">IF(ISNA(INDEX('Stock Model'!$C$9:$AU$53,MATCH('Installed UEC'!$B44,year,0),MATCH($B44-Q$4+1,Age,0))),0,INDEX('Stock Model'!$C$9:$AU$53,MATCH('Installed UEC'!$B44,year,0),MATCH($B44-Q$4+1,Age,0)))</f>
        <v>0</v>
      </c>
      <c r="R44" s="521">
        <f ca="1">IF(ISNA(INDEX('Stock Model'!$C$9:$AU$53,MATCH('Installed UEC'!$B44,year,0),MATCH($B44-R$4+1,Age,0))),0,INDEX('Stock Model'!$C$9:$AU$53,MATCH('Installed UEC'!$B44,year,0),MATCH($B44-R$4+1,Age,0)))</f>
        <v>0</v>
      </c>
      <c r="S44" s="521">
        <f ca="1">IF(ISNA(INDEX('Stock Model'!$C$9:$AU$53,MATCH('Installed UEC'!$B44,year,0),MATCH($B44-S$4+1,Age,0))),0,INDEX('Stock Model'!$C$9:$AU$53,MATCH('Installed UEC'!$B44,year,0),MATCH($B44-S$4+1,Age,0)))</f>
        <v>0</v>
      </c>
      <c r="T44" s="521">
        <f ca="1">IF(ISNA(INDEX('Stock Model'!$C$9:$AU$53,MATCH('Installed UEC'!$B44,year,0),MATCH($B44-T$4+1,Age,0))),0,INDEX('Stock Model'!$C$9:$AU$53,MATCH('Installed UEC'!$B44,year,0),MATCH($B44-T$4+1,Age,0)))</f>
        <v>0</v>
      </c>
      <c r="U44" s="521">
        <f ca="1">IF(ISNA(INDEX('Stock Model'!$C$9:$AU$53,MATCH('Installed UEC'!$B44,year,0),MATCH($B44-U$4+1,Age,0))),0,INDEX('Stock Model'!$C$9:$AU$53,MATCH('Installed UEC'!$B44,year,0),MATCH($B44-U$4+1,Age,0)))</f>
        <v>0</v>
      </c>
      <c r="V44" s="521">
        <f ca="1">IF(ISNA(INDEX('Stock Model'!$C$9:$AU$53,MATCH('Installed UEC'!$B44,year,0),MATCH($B44-V$4+1,Age,0))),0,INDEX('Stock Model'!$C$9:$AU$53,MATCH('Installed UEC'!$B44,year,0),MATCH($B44-V$4+1,Age,0)))</f>
        <v>0</v>
      </c>
      <c r="W44" s="521">
        <f ca="1">IF(ISNA(INDEX('Stock Model'!$C$9:$AU$53,MATCH('Installed UEC'!$B44,year,0),MATCH($B44-W$4+1,Age,0))),0,INDEX('Stock Model'!$C$9:$AU$53,MATCH('Installed UEC'!$B44,year,0),MATCH($B44-W$4+1,Age,0)))</f>
        <v>0</v>
      </c>
      <c r="X44" s="521">
        <f ca="1">IF(ISNA(INDEX('Stock Model'!$C$9:$AU$53,MATCH('Installed UEC'!$B44,year,0),MATCH($B44-X$4+1,Age,0))),0,INDEX('Stock Model'!$C$9:$AU$53,MATCH('Installed UEC'!$B44,year,0),MATCH($B44-X$4+1,Age,0)))</f>
        <v>0</v>
      </c>
      <c r="Y44" s="521">
        <f ca="1">IF(ISNA(INDEX('Stock Model'!$C$9:$AU$53,MATCH('Installed UEC'!$B44,year,0),MATCH($B44-Y$4+1,Age,0))),0,INDEX('Stock Model'!$C$9:$AU$53,MATCH('Installed UEC'!$B44,year,0),MATCH($B44-Y$4+1,Age,0)))</f>
        <v>0</v>
      </c>
      <c r="Z44" s="521">
        <f ca="1">IF(ISNA(INDEX('Stock Model'!$C$9:$AU$53,MATCH('Installed UEC'!$B44,year,0),MATCH($B44-Z$4+1,Age,0))),0,INDEX('Stock Model'!$C$9:$AU$53,MATCH('Installed UEC'!$B44,year,0),MATCH($B44-Z$4+1,Age,0)))</f>
        <v>0</v>
      </c>
      <c r="AA44" s="521">
        <f ca="1">IF(ISNA(INDEX('Stock Model'!$C$9:$AU$53,MATCH('Installed UEC'!$B44,year,0),MATCH($B44-AA$4+1,Age,0))),0,INDEX('Stock Model'!$C$9:$AU$53,MATCH('Installed UEC'!$B44,year,0),MATCH($B44-AA$4+1,Age,0)))</f>
        <v>0</v>
      </c>
      <c r="AB44" s="521">
        <f ca="1">IF(ISNA(INDEX('Stock Model'!$C$9:$AU$53,MATCH('Installed UEC'!$B44,year,0),MATCH($B44-AB$4+1,Age,0))),0,INDEX('Stock Model'!$C$9:$AU$53,MATCH('Installed UEC'!$B44,year,0),MATCH($B44-AB$4+1,Age,0)))</f>
        <v>0</v>
      </c>
      <c r="AC44" s="521">
        <f ca="1">IF(ISNA(INDEX('Stock Model'!$C$9:$AU$53,MATCH('Installed UEC'!$B44,year,0),MATCH($B44-AC$4+1,Age,0))),0,INDEX('Stock Model'!$C$9:$AU$53,MATCH('Installed UEC'!$B44,year,0),MATCH($B44-AC$4+1,Age,0)))</f>
        <v>0</v>
      </c>
      <c r="AD44" s="521">
        <f ca="1">IF(ISNA(INDEX('Stock Model'!$C$9:$AU$53,MATCH('Installed UEC'!$B44,year,0),MATCH($B44-AD$4+1,Age,0))),0,INDEX('Stock Model'!$C$9:$AU$53,MATCH('Installed UEC'!$B44,year,0),MATCH($B44-AD$4+1,Age,0)))</f>
        <v>0</v>
      </c>
      <c r="AE44" s="521">
        <f ca="1">IF(ISNA(INDEX('Stock Model'!$C$9:$AU$53,MATCH('Installed UEC'!$B44,year,0),MATCH($B44-AE$4+1,Age,0))),0,INDEX('Stock Model'!$C$9:$AU$53,MATCH('Installed UEC'!$B44,year,0),MATCH($B44-AE$4+1,Age,0)))</f>
        <v>0</v>
      </c>
      <c r="AF44" s="521">
        <f ca="1">IF(ISNA(INDEX('Stock Model'!$C$9:$AU$53,MATCH('Installed UEC'!$B44,year,0),MATCH($B44-AF$4+1,Age,0))),0,INDEX('Stock Model'!$C$9:$AU$53,MATCH('Installed UEC'!$B44,year,0),MATCH($B44-AF$4+1,Age,0)))</f>
        <v>43907.88515129644</v>
      </c>
      <c r="AG44" s="521">
        <f ca="1">IF(ISNA(INDEX('Stock Model'!$C$9:$AU$53,MATCH('Installed UEC'!$B44,year,0),MATCH($B44-AG$4+1,Age,0))),0,INDEX('Stock Model'!$C$9:$AU$53,MATCH('Installed UEC'!$B44,year,0),MATCH($B44-AG$4+1,Age,0)))</f>
        <v>40781.80169802345</v>
      </c>
      <c r="AH44" s="521">
        <f ca="1">IF(ISNA(INDEX('Stock Model'!$C$9:$AU$53,MATCH('Installed UEC'!$B44,year,0),MATCH($B44-AH$4+1,Age,0))),0,INDEX('Stock Model'!$C$9:$AU$53,MATCH('Installed UEC'!$B44,year,0),MATCH($B44-AH$4+1,Age,0)))</f>
        <v>39248.8786955488</v>
      </c>
      <c r="AI44" s="521">
        <f ca="1">IF(ISNA(INDEX('Stock Model'!$C$9:$AU$53,MATCH('Installed UEC'!$B44,year,0),MATCH($B44-AI$4+1,Age,0))),0,INDEX('Stock Model'!$C$9:$AU$53,MATCH('Installed UEC'!$B44,year,0),MATCH($B44-AI$4+1,Age,0)))</f>
        <v>36137.57511508827</v>
      </c>
      <c r="AJ44" s="521">
        <f ca="1">IF(ISNA(INDEX('Stock Model'!$C$9:$AU$53,MATCH('Installed UEC'!$B44,year,0),MATCH($B44-AJ$4+1,Age,0))),0,INDEX('Stock Model'!$C$9:$AU$53,MATCH('Installed UEC'!$B44,year,0),MATCH($B44-AJ$4+1,Age,0)))</f>
        <v>37518.811435220836</v>
      </c>
      <c r="AK44" s="521">
        <f ca="1">IF(ISNA(INDEX('Stock Model'!$C$9:$AU$53,MATCH('Installed UEC'!$B44,year,0),MATCH($B44-AK$4+1,Age,0))),0,INDEX('Stock Model'!$C$9:$AU$53,MATCH('Installed UEC'!$B44,year,0),MATCH($B44-AK$4+1,Age,0)))</f>
        <v>39267.232513852345</v>
      </c>
      <c r="AL44" s="521">
        <f ca="1">IF(ISNA(INDEX('Stock Model'!$C$9:$AU$53,MATCH('Installed UEC'!$B44,year,0),MATCH($B44-AL$4+1,Age,0))),0,INDEX('Stock Model'!$C$9:$AU$53,MATCH('Installed UEC'!$B44,year,0),MATCH($B44-AL$4+1,Age,0)))</f>
        <v>39745.295061802644</v>
      </c>
      <c r="AM44" s="521">
        <f ca="1">IF(ISNA(INDEX('Stock Model'!$C$9:$AU$53,MATCH('Installed UEC'!$B44,year,0),MATCH($B44-AM$4+1,Age,0))),0,INDEX('Stock Model'!$C$9:$AU$53,MATCH('Installed UEC'!$B44,year,0),MATCH($B44-AM$4+1,Age,0)))</f>
        <v>39990.91050025573</v>
      </c>
      <c r="AN44" s="521">
        <f ca="1">IF(ISNA(INDEX('Stock Model'!$C$9:$AU$53,MATCH('Installed UEC'!$B44,year,0),MATCH($B44-AN$4+1,Age,0))),0,INDEX('Stock Model'!$C$9:$AU$53,MATCH('Installed UEC'!$B44,year,0),MATCH($B44-AN$4+1,Age,0)))</f>
        <v>39920.598524894915</v>
      </c>
      <c r="AO44" s="521">
        <f ca="1">IF(ISNA(INDEX('Stock Model'!$C$9:$AU$53,MATCH('Installed UEC'!$B44,year,0),MATCH($B44-AO$4+1,Age,0))),0,INDEX('Stock Model'!$C$9:$AU$53,MATCH('Installed UEC'!$B44,year,0),MATCH($B44-AO$4+1,Age,0)))</f>
        <v>40508.2433994352</v>
      </c>
      <c r="AP44" s="521">
        <f ca="1">IF(ISNA(INDEX('Stock Model'!$C$9:$AU$53,MATCH('Installed UEC'!$B44,year,0),MATCH($B44-AP$4+1,Age,0))),0,INDEX('Stock Model'!$C$9:$AU$53,MATCH('Installed UEC'!$B44,year,0),MATCH($B44-AP$4+1,Age,0)))</f>
        <v>44879.400386932844</v>
      </c>
      <c r="AQ44" s="521">
        <f>IF(ISNA(INDEX('Stock Model'!$C$9:$AU$53,MATCH('Installed UEC'!$B44,year,0),MATCH($B44-AQ$4+1,Age,0))),0,INDEX('Stock Model'!$C$9:$AU$53,MATCH('Installed UEC'!$B44,year,0),MATCH($B44-AQ$4+1,Age,0)))</f>
        <v>0</v>
      </c>
      <c r="AR44" s="521">
        <f>IF(ISNA(INDEX('Stock Model'!$C$9:$AU$53,MATCH('Installed UEC'!$B44,year,0),MATCH($B44-AR$4+1,Age,0))),0,INDEX('Stock Model'!$C$9:$AU$53,MATCH('Installed UEC'!$B44,year,0),MATCH($B44-AR$4+1,Age,0)))</f>
        <v>0</v>
      </c>
      <c r="AS44" s="521">
        <f>IF(ISNA(INDEX('Stock Model'!$C$9:$AU$53,MATCH('Installed UEC'!$B44,year,0),MATCH($B44-AS$4+1,Age,0))),0,INDEX('Stock Model'!$C$9:$AU$53,MATCH('Installed UEC'!$B44,year,0),MATCH($B44-AS$4+1,Age,0)))</f>
        <v>0</v>
      </c>
      <c r="AT44" s="521">
        <f>IF(ISNA(INDEX('Stock Model'!$C$9:$AU$53,MATCH('Installed UEC'!$B44,year,0),MATCH($B44-AT$4+1,Age,0))),0,INDEX('Stock Model'!$C$9:$AU$53,MATCH('Installed UEC'!$B44,year,0),MATCH($B44-AT$4+1,Age,0)))</f>
        <v>0</v>
      </c>
      <c r="AU44" s="521">
        <f>IF(ISNA(INDEX('Stock Model'!$C$9:$AU$53,MATCH('Installed UEC'!$B44,year,0),MATCH($B44-AU$4+1,Age,0))),0,INDEX('Stock Model'!$C$9:$AU$53,MATCH('Installed UEC'!$B44,year,0),MATCH($B44-AU$4+1,Age,0)))</f>
        <v>0</v>
      </c>
      <c r="AV44" s="521">
        <f ca="1" t="shared" si="1"/>
        <v>441906.63248235144</v>
      </c>
      <c r="AW44" s="511" t="str">
        <f ca="1">IF(AV44=SUM('Stock Model'!C48:AU48),"OK","Error")</f>
        <v>OK</v>
      </c>
    </row>
    <row r="45" spans="1:49" ht="15">
      <c r="A45" s="700"/>
      <c r="B45" s="511">
        <f t="shared" si="2"/>
        <v>2030</v>
      </c>
      <c r="C45" s="521">
        <f ca="1">IF(ISNA(INDEX('Stock Model'!$C$9:$AU$53,MATCH('Installed UEC'!$B45,year,0),MATCH($B45-C$4+1,Age,0))),0,INDEX('Stock Model'!$C$9:$AU$53,MATCH('Installed UEC'!$B45,year,0),MATCH($B45-C$4+1,Age,0)))</f>
        <v>0</v>
      </c>
      <c r="D45" s="521">
        <f ca="1">IF(ISNA(INDEX('Stock Model'!$C$9:$AU$53,MATCH('Installed UEC'!$B45,year,0),MATCH($B45-D$4+1,Age,0))),0,INDEX('Stock Model'!$C$9:$AU$53,MATCH('Installed UEC'!$B45,year,0),MATCH($B45-D$4+1,Age,0)))</f>
        <v>0</v>
      </c>
      <c r="E45" s="521">
        <f ca="1">IF(ISNA(INDEX('Stock Model'!$C$9:$AU$53,MATCH('Installed UEC'!$B45,year,0),MATCH($B45-E$4+1,Age,0))),0,INDEX('Stock Model'!$C$9:$AU$53,MATCH('Installed UEC'!$B45,year,0),MATCH($B45-E$4+1,Age,0)))</f>
        <v>0</v>
      </c>
      <c r="F45" s="521">
        <f ca="1">IF(ISNA(INDEX('Stock Model'!$C$9:$AU$53,MATCH('Installed UEC'!$B45,year,0),MATCH($B45-F$4+1,Age,0))),0,INDEX('Stock Model'!$C$9:$AU$53,MATCH('Installed UEC'!$B45,year,0),MATCH($B45-F$4+1,Age,0)))</f>
        <v>0</v>
      </c>
      <c r="G45" s="521">
        <f ca="1">IF(ISNA(INDEX('Stock Model'!$C$9:$AU$53,MATCH('Installed UEC'!$B45,year,0),MATCH($B45-G$4+1,Age,0))),0,INDEX('Stock Model'!$C$9:$AU$53,MATCH('Installed UEC'!$B45,year,0),MATCH($B45-G$4+1,Age,0)))</f>
        <v>0</v>
      </c>
      <c r="H45" s="521">
        <f ca="1">IF(ISNA(INDEX('Stock Model'!$C$9:$AU$53,MATCH('Installed UEC'!$B45,year,0),MATCH($B45-H$4+1,Age,0))),0,INDEX('Stock Model'!$C$9:$AU$53,MATCH('Installed UEC'!$B45,year,0),MATCH($B45-H$4+1,Age,0)))</f>
        <v>0</v>
      </c>
      <c r="I45" s="521">
        <f ca="1">IF(ISNA(INDEX('Stock Model'!$C$9:$AU$53,MATCH('Installed UEC'!$B45,year,0),MATCH($B45-I$4+1,Age,0))),0,INDEX('Stock Model'!$C$9:$AU$53,MATCH('Installed UEC'!$B45,year,0),MATCH($B45-I$4+1,Age,0)))</f>
        <v>0</v>
      </c>
      <c r="J45" s="521">
        <f ca="1">IF(ISNA(INDEX('Stock Model'!$C$9:$AU$53,MATCH('Installed UEC'!$B45,year,0),MATCH($B45-J$4+1,Age,0))),0,INDEX('Stock Model'!$C$9:$AU$53,MATCH('Installed UEC'!$B45,year,0),MATCH($B45-J$4+1,Age,0)))</f>
        <v>0</v>
      </c>
      <c r="K45" s="521">
        <f ca="1">IF(ISNA(INDEX('Stock Model'!$C$9:$AU$53,MATCH('Installed UEC'!$B45,year,0),MATCH($B45-K$4+1,Age,0))),0,INDEX('Stock Model'!$C$9:$AU$53,MATCH('Installed UEC'!$B45,year,0),MATCH($B45-K$4+1,Age,0)))</f>
        <v>0</v>
      </c>
      <c r="L45" s="521">
        <f ca="1">IF(ISNA(INDEX('Stock Model'!$C$9:$AU$53,MATCH('Installed UEC'!$B45,year,0),MATCH($B45-L$4+1,Age,0))),0,INDEX('Stock Model'!$C$9:$AU$53,MATCH('Installed UEC'!$B45,year,0),MATCH($B45-L$4+1,Age,0)))</f>
        <v>0</v>
      </c>
      <c r="M45" s="521">
        <f ca="1">IF(ISNA(INDEX('Stock Model'!$C$9:$AU$53,MATCH('Installed UEC'!$B45,year,0),MATCH($B45-M$4+1,Age,0))),0,INDEX('Stock Model'!$C$9:$AU$53,MATCH('Installed UEC'!$B45,year,0),MATCH($B45-M$4+1,Age,0)))</f>
        <v>0</v>
      </c>
      <c r="N45" s="521">
        <f ca="1">IF(ISNA(INDEX('Stock Model'!$C$9:$AU$53,MATCH('Installed UEC'!$B45,year,0),MATCH($B45-N$4+1,Age,0))),0,INDEX('Stock Model'!$C$9:$AU$53,MATCH('Installed UEC'!$B45,year,0),MATCH($B45-N$4+1,Age,0)))</f>
        <v>0</v>
      </c>
      <c r="O45" s="521">
        <f ca="1">IF(ISNA(INDEX('Stock Model'!$C$9:$AU$53,MATCH('Installed UEC'!$B45,year,0),MATCH($B45-O$4+1,Age,0))),0,INDEX('Stock Model'!$C$9:$AU$53,MATCH('Installed UEC'!$B45,year,0),MATCH($B45-O$4+1,Age,0)))</f>
        <v>0</v>
      </c>
      <c r="P45" s="521">
        <f ca="1">IF(ISNA(INDEX('Stock Model'!$C$9:$AU$53,MATCH('Installed UEC'!$B45,year,0),MATCH($B45-P$4+1,Age,0))),0,INDEX('Stock Model'!$C$9:$AU$53,MATCH('Installed UEC'!$B45,year,0),MATCH($B45-P$4+1,Age,0)))</f>
        <v>0</v>
      </c>
      <c r="Q45" s="521">
        <f ca="1">IF(ISNA(INDEX('Stock Model'!$C$9:$AU$53,MATCH('Installed UEC'!$B45,year,0),MATCH($B45-Q$4+1,Age,0))),0,INDEX('Stock Model'!$C$9:$AU$53,MATCH('Installed UEC'!$B45,year,0),MATCH($B45-Q$4+1,Age,0)))</f>
        <v>0</v>
      </c>
      <c r="R45" s="521">
        <f ca="1">IF(ISNA(INDEX('Stock Model'!$C$9:$AU$53,MATCH('Installed UEC'!$B45,year,0),MATCH($B45-R$4+1,Age,0))),0,INDEX('Stock Model'!$C$9:$AU$53,MATCH('Installed UEC'!$B45,year,0),MATCH($B45-R$4+1,Age,0)))</f>
        <v>0</v>
      </c>
      <c r="S45" s="521">
        <f ca="1">IF(ISNA(INDEX('Stock Model'!$C$9:$AU$53,MATCH('Installed UEC'!$B45,year,0),MATCH($B45-S$4+1,Age,0))),0,INDEX('Stock Model'!$C$9:$AU$53,MATCH('Installed UEC'!$B45,year,0),MATCH($B45-S$4+1,Age,0)))</f>
        <v>0</v>
      </c>
      <c r="T45" s="521">
        <f ca="1">IF(ISNA(INDEX('Stock Model'!$C$9:$AU$53,MATCH('Installed UEC'!$B45,year,0),MATCH($B45-T$4+1,Age,0))),0,INDEX('Stock Model'!$C$9:$AU$53,MATCH('Installed UEC'!$B45,year,0),MATCH($B45-T$4+1,Age,0)))</f>
        <v>0</v>
      </c>
      <c r="U45" s="521">
        <f ca="1">IF(ISNA(INDEX('Stock Model'!$C$9:$AU$53,MATCH('Installed UEC'!$B45,year,0),MATCH($B45-U$4+1,Age,0))),0,INDEX('Stock Model'!$C$9:$AU$53,MATCH('Installed UEC'!$B45,year,0),MATCH($B45-U$4+1,Age,0)))</f>
        <v>0</v>
      </c>
      <c r="V45" s="521">
        <f ca="1">IF(ISNA(INDEX('Stock Model'!$C$9:$AU$53,MATCH('Installed UEC'!$B45,year,0),MATCH($B45-V$4+1,Age,0))),0,INDEX('Stock Model'!$C$9:$AU$53,MATCH('Installed UEC'!$B45,year,0),MATCH($B45-V$4+1,Age,0)))</f>
        <v>0</v>
      </c>
      <c r="W45" s="521">
        <f ca="1">IF(ISNA(INDEX('Stock Model'!$C$9:$AU$53,MATCH('Installed UEC'!$B45,year,0),MATCH($B45-W$4+1,Age,0))),0,INDEX('Stock Model'!$C$9:$AU$53,MATCH('Installed UEC'!$B45,year,0),MATCH($B45-W$4+1,Age,0)))</f>
        <v>0</v>
      </c>
      <c r="X45" s="521">
        <f ca="1">IF(ISNA(INDEX('Stock Model'!$C$9:$AU$53,MATCH('Installed UEC'!$B45,year,0),MATCH($B45-X$4+1,Age,0))),0,INDEX('Stock Model'!$C$9:$AU$53,MATCH('Installed UEC'!$B45,year,0),MATCH($B45-X$4+1,Age,0)))</f>
        <v>0</v>
      </c>
      <c r="Y45" s="521">
        <f ca="1">IF(ISNA(INDEX('Stock Model'!$C$9:$AU$53,MATCH('Installed UEC'!$B45,year,0),MATCH($B45-Y$4+1,Age,0))),0,INDEX('Stock Model'!$C$9:$AU$53,MATCH('Installed UEC'!$B45,year,0),MATCH($B45-Y$4+1,Age,0)))</f>
        <v>0</v>
      </c>
      <c r="Z45" s="521">
        <f ca="1">IF(ISNA(INDEX('Stock Model'!$C$9:$AU$53,MATCH('Installed UEC'!$B45,year,0),MATCH($B45-Z$4+1,Age,0))),0,INDEX('Stock Model'!$C$9:$AU$53,MATCH('Installed UEC'!$B45,year,0),MATCH($B45-Z$4+1,Age,0)))</f>
        <v>0</v>
      </c>
      <c r="AA45" s="521">
        <f ca="1">IF(ISNA(INDEX('Stock Model'!$C$9:$AU$53,MATCH('Installed UEC'!$B45,year,0),MATCH($B45-AA$4+1,Age,0))),0,INDEX('Stock Model'!$C$9:$AU$53,MATCH('Installed UEC'!$B45,year,0),MATCH($B45-AA$4+1,Age,0)))</f>
        <v>0</v>
      </c>
      <c r="AB45" s="521">
        <f ca="1">IF(ISNA(INDEX('Stock Model'!$C$9:$AU$53,MATCH('Installed UEC'!$B45,year,0),MATCH($B45-AB$4+1,Age,0))),0,INDEX('Stock Model'!$C$9:$AU$53,MATCH('Installed UEC'!$B45,year,0),MATCH($B45-AB$4+1,Age,0)))</f>
        <v>0</v>
      </c>
      <c r="AC45" s="521">
        <f ca="1">IF(ISNA(INDEX('Stock Model'!$C$9:$AU$53,MATCH('Installed UEC'!$B45,year,0),MATCH($B45-AC$4+1,Age,0))),0,INDEX('Stock Model'!$C$9:$AU$53,MATCH('Installed UEC'!$B45,year,0),MATCH($B45-AC$4+1,Age,0)))</f>
        <v>0</v>
      </c>
      <c r="AD45" s="521">
        <f ca="1">IF(ISNA(INDEX('Stock Model'!$C$9:$AU$53,MATCH('Installed UEC'!$B45,year,0),MATCH($B45-AD$4+1,Age,0))),0,INDEX('Stock Model'!$C$9:$AU$53,MATCH('Installed UEC'!$B45,year,0),MATCH($B45-AD$4+1,Age,0)))</f>
        <v>0</v>
      </c>
      <c r="AE45" s="521">
        <f ca="1">IF(ISNA(INDEX('Stock Model'!$C$9:$AU$53,MATCH('Installed UEC'!$B45,year,0),MATCH($B45-AE$4+1,Age,0))),0,INDEX('Stock Model'!$C$9:$AU$53,MATCH('Installed UEC'!$B45,year,0),MATCH($B45-AE$4+1,Age,0)))</f>
        <v>0</v>
      </c>
      <c r="AF45" s="521">
        <f ca="1">IF(ISNA(INDEX('Stock Model'!$C$9:$AU$53,MATCH('Installed UEC'!$B45,year,0),MATCH($B45-AF$4+1,Age,0))),0,INDEX('Stock Model'!$C$9:$AU$53,MATCH('Installed UEC'!$B45,year,0),MATCH($B45-AF$4+1,Age,0)))</f>
        <v>0</v>
      </c>
      <c r="AG45" s="521">
        <f ca="1">IF(ISNA(INDEX('Stock Model'!$C$9:$AU$53,MATCH('Installed UEC'!$B45,year,0),MATCH($B45-AG$4+1,Age,0))),0,INDEX('Stock Model'!$C$9:$AU$53,MATCH('Installed UEC'!$B45,year,0),MATCH($B45-AG$4+1,Age,0)))</f>
        <v>40781.80169802345</v>
      </c>
      <c r="AH45" s="521">
        <f ca="1">IF(ISNA(INDEX('Stock Model'!$C$9:$AU$53,MATCH('Installed UEC'!$B45,year,0),MATCH($B45-AH$4+1,Age,0))),0,INDEX('Stock Model'!$C$9:$AU$53,MATCH('Installed UEC'!$B45,year,0),MATCH($B45-AH$4+1,Age,0)))</f>
        <v>39248.8786955488</v>
      </c>
      <c r="AI45" s="521">
        <f ca="1">IF(ISNA(INDEX('Stock Model'!$C$9:$AU$53,MATCH('Installed UEC'!$B45,year,0),MATCH($B45-AI$4+1,Age,0))),0,INDEX('Stock Model'!$C$9:$AU$53,MATCH('Installed UEC'!$B45,year,0),MATCH($B45-AI$4+1,Age,0)))</f>
        <v>36137.57511508827</v>
      </c>
      <c r="AJ45" s="521">
        <f ca="1">IF(ISNA(INDEX('Stock Model'!$C$9:$AU$53,MATCH('Installed UEC'!$B45,year,0),MATCH($B45-AJ$4+1,Age,0))),0,INDEX('Stock Model'!$C$9:$AU$53,MATCH('Installed UEC'!$B45,year,0),MATCH($B45-AJ$4+1,Age,0)))</f>
        <v>37518.811435220836</v>
      </c>
      <c r="AK45" s="521">
        <f ca="1">IF(ISNA(INDEX('Stock Model'!$C$9:$AU$53,MATCH('Installed UEC'!$B45,year,0),MATCH($B45-AK$4+1,Age,0))),0,INDEX('Stock Model'!$C$9:$AU$53,MATCH('Installed UEC'!$B45,year,0),MATCH($B45-AK$4+1,Age,0)))</f>
        <v>39267.232513852345</v>
      </c>
      <c r="AL45" s="521">
        <f ca="1">IF(ISNA(INDEX('Stock Model'!$C$9:$AU$53,MATCH('Installed UEC'!$B45,year,0),MATCH($B45-AL$4+1,Age,0))),0,INDEX('Stock Model'!$C$9:$AU$53,MATCH('Installed UEC'!$B45,year,0),MATCH($B45-AL$4+1,Age,0)))</f>
        <v>39745.295061802644</v>
      </c>
      <c r="AM45" s="521">
        <f ca="1">IF(ISNA(INDEX('Stock Model'!$C$9:$AU$53,MATCH('Installed UEC'!$B45,year,0),MATCH($B45-AM$4+1,Age,0))),0,INDEX('Stock Model'!$C$9:$AU$53,MATCH('Installed UEC'!$B45,year,0),MATCH($B45-AM$4+1,Age,0)))</f>
        <v>39990.91050025573</v>
      </c>
      <c r="AN45" s="521">
        <f ca="1">IF(ISNA(INDEX('Stock Model'!$C$9:$AU$53,MATCH('Installed UEC'!$B45,year,0),MATCH($B45-AN$4+1,Age,0))),0,INDEX('Stock Model'!$C$9:$AU$53,MATCH('Installed UEC'!$B45,year,0),MATCH($B45-AN$4+1,Age,0)))</f>
        <v>39920.598524894915</v>
      </c>
      <c r="AO45" s="521">
        <f ca="1">IF(ISNA(INDEX('Stock Model'!$C$9:$AU$53,MATCH('Installed UEC'!$B45,year,0),MATCH($B45-AO$4+1,Age,0))),0,INDEX('Stock Model'!$C$9:$AU$53,MATCH('Installed UEC'!$B45,year,0),MATCH($B45-AO$4+1,Age,0)))</f>
        <v>40508.2433994352</v>
      </c>
      <c r="AP45" s="521">
        <f ca="1">IF(ISNA(INDEX('Stock Model'!$C$9:$AU$53,MATCH('Installed UEC'!$B45,year,0),MATCH($B45-AP$4+1,Age,0))),0,INDEX('Stock Model'!$C$9:$AU$53,MATCH('Installed UEC'!$B45,year,0),MATCH($B45-AP$4+1,Age,0)))</f>
        <v>44879.400386932844</v>
      </c>
      <c r="AQ45" s="521">
        <f ca="1">IF(ISNA(INDEX('Stock Model'!$C$9:$AU$53,MATCH('Installed UEC'!$B45,year,0),MATCH($B45-AQ$4+1,Age,0))),0,INDEX('Stock Model'!$C$9:$AU$53,MATCH('Installed UEC'!$B45,year,0),MATCH($B45-AQ$4+1,Age,0)))</f>
        <v>44988.076991743204</v>
      </c>
      <c r="AR45" s="521">
        <f>IF(ISNA(INDEX('Stock Model'!$C$9:$AU$53,MATCH('Installed UEC'!$B45,year,0),MATCH($B45-AR$4+1,Age,0))),0,INDEX('Stock Model'!$C$9:$AU$53,MATCH('Installed UEC'!$B45,year,0),MATCH($B45-AR$4+1,Age,0)))</f>
        <v>0</v>
      </c>
      <c r="AS45" s="521">
        <f>IF(ISNA(INDEX('Stock Model'!$C$9:$AU$53,MATCH('Installed UEC'!$B45,year,0),MATCH($B45-AS$4+1,Age,0))),0,INDEX('Stock Model'!$C$9:$AU$53,MATCH('Installed UEC'!$B45,year,0),MATCH($B45-AS$4+1,Age,0)))</f>
        <v>0</v>
      </c>
      <c r="AT45" s="521">
        <f>IF(ISNA(INDEX('Stock Model'!$C$9:$AU$53,MATCH('Installed UEC'!$B45,year,0),MATCH($B45-AT$4+1,Age,0))),0,INDEX('Stock Model'!$C$9:$AU$53,MATCH('Installed UEC'!$B45,year,0),MATCH($B45-AT$4+1,Age,0)))</f>
        <v>0</v>
      </c>
      <c r="AU45" s="521">
        <f>IF(ISNA(INDEX('Stock Model'!$C$9:$AU$53,MATCH('Installed UEC'!$B45,year,0),MATCH($B45-AU$4+1,Age,0))),0,INDEX('Stock Model'!$C$9:$AU$53,MATCH('Installed UEC'!$B45,year,0),MATCH($B45-AU$4+1,Age,0)))</f>
        <v>0</v>
      </c>
      <c r="AV45" s="521">
        <f ca="1" t="shared" si="1"/>
        <v>442986.8243227982</v>
      </c>
      <c r="AW45" s="511" t="str">
        <f ca="1">IF(AV45=SUM('Stock Model'!C49:AU49),"OK","Error")</f>
        <v>OK</v>
      </c>
    </row>
    <row r="46" spans="1:49" ht="15">
      <c r="A46" s="700"/>
      <c r="B46" s="511">
        <f t="shared" si="2"/>
        <v>2031</v>
      </c>
      <c r="C46" s="521">
        <f ca="1">IF(ISNA(INDEX('Stock Model'!$C$9:$AU$53,MATCH('Installed UEC'!$B46,year,0),MATCH($B46-C$4+1,Age,0))),0,INDEX('Stock Model'!$C$9:$AU$53,MATCH('Installed UEC'!$B46,year,0),MATCH($B46-C$4+1,Age,0)))</f>
        <v>0</v>
      </c>
      <c r="D46" s="521">
        <f ca="1">IF(ISNA(INDEX('Stock Model'!$C$9:$AU$53,MATCH('Installed UEC'!$B46,year,0),MATCH($B46-D$4+1,Age,0))),0,INDEX('Stock Model'!$C$9:$AU$53,MATCH('Installed UEC'!$B46,year,0),MATCH($B46-D$4+1,Age,0)))</f>
        <v>0</v>
      </c>
      <c r="E46" s="521">
        <f ca="1">IF(ISNA(INDEX('Stock Model'!$C$9:$AU$53,MATCH('Installed UEC'!$B46,year,0),MATCH($B46-E$4+1,Age,0))),0,INDEX('Stock Model'!$C$9:$AU$53,MATCH('Installed UEC'!$B46,year,0),MATCH($B46-E$4+1,Age,0)))</f>
        <v>0</v>
      </c>
      <c r="F46" s="521">
        <f ca="1">IF(ISNA(INDEX('Stock Model'!$C$9:$AU$53,MATCH('Installed UEC'!$B46,year,0),MATCH($B46-F$4+1,Age,0))),0,INDEX('Stock Model'!$C$9:$AU$53,MATCH('Installed UEC'!$B46,year,0),MATCH($B46-F$4+1,Age,0)))</f>
        <v>0</v>
      </c>
      <c r="G46" s="521">
        <f ca="1">IF(ISNA(INDEX('Stock Model'!$C$9:$AU$53,MATCH('Installed UEC'!$B46,year,0),MATCH($B46-G$4+1,Age,0))),0,INDEX('Stock Model'!$C$9:$AU$53,MATCH('Installed UEC'!$B46,year,0),MATCH($B46-G$4+1,Age,0)))</f>
        <v>0</v>
      </c>
      <c r="H46" s="521">
        <f ca="1">IF(ISNA(INDEX('Stock Model'!$C$9:$AU$53,MATCH('Installed UEC'!$B46,year,0),MATCH($B46-H$4+1,Age,0))),0,INDEX('Stock Model'!$C$9:$AU$53,MATCH('Installed UEC'!$B46,year,0),MATCH($B46-H$4+1,Age,0)))</f>
        <v>0</v>
      </c>
      <c r="I46" s="521">
        <f ca="1">IF(ISNA(INDEX('Stock Model'!$C$9:$AU$53,MATCH('Installed UEC'!$B46,year,0),MATCH($B46-I$4+1,Age,0))),0,INDEX('Stock Model'!$C$9:$AU$53,MATCH('Installed UEC'!$B46,year,0),MATCH($B46-I$4+1,Age,0)))</f>
        <v>0</v>
      </c>
      <c r="J46" s="521">
        <f ca="1">IF(ISNA(INDEX('Stock Model'!$C$9:$AU$53,MATCH('Installed UEC'!$B46,year,0),MATCH($B46-J$4+1,Age,0))),0,INDEX('Stock Model'!$C$9:$AU$53,MATCH('Installed UEC'!$B46,year,0),MATCH($B46-J$4+1,Age,0)))</f>
        <v>0</v>
      </c>
      <c r="K46" s="521">
        <f ca="1">IF(ISNA(INDEX('Stock Model'!$C$9:$AU$53,MATCH('Installed UEC'!$B46,year,0),MATCH($B46-K$4+1,Age,0))),0,INDEX('Stock Model'!$C$9:$AU$53,MATCH('Installed UEC'!$B46,year,0),MATCH($B46-K$4+1,Age,0)))</f>
        <v>0</v>
      </c>
      <c r="L46" s="521">
        <f ca="1">IF(ISNA(INDEX('Stock Model'!$C$9:$AU$53,MATCH('Installed UEC'!$B46,year,0),MATCH($B46-L$4+1,Age,0))),0,INDEX('Stock Model'!$C$9:$AU$53,MATCH('Installed UEC'!$B46,year,0),MATCH($B46-L$4+1,Age,0)))</f>
        <v>0</v>
      </c>
      <c r="M46" s="521">
        <f ca="1">IF(ISNA(INDEX('Stock Model'!$C$9:$AU$53,MATCH('Installed UEC'!$B46,year,0),MATCH($B46-M$4+1,Age,0))),0,INDEX('Stock Model'!$C$9:$AU$53,MATCH('Installed UEC'!$B46,year,0),MATCH($B46-M$4+1,Age,0)))</f>
        <v>0</v>
      </c>
      <c r="N46" s="521">
        <f ca="1">IF(ISNA(INDEX('Stock Model'!$C$9:$AU$53,MATCH('Installed UEC'!$B46,year,0),MATCH($B46-N$4+1,Age,0))),0,INDEX('Stock Model'!$C$9:$AU$53,MATCH('Installed UEC'!$B46,year,0),MATCH($B46-N$4+1,Age,0)))</f>
        <v>0</v>
      </c>
      <c r="O46" s="521">
        <f ca="1">IF(ISNA(INDEX('Stock Model'!$C$9:$AU$53,MATCH('Installed UEC'!$B46,year,0),MATCH($B46-O$4+1,Age,0))),0,INDEX('Stock Model'!$C$9:$AU$53,MATCH('Installed UEC'!$B46,year,0),MATCH($B46-O$4+1,Age,0)))</f>
        <v>0</v>
      </c>
      <c r="P46" s="521">
        <f ca="1">IF(ISNA(INDEX('Stock Model'!$C$9:$AU$53,MATCH('Installed UEC'!$B46,year,0),MATCH($B46-P$4+1,Age,0))),0,INDEX('Stock Model'!$C$9:$AU$53,MATCH('Installed UEC'!$B46,year,0),MATCH($B46-P$4+1,Age,0)))</f>
        <v>0</v>
      </c>
      <c r="Q46" s="521">
        <f ca="1">IF(ISNA(INDEX('Stock Model'!$C$9:$AU$53,MATCH('Installed UEC'!$B46,year,0),MATCH($B46-Q$4+1,Age,0))),0,INDEX('Stock Model'!$C$9:$AU$53,MATCH('Installed UEC'!$B46,year,0),MATCH($B46-Q$4+1,Age,0)))</f>
        <v>0</v>
      </c>
      <c r="R46" s="521">
        <f ca="1">IF(ISNA(INDEX('Stock Model'!$C$9:$AU$53,MATCH('Installed UEC'!$B46,year,0),MATCH($B46-R$4+1,Age,0))),0,INDEX('Stock Model'!$C$9:$AU$53,MATCH('Installed UEC'!$B46,year,0),MATCH($B46-R$4+1,Age,0)))</f>
        <v>0</v>
      </c>
      <c r="S46" s="521">
        <f ca="1">IF(ISNA(INDEX('Stock Model'!$C$9:$AU$53,MATCH('Installed UEC'!$B46,year,0),MATCH($B46-S$4+1,Age,0))),0,INDEX('Stock Model'!$C$9:$AU$53,MATCH('Installed UEC'!$B46,year,0),MATCH($B46-S$4+1,Age,0)))</f>
        <v>0</v>
      </c>
      <c r="T46" s="521">
        <f ca="1">IF(ISNA(INDEX('Stock Model'!$C$9:$AU$53,MATCH('Installed UEC'!$B46,year,0),MATCH($B46-T$4+1,Age,0))),0,INDEX('Stock Model'!$C$9:$AU$53,MATCH('Installed UEC'!$B46,year,0),MATCH($B46-T$4+1,Age,0)))</f>
        <v>0</v>
      </c>
      <c r="U46" s="521">
        <f ca="1">IF(ISNA(INDEX('Stock Model'!$C$9:$AU$53,MATCH('Installed UEC'!$B46,year,0),MATCH($B46-U$4+1,Age,0))),0,INDEX('Stock Model'!$C$9:$AU$53,MATCH('Installed UEC'!$B46,year,0),MATCH($B46-U$4+1,Age,0)))</f>
        <v>0</v>
      </c>
      <c r="V46" s="521">
        <f ca="1">IF(ISNA(INDEX('Stock Model'!$C$9:$AU$53,MATCH('Installed UEC'!$B46,year,0),MATCH($B46-V$4+1,Age,0))),0,INDEX('Stock Model'!$C$9:$AU$53,MATCH('Installed UEC'!$B46,year,0),MATCH($B46-V$4+1,Age,0)))</f>
        <v>0</v>
      </c>
      <c r="W46" s="521">
        <f ca="1">IF(ISNA(INDEX('Stock Model'!$C$9:$AU$53,MATCH('Installed UEC'!$B46,year,0),MATCH($B46-W$4+1,Age,0))),0,INDEX('Stock Model'!$C$9:$AU$53,MATCH('Installed UEC'!$B46,year,0),MATCH($B46-W$4+1,Age,0)))</f>
        <v>0</v>
      </c>
      <c r="X46" s="521">
        <f ca="1">IF(ISNA(INDEX('Stock Model'!$C$9:$AU$53,MATCH('Installed UEC'!$B46,year,0),MATCH($B46-X$4+1,Age,0))),0,INDEX('Stock Model'!$C$9:$AU$53,MATCH('Installed UEC'!$B46,year,0),MATCH($B46-X$4+1,Age,0)))</f>
        <v>0</v>
      </c>
      <c r="Y46" s="521">
        <f ca="1">IF(ISNA(INDEX('Stock Model'!$C$9:$AU$53,MATCH('Installed UEC'!$B46,year,0),MATCH($B46-Y$4+1,Age,0))),0,INDEX('Stock Model'!$C$9:$AU$53,MATCH('Installed UEC'!$B46,year,0),MATCH($B46-Y$4+1,Age,0)))</f>
        <v>0</v>
      </c>
      <c r="Z46" s="521">
        <f ca="1">IF(ISNA(INDEX('Stock Model'!$C$9:$AU$53,MATCH('Installed UEC'!$B46,year,0),MATCH($B46-Z$4+1,Age,0))),0,INDEX('Stock Model'!$C$9:$AU$53,MATCH('Installed UEC'!$B46,year,0),MATCH($B46-Z$4+1,Age,0)))</f>
        <v>0</v>
      </c>
      <c r="AA46" s="521">
        <f ca="1">IF(ISNA(INDEX('Stock Model'!$C$9:$AU$53,MATCH('Installed UEC'!$B46,year,0),MATCH($B46-AA$4+1,Age,0))),0,INDEX('Stock Model'!$C$9:$AU$53,MATCH('Installed UEC'!$B46,year,0),MATCH($B46-AA$4+1,Age,0)))</f>
        <v>0</v>
      </c>
      <c r="AB46" s="521">
        <f ca="1">IF(ISNA(INDEX('Stock Model'!$C$9:$AU$53,MATCH('Installed UEC'!$B46,year,0),MATCH($B46-AB$4+1,Age,0))),0,INDEX('Stock Model'!$C$9:$AU$53,MATCH('Installed UEC'!$B46,year,0),MATCH($B46-AB$4+1,Age,0)))</f>
        <v>0</v>
      </c>
      <c r="AC46" s="521">
        <f ca="1">IF(ISNA(INDEX('Stock Model'!$C$9:$AU$53,MATCH('Installed UEC'!$B46,year,0),MATCH($B46-AC$4+1,Age,0))),0,INDEX('Stock Model'!$C$9:$AU$53,MATCH('Installed UEC'!$B46,year,0),MATCH($B46-AC$4+1,Age,0)))</f>
        <v>0</v>
      </c>
      <c r="AD46" s="521">
        <f ca="1">IF(ISNA(INDEX('Stock Model'!$C$9:$AU$53,MATCH('Installed UEC'!$B46,year,0),MATCH($B46-AD$4+1,Age,0))),0,INDEX('Stock Model'!$C$9:$AU$53,MATCH('Installed UEC'!$B46,year,0),MATCH($B46-AD$4+1,Age,0)))</f>
        <v>0</v>
      </c>
      <c r="AE46" s="521">
        <f ca="1">IF(ISNA(INDEX('Stock Model'!$C$9:$AU$53,MATCH('Installed UEC'!$B46,year,0),MATCH($B46-AE$4+1,Age,0))),0,INDEX('Stock Model'!$C$9:$AU$53,MATCH('Installed UEC'!$B46,year,0),MATCH($B46-AE$4+1,Age,0)))</f>
        <v>0</v>
      </c>
      <c r="AF46" s="521">
        <f ca="1">IF(ISNA(INDEX('Stock Model'!$C$9:$AU$53,MATCH('Installed UEC'!$B46,year,0),MATCH($B46-AF$4+1,Age,0))),0,INDEX('Stock Model'!$C$9:$AU$53,MATCH('Installed UEC'!$B46,year,0),MATCH($B46-AF$4+1,Age,0)))</f>
        <v>0</v>
      </c>
      <c r="AG46" s="521">
        <f ca="1">IF(ISNA(INDEX('Stock Model'!$C$9:$AU$53,MATCH('Installed UEC'!$B46,year,0),MATCH($B46-AG$4+1,Age,0))),0,INDEX('Stock Model'!$C$9:$AU$53,MATCH('Installed UEC'!$B46,year,0),MATCH($B46-AG$4+1,Age,0)))</f>
        <v>0</v>
      </c>
      <c r="AH46" s="521">
        <f ca="1">IF(ISNA(INDEX('Stock Model'!$C$9:$AU$53,MATCH('Installed UEC'!$B46,year,0),MATCH($B46-AH$4+1,Age,0))),0,INDEX('Stock Model'!$C$9:$AU$53,MATCH('Installed UEC'!$B46,year,0),MATCH($B46-AH$4+1,Age,0)))</f>
        <v>39248.8786955488</v>
      </c>
      <c r="AI46" s="521">
        <f ca="1">IF(ISNA(INDEX('Stock Model'!$C$9:$AU$53,MATCH('Installed UEC'!$B46,year,0),MATCH($B46-AI$4+1,Age,0))),0,INDEX('Stock Model'!$C$9:$AU$53,MATCH('Installed UEC'!$B46,year,0),MATCH($B46-AI$4+1,Age,0)))</f>
        <v>36137.57511508827</v>
      </c>
      <c r="AJ46" s="521">
        <f ca="1">IF(ISNA(INDEX('Stock Model'!$C$9:$AU$53,MATCH('Installed UEC'!$B46,year,0),MATCH($B46-AJ$4+1,Age,0))),0,INDEX('Stock Model'!$C$9:$AU$53,MATCH('Installed UEC'!$B46,year,0),MATCH($B46-AJ$4+1,Age,0)))</f>
        <v>37518.811435220836</v>
      </c>
      <c r="AK46" s="521">
        <f ca="1">IF(ISNA(INDEX('Stock Model'!$C$9:$AU$53,MATCH('Installed UEC'!$B46,year,0),MATCH($B46-AK$4+1,Age,0))),0,INDEX('Stock Model'!$C$9:$AU$53,MATCH('Installed UEC'!$B46,year,0),MATCH($B46-AK$4+1,Age,0)))</f>
        <v>39267.232513852345</v>
      </c>
      <c r="AL46" s="521">
        <f ca="1">IF(ISNA(INDEX('Stock Model'!$C$9:$AU$53,MATCH('Installed UEC'!$B46,year,0),MATCH($B46-AL$4+1,Age,0))),0,INDEX('Stock Model'!$C$9:$AU$53,MATCH('Installed UEC'!$B46,year,0),MATCH($B46-AL$4+1,Age,0)))</f>
        <v>39745.295061802644</v>
      </c>
      <c r="AM46" s="521">
        <f ca="1">IF(ISNA(INDEX('Stock Model'!$C$9:$AU$53,MATCH('Installed UEC'!$B46,year,0),MATCH($B46-AM$4+1,Age,0))),0,INDEX('Stock Model'!$C$9:$AU$53,MATCH('Installed UEC'!$B46,year,0),MATCH($B46-AM$4+1,Age,0)))</f>
        <v>39990.91050025573</v>
      </c>
      <c r="AN46" s="521">
        <f ca="1">IF(ISNA(INDEX('Stock Model'!$C$9:$AU$53,MATCH('Installed UEC'!$B46,year,0),MATCH($B46-AN$4+1,Age,0))),0,INDEX('Stock Model'!$C$9:$AU$53,MATCH('Installed UEC'!$B46,year,0),MATCH($B46-AN$4+1,Age,0)))</f>
        <v>39920.598524894915</v>
      </c>
      <c r="AO46" s="521">
        <f ca="1">IF(ISNA(INDEX('Stock Model'!$C$9:$AU$53,MATCH('Installed UEC'!$B46,year,0),MATCH($B46-AO$4+1,Age,0))),0,INDEX('Stock Model'!$C$9:$AU$53,MATCH('Installed UEC'!$B46,year,0),MATCH($B46-AO$4+1,Age,0)))</f>
        <v>40508.2433994352</v>
      </c>
      <c r="AP46" s="521">
        <f ca="1">IF(ISNA(INDEX('Stock Model'!$C$9:$AU$53,MATCH('Installed UEC'!$B46,year,0),MATCH($B46-AP$4+1,Age,0))),0,INDEX('Stock Model'!$C$9:$AU$53,MATCH('Installed UEC'!$B46,year,0),MATCH($B46-AP$4+1,Age,0)))</f>
        <v>44879.400386932844</v>
      </c>
      <c r="AQ46" s="521">
        <f ca="1">IF(ISNA(INDEX('Stock Model'!$C$9:$AU$53,MATCH('Installed UEC'!$B46,year,0),MATCH($B46-AQ$4+1,Age,0))),0,INDEX('Stock Model'!$C$9:$AU$53,MATCH('Installed UEC'!$B46,year,0),MATCH($B46-AQ$4+1,Age,0)))</f>
        <v>44988.076991743204</v>
      </c>
      <c r="AR46" s="521">
        <f ca="1">IF(ISNA(INDEX('Stock Model'!$C$9:$AU$53,MATCH('Installed UEC'!$B46,year,0),MATCH($B46-AR$4+1,Age,0))),0,INDEX('Stock Model'!$C$9:$AU$53,MATCH('Installed UEC'!$B46,year,0),MATCH($B46-AR$4+1,Age,0)))</f>
        <v>47670.057335394114</v>
      </c>
      <c r="AS46" s="521">
        <f>IF(ISNA(INDEX('Stock Model'!$C$9:$AU$53,MATCH('Installed UEC'!$B46,year,0),MATCH($B46-AS$4+1,Age,0))),0,INDEX('Stock Model'!$C$9:$AU$53,MATCH('Installed UEC'!$B46,year,0),MATCH($B46-AS$4+1,Age,0)))</f>
        <v>0</v>
      </c>
      <c r="AT46" s="521">
        <f>IF(ISNA(INDEX('Stock Model'!$C$9:$AU$53,MATCH('Installed UEC'!$B46,year,0),MATCH($B46-AT$4+1,Age,0))),0,INDEX('Stock Model'!$C$9:$AU$53,MATCH('Installed UEC'!$B46,year,0),MATCH($B46-AT$4+1,Age,0)))</f>
        <v>0</v>
      </c>
      <c r="AU46" s="521">
        <f>IF(ISNA(INDEX('Stock Model'!$C$9:$AU$53,MATCH('Installed UEC'!$B46,year,0),MATCH($B46-AU$4+1,Age,0))),0,INDEX('Stock Model'!$C$9:$AU$53,MATCH('Installed UEC'!$B46,year,0),MATCH($B46-AU$4+1,Age,0)))</f>
        <v>0</v>
      </c>
      <c r="AV46" s="521">
        <f ca="1" t="shared" si="1"/>
        <v>449875.0799601688</v>
      </c>
      <c r="AW46" s="511" t="str">
        <f ca="1">IF(AV46=SUM('Stock Model'!C50:AU50),"OK","Error")</f>
        <v>OK</v>
      </c>
    </row>
    <row r="47" spans="1:49" ht="15">
      <c r="A47" s="700"/>
      <c r="B47" s="511">
        <f t="shared" si="2"/>
        <v>2032</v>
      </c>
      <c r="C47" s="521">
        <f ca="1">IF(ISNA(INDEX('Stock Model'!$C$9:$AU$53,MATCH('Installed UEC'!$B47,year,0),MATCH($B47-C$4+1,Age,0))),0,INDEX('Stock Model'!$C$9:$AU$53,MATCH('Installed UEC'!$B47,year,0),MATCH($B47-C$4+1,Age,0)))</f>
        <v>0</v>
      </c>
      <c r="D47" s="521">
        <f ca="1">IF(ISNA(INDEX('Stock Model'!$C$9:$AU$53,MATCH('Installed UEC'!$B47,year,0),MATCH($B47-D$4+1,Age,0))),0,INDEX('Stock Model'!$C$9:$AU$53,MATCH('Installed UEC'!$B47,year,0),MATCH($B47-D$4+1,Age,0)))</f>
        <v>0</v>
      </c>
      <c r="E47" s="521">
        <f ca="1">IF(ISNA(INDEX('Stock Model'!$C$9:$AU$53,MATCH('Installed UEC'!$B47,year,0),MATCH($B47-E$4+1,Age,0))),0,INDEX('Stock Model'!$C$9:$AU$53,MATCH('Installed UEC'!$B47,year,0),MATCH($B47-E$4+1,Age,0)))</f>
        <v>0</v>
      </c>
      <c r="F47" s="521">
        <f ca="1">IF(ISNA(INDEX('Stock Model'!$C$9:$AU$53,MATCH('Installed UEC'!$B47,year,0),MATCH($B47-F$4+1,Age,0))),0,INDEX('Stock Model'!$C$9:$AU$53,MATCH('Installed UEC'!$B47,year,0),MATCH($B47-F$4+1,Age,0)))</f>
        <v>0</v>
      </c>
      <c r="G47" s="521">
        <f ca="1">IF(ISNA(INDEX('Stock Model'!$C$9:$AU$53,MATCH('Installed UEC'!$B47,year,0),MATCH($B47-G$4+1,Age,0))),0,INDEX('Stock Model'!$C$9:$AU$53,MATCH('Installed UEC'!$B47,year,0),MATCH($B47-G$4+1,Age,0)))</f>
        <v>0</v>
      </c>
      <c r="H47" s="521">
        <f ca="1">IF(ISNA(INDEX('Stock Model'!$C$9:$AU$53,MATCH('Installed UEC'!$B47,year,0),MATCH($B47-H$4+1,Age,0))),0,INDEX('Stock Model'!$C$9:$AU$53,MATCH('Installed UEC'!$B47,year,0),MATCH($B47-H$4+1,Age,0)))</f>
        <v>0</v>
      </c>
      <c r="I47" s="521">
        <f ca="1">IF(ISNA(INDEX('Stock Model'!$C$9:$AU$53,MATCH('Installed UEC'!$B47,year,0),MATCH($B47-I$4+1,Age,0))),0,INDEX('Stock Model'!$C$9:$AU$53,MATCH('Installed UEC'!$B47,year,0),MATCH($B47-I$4+1,Age,0)))</f>
        <v>0</v>
      </c>
      <c r="J47" s="521">
        <f ca="1">IF(ISNA(INDEX('Stock Model'!$C$9:$AU$53,MATCH('Installed UEC'!$B47,year,0),MATCH($B47-J$4+1,Age,0))),0,INDEX('Stock Model'!$C$9:$AU$53,MATCH('Installed UEC'!$B47,year,0),MATCH($B47-J$4+1,Age,0)))</f>
        <v>0</v>
      </c>
      <c r="K47" s="521">
        <f ca="1">IF(ISNA(INDEX('Stock Model'!$C$9:$AU$53,MATCH('Installed UEC'!$B47,year,0),MATCH($B47-K$4+1,Age,0))),0,INDEX('Stock Model'!$C$9:$AU$53,MATCH('Installed UEC'!$B47,year,0),MATCH($B47-K$4+1,Age,0)))</f>
        <v>0</v>
      </c>
      <c r="L47" s="521">
        <f ca="1">IF(ISNA(INDEX('Stock Model'!$C$9:$AU$53,MATCH('Installed UEC'!$B47,year,0),MATCH($B47-L$4+1,Age,0))),0,INDEX('Stock Model'!$C$9:$AU$53,MATCH('Installed UEC'!$B47,year,0),MATCH($B47-L$4+1,Age,0)))</f>
        <v>0</v>
      </c>
      <c r="M47" s="521">
        <f ca="1">IF(ISNA(INDEX('Stock Model'!$C$9:$AU$53,MATCH('Installed UEC'!$B47,year,0),MATCH($B47-M$4+1,Age,0))),0,INDEX('Stock Model'!$C$9:$AU$53,MATCH('Installed UEC'!$B47,year,0),MATCH($B47-M$4+1,Age,0)))</f>
        <v>0</v>
      </c>
      <c r="N47" s="521">
        <f ca="1">IF(ISNA(INDEX('Stock Model'!$C$9:$AU$53,MATCH('Installed UEC'!$B47,year,0),MATCH($B47-N$4+1,Age,0))),0,INDEX('Stock Model'!$C$9:$AU$53,MATCH('Installed UEC'!$B47,year,0),MATCH($B47-N$4+1,Age,0)))</f>
        <v>0</v>
      </c>
      <c r="O47" s="521">
        <f ca="1">IF(ISNA(INDEX('Stock Model'!$C$9:$AU$53,MATCH('Installed UEC'!$B47,year,0),MATCH($B47-O$4+1,Age,0))),0,INDEX('Stock Model'!$C$9:$AU$53,MATCH('Installed UEC'!$B47,year,0),MATCH($B47-O$4+1,Age,0)))</f>
        <v>0</v>
      </c>
      <c r="P47" s="521">
        <f ca="1">IF(ISNA(INDEX('Stock Model'!$C$9:$AU$53,MATCH('Installed UEC'!$B47,year,0),MATCH($B47-P$4+1,Age,0))),0,INDEX('Stock Model'!$C$9:$AU$53,MATCH('Installed UEC'!$B47,year,0),MATCH($B47-P$4+1,Age,0)))</f>
        <v>0</v>
      </c>
      <c r="Q47" s="521">
        <f ca="1">IF(ISNA(INDEX('Stock Model'!$C$9:$AU$53,MATCH('Installed UEC'!$B47,year,0),MATCH($B47-Q$4+1,Age,0))),0,INDEX('Stock Model'!$C$9:$AU$53,MATCH('Installed UEC'!$B47,year,0),MATCH($B47-Q$4+1,Age,0)))</f>
        <v>0</v>
      </c>
      <c r="R47" s="521">
        <f ca="1">IF(ISNA(INDEX('Stock Model'!$C$9:$AU$53,MATCH('Installed UEC'!$B47,year,0),MATCH($B47-R$4+1,Age,0))),0,INDEX('Stock Model'!$C$9:$AU$53,MATCH('Installed UEC'!$B47,year,0),MATCH($B47-R$4+1,Age,0)))</f>
        <v>0</v>
      </c>
      <c r="S47" s="521">
        <f ca="1">IF(ISNA(INDEX('Stock Model'!$C$9:$AU$53,MATCH('Installed UEC'!$B47,year,0),MATCH($B47-S$4+1,Age,0))),0,INDEX('Stock Model'!$C$9:$AU$53,MATCH('Installed UEC'!$B47,year,0),MATCH($B47-S$4+1,Age,0)))</f>
        <v>0</v>
      </c>
      <c r="T47" s="521">
        <f ca="1">IF(ISNA(INDEX('Stock Model'!$C$9:$AU$53,MATCH('Installed UEC'!$B47,year,0),MATCH($B47-T$4+1,Age,0))),0,INDEX('Stock Model'!$C$9:$AU$53,MATCH('Installed UEC'!$B47,year,0),MATCH($B47-T$4+1,Age,0)))</f>
        <v>0</v>
      </c>
      <c r="U47" s="521">
        <f ca="1">IF(ISNA(INDEX('Stock Model'!$C$9:$AU$53,MATCH('Installed UEC'!$B47,year,0),MATCH($B47-U$4+1,Age,0))),0,INDEX('Stock Model'!$C$9:$AU$53,MATCH('Installed UEC'!$B47,year,0),MATCH($B47-U$4+1,Age,0)))</f>
        <v>0</v>
      </c>
      <c r="V47" s="521">
        <f ca="1">IF(ISNA(INDEX('Stock Model'!$C$9:$AU$53,MATCH('Installed UEC'!$B47,year,0),MATCH($B47-V$4+1,Age,0))),0,INDEX('Stock Model'!$C$9:$AU$53,MATCH('Installed UEC'!$B47,year,0),MATCH($B47-V$4+1,Age,0)))</f>
        <v>0</v>
      </c>
      <c r="W47" s="521">
        <f ca="1">IF(ISNA(INDEX('Stock Model'!$C$9:$AU$53,MATCH('Installed UEC'!$B47,year,0),MATCH($B47-W$4+1,Age,0))),0,INDEX('Stock Model'!$C$9:$AU$53,MATCH('Installed UEC'!$B47,year,0),MATCH($B47-W$4+1,Age,0)))</f>
        <v>0</v>
      </c>
      <c r="X47" s="521">
        <f ca="1">IF(ISNA(INDEX('Stock Model'!$C$9:$AU$53,MATCH('Installed UEC'!$B47,year,0),MATCH($B47-X$4+1,Age,0))),0,INDEX('Stock Model'!$C$9:$AU$53,MATCH('Installed UEC'!$B47,year,0),MATCH($B47-X$4+1,Age,0)))</f>
        <v>0</v>
      </c>
      <c r="Y47" s="521">
        <f ca="1">IF(ISNA(INDEX('Stock Model'!$C$9:$AU$53,MATCH('Installed UEC'!$B47,year,0),MATCH($B47-Y$4+1,Age,0))),0,INDEX('Stock Model'!$C$9:$AU$53,MATCH('Installed UEC'!$B47,year,0),MATCH($B47-Y$4+1,Age,0)))</f>
        <v>0</v>
      </c>
      <c r="Z47" s="521">
        <f ca="1">IF(ISNA(INDEX('Stock Model'!$C$9:$AU$53,MATCH('Installed UEC'!$B47,year,0),MATCH($B47-Z$4+1,Age,0))),0,INDEX('Stock Model'!$C$9:$AU$53,MATCH('Installed UEC'!$B47,year,0),MATCH($B47-Z$4+1,Age,0)))</f>
        <v>0</v>
      </c>
      <c r="AA47" s="521">
        <f ca="1">IF(ISNA(INDEX('Stock Model'!$C$9:$AU$53,MATCH('Installed UEC'!$B47,year,0),MATCH($B47-AA$4+1,Age,0))),0,INDEX('Stock Model'!$C$9:$AU$53,MATCH('Installed UEC'!$B47,year,0),MATCH($B47-AA$4+1,Age,0)))</f>
        <v>0</v>
      </c>
      <c r="AB47" s="521">
        <f ca="1">IF(ISNA(INDEX('Stock Model'!$C$9:$AU$53,MATCH('Installed UEC'!$B47,year,0),MATCH($B47-AB$4+1,Age,0))),0,INDEX('Stock Model'!$C$9:$AU$53,MATCH('Installed UEC'!$B47,year,0),MATCH($B47-AB$4+1,Age,0)))</f>
        <v>0</v>
      </c>
      <c r="AC47" s="521">
        <f ca="1">IF(ISNA(INDEX('Stock Model'!$C$9:$AU$53,MATCH('Installed UEC'!$B47,year,0),MATCH($B47-AC$4+1,Age,0))),0,INDEX('Stock Model'!$C$9:$AU$53,MATCH('Installed UEC'!$B47,year,0),MATCH($B47-AC$4+1,Age,0)))</f>
        <v>0</v>
      </c>
      <c r="AD47" s="521">
        <f ca="1">IF(ISNA(INDEX('Stock Model'!$C$9:$AU$53,MATCH('Installed UEC'!$B47,year,0),MATCH($B47-AD$4+1,Age,0))),0,INDEX('Stock Model'!$C$9:$AU$53,MATCH('Installed UEC'!$B47,year,0),MATCH($B47-AD$4+1,Age,0)))</f>
        <v>0</v>
      </c>
      <c r="AE47" s="521">
        <f ca="1">IF(ISNA(INDEX('Stock Model'!$C$9:$AU$53,MATCH('Installed UEC'!$B47,year,0),MATCH($B47-AE$4+1,Age,0))),0,INDEX('Stock Model'!$C$9:$AU$53,MATCH('Installed UEC'!$B47,year,0),MATCH($B47-AE$4+1,Age,0)))</f>
        <v>0</v>
      </c>
      <c r="AF47" s="521">
        <f ca="1">IF(ISNA(INDEX('Stock Model'!$C$9:$AU$53,MATCH('Installed UEC'!$B47,year,0),MATCH($B47-AF$4+1,Age,0))),0,INDEX('Stock Model'!$C$9:$AU$53,MATCH('Installed UEC'!$B47,year,0),MATCH($B47-AF$4+1,Age,0)))</f>
        <v>0</v>
      </c>
      <c r="AG47" s="521">
        <f ca="1">IF(ISNA(INDEX('Stock Model'!$C$9:$AU$53,MATCH('Installed UEC'!$B47,year,0),MATCH($B47-AG$4+1,Age,0))),0,INDEX('Stock Model'!$C$9:$AU$53,MATCH('Installed UEC'!$B47,year,0),MATCH($B47-AG$4+1,Age,0)))</f>
        <v>0</v>
      </c>
      <c r="AH47" s="521">
        <f ca="1">IF(ISNA(INDEX('Stock Model'!$C$9:$AU$53,MATCH('Installed UEC'!$B47,year,0),MATCH($B47-AH$4+1,Age,0))),0,INDEX('Stock Model'!$C$9:$AU$53,MATCH('Installed UEC'!$B47,year,0),MATCH($B47-AH$4+1,Age,0)))</f>
        <v>0</v>
      </c>
      <c r="AI47" s="521">
        <f ca="1">IF(ISNA(INDEX('Stock Model'!$C$9:$AU$53,MATCH('Installed UEC'!$B47,year,0),MATCH($B47-AI$4+1,Age,0))),0,INDEX('Stock Model'!$C$9:$AU$53,MATCH('Installed UEC'!$B47,year,0),MATCH($B47-AI$4+1,Age,0)))</f>
        <v>36137.57511508827</v>
      </c>
      <c r="AJ47" s="521">
        <f ca="1">IF(ISNA(INDEX('Stock Model'!$C$9:$AU$53,MATCH('Installed UEC'!$B47,year,0),MATCH($B47-AJ$4+1,Age,0))),0,INDEX('Stock Model'!$C$9:$AU$53,MATCH('Installed UEC'!$B47,year,0),MATCH($B47-AJ$4+1,Age,0)))</f>
        <v>37518.811435220836</v>
      </c>
      <c r="AK47" s="521">
        <f ca="1">IF(ISNA(INDEX('Stock Model'!$C$9:$AU$53,MATCH('Installed UEC'!$B47,year,0),MATCH($B47-AK$4+1,Age,0))),0,INDEX('Stock Model'!$C$9:$AU$53,MATCH('Installed UEC'!$B47,year,0),MATCH($B47-AK$4+1,Age,0)))</f>
        <v>39267.232513852345</v>
      </c>
      <c r="AL47" s="521">
        <f ca="1">IF(ISNA(INDEX('Stock Model'!$C$9:$AU$53,MATCH('Installed UEC'!$B47,year,0),MATCH($B47-AL$4+1,Age,0))),0,INDEX('Stock Model'!$C$9:$AU$53,MATCH('Installed UEC'!$B47,year,0),MATCH($B47-AL$4+1,Age,0)))</f>
        <v>39745.295061802644</v>
      </c>
      <c r="AM47" s="521">
        <f ca="1">IF(ISNA(INDEX('Stock Model'!$C$9:$AU$53,MATCH('Installed UEC'!$B47,year,0),MATCH($B47-AM$4+1,Age,0))),0,INDEX('Stock Model'!$C$9:$AU$53,MATCH('Installed UEC'!$B47,year,0),MATCH($B47-AM$4+1,Age,0)))</f>
        <v>39990.91050025573</v>
      </c>
      <c r="AN47" s="521">
        <f ca="1">IF(ISNA(INDEX('Stock Model'!$C$9:$AU$53,MATCH('Installed UEC'!$B47,year,0),MATCH($B47-AN$4+1,Age,0))),0,INDEX('Stock Model'!$C$9:$AU$53,MATCH('Installed UEC'!$B47,year,0),MATCH($B47-AN$4+1,Age,0)))</f>
        <v>39920.598524894915</v>
      </c>
      <c r="AO47" s="521">
        <f ca="1">IF(ISNA(INDEX('Stock Model'!$C$9:$AU$53,MATCH('Installed UEC'!$B47,year,0),MATCH($B47-AO$4+1,Age,0))),0,INDEX('Stock Model'!$C$9:$AU$53,MATCH('Installed UEC'!$B47,year,0),MATCH($B47-AO$4+1,Age,0)))</f>
        <v>40508.2433994352</v>
      </c>
      <c r="AP47" s="521">
        <f ca="1">IF(ISNA(INDEX('Stock Model'!$C$9:$AU$53,MATCH('Installed UEC'!$B47,year,0),MATCH($B47-AP$4+1,Age,0))),0,INDEX('Stock Model'!$C$9:$AU$53,MATCH('Installed UEC'!$B47,year,0),MATCH($B47-AP$4+1,Age,0)))</f>
        <v>44879.400386932844</v>
      </c>
      <c r="AQ47" s="521">
        <f ca="1">IF(ISNA(INDEX('Stock Model'!$C$9:$AU$53,MATCH('Installed UEC'!$B47,year,0),MATCH($B47-AQ$4+1,Age,0))),0,INDEX('Stock Model'!$C$9:$AU$53,MATCH('Installed UEC'!$B47,year,0),MATCH($B47-AQ$4+1,Age,0)))</f>
        <v>44988.076991743204</v>
      </c>
      <c r="AR47" s="521">
        <f ca="1">IF(ISNA(INDEX('Stock Model'!$C$9:$AU$53,MATCH('Installed UEC'!$B47,year,0),MATCH($B47-AR$4+1,Age,0))),0,INDEX('Stock Model'!$C$9:$AU$53,MATCH('Installed UEC'!$B47,year,0),MATCH($B47-AR$4+1,Age,0)))</f>
        <v>47670.057335394114</v>
      </c>
      <c r="AS47" s="521">
        <f ca="1">IF(ISNA(INDEX('Stock Model'!$C$9:$AU$53,MATCH('Installed UEC'!$B47,year,0),MATCH($B47-AS$4+1,Age,0))),0,INDEX('Stock Model'!$C$9:$AU$53,MATCH('Installed UEC'!$B47,year,0),MATCH($B47-AS$4+1,Age,0)))</f>
        <v>44919.10389651383</v>
      </c>
      <c r="AT47" s="521">
        <f>IF(ISNA(INDEX('Stock Model'!$C$9:$AU$53,MATCH('Installed UEC'!$B47,year,0),MATCH($B47-AT$4+1,Age,0))),0,INDEX('Stock Model'!$C$9:$AU$53,MATCH('Installed UEC'!$B47,year,0),MATCH($B47-AT$4+1,Age,0)))</f>
        <v>0</v>
      </c>
      <c r="AU47" s="521">
        <f>IF(ISNA(INDEX('Stock Model'!$C$9:$AU$53,MATCH('Installed UEC'!$B47,year,0),MATCH($B47-AU$4+1,Age,0))),0,INDEX('Stock Model'!$C$9:$AU$53,MATCH('Installed UEC'!$B47,year,0),MATCH($B47-AU$4+1,Age,0)))</f>
        <v>0</v>
      </c>
      <c r="AV47" s="521">
        <f ca="1" t="shared" si="1"/>
        <v>455545.3051611339</v>
      </c>
      <c r="AW47" s="511" t="str">
        <f ca="1">IF(AV47=SUM('Stock Model'!C51:AU51),"OK","Error")</f>
        <v>OK</v>
      </c>
    </row>
    <row r="48" spans="1:49" ht="15">
      <c r="A48" s="700"/>
      <c r="B48" s="511">
        <f t="shared" si="2"/>
        <v>2033</v>
      </c>
      <c r="C48" s="521">
        <f ca="1">IF(ISNA(INDEX('Stock Model'!$C$9:$AU$53,MATCH('Installed UEC'!$B48,year,0),MATCH($B48-C$4+1,Age,0))),0,INDEX('Stock Model'!$C$9:$AU$53,MATCH('Installed UEC'!$B48,year,0),MATCH($B48-C$4+1,Age,0)))</f>
        <v>0</v>
      </c>
      <c r="D48" s="521">
        <f ca="1">IF(ISNA(INDEX('Stock Model'!$C$9:$AU$53,MATCH('Installed UEC'!$B48,year,0),MATCH($B48-D$4+1,Age,0))),0,INDEX('Stock Model'!$C$9:$AU$53,MATCH('Installed UEC'!$B48,year,0),MATCH($B48-D$4+1,Age,0)))</f>
        <v>0</v>
      </c>
      <c r="E48" s="521">
        <f ca="1">IF(ISNA(INDEX('Stock Model'!$C$9:$AU$53,MATCH('Installed UEC'!$B48,year,0),MATCH($B48-E$4+1,Age,0))),0,INDEX('Stock Model'!$C$9:$AU$53,MATCH('Installed UEC'!$B48,year,0),MATCH($B48-E$4+1,Age,0)))</f>
        <v>0</v>
      </c>
      <c r="F48" s="521">
        <f ca="1">IF(ISNA(INDEX('Stock Model'!$C$9:$AU$53,MATCH('Installed UEC'!$B48,year,0),MATCH($B48-F$4+1,Age,0))),0,INDEX('Stock Model'!$C$9:$AU$53,MATCH('Installed UEC'!$B48,year,0),MATCH($B48-F$4+1,Age,0)))</f>
        <v>0</v>
      </c>
      <c r="G48" s="521">
        <f ca="1">IF(ISNA(INDEX('Stock Model'!$C$9:$AU$53,MATCH('Installed UEC'!$B48,year,0),MATCH($B48-G$4+1,Age,0))),0,INDEX('Stock Model'!$C$9:$AU$53,MATCH('Installed UEC'!$B48,year,0),MATCH($B48-G$4+1,Age,0)))</f>
        <v>0</v>
      </c>
      <c r="H48" s="521">
        <f ca="1">IF(ISNA(INDEX('Stock Model'!$C$9:$AU$53,MATCH('Installed UEC'!$B48,year,0),MATCH($B48-H$4+1,Age,0))),0,INDEX('Stock Model'!$C$9:$AU$53,MATCH('Installed UEC'!$B48,year,0),MATCH($B48-H$4+1,Age,0)))</f>
        <v>0</v>
      </c>
      <c r="I48" s="521">
        <f ca="1">IF(ISNA(INDEX('Stock Model'!$C$9:$AU$53,MATCH('Installed UEC'!$B48,year,0),MATCH($B48-I$4+1,Age,0))),0,INDEX('Stock Model'!$C$9:$AU$53,MATCH('Installed UEC'!$B48,year,0),MATCH($B48-I$4+1,Age,0)))</f>
        <v>0</v>
      </c>
      <c r="J48" s="521">
        <f ca="1">IF(ISNA(INDEX('Stock Model'!$C$9:$AU$53,MATCH('Installed UEC'!$B48,year,0),MATCH($B48-J$4+1,Age,0))),0,INDEX('Stock Model'!$C$9:$AU$53,MATCH('Installed UEC'!$B48,year,0),MATCH($B48-J$4+1,Age,0)))</f>
        <v>0</v>
      </c>
      <c r="K48" s="521">
        <f ca="1">IF(ISNA(INDEX('Stock Model'!$C$9:$AU$53,MATCH('Installed UEC'!$B48,year,0),MATCH($B48-K$4+1,Age,0))),0,INDEX('Stock Model'!$C$9:$AU$53,MATCH('Installed UEC'!$B48,year,0),MATCH($B48-K$4+1,Age,0)))</f>
        <v>0</v>
      </c>
      <c r="L48" s="521">
        <f ca="1">IF(ISNA(INDEX('Stock Model'!$C$9:$AU$53,MATCH('Installed UEC'!$B48,year,0),MATCH($B48-L$4+1,Age,0))),0,INDEX('Stock Model'!$C$9:$AU$53,MATCH('Installed UEC'!$B48,year,0),MATCH($B48-L$4+1,Age,0)))</f>
        <v>0</v>
      </c>
      <c r="M48" s="521">
        <f ca="1">IF(ISNA(INDEX('Stock Model'!$C$9:$AU$53,MATCH('Installed UEC'!$B48,year,0),MATCH($B48-M$4+1,Age,0))),0,INDEX('Stock Model'!$C$9:$AU$53,MATCH('Installed UEC'!$B48,year,0),MATCH($B48-M$4+1,Age,0)))</f>
        <v>0</v>
      </c>
      <c r="N48" s="521">
        <f ca="1">IF(ISNA(INDEX('Stock Model'!$C$9:$AU$53,MATCH('Installed UEC'!$B48,year,0),MATCH($B48-N$4+1,Age,0))),0,INDEX('Stock Model'!$C$9:$AU$53,MATCH('Installed UEC'!$B48,year,0),MATCH($B48-N$4+1,Age,0)))</f>
        <v>0</v>
      </c>
      <c r="O48" s="521">
        <f ca="1">IF(ISNA(INDEX('Stock Model'!$C$9:$AU$53,MATCH('Installed UEC'!$B48,year,0),MATCH($B48-O$4+1,Age,0))),0,INDEX('Stock Model'!$C$9:$AU$53,MATCH('Installed UEC'!$B48,year,0),MATCH($B48-O$4+1,Age,0)))</f>
        <v>0</v>
      </c>
      <c r="P48" s="521">
        <f ca="1">IF(ISNA(INDEX('Stock Model'!$C$9:$AU$53,MATCH('Installed UEC'!$B48,year,0),MATCH($B48-P$4+1,Age,0))),0,INDEX('Stock Model'!$C$9:$AU$53,MATCH('Installed UEC'!$B48,year,0),MATCH($B48-P$4+1,Age,0)))</f>
        <v>0</v>
      </c>
      <c r="Q48" s="521">
        <f ca="1">IF(ISNA(INDEX('Stock Model'!$C$9:$AU$53,MATCH('Installed UEC'!$B48,year,0),MATCH($B48-Q$4+1,Age,0))),0,INDEX('Stock Model'!$C$9:$AU$53,MATCH('Installed UEC'!$B48,year,0),MATCH($B48-Q$4+1,Age,0)))</f>
        <v>0</v>
      </c>
      <c r="R48" s="521">
        <f ca="1">IF(ISNA(INDEX('Stock Model'!$C$9:$AU$53,MATCH('Installed UEC'!$B48,year,0),MATCH($B48-R$4+1,Age,0))),0,INDEX('Stock Model'!$C$9:$AU$53,MATCH('Installed UEC'!$B48,year,0),MATCH($B48-R$4+1,Age,0)))</f>
        <v>0</v>
      </c>
      <c r="S48" s="521">
        <f ca="1">IF(ISNA(INDEX('Stock Model'!$C$9:$AU$53,MATCH('Installed UEC'!$B48,year,0),MATCH($B48-S$4+1,Age,0))),0,INDEX('Stock Model'!$C$9:$AU$53,MATCH('Installed UEC'!$B48,year,0),MATCH($B48-S$4+1,Age,0)))</f>
        <v>0</v>
      </c>
      <c r="T48" s="521">
        <f ca="1">IF(ISNA(INDEX('Stock Model'!$C$9:$AU$53,MATCH('Installed UEC'!$B48,year,0),MATCH($B48-T$4+1,Age,0))),0,INDEX('Stock Model'!$C$9:$AU$53,MATCH('Installed UEC'!$B48,year,0),MATCH($B48-T$4+1,Age,0)))</f>
        <v>0</v>
      </c>
      <c r="U48" s="521">
        <f ca="1">IF(ISNA(INDEX('Stock Model'!$C$9:$AU$53,MATCH('Installed UEC'!$B48,year,0),MATCH($B48-U$4+1,Age,0))),0,INDEX('Stock Model'!$C$9:$AU$53,MATCH('Installed UEC'!$B48,year,0),MATCH($B48-U$4+1,Age,0)))</f>
        <v>0</v>
      </c>
      <c r="V48" s="521">
        <f ca="1">IF(ISNA(INDEX('Stock Model'!$C$9:$AU$53,MATCH('Installed UEC'!$B48,year,0),MATCH($B48-V$4+1,Age,0))),0,INDEX('Stock Model'!$C$9:$AU$53,MATCH('Installed UEC'!$B48,year,0),MATCH($B48-V$4+1,Age,0)))</f>
        <v>0</v>
      </c>
      <c r="W48" s="521">
        <f ca="1">IF(ISNA(INDEX('Stock Model'!$C$9:$AU$53,MATCH('Installed UEC'!$B48,year,0),MATCH($B48-W$4+1,Age,0))),0,INDEX('Stock Model'!$C$9:$AU$53,MATCH('Installed UEC'!$B48,year,0),MATCH($B48-W$4+1,Age,0)))</f>
        <v>0</v>
      </c>
      <c r="X48" s="521">
        <f ca="1">IF(ISNA(INDEX('Stock Model'!$C$9:$AU$53,MATCH('Installed UEC'!$B48,year,0),MATCH($B48-X$4+1,Age,0))),0,INDEX('Stock Model'!$C$9:$AU$53,MATCH('Installed UEC'!$B48,year,0),MATCH($B48-X$4+1,Age,0)))</f>
        <v>0</v>
      </c>
      <c r="Y48" s="521">
        <f ca="1">IF(ISNA(INDEX('Stock Model'!$C$9:$AU$53,MATCH('Installed UEC'!$B48,year,0),MATCH($B48-Y$4+1,Age,0))),0,INDEX('Stock Model'!$C$9:$AU$53,MATCH('Installed UEC'!$B48,year,0),MATCH($B48-Y$4+1,Age,0)))</f>
        <v>0</v>
      </c>
      <c r="Z48" s="521">
        <f ca="1">IF(ISNA(INDEX('Stock Model'!$C$9:$AU$53,MATCH('Installed UEC'!$B48,year,0),MATCH($B48-Z$4+1,Age,0))),0,INDEX('Stock Model'!$C$9:$AU$53,MATCH('Installed UEC'!$B48,year,0),MATCH($B48-Z$4+1,Age,0)))</f>
        <v>0</v>
      </c>
      <c r="AA48" s="521">
        <f ca="1">IF(ISNA(INDEX('Stock Model'!$C$9:$AU$53,MATCH('Installed UEC'!$B48,year,0),MATCH($B48-AA$4+1,Age,0))),0,INDEX('Stock Model'!$C$9:$AU$53,MATCH('Installed UEC'!$B48,year,0),MATCH($B48-AA$4+1,Age,0)))</f>
        <v>0</v>
      </c>
      <c r="AB48" s="521">
        <f ca="1">IF(ISNA(INDEX('Stock Model'!$C$9:$AU$53,MATCH('Installed UEC'!$B48,year,0),MATCH($B48-AB$4+1,Age,0))),0,INDEX('Stock Model'!$C$9:$AU$53,MATCH('Installed UEC'!$B48,year,0),MATCH($B48-AB$4+1,Age,0)))</f>
        <v>0</v>
      </c>
      <c r="AC48" s="521">
        <f ca="1">IF(ISNA(INDEX('Stock Model'!$C$9:$AU$53,MATCH('Installed UEC'!$B48,year,0),MATCH($B48-AC$4+1,Age,0))),0,INDEX('Stock Model'!$C$9:$AU$53,MATCH('Installed UEC'!$B48,year,0),MATCH($B48-AC$4+1,Age,0)))</f>
        <v>0</v>
      </c>
      <c r="AD48" s="521">
        <f ca="1">IF(ISNA(INDEX('Stock Model'!$C$9:$AU$53,MATCH('Installed UEC'!$B48,year,0),MATCH($B48-AD$4+1,Age,0))),0,INDEX('Stock Model'!$C$9:$AU$53,MATCH('Installed UEC'!$B48,year,0),MATCH($B48-AD$4+1,Age,0)))</f>
        <v>0</v>
      </c>
      <c r="AE48" s="521">
        <f ca="1">IF(ISNA(INDEX('Stock Model'!$C$9:$AU$53,MATCH('Installed UEC'!$B48,year,0),MATCH($B48-AE$4+1,Age,0))),0,INDEX('Stock Model'!$C$9:$AU$53,MATCH('Installed UEC'!$B48,year,0),MATCH($B48-AE$4+1,Age,0)))</f>
        <v>0</v>
      </c>
      <c r="AF48" s="521">
        <f ca="1">IF(ISNA(INDEX('Stock Model'!$C$9:$AU$53,MATCH('Installed UEC'!$B48,year,0),MATCH($B48-AF$4+1,Age,0))),0,INDEX('Stock Model'!$C$9:$AU$53,MATCH('Installed UEC'!$B48,year,0),MATCH($B48-AF$4+1,Age,0)))</f>
        <v>0</v>
      </c>
      <c r="AG48" s="521">
        <f ca="1">IF(ISNA(INDEX('Stock Model'!$C$9:$AU$53,MATCH('Installed UEC'!$B48,year,0),MATCH($B48-AG$4+1,Age,0))),0,INDEX('Stock Model'!$C$9:$AU$53,MATCH('Installed UEC'!$B48,year,0),MATCH($B48-AG$4+1,Age,0)))</f>
        <v>0</v>
      </c>
      <c r="AH48" s="521">
        <f ca="1">IF(ISNA(INDEX('Stock Model'!$C$9:$AU$53,MATCH('Installed UEC'!$B48,year,0),MATCH($B48-AH$4+1,Age,0))),0,INDEX('Stock Model'!$C$9:$AU$53,MATCH('Installed UEC'!$B48,year,0),MATCH($B48-AH$4+1,Age,0)))</f>
        <v>0</v>
      </c>
      <c r="AI48" s="521">
        <f ca="1">IF(ISNA(INDEX('Stock Model'!$C$9:$AU$53,MATCH('Installed UEC'!$B48,year,0),MATCH($B48-AI$4+1,Age,0))),0,INDEX('Stock Model'!$C$9:$AU$53,MATCH('Installed UEC'!$B48,year,0),MATCH($B48-AI$4+1,Age,0)))</f>
        <v>0</v>
      </c>
      <c r="AJ48" s="521">
        <f ca="1">IF(ISNA(INDEX('Stock Model'!$C$9:$AU$53,MATCH('Installed UEC'!$B48,year,0),MATCH($B48-AJ$4+1,Age,0))),0,INDEX('Stock Model'!$C$9:$AU$53,MATCH('Installed UEC'!$B48,year,0),MATCH($B48-AJ$4+1,Age,0)))</f>
        <v>37518.811435220836</v>
      </c>
      <c r="AK48" s="521">
        <f ca="1">IF(ISNA(INDEX('Stock Model'!$C$9:$AU$53,MATCH('Installed UEC'!$B48,year,0),MATCH($B48-AK$4+1,Age,0))),0,INDEX('Stock Model'!$C$9:$AU$53,MATCH('Installed UEC'!$B48,year,0),MATCH($B48-AK$4+1,Age,0)))</f>
        <v>39267.232513852345</v>
      </c>
      <c r="AL48" s="521">
        <f ca="1">IF(ISNA(INDEX('Stock Model'!$C$9:$AU$53,MATCH('Installed UEC'!$B48,year,0),MATCH($B48-AL$4+1,Age,0))),0,INDEX('Stock Model'!$C$9:$AU$53,MATCH('Installed UEC'!$B48,year,0),MATCH($B48-AL$4+1,Age,0)))</f>
        <v>39745.295061802644</v>
      </c>
      <c r="AM48" s="521">
        <f ca="1">IF(ISNA(INDEX('Stock Model'!$C$9:$AU$53,MATCH('Installed UEC'!$B48,year,0),MATCH($B48-AM$4+1,Age,0))),0,INDEX('Stock Model'!$C$9:$AU$53,MATCH('Installed UEC'!$B48,year,0),MATCH($B48-AM$4+1,Age,0)))</f>
        <v>39990.91050025573</v>
      </c>
      <c r="AN48" s="521">
        <f ca="1">IF(ISNA(INDEX('Stock Model'!$C$9:$AU$53,MATCH('Installed UEC'!$B48,year,0),MATCH($B48-AN$4+1,Age,0))),0,INDEX('Stock Model'!$C$9:$AU$53,MATCH('Installed UEC'!$B48,year,0),MATCH($B48-AN$4+1,Age,0)))</f>
        <v>39920.598524894915</v>
      </c>
      <c r="AO48" s="521">
        <f ca="1">IF(ISNA(INDEX('Stock Model'!$C$9:$AU$53,MATCH('Installed UEC'!$B48,year,0),MATCH($B48-AO$4+1,Age,0))),0,INDEX('Stock Model'!$C$9:$AU$53,MATCH('Installed UEC'!$B48,year,0),MATCH($B48-AO$4+1,Age,0)))</f>
        <v>40508.2433994352</v>
      </c>
      <c r="AP48" s="521">
        <f ca="1">IF(ISNA(INDEX('Stock Model'!$C$9:$AU$53,MATCH('Installed UEC'!$B48,year,0),MATCH($B48-AP$4+1,Age,0))),0,INDEX('Stock Model'!$C$9:$AU$53,MATCH('Installed UEC'!$B48,year,0),MATCH($B48-AP$4+1,Age,0)))</f>
        <v>44879.400386932844</v>
      </c>
      <c r="AQ48" s="521">
        <f ca="1">IF(ISNA(INDEX('Stock Model'!$C$9:$AU$53,MATCH('Installed UEC'!$B48,year,0),MATCH($B48-AQ$4+1,Age,0))),0,INDEX('Stock Model'!$C$9:$AU$53,MATCH('Installed UEC'!$B48,year,0),MATCH($B48-AQ$4+1,Age,0)))</f>
        <v>44988.076991743204</v>
      </c>
      <c r="AR48" s="521">
        <f ca="1">IF(ISNA(INDEX('Stock Model'!$C$9:$AU$53,MATCH('Installed UEC'!$B48,year,0),MATCH($B48-AR$4+1,Age,0))),0,INDEX('Stock Model'!$C$9:$AU$53,MATCH('Installed UEC'!$B48,year,0),MATCH($B48-AR$4+1,Age,0)))</f>
        <v>47670.057335394114</v>
      </c>
      <c r="AS48" s="521">
        <f ca="1">IF(ISNA(INDEX('Stock Model'!$C$9:$AU$53,MATCH('Installed UEC'!$B48,year,0),MATCH($B48-AS$4+1,Age,0))),0,INDEX('Stock Model'!$C$9:$AU$53,MATCH('Installed UEC'!$B48,year,0),MATCH($B48-AS$4+1,Age,0)))</f>
        <v>44919.10389651383</v>
      </c>
      <c r="AT48" s="521">
        <f ca="1">IF(ISNA(INDEX('Stock Model'!$C$9:$AU$53,MATCH('Installed UEC'!$B48,year,0),MATCH($B48-AT$4+1,Age,0))),0,INDEX('Stock Model'!$C$9:$AU$53,MATCH('Installed UEC'!$B48,year,0),MATCH($B48-AT$4+1,Age,0)))</f>
        <v>43570.13165433609</v>
      </c>
      <c r="AU48" s="521">
        <f>IF(ISNA(INDEX('Stock Model'!$C$9:$AU$53,MATCH('Installed UEC'!$B48,year,0),MATCH($B48-AU$4+1,Age,0))),0,INDEX('Stock Model'!$C$9:$AU$53,MATCH('Installed UEC'!$B48,year,0),MATCH($B48-AU$4+1,Age,0)))</f>
        <v>0</v>
      </c>
      <c r="AV48" s="521">
        <f ca="1" t="shared" si="1"/>
        <v>462977.86170038173</v>
      </c>
      <c r="AW48" s="511" t="str">
        <f ca="1">IF(AV48=SUM('Stock Model'!C52:AU52),"OK","Error")</f>
        <v>OK</v>
      </c>
    </row>
    <row r="49" spans="1:49" ht="15">
      <c r="A49" s="700"/>
      <c r="B49" s="511">
        <f t="shared" si="2"/>
        <v>2034</v>
      </c>
      <c r="C49" s="521">
        <f ca="1">IF(ISNA(INDEX('Stock Model'!$C$9:$AU$53,MATCH('Installed UEC'!$B49,year,0),MATCH($B49-C$4+1,Age,0))),0,INDEX('Stock Model'!$C$9:$AU$53,MATCH('Installed UEC'!$B49,year,0),MATCH($B49-C$4+1,Age,0)))</f>
        <v>0</v>
      </c>
      <c r="D49" s="521">
        <f ca="1">IF(ISNA(INDEX('Stock Model'!$C$9:$AU$53,MATCH('Installed UEC'!$B49,year,0),MATCH($B49-D$4+1,Age,0))),0,INDEX('Stock Model'!$C$9:$AU$53,MATCH('Installed UEC'!$B49,year,0),MATCH($B49-D$4+1,Age,0)))</f>
        <v>0</v>
      </c>
      <c r="E49" s="521">
        <f ca="1">IF(ISNA(INDEX('Stock Model'!$C$9:$AU$53,MATCH('Installed UEC'!$B49,year,0),MATCH($B49-E$4+1,Age,0))),0,INDEX('Stock Model'!$C$9:$AU$53,MATCH('Installed UEC'!$B49,year,0),MATCH($B49-E$4+1,Age,0)))</f>
        <v>0</v>
      </c>
      <c r="F49" s="521">
        <f ca="1">IF(ISNA(INDEX('Stock Model'!$C$9:$AU$53,MATCH('Installed UEC'!$B49,year,0),MATCH($B49-F$4+1,Age,0))),0,INDEX('Stock Model'!$C$9:$AU$53,MATCH('Installed UEC'!$B49,year,0),MATCH($B49-F$4+1,Age,0)))</f>
        <v>0</v>
      </c>
      <c r="G49" s="521">
        <f ca="1">IF(ISNA(INDEX('Stock Model'!$C$9:$AU$53,MATCH('Installed UEC'!$B49,year,0),MATCH($B49-G$4+1,Age,0))),0,INDEX('Stock Model'!$C$9:$AU$53,MATCH('Installed UEC'!$B49,year,0),MATCH($B49-G$4+1,Age,0)))</f>
        <v>0</v>
      </c>
      <c r="H49" s="521">
        <f ca="1">IF(ISNA(INDEX('Stock Model'!$C$9:$AU$53,MATCH('Installed UEC'!$B49,year,0),MATCH($B49-H$4+1,Age,0))),0,INDEX('Stock Model'!$C$9:$AU$53,MATCH('Installed UEC'!$B49,year,0),MATCH($B49-H$4+1,Age,0)))</f>
        <v>0</v>
      </c>
      <c r="I49" s="521">
        <f ca="1">IF(ISNA(INDEX('Stock Model'!$C$9:$AU$53,MATCH('Installed UEC'!$B49,year,0),MATCH($B49-I$4+1,Age,0))),0,INDEX('Stock Model'!$C$9:$AU$53,MATCH('Installed UEC'!$B49,year,0),MATCH($B49-I$4+1,Age,0)))</f>
        <v>0</v>
      </c>
      <c r="J49" s="521">
        <f ca="1">IF(ISNA(INDEX('Stock Model'!$C$9:$AU$53,MATCH('Installed UEC'!$B49,year,0),MATCH($B49-J$4+1,Age,0))),0,INDEX('Stock Model'!$C$9:$AU$53,MATCH('Installed UEC'!$B49,year,0),MATCH($B49-J$4+1,Age,0)))</f>
        <v>0</v>
      </c>
      <c r="K49" s="521">
        <f ca="1">IF(ISNA(INDEX('Stock Model'!$C$9:$AU$53,MATCH('Installed UEC'!$B49,year,0),MATCH($B49-K$4+1,Age,0))),0,INDEX('Stock Model'!$C$9:$AU$53,MATCH('Installed UEC'!$B49,year,0),MATCH($B49-K$4+1,Age,0)))</f>
        <v>0</v>
      </c>
      <c r="L49" s="521">
        <f ca="1">IF(ISNA(INDEX('Stock Model'!$C$9:$AU$53,MATCH('Installed UEC'!$B49,year,0),MATCH($B49-L$4+1,Age,0))),0,INDEX('Stock Model'!$C$9:$AU$53,MATCH('Installed UEC'!$B49,year,0),MATCH($B49-L$4+1,Age,0)))</f>
        <v>0</v>
      </c>
      <c r="M49" s="521">
        <f ca="1">IF(ISNA(INDEX('Stock Model'!$C$9:$AU$53,MATCH('Installed UEC'!$B49,year,0),MATCH($B49-M$4+1,Age,0))),0,INDEX('Stock Model'!$C$9:$AU$53,MATCH('Installed UEC'!$B49,year,0),MATCH($B49-M$4+1,Age,0)))</f>
        <v>0</v>
      </c>
      <c r="N49" s="521">
        <f ca="1">IF(ISNA(INDEX('Stock Model'!$C$9:$AU$53,MATCH('Installed UEC'!$B49,year,0),MATCH($B49-N$4+1,Age,0))),0,INDEX('Stock Model'!$C$9:$AU$53,MATCH('Installed UEC'!$B49,year,0),MATCH($B49-N$4+1,Age,0)))</f>
        <v>0</v>
      </c>
      <c r="O49" s="521">
        <f ca="1">IF(ISNA(INDEX('Stock Model'!$C$9:$AU$53,MATCH('Installed UEC'!$B49,year,0),MATCH($B49-O$4+1,Age,0))),0,INDEX('Stock Model'!$C$9:$AU$53,MATCH('Installed UEC'!$B49,year,0),MATCH($B49-O$4+1,Age,0)))</f>
        <v>0</v>
      </c>
      <c r="P49" s="521">
        <f ca="1">IF(ISNA(INDEX('Stock Model'!$C$9:$AU$53,MATCH('Installed UEC'!$B49,year,0),MATCH($B49-P$4+1,Age,0))),0,INDEX('Stock Model'!$C$9:$AU$53,MATCH('Installed UEC'!$B49,year,0),MATCH($B49-P$4+1,Age,0)))</f>
        <v>0</v>
      </c>
      <c r="Q49" s="521">
        <f ca="1">IF(ISNA(INDEX('Stock Model'!$C$9:$AU$53,MATCH('Installed UEC'!$B49,year,0),MATCH($B49-Q$4+1,Age,0))),0,INDEX('Stock Model'!$C$9:$AU$53,MATCH('Installed UEC'!$B49,year,0),MATCH($B49-Q$4+1,Age,0)))</f>
        <v>0</v>
      </c>
      <c r="R49" s="521">
        <f ca="1">IF(ISNA(INDEX('Stock Model'!$C$9:$AU$53,MATCH('Installed UEC'!$B49,year,0),MATCH($B49-R$4+1,Age,0))),0,INDEX('Stock Model'!$C$9:$AU$53,MATCH('Installed UEC'!$B49,year,0),MATCH($B49-R$4+1,Age,0)))</f>
        <v>0</v>
      </c>
      <c r="S49" s="521">
        <f ca="1">IF(ISNA(INDEX('Stock Model'!$C$9:$AU$53,MATCH('Installed UEC'!$B49,year,0),MATCH($B49-S$4+1,Age,0))),0,INDEX('Stock Model'!$C$9:$AU$53,MATCH('Installed UEC'!$B49,year,0),MATCH($B49-S$4+1,Age,0)))</f>
        <v>0</v>
      </c>
      <c r="T49" s="521">
        <f ca="1">IF(ISNA(INDEX('Stock Model'!$C$9:$AU$53,MATCH('Installed UEC'!$B49,year,0),MATCH($B49-T$4+1,Age,0))),0,INDEX('Stock Model'!$C$9:$AU$53,MATCH('Installed UEC'!$B49,year,0),MATCH($B49-T$4+1,Age,0)))</f>
        <v>0</v>
      </c>
      <c r="U49" s="521">
        <f ca="1">IF(ISNA(INDEX('Stock Model'!$C$9:$AU$53,MATCH('Installed UEC'!$B49,year,0),MATCH($B49-U$4+1,Age,0))),0,INDEX('Stock Model'!$C$9:$AU$53,MATCH('Installed UEC'!$B49,year,0),MATCH($B49-U$4+1,Age,0)))</f>
        <v>0</v>
      </c>
      <c r="V49" s="521">
        <f ca="1">IF(ISNA(INDEX('Stock Model'!$C$9:$AU$53,MATCH('Installed UEC'!$B49,year,0),MATCH($B49-V$4+1,Age,0))),0,INDEX('Stock Model'!$C$9:$AU$53,MATCH('Installed UEC'!$B49,year,0),MATCH($B49-V$4+1,Age,0)))</f>
        <v>0</v>
      </c>
      <c r="W49" s="521">
        <f ca="1">IF(ISNA(INDEX('Stock Model'!$C$9:$AU$53,MATCH('Installed UEC'!$B49,year,0),MATCH($B49-W$4+1,Age,0))),0,INDEX('Stock Model'!$C$9:$AU$53,MATCH('Installed UEC'!$B49,year,0),MATCH($B49-W$4+1,Age,0)))</f>
        <v>0</v>
      </c>
      <c r="X49" s="521">
        <f ca="1">IF(ISNA(INDEX('Stock Model'!$C$9:$AU$53,MATCH('Installed UEC'!$B49,year,0),MATCH($B49-X$4+1,Age,0))),0,INDEX('Stock Model'!$C$9:$AU$53,MATCH('Installed UEC'!$B49,year,0),MATCH($B49-X$4+1,Age,0)))</f>
        <v>0</v>
      </c>
      <c r="Y49" s="521">
        <f ca="1">IF(ISNA(INDEX('Stock Model'!$C$9:$AU$53,MATCH('Installed UEC'!$B49,year,0),MATCH($B49-Y$4+1,Age,0))),0,INDEX('Stock Model'!$C$9:$AU$53,MATCH('Installed UEC'!$B49,year,0),MATCH($B49-Y$4+1,Age,0)))</f>
        <v>0</v>
      </c>
      <c r="Z49" s="521">
        <f ca="1">IF(ISNA(INDEX('Stock Model'!$C$9:$AU$53,MATCH('Installed UEC'!$B49,year,0),MATCH($B49-Z$4+1,Age,0))),0,INDEX('Stock Model'!$C$9:$AU$53,MATCH('Installed UEC'!$B49,year,0),MATCH($B49-Z$4+1,Age,0)))</f>
        <v>0</v>
      </c>
      <c r="AA49" s="521">
        <f ca="1">IF(ISNA(INDEX('Stock Model'!$C$9:$AU$53,MATCH('Installed UEC'!$B49,year,0),MATCH($B49-AA$4+1,Age,0))),0,INDEX('Stock Model'!$C$9:$AU$53,MATCH('Installed UEC'!$B49,year,0),MATCH($B49-AA$4+1,Age,0)))</f>
        <v>0</v>
      </c>
      <c r="AB49" s="521">
        <f ca="1">IF(ISNA(INDEX('Stock Model'!$C$9:$AU$53,MATCH('Installed UEC'!$B49,year,0),MATCH($B49-AB$4+1,Age,0))),0,INDEX('Stock Model'!$C$9:$AU$53,MATCH('Installed UEC'!$B49,year,0),MATCH($B49-AB$4+1,Age,0)))</f>
        <v>0</v>
      </c>
      <c r="AC49" s="521">
        <f ca="1">IF(ISNA(INDEX('Stock Model'!$C$9:$AU$53,MATCH('Installed UEC'!$B49,year,0),MATCH($B49-AC$4+1,Age,0))),0,INDEX('Stock Model'!$C$9:$AU$53,MATCH('Installed UEC'!$B49,year,0),MATCH($B49-AC$4+1,Age,0)))</f>
        <v>0</v>
      </c>
      <c r="AD49" s="521">
        <f ca="1">IF(ISNA(INDEX('Stock Model'!$C$9:$AU$53,MATCH('Installed UEC'!$B49,year,0),MATCH($B49-AD$4+1,Age,0))),0,INDEX('Stock Model'!$C$9:$AU$53,MATCH('Installed UEC'!$B49,year,0),MATCH($B49-AD$4+1,Age,0)))</f>
        <v>0</v>
      </c>
      <c r="AE49" s="521">
        <f ca="1">IF(ISNA(INDEX('Stock Model'!$C$9:$AU$53,MATCH('Installed UEC'!$B49,year,0),MATCH($B49-AE$4+1,Age,0))),0,INDEX('Stock Model'!$C$9:$AU$53,MATCH('Installed UEC'!$B49,year,0),MATCH($B49-AE$4+1,Age,0)))</f>
        <v>0</v>
      </c>
      <c r="AF49" s="521">
        <f ca="1">IF(ISNA(INDEX('Stock Model'!$C$9:$AU$53,MATCH('Installed UEC'!$B49,year,0),MATCH($B49-AF$4+1,Age,0))),0,INDEX('Stock Model'!$C$9:$AU$53,MATCH('Installed UEC'!$B49,year,0),MATCH($B49-AF$4+1,Age,0)))</f>
        <v>0</v>
      </c>
      <c r="AG49" s="521">
        <f ca="1">IF(ISNA(INDEX('Stock Model'!$C$9:$AU$53,MATCH('Installed UEC'!$B49,year,0),MATCH($B49-AG$4+1,Age,0))),0,INDEX('Stock Model'!$C$9:$AU$53,MATCH('Installed UEC'!$B49,year,0),MATCH($B49-AG$4+1,Age,0)))</f>
        <v>0</v>
      </c>
      <c r="AH49" s="521">
        <f ca="1">IF(ISNA(INDEX('Stock Model'!$C$9:$AU$53,MATCH('Installed UEC'!$B49,year,0),MATCH($B49-AH$4+1,Age,0))),0,INDEX('Stock Model'!$C$9:$AU$53,MATCH('Installed UEC'!$B49,year,0),MATCH($B49-AH$4+1,Age,0)))</f>
        <v>0</v>
      </c>
      <c r="AI49" s="521">
        <f ca="1">IF(ISNA(INDEX('Stock Model'!$C$9:$AU$53,MATCH('Installed UEC'!$B49,year,0),MATCH($B49-AI$4+1,Age,0))),0,INDEX('Stock Model'!$C$9:$AU$53,MATCH('Installed UEC'!$B49,year,0),MATCH($B49-AI$4+1,Age,0)))</f>
        <v>0</v>
      </c>
      <c r="AJ49" s="521">
        <f ca="1">IF(ISNA(INDEX('Stock Model'!$C$9:$AU$53,MATCH('Installed UEC'!$B49,year,0),MATCH($B49-AJ$4+1,Age,0))),0,INDEX('Stock Model'!$C$9:$AU$53,MATCH('Installed UEC'!$B49,year,0),MATCH($B49-AJ$4+1,Age,0)))</f>
        <v>0</v>
      </c>
      <c r="AK49" s="521">
        <f ca="1">IF(ISNA(INDEX('Stock Model'!$C$9:$AU$53,MATCH('Installed UEC'!$B49,year,0),MATCH($B49-AK$4+1,Age,0))),0,INDEX('Stock Model'!$C$9:$AU$53,MATCH('Installed UEC'!$B49,year,0),MATCH($B49-AK$4+1,Age,0)))</f>
        <v>39267.232513852345</v>
      </c>
      <c r="AL49" s="521">
        <f ca="1">IF(ISNA(INDEX('Stock Model'!$C$9:$AU$53,MATCH('Installed UEC'!$B49,year,0),MATCH($B49-AL$4+1,Age,0))),0,INDEX('Stock Model'!$C$9:$AU$53,MATCH('Installed UEC'!$B49,year,0),MATCH($B49-AL$4+1,Age,0)))</f>
        <v>39745.295061802644</v>
      </c>
      <c r="AM49" s="521">
        <f ca="1">IF(ISNA(INDEX('Stock Model'!$C$9:$AU$53,MATCH('Installed UEC'!$B49,year,0),MATCH($B49-AM$4+1,Age,0))),0,INDEX('Stock Model'!$C$9:$AU$53,MATCH('Installed UEC'!$B49,year,0),MATCH($B49-AM$4+1,Age,0)))</f>
        <v>39990.91050025573</v>
      </c>
      <c r="AN49" s="521">
        <f ca="1">IF(ISNA(INDEX('Stock Model'!$C$9:$AU$53,MATCH('Installed UEC'!$B49,year,0),MATCH($B49-AN$4+1,Age,0))),0,INDEX('Stock Model'!$C$9:$AU$53,MATCH('Installed UEC'!$B49,year,0),MATCH($B49-AN$4+1,Age,0)))</f>
        <v>39920.598524894915</v>
      </c>
      <c r="AO49" s="521">
        <f ca="1">IF(ISNA(INDEX('Stock Model'!$C$9:$AU$53,MATCH('Installed UEC'!$B49,year,0),MATCH($B49-AO$4+1,Age,0))),0,INDEX('Stock Model'!$C$9:$AU$53,MATCH('Installed UEC'!$B49,year,0),MATCH($B49-AO$4+1,Age,0)))</f>
        <v>40508.2433994352</v>
      </c>
      <c r="AP49" s="521">
        <f ca="1">IF(ISNA(INDEX('Stock Model'!$C$9:$AU$53,MATCH('Installed UEC'!$B49,year,0),MATCH($B49-AP$4+1,Age,0))),0,INDEX('Stock Model'!$C$9:$AU$53,MATCH('Installed UEC'!$B49,year,0),MATCH($B49-AP$4+1,Age,0)))</f>
        <v>44879.400386932844</v>
      </c>
      <c r="AQ49" s="521">
        <f ca="1">IF(ISNA(INDEX('Stock Model'!$C$9:$AU$53,MATCH('Installed UEC'!$B49,year,0),MATCH($B49-AQ$4+1,Age,0))),0,INDEX('Stock Model'!$C$9:$AU$53,MATCH('Installed UEC'!$B49,year,0),MATCH($B49-AQ$4+1,Age,0)))</f>
        <v>44988.076991743204</v>
      </c>
      <c r="AR49" s="521">
        <f ca="1">IF(ISNA(INDEX('Stock Model'!$C$9:$AU$53,MATCH('Installed UEC'!$B49,year,0),MATCH($B49-AR$4+1,Age,0))),0,INDEX('Stock Model'!$C$9:$AU$53,MATCH('Installed UEC'!$B49,year,0),MATCH($B49-AR$4+1,Age,0)))</f>
        <v>47670.057335394114</v>
      </c>
      <c r="AS49" s="521">
        <f ca="1">IF(ISNA(INDEX('Stock Model'!$C$9:$AU$53,MATCH('Installed UEC'!$B49,year,0),MATCH($B49-AS$4+1,Age,0))),0,INDEX('Stock Model'!$C$9:$AU$53,MATCH('Installed UEC'!$B49,year,0),MATCH($B49-AS$4+1,Age,0)))</f>
        <v>44919.10389651383</v>
      </c>
      <c r="AT49" s="521">
        <f ca="1">IF(ISNA(INDEX('Stock Model'!$C$9:$AU$53,MATCH('Installed UEC'!$B49,year,0),MATCH($B49-AT$4+1,Age,0))),0,INDEX('Stock Model'!$C$9:$AU$53,MATCH('Installed UEC'!$B49,year,0),MATCH($B49-AT$4+1,Age,0)))</f>
        <v>43570.13165433609</v>
      </c>
      <c r="AU49" s="521">
        <f ca="1">IF(ISNA(INDEX('Stock Model'!$C$9:$AU$53,MATCH('Installed UEC'!$B49,year,0),MATCH($B49-AU$4+1,Age,0))),0,INDEX('Stock Model'!$C$9:$AU$53,MATCH('Installed UEC'!$B49,year,0),MATCH($B49-AU$4+1,Age,0)))</f>
        <v>40832.18450353086</v>
      </c>
      <c r="AV49" s="521">
        <f ca="1" t="shared" si="1"/>
        <v>466291.2347686917</v>
      </c>
      <c r="AW49" s="511" t="str">
        <f ca="1">IF(AV49=SUM('Stock Model'!C53:AU53),"OK","Error")</f>
        <v>OK</v>
      </c>
    </row>
    <row r="50" spans="1:49" ht="15">
      <c r="A50" s="700"/>
      <c r="B50" s="511">
        <f t="shared" si="2"/>
        <v>2035</v>
      </c>
      <c r="C50" s="521">
        <f>IF(ISNA(INDEX('Stock Model'!$C$9:$AU$53,MATCH('Installed UEC'!$B50,year,0),MATCH($B50-C$4+1,Age,0))),0,INDEX('Stock Model'!$C$9:$AU$53,MATCH('Installed UEC'!$B50,year,0),MATCH($B50-C$4+1,Age,0)))</f>
        <v>0</v>
      </c>
      <c r="D50" s="521">
        <f>IF(ISNA(INDEX('Stock Model'!$C$9:$AU$53,MATCH('Installed UEC'!$B50,year,0),MATCH($B50-D$4+1,Age,0))),0,INDEX('Stock Model'!$C$9:$AU$53,MATCH('Installed UEC'!$B50,year,0),MATCH($B50-D$4+1,Age,0)))</f>
        <v>0</v>
      </c>
      <c r="E50" s="521">
        <f>IF(ISNA(INDEX('Stock Model'!$C$9:$AU$53,MATCH('Installed UEC'!$B50,year,0),MATCH($B50-E$4+1,Age,0))),0,INDEX('Stock Model'!$C$9:$AU$53,MATCH('Installed UEC'!$B50,year,0),MATCH($B50-E$4+1,Age,0)))</f>
        <v>0</v>
      </c>
      <c r="F50" s="521">
        <f>IF(ISNA(INDEX('Stock Model'!$C$9:$AU$53,MATCH('Installed UEC'!$B50,year,0),MATCH($B50-F$4+1,Age,0))),0,INDEX('Stock Model'!$C$9:$AU$53,MATCH('Installed UEC'!$B50,year,0),MATCH($B50-F$4+1,Age,0)))</f>
        <v>0</v>
      </c>
      <c r="G50" s="521">
        <f>IF(ISNA(INDEX('Stock Model'!$C$9:$AU$53,MATCH('Installed UEC'!$B50,year,0),MATCH($B50-G$4+1,Age,0))),0,INDEX('Stock Model'!$C$9:$AU$53,MATCH('Installed UEC'!$B50,year,0),MATCH($B50-G$4+1,Age,0)))</f>
        <v>0</v>
      </c>
      <c r="H50" s="521">
        <f>IF(ISNA(INDEX('Stock Model'!$C$9:$AU$53,MATCH('Installed UEC'!$B50,year,0),MATCH($B50-H$4+1,Age,0))),0,INDEX('Stock Model'!$C$9:$AU$53,MATCH('Installed UEC'!$B50,year,0),MATCH($B50-H$4+1,Age,0)))</f>
        <v>0</v>
      </c>
      <c r="I50" s="521">
        <f>IF(ISNA(INDEX('Stock Model'!$C$9:$AU$53,MATCH('Installed UEC'!$B50,year,0),MATCH($B50-I$4+1,Age,0))),0,INDEX('Stock Model'!$C$9:$AU$53,MATCH('Installed UEC'!$B50,year,0),MATCH($B50-I$4+1,Age,0)))</f>
        <v>0</v>
      </c>
      <c r="J50" s="521">
        <f>IF(ISNA(INDEX('Stock Model'!$C$9:$AU$53,MATCH('Installed UEC'!$B50,year,0),MATCH($B50-J$4+1,Age,0))),0,INDEX('Stock Model'!$C$9:$AU$53,MATCH('Installed UEC'!$B50,year,0),MATCH($B50-J$4+1,Age,0)))</f>
        <v>0</v>
      </c>
      <c r="K50" s="521">
        <f>IF(ISNA(INDEX('Stock Model'!$C$9:$AU$53,MATCH('Installed UEC'!$B50,year,0),MATCH($B50-K$4+1,Age,0))),0,INDEX('Stock Model'!$C$9:$AU$53,MATCH('Installed UEC'!$B50,year,0),MATCH($B50-K$4+1,Age,0)))</f>
        <v>0</v>
      </c>
      <c r="L50" s="521">
        <f>IF(ISNA(INDEX('Stock Model'!$C$9:$AU$53,MATCH('Installed UEC'!$B50,year,0),MATCH($B50-L$4+1,Age,0))),0,INDEX('Stock Model'!$C$9:$AU$53,MATCH('Installed UEC'!$B50,year,0),MATCH($B50-L$4+1,Age,0)))</f>
        <v>0</v>
      </c>
      <c r="M50" s="521">
        <f>IF(ISNA(INDEX('Stock Model'!$C$9:$AU$53,MATCH('Installed UEC'!$B50,year,0),MATCH($B50-M$4+1,Age,0))),0,INDEX('Stock Model'!$C$9:$AU$53,MATCH('Installed UEC'!$B50,year,0),MATCH($B50-M$4+1,Age,0)))</f>
        <v>0</v>
      </c>
      <c r="N50" s="521">
        <f>IF(ISNA(INDEX('Stock Model'!$C$9:$AU$53,MATCH('Installed UEC'!$B50,year,0),MATCH($B50-N$4+1,Age,0))),0,INDEX('Stock Model'!$C$9:$AU$53,MATCH('Installed UEC'!$B50,year,0),MATCH($B50-N$4+1,Age,0)))</f>
        <v>0</v>
      </c>
      <c r="O50" s="521">
        <f>IF(ISNA(INDEX('Stock Model'!$C$9:$AU$53,MATCH('Installed UEC'!$B50,year,0),MATCH($B50-O$4+1,Age,0))),0,INDEX('Stock Model'!$C$9:$AU$53,MATCH('Installed UEC'!$B50,year,0),MATCH($B50-O$4+1,Age,0)))</f>
        <v>0</v>
      </c>
      <c r="P50" s="521">
        <f>IF(ISNA(INDEX('Stock Model'!$C$9:$AU$53,MATCH('Installed UEC'!$B50,year,0),MATCH($B50-P$4+1,Age,0))),0,INDEX('Stock Model'!$C$9:$AU$53,MATCH('Installed UEC'!$B50,year,0),MATCH($B50-P$4+1,Age,0)))</f>
        <v>0</v>
      </c>
      <c r="Q50" s="521">
        <f>IF(ISNA(INDEX('Stock Model'!$C$9:$AU$53,MATCH('Installed UEC'!$B50,year,0),MATCH($B50-Q$4+1,Age,0))),0,INDEX('Stock Model'!$C$9:$AU$53,MATCH('Installed UEC'!$B50,year,0),MATCH($B50-Q$4+1,Age,0)))</f>
        <v>0</v>
      </c>
      <c r="R50" s="521">
        <f>IF(ISNA(INDEX('Stock Model'!$C$9:$AU$53,MATCH('Installed UEC'!$B50,year,0),MATCH($B50-R$4+1,Age,0))),0,INDEX('Stock Model'!$C$9:$AU$53,MATCH('Installed UEC'!$B50,year,0),MATCH($B50-R$4+1,Age,0)))</f>
        <v>0</v>
      </c>
      <c r="S50" s="521">
        <f>IF(ISNA(INDEX('Stock Model'!$C$9:$AU$53,MATCH('Installed UEC'!$B50,year,0),MATCH($B50-S$4+1,Age,0))),0,INDEX('Stock Model'!$C$9:$AU$53,MATCH('Installed UEC'!$B50,year,0),MATCH($B50-S$4+1,Age,0)))</f>
        <v>0</v>
      </c>
      <c r="T50" s="521">
        <f>IF(ISNA(INDEX('Stock Model'!$C$9:$AU$53,MATCH('Installed UEC'!$B50,year,0),MATCH($B50-T$4+1,Age,0))),0,INDEX('Stock Model'!$C$9:$AU$53,MATCH('Installed UEC'!$B50,year,0),MATCH($B50-T$4+1,Age,0)))</f>
        <v>0</v>
      </c>
      <c r="U50" s="521">
        <f>IF(ISNA(INDEX('Stock Model'!$C$9:$AU$53,MATCH('Installed UEC'!$B50,year,0),MATCH($B50-U$4+1,Age,0))),0,INDEX('Stock Model'!$C$9:$AU$53,MATCH('Installed UEC'!$B50,year,0),MATCH($B50-U$4+1,Age,0)))</f>
        <v>0</v>
      </c>
      <c r="V50" s="521">
        <f>IF(ISNA(INDEX('Stock Model'!$C$9:$AU$53,MATCH('Installed UEC'!$B50,year,0),MATCH($B50-V$4+1,Age,0))),0,INDEX('Stock Model'!$C$9:$AU$53,MATCH('Installed UEC'!$B50,year,0),MATCH($B50-V$4+1,Age,0)))</f>
        <v>0</v>
      </c>
      <c r="W50" s="521">
        <f>IF(ISNA(INDEX('Stock Model'!$C$9:$AU$53,MATCH('Installed UEC'!$B50,year,0),MATCH($B50-W$4+1,Age,0))),0,INDEX('Stock Model'!$C$9:$AU$53,MATCH('Installed UEC'!$B50,year,0),MATCH($B50-W$4+1,Age,0)))</f>
        <v>0</v>
      </c>
      <c r="X50" s="521">
        <f>IF(ISNA(INDEX('Stock Model'!$C$9:$AU$53,MATCH('Installed UEC'!$B50,year,0),MATCH($B50-X$4+1,Age,0))),0,INDEX('Stock Model'!$C$9:$AU$53,MATCH('Installed UEC'!$B50,year,0),MATCH($B50-X$4+1,Age,0)))</f>
        <v>0</v>
      </c>
      <c r="Y50" s="521">
        <f>IF(ISNA(INDEX('Stock Model'!$C$9:$AU$53,MATCH('Installed UEC'!$B50,year,0),MATCH($B50-Y$4+1,Age,0))),0,INDEX('Stock Model'!$C$9:$AU$53,MATCH('Installed UEC'!$B50,year,0),MATCH($B50-Y$4+1,Age,0)))</f>
        <v>0</v>
      </c>
      <c r="Z50" s="521">
        <f>IF(ISNA(INDEX('Stock Model'!$C$9:$AU$53,MATCH('Installed UEC'!$B50,year,0),MATCH($B50-Z$4+1,Age,0))),0,INDEX('Stock Model'!$C$9:$AU$53,MATCH('Installed UEC'!$B50,year,0),MATCH($B50-Z$4+1,Age,0)))</f>
        <v>0</v>
      </c>
      <c r="AA50" s="521">
        <f>IF(ISNA(INDEX('Stock Model'!$C$9:$AU$53,MATCH('Installed UEC'!$B50,year,0),MATCH($B50-AA$4+1,Age,0))),0,INDEX('Stock Model'!$C$9:$AU$53,MATCH('Installed UEC'!$B50,year,0),MATCH($B50-AA$4+1,Age,0)))</f>
        <v>0</v>
      </c>
      <c r="AB50" s="521">
        <f>IF(ISNA(INDEX('Stock Model'!$C$9:$AU$53,MATCH('Installed UEC'!$B50,year,0),MATCH($B50-AB$4+1,Age,0))),0,INDEX('Stock Model'!$C$9:$AU$53,MATCH('Installed UEC'!$B50,year,0),MATCH($B50-AB$4+1,Age,0)))</f>
        <v>0</v>
      </c>
      <c r="AC50" s="521">
        <f>IF(ISNA(INDEX('Stock Model'!$C$9:$AU$53,MATCH('Installed UEC'!$B50,year,0),MATCH($B50-AC$4+1,Age,0))),0,INDEX('Stock Model'!$C$9:$AU$53,MATCH('Installed UEC'!$B50,year,0),MATCH($B50-AC$4+1,Age,0)))</f>
        <v>0</v>
      </c>
      <c r="AD50" s="521">
        <f>IF(ISNA(INDEX('Stock Model'!$C$9:$AU$53,MATCH('Installed UEC'!$B50,year,0),MATCH($B50-AD$4+1,Age,0))),0,INDEX('Stock Model'!$C$9:$AU$53,MATCH('Installed UEC'!$B50,year,0),MATCH($B50-AD$4+1,Age,0)))</f>
        <v>0</v>
      </c>
      <c r="AE50" s="521">
        <f>IF(ISNA(INDEX('Stock Model'!$C$9:$AU$53,MATCH('Installed UEC'!$B50,year,0),MATCH($B50-AE$4+1,Age,0))),0,INDEX('Stock Model'!$C$9:$AU$53,MATCH('Installed UEC'!$B50,year,0),MATCH($B50-AE$4+1,Age,0)))</f>
        <v>0</v>
      </c>
      <c r="AF50" s="521">
        <f>IF(ISNA(INDEX('Stock Model'!$C$9:$AU$53,MATCH('Installed UEC'!$B50,year,0),MATCH($B50-AF$4+1,Age,0))),0,INDEX('Stock Model'!$C$9:$AU$53,MATCH('Installed UEC'!$B50,year,0),MATCH($B50-AF$4+1,Age,0)))</f>
        <v>0</v>
      </c>
      <c r="AG50" s="521">
        <f>IF(ISNA(INDEX('Stock Model'!$C$9:$AU$53,MATCH('Installed UEC'!$B50,year,0),MATCH($B50-AG$4+1,Age,0))),0,INDEX('Stock Model'!$C$9:$AU$53,MATCH('Installed UEC'!$B50,year,0),MATCH($B50-AG$4+1,Age,0)))</f>
        <v>0</v>
      </c>
      <c r="AH50" s="521">
        <f>IF(ISNA(INDEX('Stock Model'!$C$9:$AU$53,MATCH('Installed UEC'!$B50,year,0),MATCH($B50-AH$4+1,Age,0))),0,INDEX('Stock Model'!$C$9:$AU$53,MATCH('Installed UEC'!$B50,year,0),MATCH($B50-AH$4+1,Age,0)))</f>
        <v>0</v>
      </c>
      <c r="AI50" s="521">
        <f>IF(ISNA(INDEX('Stock Model'!$C$9:$AU$53,MATCH('Installed UEC'!$B50,year,0),MATCH($B50-AI$4+1,Age,0))),0,INDEX('Stock Model'!$C$9:$AU$53,MATCH('Installed UEC'!$B50,year,0),MATCH($B50-AI$4+1,Age,0)))</f>
        <v>0</v>
      </c>
      <c r="AJ50" s="521">
        <f>IF(ISNA(INDEX('Stock Model'!$C$9:$AU$53,MATCH('Installed UEC'!$B50,year,0),MATCH($B50-AJ$4+1,Age,0))),0,INDEX('Stock Model'!$C$9:$AU$53,MATCH('Installed UEC'!$B50,year,0),MATCH($B50-AJ$4+1,Age,0)))</f>
        <v>0</v>
      </c>
      <c r="AK50" s="521">
        <f>IF(ISNA(INDEX('Stock Model'!$C$9:$AU$53,MATCH('Installed UEC'!$B50,year,0),MATCH($B50-AK$4+1,Age,0))),0,INDEX('Stock Model'!$C$9:$AU$53,MATCH('Installed UEC'!$B50,year,0),MATCH($B50-AK$4+1,Age,0)))</f>
        <v>0</v>
      </c>
      <c r="AL50" s="521">
        <f>IF(ISNA(INDEX('Stock Model'!$C$9:$AU$53,MATCH('Installed UEC'!$B50,year,0),MATCH($B50-AL$4+1,Age,0))),0,INDEX('Stock Model'!$C$9:$AU$53,MATCH('Installed UEC'!$B50,year,0),MATCH($B50-AL$4+1,Age,0)))</f>
        <v>0</v>
      </c>
      <c r="AM50" s="521">
        <f>IF(ISNA(INDEX('Stock Model'!$C$9:$AU$53,MATCH('Installed UEC'!$B50,year,0),MATCH($B50-AM$4+1,Age,0))),0,INDEX('Stock Model'!$C$9:$AU$53,MATCH('Installed UEC'!$B50,year,0),MATCH($B50-AM$4+1,Age,0)))</f>
        <v>0</v>
      </c>
      <c r="AN50" s="521">
        <f>IF(ISNA(INDEX('Stock Model'!$C$9:$AU$53,MATCH('Installed UEC'!$B50,year,0),MATCH($B50-AN$4+1,Age,0))),0,INDEX('Stock Model'!$C$9:$AU$53,MATCH('Installed UEC'!$B50,year,0),MATCH($B50-AN$4+1,Age,0)))</f>
        <v>0</v>
      </c>
      <c r="AO50" s="521">
        <f>IF(ISNA(INDEX('Stock Model'!$C$9:$AU$53,MATCH('Installed UEC'!$B50,year,0),MATCH($B50-AO$4+1,Age,0))),0,INDEX('Stock Model'!$C$9:$AU$53,MATCH('Installed UEC'!$B50,year,0),MATCH($B50-AO$4+1,Age,0)))</f>
        <v>0</v>
      </c>
      <c r="AP50" s="521">
        <f>IF(ISNA(INDEX('Stock Model'!$C$9:$AU$53,MATCH('Installed UEC'!$B50,year,0),MATCH($B50-AP$4+1,Age,0))),0,INDEX('Stock Model'!$C$9:$AU$53,MATCH('Installed UEC'!$B50,year,0),MATCH($B50-AP$4+1,Age,0)))</f>
        <v>0</v>
      </c>
      <c r="AQ50" s="521">
        <f>IF(ISNA(INDEX('Stock Model'!$C$9:$AU$53,MATCH('Installed UEC'!$B50,year,0),MATCH($B50-AQ$4+1,Age,0))),0,INDEX('Stock Model'!$C$9:$AU$53,MATCH('Installed UEC'!$B50,year,0),MATCH($B50-AQ$4+1,Age,0)))</f>
        <v>0</v>
      </c>
      <c r="AR50" s="521">
        <f>IF(ISNA(INDEX('Stock Model'!$C$9:$AU$53,MATCH('Installed UEC'!$B50,year,0),MATCH($B50-AR$4+1,Age,0))),0,INDEX('Stock Model'!$C$9:$AU$53,MATCH('Installed UEC'!$B50,year,0),MATCH($B50-AR$4+1,Age,0)))</f>
        <v>0</v>
      </c>
      <c r="AS50" s="521">
        <f>IF(ISNA(INDEX('Stock Model'!$C$9:$AU$53,MATCH('Installed UEC'!$B50,year,0),MATCH($B50-AS$4+1,Age,0))),0,INDEX('Stock Model'!$C$9:$AU$53,MATCH('Installed UEC'!$B50,year,0),MATCH($B50-AS$4+1,Age,0)))</f>
        <v>0</v>
      </c>
      <c r="AT50" s="521">
        <f>IF(ISNA(INDEX('Stock Model'!$C$9:$AU$53,MATCH('Installed UEC'!$B50,year,0),MATCH($B50-AT$4+1,Age,0))),0,INDEX('Stock Model'!$C$9:$AU$53,MATCH('Installed UEC'!$B50,year,0),MATCH($B50-AT$4+1,Age,0)))</f>
        <v>0</v>
      </c>
      <c r="AU50" s="521">
        <f>IF(ISNA(INDEX('Stock Model'!$C$9:$AU$53,MATCH('Installed UEC'!$B50,year,0),MATCH($B50-AU$4+1,Age,0))),0,INDEX('Stock Model'!$C$9:$AU$53,MATCH('Installed UEC'!$B50,year,0),MATCH($B50-AU$4+1,Age,0)))</f>
        <v>0</v>
      </c>
      <c r="AV50" s="521">
        <f t="shared" si="1"/>
        <v>0</v>
      </c>
      <c r="AW50" s="511" t="str">
        <f>IF(AV50=SUM('Stock Model'!C54:AU54),"OK","Error")</f>
        <v>OK</v>
      </c>
    </row>
    <row r="52" spans="1:49" ht="15">
      <c r="A52" s="515" t="s">
        <v>243</v>
      </c>
      <c r="B52" s="503"/>
      <c r="C52" s="503"/>
      <c r="D52" s="503"/>
      <c r="E52" s="503"/>
      <c r="F52" s="503"/>
      <c r="G52" s="503"/>
      <c r="H52" s="503"/>
      <c r="I52" s="503"/>
      <c r="J52" s="503"/>
      <c r="K52" s="503"/>
      <c r="L52" s="503"/>
      <c r="M52" s="503"/>
      <c r="N52" s="503"/>
      <c r="O52" s="503"/>
      <c r="P52" s="503"/>
      <c r="Q52" s="503"/>
      <c r="R52" s="503"/>
      <c r="S52" s="503"/>
      <c r="T52" s="503"/>
      <c r="U52" s="503"/>
      <c r="V52" s="503"/>
      <c r="W52" s="503"/>
      <c r="X52" s="503"/>
      <c r="Y52" s="503"/>
      <c r="Z52" s="503"/>
      <c r="AA52" s="503"/>
      <c r="AB52" s="503"/>
      <c r="AC52" s="503"/>
      <c r="AD52" s="503"/>
      <c r="AE52" s="503"/>
      <c r="AF52" s="503"/>
      <c r="AG52" s="503"/>
      <c r="AH52" s="503"/>
      <c r="AI52" s="503"/>
      <c r="AJ52" s="503"/>
      <c r="AK52" s="503"/>
      <c r="AL52" s="503"/>
      <c r="AM52" s="503"/>
      <c r="AN52" s="503"/>
      <c r="AO52" s="503"/>
      <c r="AP52" s="503"/>
      <c r="AQ52" s="503"/>
      <c r="AR52" s="503"/>
      <c r="AS52" s="503"/>
      <c r="AT52" s="503"/>
      <c r="AU52" s="503"/>
      <c r="AV52" s="503"/>
      <c r="AW52" s="503"/>
    </row>
    <row r="53" spans="1:49" ht="15">
      <c r="A53" s="503"/>
      <c r="B53" s="511"/>
      <c r="C53" s="511">
        <f>C4</f>
        <v>1990</v>
      </c>
      <c r="D53" s="511">
        <f aca="true" t="shared" si="3" ref="D53:AU53">D4</f>
        <v>1991</v>
      </c>
      <c r="E53" s="511">
        <f t="shared" si="3"/>
        <v>1992</v>
      </c>
      <c r="F53" s="511">
        <f t="shared" si="3"/>
        <v>1993</v>
      </c>
      <c r="G53" s="511">
        <f t="shared" si="3"/>
        <v>1994</v>
      </c>
      <c r="H53" s="511">
        <f t="shared" si="3"/>
        <v>1995</v>
      </c>
      <c r="I53" s="511">
        <f t="shared" si="3"/>
        <v>1996</v>
      </c>
      <c r="J53" s="511">
        <f t="shared" si="3"/>
        <v>1997</v>
      </c>
      <c r="K53" s="511">
        <f t="shared" si="3"/>
        <v>1998</v>
      </c>
      <c r="L53" s="511">
        <f t="shared" si="3"/>
        <v>1999</v>
      </c>
      <c r="M53" s="511">
        <f t="shared" si="3"/>
        <v>2000</v>
      </c>
      <c r="N53" s="511">
        <f t="shared" si="3"/>
        <v>2001</v>
      </c>
      <c r="O53" s="511">
        <f t="shared" si="3"/>
        <v>2002</v>
      </c>
      <c r="P53" s="511">
        <f t="shared" si="3"/>
        <v>2003</v>
      </c>
      <c r="Q53" s="511">
        <f t="shared" si="3"/>
        <v>2004</v>
      </c>
      <c r="R53" s="511">
        <f t="shared" si="3"/>
        <v>2005</v>
      </c>
      <c r="S53" s="511">
        <f t="shared" si="3"/>
        <v>2006</v>
      </c>
      <c r="T53" s="511">
        <f t="shared" si="3"/>
        <v>2007</v>
      </c>
      <c r="U53" s="511">
        <f t="shared" si="3"/>
        <v>2008</v>
      </c>
      <c r="V53" s="511">
        <f t="shared" si="3"/>
        <v>2009</v>
      </c>
      <c r="W53" s="511">
        <f t="shared" si="3"/>
        <v>2010</v>
      </c>
      <c r="X53" s="511">
        <f t="shared" si="3"/>
        <v>2011</v>
      </c>
      <c r="Y53" s="511">
        <f t="shared" si="3"/>
        <v>2012</v>
      </c>
      <c r="Z53" s="511">
        <f t="shared" si="3"/>
        <v>2013</v>
      </c>
      <c r="AA53" s="511">
        <f t="shared" si="3"/>
        <v>2014</v>
      </c>
      <c r="AB53" s="511">
        <f t="shared" si="3"/>
        <v>2015</v>
      </c>
      <c r="AC53" s="511">
        <f t="shared" si="3"/>
        <v>2016</v>
      </c>
      <c r="AD53" s="511">
        <f t="shared" si="3"/>
        <v>2017</v>
      </c>
      <c r="AE53" s="511">
        <f t="shared" si="3"/>
        <v>2018</v>
      </c>
      <c r="AF53" s="511">
        <f t="shared" si="3"/>
        <v>2019</v>
      </c>
      <c r="AG53" s="511">
        <f t="shared" si="3"/>
        <v>2020</v>
      </c>
      <c r="AH53" s="511">
        <f t="shared" si="3"/>
        <v>2021</v>
      </c>
      <c r="AI53" s="511">
        <f t="shared" si="3"/>
        <v>2022</v>
      </c>
      <c r="AJ53" s="511">
        <f t="shared" si="3"/>
        <v>2023</v>
      </c>
      <c r="AK53" s="511">
        <f t="shared" si="3"/>
        <v>2024</v>
      </c>
      <c r="AL53" s="511">
        <f t="shared" si="3"/>
        <v>2025</v>
      </c>
      <c r="AM53" s="511">
        <f t="shared" si="3"/>
        <v>2026</v>
      </c>
      <c r="AN53" s="511">
        <f t="shared" si="3"/>
        <v>2027</v>
      </c>
      <c r="AO53" s="511">
        <f t="shared" si="3"/>
        <v>2028</v>
      </c>
      <c r="AP53" s="511">
        <f t="shared" si="3"/>
        <v>2029</v>
      </c>
      <c r="AQ53" s="511">
        <f t="shared" si="3"/>
        <v>2030</v>
      </c>
      <c r="AR53" s="511">
        <f t="shared" si="3"/>
        <v>2031</v>
      </c>
      <c r="AS53" s="511">
        <f t="shared" si="3"/>
        <v>2032</v>
      </c>
      <c r="AT53" s="511">
        <f t="shared" si="3"/>
        <v>2033</v>
      </c>
      <c r="AU53" s="511">
        <f t="shared" si="3"/>
        <v>2034</v>
      </c>
      <c r="AV53" s="518" t="s">
        <v>244</v>
      </c>
      <c r="AW53" s="503"/>
    </row>
    <row r="54" spans="1:49" ht="15">
      <c r="A54" s="503"/>
      <c r="B54" s="511">
        <f>B5</f>
        <v>1990</v>
      </c>
      <c r="C54" s="516">
        <f aca="true" t="shared" si="4" ref="C54:AU54">IF(C5=0,0,C5/$AV5)</f>
        <v>0</v>
      </c>
      <c r="D54" s="516">
        <f t="shared" si="4"/>
        <v>0</v>
      </c>
      <c r="E54" s="516">
        <f t="shared" si="4"/>
        <v>0</v>
      </c>
      <c r="F54" s="516">
        <f t="shared" si="4"/>
        <v>0</v>
      </c>
      <c r="G54" s="516">
        <f t="shared" si="4"/>
        <v>0</v>
      </c>
      <c r="H54" s="516">
        <f t="shared" si="4"/>
        <v>0</v>
      </c>
      <c r="I54" s="516">
        <f t="shared" si="4"/>
        <v>0</v>
      </c>
      <c r="J54" s="516">
        <f t="shared" si="4"/>
        <v>0</v>
      </c>
      <c r="K54" s="516">
        <f t="shared" si="4"/>
        <v>0</v>
      </c>
      <c r="L54" s="516">
        <f t="shared" si="4"/>
        <v>0</v>
      </c>
      <c r="M54" s="516">
        <f t="shared" si="4"/>
        <v>0</v>
      </c>
      <c r="N54" s="516">
        <f t="shared" si="4"/>
        <v>0</v>
      </c>
      <c r="O54" s="516">
        <f t="shared" si="4"/>
        <v>0</v>
      </c>
      <c r="P54" s="516">
        <f t="shared" si="4"/>
        <v>0</v>
      </c>
      <c r="Q54" s="516">
        <f t="shared" si="4"/>
        <v>0</v>
      </c>
      <c r="R54" s="516">
        <f t="shared" si="4"/>
        <v>0</v>
      </c>
      <c r="S54" s="516">
        <f t="shared" si="4"/>
        <v>0</v>
      </c>
      <c r="T54" s="516">
        <f t="shared" si="4"/>
        <v>0</v>
      </c>
      <c r="U54" s="516">
        <f t="shared" si="4"/>
        <v>0</v>
      </c>
      <c r="V54" s="516">
        <f t="shared" si="4"/>
        <v>0</v>
      </c>
      <c r="W54" s="516">
        <f t="shared" si="4"/>
        <v>0</v>
      </c>
      <c r="X54" s="516">
        <f t="shared" si="4"/>
        <v>0</v>
      </c>
      <c r="Y54" s="516">
        <f t="shared" si="4"/>
        <v>0</v>
      </c>
      <c r="Z54" s="516">
        <f t="shared" si="4"/>
        <v>0</v>
      </c>
      <c r="AA54" s="516">
        <f t="shared" si="4"/>
        <v>0</v>
      </c>
      <c r="AB54" s="516">
        <f t="shared" si="4"/>
        <v>0</v>
      </c>
      <c r="AC54" s="516">
        <f t="shared" si="4"/>
        <v>0</v>
      </c>
      <c r="AD54" s="516">
        <f t="shared" si="4"/>
        <v>0</v>
      </c>
      <c r="AE54" s="516">
        <f t="shared" si="4"/>
        <v>0</v>
      </c>
      <c r="AF54" s="516">
        <f t="shared" si="4"/>
        <v>0</v>
      </c>
      <c r="AG54" s="516">
        <f t="shared" si="4"/>
        <v>0</v>
      </c>
      <c r="AH54" s="516">
        <f t="shared" si="4"/>
        <v>0</v>
      </c>
      <c r="AI54" s="516">
        <f t="shared" si="4"/>
        <v>0</v>
      </c>
      <c r="AJ54" s="516">
        <f t="shared" si="4"/>
        <v>0</v>
      </c>
      <c r="AK54" s="516">
        <f t="shared" si="4"/>
        <v>0</v>
      </c>
      <c r="AL54" s="516">
        <f t="shared" si="4"/>
        <v>0</v>
      </c>
      <c r="AM54" s="516">
        <f t="shared" si="4"/>
        <v>0</v>
      </c>
      <c r="AN54" s="516">
        <f t="shared" si="4"/>
        <v>0</v>
      </c>
      <c r="AO54" s="516">
        <f t="shared" si="4"/>
        <v>0</v>
      </c>
      <c r="AP54" s="516">
        <f t="shared" si="4"/>
        <v>0</v>
      </c>
      <c r="AQ54" s="516">
        <f t="shared" si="4"/>
        <v>0</v>
      </c>
      <c r="AR54" s="516">
        <f t="shared" si="4"/>
        <v>0</v>
      </c>
      <c r="AS54" s="516">
        <f t="shared" si="4"/>
        <v>0</v>
      </c>
      <c r="AT54" s="516">
        <f t="shared" si="4"/>
        <v>0</v>
      </c>
      <c r="AU54" s="516">
        <f t="shared" si="4"/>
        <v>0</v>
      </c>
      <c r="AV54" s="517">
        <f ca="1">SUM(C54:AU54)</f>
        <v>0</v>
      </c>
      <c r="AW54" s="503"/>
    </row>
    <row r="55" spans="1:49" ht="15">
      <c r="A55" s="503"/>
      <c r="B55" s="511">
        <f aca="true" t="shared" si="5" ref="B55:B99">B6</f>
        <v>1991</v>
      </c>
      <c r="C55" s="516">
        <f aca="true" t="shared" si="6" ref="C55:AU55">IF(C6=0,0,C6/$AV6)</f>
        <v>0</v>
      </c>
      <c r="D55" s="516">
        <f ca="1" t="shared" si="6"/>
        <v>1</v>
      </c>
      <c r="E55" s="516">
        <f t="shared" si="6"/>
        <v>0</v>
      </c>
      <c r="F55" s="516">
        <f t="shared" si="6"/>
        <v>0</v>
      </c>
      <c r="G55" s="516">
        <f t="shared" si="6"/>
        <v>0</v>
      </c>
      <c r="H55" s="516">
        <f t="shared" si="6"/>
        <v>0</v>
      </c>
      <c r="I55" s="516">
        <f t="shared" si="6"/>
        <v>0</v>
      </c>
      <c r="J55" s="516">
        <f t="shared" si="6"/>
        <v>0</v>
      </c>
      <c r="K55" s="516">
        <f t="shared" si="6"/>
        <v>0</v>
      </c>
      <c r="L55" s="516">
        <f t="shared" si="6"/>
        <v>0</v>
      </c>
      <c r="M55" s="516">
        <f t="shared" si="6"/>
        <v>0</v>
      </c>
      <c r="N55" s="516">
        <f t="shared" si="6"/>
        <v>0</v>
      </c>
      <c r="O55" s="516">
        <f t="shared" si="6"/>
        <v>0</v>
      </c>
      <c r="P55" s="516">
        <f t="shared" si="6"/>
        <v>0</v>
      </c>
      <c r="Q55" s="516">
        <f t="shared" si="6"/>
        <v>0</v>
      </c>
      <c r="R55" s="516">
        <f t="shared" si="6"/>
        <v>0</v>
      </c>
      <c r="S55" s="516">
        <f t="shared" si="6"/>
        <v>0</v>
      </c>
      <c r="T55" s="516">
        <f t="shared" si="6"/>
        <v>0</v>
      </c>
      <c r="U55" s="516">
        <f t="shared" si="6"/>
        <v>0</v>
      </c>
      <c r="V55" s="516">
        <f t="shared" si="6"/>
        <v>0</v>
      </c>
      <c r="W55" s="516">
        <f t="shared" si="6"/>
        <v>0</v>
      </c>
      <c r="X55" s="516">
        <f t="shared" si="6"/>
        <v>0</v>
      </c>
      <c r="Y55" s="516">
        <f t="shared" si="6"/>
        <v>0</v>
      </c>
      <c r="Z55" s="516">
        <f t="shared" si="6"/>
        <v>0</v>
      </c>
      <c r="AA55" s="516">
        <f t="shared" si="6"/>
        <v>0</v>
      </c>
      <c r="AB55" s="516">
        <f t="shared" si="6"/>
        <v>0</v>
      </c>
      <c r="AC55" s="516">
        <f t="shared" si="6"/>
        <v>0</v>
      </c>
      <c r="AD55" s="516">
        <f t="shared" si="6"/>
        <v>0</v>
      </c>
      <c r="AE55" s="516">
        <f t="shared" si="6"/>
        <v>0</v>
      </c>
      <c r="AF55" s="516">
        <f t="shared" si="6"/>
        <v>0</v>
      </c>
      <c r="AG55" s="516">
        <f t="shared" si="6"/>
        <v>0</v>
      </c>
      <c r="AH55" s="516">
        <f t="shared" si="6"/>
        <v>0</v>
      </c>
      <c r="AI55" s="516">
        <f t="shared" si="6"/>
        <v>0</v>
      </c>
      <c r="AJ55" s="516">
        <f t="shared" si="6"/>
        <v>0</v>
      </c>
      <c r="AK55" s="516">
        <f t="shared" si="6"/>
        <v>0</v>
      </c>
      <c r="AL55" s="516">
        <f t="shared" si="6"/>
        <v>0</v>
      </c>
      <c r="AM55" s="516">
        <f t="shared" si="6"/>
        <v>0</v>
      </c>
      <c r="AN55" s="516">
        <f t="shared" si="6"/>
        <v>0</v>
      </c>
      <c r="AO55" s="516">
        <f t="shared" si="6"/>
        <v>0</v>
      </c>
      <c r="AP55" s="516">
        <f t="shared" si="6"/>
        <v>0</v>
      </c>
      <c r="AQ55" s="516">
        <f t="shared" si="6"/>
        <v>0</v>
      </c>
      <c r="AR55" s="516">
        <f t="shared" si="6"/>
        <v>0</v>
      </c>
      <c r="AS55" s="516">
        <f t="shared" si="6"/>
        <v>0</v>
      </c>
      <c r="AT55" s="516">
        <f t="shared" si="6"/>
        <v>0</v>
      </c>
      <c r="AU55" s="516">
        <f t="shared" si="6"/>
        <v>0</v>
      </c>
      <c r="AV55" s="517">
        <f aca="true" t="shared" si="7" ref="AV55:AV99">SUM(C55:AU55)</f>
        <v>1</v>
      </c>
      <c r="AW55" s="503"/>
    </row>
    <row r="56" spans="1:49" ht="15">
      <c r="A56" s="503"/>
      <c r="B56" s="511">
        <f t="shared" si="5"/>
        <v>1992</v>
      </c>
      <c r="C56" s="516">
        <f aca="true" t="shared" si="8" ref="C56:AU56">IF(C7=0,0,C7/$AV7)</f>
        <v>0</v>
      </c>
      <c r="D56" s="516">
        <f ca="1" t="shared" si="8"/>
        <v>0.499950234240544</v>
      </c>
      <c r="E56" s="516">
        <f ca="1" t="shared" si="8"/>
        <v>0.5000497657594561</v>
      </c>
      <c r="F56" s="516">
        <f t="shared" si="8"/>
        <v>0</v>
      </c>
      <c r="G56" s="516">
        <f t="shared" si="8"/>
        <v>0</v>
      </c>
      <c r="H56" s="516">
        <f t="shared" si="8"/>
        <v>0</v>
      </c>
      <c r="I56" s="516">
        <f t="shared" si="8"/>
        <v>0</v>
      </c>
      <c r="J56" s="516">
        <f t="shared" si="8"/>
        <v>0</v>
      </c>
      <c r="K56" s="516">
        <f t="shared" si="8"/>
        <v>0</v>
      </c>
      <c r="L56" s="516">
        <f t="shared" si="8"/>
        <v>0</v>
      </c>
      <c r="M56" s="516">
        <f t="shared" si="8"/>
        <v>0</v>
      </c>
      <c r="N56" s="516">
        <f t="shared" si="8"/>
        <v>0</v>
      </c>
      <c r="O56" s="516">
        <f t="shared" si="8"/>
        <v>0</v>
      </c>
      <c r="P56" s="516">
        <f t="shared" si="8"/>
        <v>0</v>
      </c>
      <c r="Q56" s="516">
        <f t="shared" si="8"/>
        <v>0</v>
      </c>
      <c r="R56" s="516">
        <f t="shared" si="8"/>
        <v>0</v>
      </c>
      <c r="S56" s="516">
        <f t="shared" si="8"/>
        <v>0</v>
      </c>
      <c r="T56" s="516">
        <f t="shared" si="8"/>
        <v>0</v>
      </c>
      <c r="U56" s="516">
        <f t="shared" si="8"/>
        <v>0</v>
      </c>
      <c r="V56" s="516">
        <f t="shared" si="8"/>
        <v>0</v>
      </c>
      <c r="W56" s="516">
        <f t="shared" si="8"/>
        <v>0</v>
      </c>
      <c r="X56" s="516">
        <f t="shared" si="8"/>
        <v>0</v>
      </c>
      <c r="Y56" s="516">
        <f t="shared" si="8"/>
        <v>0</v>
      </c>
      <c r="Z56" s="516">
        <f t="shared" si="8"/>
        <v>0</v>
      </c>
      <c r="AA56" s="516">
        <f t="shared" si="8"/>
        <v>0</v>
      </c>
      <c r="AB56" s="516">
        <f t="shared" si="8"/>
        <v>0</v>
      </c>
      <c r="AC56" s="516">
        <f t="shared" si="8"/>
        <v>0</v>
      </c>
      <c r="AD56" s="516">
        <f t="shared" si="8"/>
        <v>0</v>
      </c>
      <c r="AE56" s="516">
        <f t="shared" si="8"/>
        <v>0</v>
      </c>
      <c r="AF56" s="516">
        <f t="shared" si="8"/>
        <v>0</v>
      </c>
      <c r="AG56" s="516">
        <f t="shared" si="8"/>
        <v>0</v>
      </c>
      <c r="AH56" s="516">
        <f t="shared" si="8"/>
        <v>0</v>
      </c>
      <c r="AI56" s="516">
        <f t="shared" si="8"/>
        <v>0</v>
      </c>
      <c r="AJ56" s="516">
        <f t="shared" si="8"/>
        <v>0</v>
      </c>
      <c r="AK56" s="516">
        <f t="shared" si="8"/>
        <v>0</v>
      </c>
      <c r="AL56" s="516">
        <f t="shared" si="8"/>
        <v>0</v>
      </c>
      <c r="AM56" s="516">
        <f t="shared" si="8"/>
        <v>0</v>
      </c>
      <c r="AN56" s="516">
        <f t="shared" si="8"/>
        <v>0</v>
      </c>
      <c r="AO56" s="516">
        <f t="shared" si="8"/>
        <v>0</v>
      </c>
      <c r="AP56" s="516">
        <f t="shared" si="8"/>
        <v>0</v>
      </c>
      <c r="AQ56" s="516">
        <f t="shared" si="8"/>
        <v>0</v>
      </c>
      <c r="AR56" s="516">
        <f t="shared" si="8"/>
        <v>0</v>
      </c>
      <c r="AS56" s="516">
        <f t="shared" si="8"/>
        <v>0</v>
      </c>
      <c r="AT56" s="516">
        <f t="shared" si="8"/>
        <v>0</v>
      </c>
      <c r="AU56" s="516">
        <f t="shared" si="8"/>
        <v>0</v>
      </c>
      <c r="AV56" s="517">
        <f ca="1" t="shared" si="7"/>
        <v>1.0000000000000002</v>
      </c>
      <c r="AW56" s="503"/>
    </row>
    <row r="57" spans="1:49" ht="15">
      <c r="A57" s="503"/>
      <c r="B57" s="511">
        <f t="shared" si="5"/>
        <v>1993</v>
      </c>
      <c r="C57" s="516">
        <f aca="true" t="shared" si="9" ref="C57:AU57">IF(C8=0,0,C8/$AV8)</f>
        <v>0</v>
      </c>
      <c r="D57" s="516">
        <f ca="1" t="shared" si="9"/>
        <v>0.3333112144841787</v>
      </c>
      <c r="E57" s="516">
        <f ca="1" t="shared" si="9"/>
        <v>0.3333775710316427</v>
      </c>
      <c r="F57" s="516">
        <f ca="1" t="shared" si="9"/>
        <v>0.3333112144841787</v>
      </c>
      <c r="G57" s="516">
        <f t="shared" si="9"/>
        <v>0</v>
      </c>
      <c r="H57" s="516">
        <f t="shared" si="9"/>
        <v>0</v>
      </c>
      <c r="I57" s="516">
        <f t="shared" si="9"/>
        <v>0</v>
      </c>
      <c r="J57" s="516">
        <f t="shared" si="9"/>
        <v>0</v>
      </c>
      <c r="K57" s="516">
        <f t="shared" si="9"/>
        <v>0</v>
      </c>
      <c r="L57" s="516">
        <f t="shared" si="9"/>
        <v>0</v>
      </c>
      <c r="M57" s="516">
        <f t="shared" si="9"/>
        <v>0</v>
      </c>
      <c r="N57" s="516">
        <f t="shared" si="9"/>
        <v>0</v>
      </c>
      <c r="O57" s="516">
        <f t="shared" si="9"/>
        <v>0</v>
      </c>
      <c r="P57" s="516">
        <f t="shared" si="9"/>
        <v>0</v>
      </c>
      <c r="Q57" s="516">
        <f t="shared" si="9"/>
        <v>0</v>
      </c>
      <c r="R57" s="516">
        <f t="shared" si="9"/>
        <v>0</v>
      </c>
      <c r="S57" s="516">
        <f t="shared" si="9"/>
        <v>0</v>
      </c>
      <c r="T57" s="516">
        <f t="shared" si="9"/>
        <v>0</v>
      </c>
      <c r="U57" s="516">
        <f t="shared" si="9"/>
        <v>0</v>
      </c>
      <c r="V57" s="516">
        <f t="shared" si="9"/>
        <v>0</v>
      </c>
      <c r="W57" s="516">
        <f t="shared" si="9"/>
        <v>0</v>
      </c>
      <c r="X57" s="516">
        <f t="shared" si="9"/>
        <v>0</v>
      </c>
      <c r="Y57" s="516">
        <f t="shared" si="9"/>
        <v>0</v>
      </c>
      <c r="Z57" s="516">
        <f t="shared" si="9"/>
        <v>0</v>
      </c>
      <c r="AA57" s="516">
        <f t="shared" si="9"/>
        <v>0</v>
      </c>
      <c r="AB57" s="516">
        <f t="shared" si="9"/>
        <v>0</v>
      </c>
      <c r="AC57" s="516">
        <f t="shared" si="9"/>
        <v>0</v>
      </c>
      <c r="AD57" s="516">
        <f t="shared" si="9"/>
        <v>0</v>
      </c>
      <c r="AE57" s="516">
        <f t="shared" si="9"/>
        <v>0</v>
      </c>
      <c r="AF57" s="516">
        <f t="shared" si="9"/>
        <v>0</v>
      </c>
      <c r="AG57" s="516">
        <f t="shared" si="9"/>
        <v>0</v>
      </c>
      <c r="AH57" s="516">
        <f t="shared" si="9"/>
        <v>0</v>
      </c>
      <c r="AI57" s="516">
        <f t="shared" si="9"/>
        <v>0</v>
      </c>
      <c r="AJ57" s="516">
        <f t="shared" si="9"/>
        <v>0</v>
      </c>
      <c r="AK57" s="516">
        <f t="shared" si="9"/>
        <v>0</v>
      </c>
      <c r="AL57" s="516">
        <f t="shared" si="9"/>
        <v>0</v>
      </c>
      <c r="AM57" s="516">
        <f t="shared" si="9"/>
        <v>0</v>
      </c>
      <c r="AN57" s="516">
        <f t="shared" si="9"/>
        <v>0</v>
      </c>
      <c r="AO57" s="516">
        <f t="shared" si="9"/>
        <v>0</v>
      </c>
      <c r="AP57" s="516">
        <f t="shared" si="9"/>
        <v>0</v>
      </c>
      <c r="AQ57" s="516">
        <f t="shared" si="9"/>
        <v>0</v>
      </c>
      <c r="AR57" s="516">
        <f t="shared" si="9"/>
        <v>0</v>
      </c>
      <c r="AS57" s="516">
        <f t="shared" si="9"/>
        <v>0</v>
      </c>
      <c r="AT57" s="516">
        <f t="shared" si="9"/>
        <v>0</v>
      </c>
      <c r="AU57" s="516">
        <f t="shared" si="9"/>
        <v>0</v>
      </c>
      <c r="AV57" s="517">
        <f ca="1" t="shared" si="7"/>
        <v>1.0000000000000002</v>
      </c>
      <c r="AW57" s="503"/>
    </row>
    <row r="58" spans="1:49" ht="15">
      <c r="A58" s="503"/>
      <c r="B58" s="511">
        <f t="shared" si="5"/>
        <v>1994</v>
      </c>
      <c r="C58" s="516">
        <f aca="true" t="shared" si="10" ref="C58:AU58">IF(C9=0,0,C9/$AV9)</f>
        <v>0</v>
      </c>
      <c r="D58" s="516">
        <f ca="1" t="shared" si="10"/>
        <v>0.2500078870800318</v>
      </c>
      <c r="E58" s="516">
        <f ca="1" t="shared" si="10"/>
        <v>0.2500576593634249</v>
      </c>
      <c r="F58" s="516">
        <f ca="1" t="shared" si="10"/>
        <v>0.2500078870800318</v>
      </c>
      <c r="G58" s="516">
        <f ca="1" t="shared" si="10"/>
        <v>0.2499265664765115</v>
      </c>
      <c r="H58" s="516">
        <f t="shared" si="10"/>
        <v>0</v>
      </c>
      <c r="I58" s="516">
        <f t="shared" si="10"/>
        <v>0</v>
      </c>
      <c r="J58" s="516">
        <f t="shared" si="10"/>
        <v>0</v>
      </c>
      <c r="K58" s="516">
        <f t="shared" si="10"/>
        <v>0</v>
      </c>
      <c r="L58" s="516">
        <f t="shared" si="10"/>
        <v>0</v>
      </c>
      <c r="M58" s="516">
        <f t="shared" si="10"/>
        <v>0</v>
      </c>
      <c r="N58" s="516">
        <f t="shared" si="10"/>
        <v>0</v>
      </c>
      <c r="O58" s="516">
        <f t="shared" si="10"/>
        <v>0</v>
      </c>
      <c r="P58" s="516">
        <f t="shared" si="10"/>
        <v>0</v>
      </c>
      <c r="Q58" s="516">
        <f t="shared" si="10"/>
        <v>0</v>
      </c>
      <c r="R58" s="516">
        <f t="shared" si="10"/>
        <v>0</v>
      </c>
      <c r="S58" s="516">
        <f t="shared" si="10"/>
        <v>0</v>
      </c>
      <c r="T58" s="516">
        <f t="shared" si="10"/>
        <v>0</v>
      </c>
      <c r="U58" s="516">
        <f t="shared" si="10"/>
        <v>0</v>
      </c>
      <c r="V58" s="516">
        <f t="shared" si="10"/>
        <v>0</v>
      </c>
      <c r="W58" s="516">
        <f t="shared" si="10"/>
        <v>0</v>
      </c>
      <c r="X58" s="516">
        <f t="shared" si="10"/>
        <v>0</v>
      </c>
      <c r="Y58" s="516">
        <f t="shared" si="10"/>
        <v>0</v>
      </c>
      <c r="Z58" s="516">
        <f t="shared" si="10"/>
        <v>0</v>
      </c>
      <c r="AA58" s="516">
        <f t="shared" si="10"/>
        <v>0</v>
      </c>
      <c r="AB58" s="516">
        <f t="shared" si="10"/>
        <v>0</v>
      </c>
      <c r="AC58" s="516">
        <f t="shared" si="10"/>
        <v>0</v>
      </c>
      <c r="AD58" s="516">
        <f t="shared" si="10"/>
        <v>0</v>
      </c>
      <c r="AE58" s="516">
        <f t="shared" si="10"/>
        <v>0</v>
      </c>
      <c r="AF58" s="516">
        <f t="shared" si="10"/>
        <v>0</v>
      </c>
      <c r="AG58" s="516">
        <f t="shared" si="10"/>
        <v>0</v>
      </c>
      <c r="AH58" s="516">
        <f t="shared" si="10"/>
        <v>0</v>
      </c>
      <c r="AI58" s="516">
        <f t="shared" si="10"/>
        <v>0</v>
      </c>
      <c r="AJ58" s="516">
        <f t="shared" si="10"/>
        <v>0</v>
      </c>
      <c r="AK58" s="516">
        <f t="shared" si="10"/>
        <v>0</v>
      </c>
      <c r="AL58" s="516">
        <f t="shared" si="10"/>
        <v>0</v>
      </c>
      <c r="AM58" s="516">
        <f t="shared" si="10"/>
        <v>0</v>
      </c>
      <c r="AN58" s="516">
        <f t="shared" si="10"/>
        <v>0</v>
      </c>
      <c r="AO58" s="516">
        <f t="shared" si="10"/>
        <v>0</v>
      </c>
      <c r="AP58" s="516">
        <f t="shared" si="10"/>
        <v>0</v>
      </c>
      <c r="AQ58" s="516">
        <f t="shared" si="10"/>
        <v>0</v>
      </c>
      <c r="AR58" s="516">
        <f t="shared" si="10"/>
        <v>0</v>
      </c>
      <c r="AS58" s="516">
        <f t="shared" si="10"/>
        <v>0</v>
      </c>
      <c r="AT58" s="516">
        <f t="shared" si="10"/>
        <v>0</v>
      </c>
      <c r="AU58" s="516">
        <f t="shared" si="10"/>
        <v>0</v>
      </c>
      <c r="AV58" s="517">
        <f ca="1" t="shared" si="7"/>
        <v>1</v>
      </c>
      <c r="AW58" s="503"/>
    </row>
    <row r="59" spans="1:49" ht="15">
      <c r="A59" s="503"/>
      <c r="B59" s="511">
        <f t="shared" si="5"/>
        <v>1995</v>
      </c>
      <c r="C59" s="516">
        <f aca="true" t="shared" si="11" ref="C59:AU59">IF(C10=0,0,C10/$AV10)</f>
        <v>0</v>
      </c>
      <c r="D59" s="516">
        <f ca="1" t="shared" si="11"/>
        <v>0.20000900112313655</v>
      </c>
      <c r="E59" s="516">
        <f ca="1" t="shared" si="11"/>
        <v>0.2000488194856744</v>
      </c>
      <c r="F59" s="516">
        <f ca="1" t="shared" si="11"/>
        <v>0.20000900112313655</v>
      </c>
      <c r="G59" s="516">
        <f ca="1" t="shared" si="11"/>
        <v>0.19994394376486363</v>
      </c>
      <c r="H59" s="516">
        <f ca="1" t="shared" si="11"/>
        <v>0.19998923450318892</v>
      </c>
      <c r="I59" s="516">
        <f t="shared" si="11"/>
        <v>0</v>
      </c>
      <c r="J59" s="516">
        <f t="shared" si="11"/>
        <v>0</v>
      </c>
      <c r="K59" s="516">
        <f t="shared" si="11"/>
        <v>0</v>
      </c>
      <c r="L59" s="516">
        <f t="shared" si="11"/>
        <v>0</v>
      </c>
      <c r="M59" s="516">
        <f t="shared" si="11"/>
        <v>0</v>
      </c>
      <c r="N59" s="516">
        <f t="shared" si="11"/>
        <v>0</v>
      </c>
      <c r="O59" s="516">
        <f t="shared" si="11"/>
        <v>0</v>
      </c>
      <c r="P59" s="516">
        <f t="shared" si="11"/>
        <v>0</v>
      </c>
      <c r="Q59" s="516">
        <f t="shared" si="11"/>
        <v>0</v>
      </c>
      <c r="R59" s="516">
        <f t="shared" si="11"/>
        <v>0</v>
      </c>
      <c r="S59" s="516">
        <f t="shared" si="11"/>
        <v>0</v>
      </c>
      <c r="T59" s="516">
        <f t="shared" si="11"/>
        <v>0</v>
      </c>
      <c r="U59" s="516">
        <f t="shared" si="11"/>
        <v>0</v>
      </c>
      <c r="V59" s="516">
        <f t="shared" si="11"/>
        <v>0</v>
      </c>
      <c r="W59" s="516">
        <f t="shared" si="11"/>
        <v>0</v>
      </c>
      <c r="X59" s="516">
        <f t="shared" si="11"/>
        <v>0</v>
      </c>
      <c r="Y59" s="516">
        <f t="shared" si="11"/>
        <v>0</v>
      </c>
      <c r="Z59" s="516">
        <f t="shared" si="11"/>
        <v>0</v>
      </c>
      <c r="AA59" s="516">
        <f t="shared" si="11"/>
        <v>0</v>
      </c>
      <c r="AB59" s="516">
        <f t="shared" si="11"/>
        <v>0</v>
      </c>
      <c r="AC59" s="516">
        <f t="shared" si="11"/>
        <v>0</v>
      </c>
      <c r="AD59" s="516">
        <f t="shared" si="11"/>
        <v>0</v>
      </c>
      <c r="AE59" s="516">
        <f t="shared" si="11"/>
        <v>0</v>
      </c>
      <c r="AF59" s="516">
        <f t="shared" si="11"/>
        <v>0</v>
      </c>
      <c r="AG59" s="516">
        <f t="shared" si="11"/>
        <v>0</v>
      </c>
      <c r="AH59" s="516">
        <f t="shared" si="11"/>
        <v>0</v>
      </c>
      <c r="AI59" s="516">
        <f t="shared" si="11"/>
        <v>0</v>
      </c>
      <c r="AJ59" s="516">
        <f t="shared" si="11"/>
        <v>0</v>
      </c>
      <c r="AK59" s="516">
        <f t="shared" si="11"/>
        <v>0</v>
      </c>
      <c r="AL59" s="516">
        <f t="shared" si="11"/>
        <v>0</v>
      </c>
      <c r="AM59" s="516">
        <f t="shared" si="11"/>
        <v>0</v>
      </c>
      <c r="AN59" s="516">
        <f t="shared" si="11"/>
        <v>0</v>
      </c>
      <c r="AO59" s="516">
        <f t="shared" si="11"/>
        <v>0</v>
      </c>
      <c r="AP59" s="516">
        <f t="shared" si="11"/>
        <v>0</v>
      </c>
      <c r="AQ59" s="516">
        <f t="shared" si="11"/>
        <v>0</v>
      </c>
      <c r="AR59" s="516">
        <f t="shared" si="11"/>
        <v>0</v>
      </c>
      <c r="AS59" s="516">
        <f t="shared" si="11"/>
        <v>0</v>
      </c>
      <c r="AT59" s="516">
        <f t="shared" si="11"/>
        <v>0</v>
      </c>
      <c r="AU59" s="516">
        <f t="shared" si="11"/>
        <v>0</v>
      </c>
      <c r="AV59" s="517">
        <f ca="1" t="shared" si="7"/>
        <v>1</v>
      </c>
      <c r="AW59" s="503"/>
    </row>
    <row r="60" spans="1:49" ht="15">
      <c r="A60" s="503"/>
      <c r="B60" s="511">
        <f t="shared" si="5"/>
        <v>1996</v>
      </c>
      <c r="C60" s="516">
        <f aca="true" t="shared" si="12" ref="C60:AU60">IF(C11=0,0,C11/$AV11)</f>
        <v>0</v>
      </c>
      <c r="D60" s="516">
        <f ca="1" t="shared" si="12"/>
        <v>0.16666174813199555</v>
      </c>
      <c r="E60" s="516">
        <f ca="1" t="shared" si="12"/>
        <v>0.16669492762827345</v>
      </c>
      <c r="F60" s="516">
        <f ca="1" t="shared" si="12"/>
        <v>0.16666174813199555</v>
      </c>
      <c r="G60" s="516">
        <f ca="1" t="shared" si="12"/>
        <v>0.16660753770647607</v>
      </c>
      <c r="H60" s="516">
        <f ca="1" t="shared" si="12"/>
        <v>0.16664527717610542</v>
      </c>
      <c r="I60" s="516">
        <f ca="1" t="shared" si="12"/>
        <v>0.16672876122515398</v>
      </c>
      <c r="J60" s="516">
        <f t="shared" si="12"/>
        <v>0</v>
      </c>
      <c r="K60" s="516">
        <f t="shared" si="12"/>
        <v>0</v>
      </c>
      <c r="L60" s="516">
        <f t="shared" si="12"/>
        <v>0</v>
      </c>
      <c r="M60" s="516">
        <f t="shared" si="12"/>
        <v>0</v>
      </c>
      <c r="N60" s="516">
        <f t="shared" si="12"/>
        <v>0</v>
      </c>
      <c r="O60" s="516">
        <f t="shared" si="12"/>
        <v>0</v>
      </c>
      <c r="P60" s="516">
        <f t="shared" si="12"/>
        <v>0</v>
      </c>
      <c r="Q60" s="516">
        <f t="shared" si="12"/>
        <v>0</v>
      </c>
      <c r="R60" s="516">
        <f t="shared" si="12"/>
        <v>0</v>
      </c>
      <c r="S60" s="516">
        <f t="shared" si="12"/>
        <v>0</v>
      </c>
      <c r="T60" s="516">
        <f t="shared" si="12"/>
        <v>0</v>
      </c>
      <c r="U60" s="516">
        <f t="shared" si="12"/>
        <v>0</v>
      </c>
      <c r="V60" s="516">
        <f t="shared" si="12"/>
        <v>0</v>
      </c>
      <c r="W60" s="516">
        <f t="shared" si="12"/>
        <v>0</v>
      </c>
      <c r="X60" s="516">
        <f t="shared" si="12"/>
        <v>0</v>
      </c>
      <c r="Y60" s="516">
        <f t="shared" si="12"/>
        <v>0</v>
      </c>
      <c r="Z60" s="516">
        <f t="shared" si="12"/>
        <v>0</v>
      </c>
      <c r="AA60" s="516">
        <f t="shared" si="12"/>
        <v>0</v>
      </c>
      <c r="AB60" s="516">
        <f t="shared" si="12"/>
        <v>0</v>
      </c>
      <c r="AC60" s="516">
        <f t="shared" si="12"/>
        <v>0</v>
      </c>
      <c r="AD60" s="516">
        <f t="shared" si="12"/>
        <v>0</v>
      </c>
      <c r="AE60" s="516">
        <f t="shared" si="12"/>
        <v>0</v>
      </c>
      <c r="AF60" s="516">
        <f t="shared" si="12"/>
        <v>0</v>
      </c>
      <c r="AG60" s="516">
        <f t="shared" si="12"/>
        <v>0</v>
      </c>
      <c r="AH60" s="516">
        <f t="shared" si="12"/>
        <v>0</v>
      </c>
      <c r="AI60" s="516">
        <f t="shared" si="12"/>
        <v>0</v>
      </c>
      <c r="AJ60" s="516">
        <f t="shared" si="12"/>
        <v>0</v>
      </c>
      <c r="AK60" s="516">
        <f t="shared" si="12"/>
        <v>0</v>
      </c>
      <c r="AL60" s="516">
        <f t="shared" si="12"/>
        <v>0</v>
      </c>
      <c r="AM60" s="516">
        <f t="shared" si="12"/>
        <v>0</v>
      </c>
      <c r="AN60" s="516">
        <f t="shared" si="12"/>
        <v>0</v>
      </c>
      <c r="AO60" s="516">
        <f t="shared" si="12"/>
        <v>0</v>
      </c>
      <c r="AP60" s="516">
        <f t="shared" si="12"/>
        <v>0</v>
      </c>
      <c r="AQ60" s="516">
        <f t="shared" si="12"/>
        <v>0</v>
      </c>
      <c r="AR60" s="516">
        <f t="shared" si="12"/>
        <v>0</v>
      </c>
      <c r="AS60" s="516">
        <f t="shared" si="12"/>
        <v>0</v>
      </c>
      <c r="AT60" s="516">
        <f t="shared" si="12"/>
        <v>0</v>
      </c>
      <c r="AU60" s="516">
        <f t="shared" si="12"/>
        <v>0</v>
      </c>
      <c r="AV60" s="517">
        <f ca="1" t="shared" si="7"/>
        <v>1</v>
      </c>
      <c r="AW60" s="503"/>
    </row>
    <row r="61" spans="2:48" ht="15">
      <c r="B61" s="511">
        <f t="shared" si="5"/>
        <v>1997</v>
      </c>
      <c r="C61" s="516">
        <f aca="true" t="shared" si="13" ref="C61:AU61">IF(C12=0,0,C12/$AV12)</f>
        <v>0</v>
      </c>
      <c r="D61" s="516">
        <f ca="1" t="shared" si="13"/>
        <v>0.14283276952408316</v>
      </c>
      <c r="E61" s="516">
        <f ca="1" t="shared" si="13"/>
        <v>0.1428612050793195</v>
      </c>
      <c r="F61" s="516">
        <f ca="1" t="shared" si="13"/>
        <v>0.14283276952408316</v>
      </c>
      <c r="G61" s="516">
        <f ca="1" t="shared" si="13"/>
        <v>0.14278631000172237</v>
      </c>
      <c r="H61" s="516">
        <f ca="1" t="shared" si="13"/>
        <v>0.14281865355402484</v>
      </c>
      <c r="I61" s="516">
        <f ca="1" t="shared" si="13"/>
        <v>0.14289020121310284</v>
      </c>
      <c r="J61" s="516">
        <f ca="1" t="shared" si="13"/>
        <v>0.1429780911036641</v>
      </c>
      <c r="K61" s="516">
        <f t="shared" si="13"/>
        <v>0</v>
      </c>
      <c r="L61" s="516">
        <f t="shared" si="13"/>
        <v>0</v>
      </c>
      <c r="M61" s="516">
        <f t="shared" si="13"/>
        <v>0</v>
      </c>
      <c r="N61" s="516">
        <f t="shared" si="13"/>
        <v>0</v>
      </c>
      <c r="O61" s="516">
        <f t="shared" si="13"/>
        <v>0</v>
      </c>
      <c r="P61" s="516">
        <f t="shared" si="13"/>
        <v>0</v>
      </c>
      <c r="Q61" s="516">
        <f t="shared" si="13"/>
        <v>0</v>
      </c>
      <c r="R61" s="516">
        <f t="shared" si="13"/>
        <v>0</v>
      </c>
      <c r="S61" s="516">
        <f t="shared" si="13"/>
        <v>0</v>
      </c>
      <c r="T61" s="516">
        <f t="shared" si="13"/>
        <v>0</v>
      </c>
      <c r="U61" s="516">
        <f t="shared" si="13"/>
        <v>0</v>
      </c>
      <c r="V61" s="516">
        <f t="shared" si="13"/>
        <v>0</v>
      </c>
      <c r="W61" s="516">
        <f t="shared" si="13"/>
        <v>0</v>
      </c>
      <c r="X61" s="516">
        <f t="shared" si="13"/>
        <v>0</v>
      </c>
      <c r="Y61" s="516">
        <f t="shared" si="13"/>
        <v>0</v>
      </c>
      <c r="Z61" s="516">
        <f t="shared" si="13"/>
        <v>0</v>
      </c>
      <c r="AA61" s="516">
        <f t="shared" si="13"/>
        <v>0</v>
      </c>
      <c r="AB61" s="516">
        <f t="shared" si="13"/>
        <v>0</v>
      </c>
      <c r="AC61" s="516">
        <f t="shared" si="13"/>
        <v>0</v>
      </c>
      <c r="AD61" s="516">
        <f t="shared" si="13"/>
        <v>0</v>
      </c>
      <c r="AE61" s="516">
        <f t="shared" si="13"/>
        <v>0</v>
      </c>
      <c r="AF61" s="516">
        <f t="shared" si="13"/>
        <v>0</v>
      </c>
      <c r="AG61" s="516">
        <f t="shared" si="13"/>
        <v>0</v>
      </c>
      <c r="AH61" s="516">
        <f t="shared" si="13"/>
        <v>0</v>
      </c>
      <c r="AI61" s="516">
        <f t="shared" si="13"/>
        <v>0</v>
      </c>
      <c r="AJ61" s="516">
        <f t="shared" si="13"/>
        <v>0</v>
      </c>
      <c r="AK61" s="516">
        <f t="shared" si="13"/>
        <v>0</v>
      </c>
      <c r="AL61" s="516">
        <f t="shared" si="13"/>
        <v>0</v>
      </c>
      <c r="AM61" s="516">
        <f t="shared" si="13"/>
        <v>0</v>
      </c>
      <c r="AN61" s="516">
        <f t="shared" si="13"/>
        <v>0</v>
      </c>
      <c r="AO61" s="516">
        <f t="shared" si="13"/>
        <v>0</v>
      </c>
      <c r="AP61" s="516">
        <f t="shared" si="13"/>
        <v>0</v>
      </c>
      <c r="AQ61" s="516">
        <f t="shared" si="13"/>
        <v>0</v>
      </c>
      <c r="AR61" s="516">
        <f t="shared" si="13"/>
        <v>0</v>
      </c>
      <c r="AS61" s="516">
        <f t="shared" si="13"/>
        <v>0</v>
      </c>
      <c r="AT61" s="516">
        <f t="shared" si="13"/>
        <v>0</v>
      </c>
      <c r="AU61" s="516">
        <f t="shared" si="13"/>
        <v>0</v>
      </c>
      <c r="AV61" s="517">
        <f ca="1" t="shared" si="7"/>
        <v>0.9999999999999999</v>
      </c>
    </row>
    <row r="62" spans="2:48" ht="15">
      <c r="B62" s="511">
        <f t="shared" si="5"/>
        <v>1998</v>
      </c>
      <c r="C62" s="516">
        <f aca="true" t="shared" si="14" ref="C62:AU62">IF(C13=0,0,C13/$AV13)</f>
        <v>0</v>
      </c>
      <c r="D62" s="516">
        <f ca="1" t="shared" si="14"/>
        <v>0.12499688940783255</v>
      </c>
      <c r="E62" s="516">
        <f ca="1" t="shared" si="14"/>
        <v>0.12502177414517235</v>
      </c>
      <c r="F62" s="516">
        <f ca="1" t="shared" si="14"/>
        <v>0.12499688940783255</v>
      </c>
      <c r="G62" s="516">
        <f ca="1" t="shared" si="14"/>
        <v>0.12495623140058516</v>
      </c>
      <c r="H62" s="516">
        <f ca="1" t="shared" si="14"/>
        <v>0.12498453613376145</v>
      </c>
      <c r="I62" s="516">
        <f ca="1" t="shared" si="14"/>
        <v>0.1250471494602338</v>
      </c>
      <c r="J62" s="516">
        <f ca="1" t="shared" si="14"/>
        <v>0.12512406432344875</v>
      </c>
      <c r="K62" s="516">
        <f ca="1" t="shared" si="14"/>
        <v>0.12487246572113345</v>
      </c>
      <c r="L62" s="516">
        <f t="shared" si="14"/>
        <v>0</v>
      </c>
      <c r="M62" s="516">
        <f t="shared" si="14"/>
        <v>0</v>
      </c>
      <c r="N62" s="516">
        <f t="shared" si="14"/>
        <v>0</v>
      </c>
      <c r="O62" s="516">
        <f t="shared" si="14"/>
        <v>0</v>
      </c>
      <c r="P62" s="516">
        <f t="shared" si="14"/>
        <v>0</v>
      </c>
      <c r="Q62" s="516">
        <f t="shared" si="14"/>
        <v>0</v>
      </c>
      <c r="R62" s="516">
        <f t="shared" si="14"/>
        <v>0</v>
      </c>
      <c r="S62" s="516">
        <f t="shared" si="14"/>
        <v>0</v>
      </c>
      <c r="T62" s="516">
        <f t="shared" si="14"/>
        <v>0</v>
      </c>
      <c r="U62" s="516">
        <f t="shared" si="14"/>
        <v>0</v>
      </c>
      <c r="V62" s="516">
        <f t="shared" si="14"/>
        <v>0</v>
      </c>
      <c r="W62" s="516">
        <f t="shared" si="14"/>
        <v>0</v>
      </c>
      <c r="X62" s="516">
        <f t="shared" si="14"/>
        <v>0</v>
      </c>
      <c r="Y62" s="516">
        <f t="shared" si="14"/>
        <v>0</v>
      </c>
      <c r="Z62" s="516">
        <f t="shared" si="14"/>
        <v>0</v>
      </c>
      <c r="AA62" s="516">
        <f t="shared" si="14"/>
        <v>0</v>
      </c>
      <c r="AB62" s="516">
        <f t="shared" si="14"/>
        <v>0</v>
      </c>
      <c r="AC62" s="516">
        <f t="shared" si="14"/>
        <v>0</v>
      </c>
      <c r="AD62" s="516">
        <f t="shared" si="14"/>
        <v>0</v>
      </c>
      <c r="AE62" s="516">
        <f t="shared" si="14"/>
        <v>0</v>
      </c>
      <c r="AF62" s="516">
        <f t="shared" si="14"/>
        <v>0</v>
      </c>
      <c r="AG62" s="516">
        <f t="shared" si="14"/>
        <v>0</v>
      </c>
      <c r="AH62" s="516">
        <f t="shared" si="14"/>
        <v>0</v>
      </c>
      <c r="AI62" s="516">
        <f t="shared" si="14"/>
        <v>0</v>
      </c>
      <c r="AJ62" s="516">
        <f t="shared" si="14"/>
        <v>0</v>
      </c>
      <c r="AK62" s="516">
        <f t="shared" si="14"/>
        <v>0</v>
      </c>
      <c r="AL62" s="516">
        <f t="shared" si="14"/>
        <v>0</v>
      </c>
      <c r="AM62" s="516">
        <f t="shared" si="14"/>
        <v>0</v>
      </c>
      <c r="AN62" s="516">
        <f t="shared" si="14"/>
        <v>0</v>
      </c>
      <c r="AO62" s="516">
        <f t="shared" si="14"/>
        <v>0</v>
      </c>
      <c r="AP62" s="516">
        <f t="shared" si="14"/>
        <v>0</v>
      </c>
      <c r="AQ62" s="516">
        <f t="shared" si="14"/>
        <v>0</v>
      </c>
      <c r="AR62" s="516">
        <f t="shared" si="14"/>
        <v>0</v>
      </c>
      <c r="AS62" s="516">
        <f t="shared" si="14"/>
        <v>0</v>
      </c>
      <c r="AT62" s="516">
        <f t="shared" si="14"/>
        <v>0</v>
      </c>
      <c r="AU62" s="516">
        <f t="shared" si="14"/>
        <v>0</v>
      </c>
      <c r="AV62" s="517">
        <f ca="1" t="shared" si="7"/>
        <v>0.9999999999999999</v>
      </c>
    </row>
    <row r="63" spans="2:48" ht="15">
      <c r="B63" s="511">
        <f t="shared" si="5"/>
        <v>1999</v>
      </c>
      <c r="C63" s="516">
        <f aca="true" t="shared" si="15" ref="C63:AU63">IF(C14=0,0,C14/$AV14)</f>
        <v>0</v>
      </c>
      <c r="D63" s="516">
        <f ca="1" t="shared" si="15"/>
        <v>0.11113275174564892</v>
      </c>
      <c r="E63" s="516">
        <f ca="1" t="shared" si="15"/>
        <v>0.11115487637091072</v>
      </c>
      <c r="F63" s="516">
        <f ca="1" t="shared" si="15"/>
        <v>0.11113275174564892</v>
      </c>
      <c r="G63" s="516">
        <f ca="1" t="shared" si="15"/>
        <v>0.11109660335629856</v>
      </c>
      <c r="H63" s="516">
        <f ca="1" t="shared" si="15"/>
        <v>0.11112176864561264</v>
      </c>
      <c r="I63" s="516">
        <f ca="1" t="shared" si="15"/>
        <v>0.1111774371610436</v>
      </c>
      <c r="J63" s="516">
        <f ca="1" t="shared" si="15"/>
        <v>0.11124582094594984</v>
      </c>
      <c r="K63" s="516">
        <f ca="1" t="shared" si="15"/>
        <v>0.1110221286193398</v>
      </c>
      <c r="L63" s="516">
        <f ca="1" t="shared" si="15"/>
        <v>0.11091586140954697</v>
      </c>
      <c r="M63" s="516">
        <f t="shared" si="15"/>
        <v>0</v>
      </c>
      <c r="N63" s="516">
        <f t="shared" si="15"/>
        <v>0</v>
      </c>
      <c r="O63" s="516">
        <f t="shared" si="15"/>
        <v>0</v>
      </c>
      <c r="P63" s="516">
        <f t="shared" si="15"/>
        <v>0</v>
      </c>
      <c r="Q63" s="516">
        <f t="shared" si="15"/>
        <v>0</v>
      </c>
      <c r="R63" s="516">
        <f t="shared" si="15"/>
        <v>0</v>
      </c>
      <c r="S63" s="516">
        <f t="shared" si="15"/>
        <v>0</v>
      </c>
      <c r="T63" s="516">
        <f t="shared" si="15"/>
        <v>0</v>
      </c>
      <c r="U63" s="516">
        <f t="shared" si="15"/>
        <v>0</v>
      </c>
      <c r="V63" s="516">
        <f t="shared" si="15"/>
        <v>0</v>
      </c>
      <c r="W63" s="516">
        <f t="shared" si="15"/>
        <v>0</v>
      </c>
      <c r="X63" s="516">
        <f t="shared" si="15"/>
        <v>0</v>
      </c>
      <c r="Y63" s="516">
        <f t="shared" si="15"/>
        <v>0</v>
      </c>
      <c r="Z63" s="516">
        <f t="shared" si="15"/>
        <v>0</v>
      </c>
      <c r="AA63" s="516">
        <f t="shared" si="15"/>
        <v>0</v>
      </c>
      <c r="AB63" s="516">
        <f t="shared" si="15"/>
        <v>0</v>
      </c>
      <c r="AC63" s="516">
        <f t="shared" si="15"/>
        <v>0</v>
      </c>
      <c r="AD63" s="516">
        <f t="shared" si="15"/>
        <v>0</v>
      </c>
      <c r="AE63" s="516">
        <f t="shared" si="15"/>
        <v>0</v>
      </c>
      <c r="AF63" s="516">
        <f t="shared" si="15"/>
        <v>0</v>
      </c>
      <c r="AG63" s="516">
        <f t="shared" si="15"/>
        <v>0</v>
      </c>
      <c r="AH63" s="516">
        <f t="shared" si="15"/>
        <v>0</v>
      </c>
      <c r="AI63" s="516">
        <f t="shared" si="15"/>
        <v>0</v>
      </c>
      <c r="AJ63" s="516">
        <f t="shared" si="15"/>
        <v>0</v>
      </c>
      <c r="AK63" s="516">
        <f t="shared" si="15"/>
        <v>0</v>
      </c>
      <c r="AL63" s="516">
        <f t="shared" si="15"/>
        <v>0</v>
      </c>
      <c r="AM63" s="516">
        <f t="shared" si="15"/>
        <v>0</v>
      </c>
      <c r="AN63" s="516">
        <f t="shared" si="15"/>
        <v>0</v>
      </c>
      <c r="AO63" s="516">
        <f t="shared" si="15"/>
        <v>0</v>
      </c>
      <c r="AP63" s="516">
        <f t="shared" si="15"/>
        <v>0</v>
      </c>
      <c r="AQ63" s="516">
        <f t="shared" si="15"/>
        <v>0</v>
      </c>
      <c r="AR63" s="516">
        <f t="shared" si="15"/>
        <v>0</v>
      </c>
      <c r="AS63" s="516">
        <f t="shared" si="15"/>
        <v>0</v>
      </c>
      <c r="AT63" s="516">
        <f t="shared" si="15"/>
        <v>0</v>
      </c>
      <c r="AU63" s="516">
        <f t="shared" si="15"/>
        <v>0</v>
      </c>
      <c r="AV63" s="517">
        <f ca="1" t="shared" si="7"/>
        <v>1</v>
      </c>
    </row>
    <row r="64" spans="2:48" ht="15">
      <c r="B64" s="511">
        <f t="shared" si="5"/>
        <v>2000</v>
      </c>
      <c r="C64" s="516">
        <f aca="true" t="shared" si="16" ref="C64:AU64">IF(C15=0,0,C15/$AV15)</f>
        <v>0</v>
      </c>
      <c r="D64" s="516">
        <f ca="1" t="shared" si="16"/>
        <v>0.10000719212933815</v>
      </c>
      <c r="E64" s="516">
        <f ca="1" t="shared" si="16"/>
        <v>0.10002710184645207</v>
      </c>
      <c r="F64" s="516">
        <f ca="1" t="shared" si="16"/>
        <v>0.10000719212933815</v>
      </c>
      <c r="G64" s="516">
        <f ca="1" t="shared" si="16"/>
        <v>0.09997466257470965</v>
      </c>
      <c r="H64" s="516">
        <f ca="1" t="shared" si="16"/>
        <v>0.09999730855336032</v>
      </c>
      <c r="I64" s="516">
        <f ca="1" t="shared" si="16"/>
        <v>0.10004740406373695</v>
      </c>
      <c r="J64" s="516">
        <f ca="1" t="shared" si="16"/>
        <v>0.10010894191111523</v>
      </c>
      <c r="K64" s="516">
        <f ca="1" t="shared" si="16"/>
        <v>0.09990764354376849</v>
      </c>
      <c r="L64" s="516">
        <f ca="1" t="shared" si="16"/>
        <v>0.09981201480156725</v>
      </c>
      <c r="M64" s="516">
        <f ca="1" t="shared" si="16"/>
        <v>0.10011053844661377</v>
      </c>
      <c r="N64" s="516">
        <f t="shared" si="16"/>
        <v>0</v>
      </c>
      <c r="O64" s="516">
        <f t="shared" si="16"/>
        <v>0</v>
      </c>
      <c r="P64" s="516">
        <f t="shared" si="16"/>
        <v>0</v>
      </c>
      <c r="Q64" s="516">
        <f t="shared" si="16"/>
        <v>0</v>
      </c>
      <c r="R64" s="516">
        <f t="shared" si="16"/>
        <v>0</v>
      </c>
      <c r="S64" s="516">
        <f t="shared" si="16"/>
        <v>0</v>
      </c>
      <c r="T64" s="516">
        <f t="shared" si="16"/>
        <v>0</v>
      </c>
      <c r="U64" s="516">
        <f t="shared" si="16"/>
        <v>0</v>
      </c>
      <c r="V64" s="516">
        <f t="shared" si="16"/>
        <v>0</v>
      </c>
      <c r="W64" s="516">
        <f t="shared" si="16"/>
        <v>0</v>
      </c>
      <c r="X64" s="516">
        <f t="shared" si="16"/>
        <v>0</v>
      </c>
      <c r="Y64" s="516">
        <f t="shared" si="16"/>
        <v>0</v>
      </c>
      <c r="Z64" s="516">
        <f t="shared" si="16"/>
        <v>0</v>
      </c>
      <c r="AA64" s="516">
        <f t="shared" si="16"/>
        <v>0</v>
      </c>
      <c r="AB64" s="516">
        <f t="shared" si="16"/>
        <v>0</v>
      </c>
      <c r="AC64" s="516">
        <f t="shared" si="16"/>
        <v>0</v>
      </c>
      <c r="AD64" s="516">
        <f t="shared" si="16"/>
        <v>0</v>
      </c>
      <c r="AE64" s="516">
        <f t="shared" si="16"/>
        <v>0</v>
      </c>
      <c r="AF64" s="516">
        <f t="shared" si="16"/>
        <v>0</v>
      </c>
      <c r="AG64" s="516">
        <f t="shared" si="16"/>
        <v>0</v>
      </c>
      <c r="AH64" s="516">
        <f t="shared" si="16"/>
        <v>0</v>
      </c>
      <c r="AI64" s="516">
        <f t="shared" si="16"/>
        <v>0</v>
      </c>
      <c r="AJ64" s="516">
        <f t="shared" si="16"/>
        <v>0</v>
      </c>
      <c r="AK64" s="516">
        <f t="shared" si="16"/>
        <v>0</v>
      </c>
      <c r="AL64" s="516">
        <f t="shared" si="16"/>
        <v>0</v>
      </c>
      <c r="AM64" s="516">
        <f t="shared" si="16"/>
        <v>0</v>
      </c>
      <c r="AN64" s="516">
        <f t="shared" si="16"/>
        <v>0</v>
      </c>
      <c r="AO64" s="516">
        <f t="shared" si="16"/>
        <v>0</v>
      </c>
      <c r="AP64" s="516">
        <f t="shared" si="16"/>
        <v>0</v>
      </c>
      <c r="AQ64" s="516">
        <f t="shared" si="16"/>
        <v>0</v>
      </c>
      <c r="AR64" s="516">
        <f t="shared" si="16"/>
        <v>0</v>
      </c>
      <c r="AS64" s="516">
        <f t="shared" si="16"/>
        <v>0</v>
      </c>
      <c r="AT64" s="516">
        <f t="shared" si="16"/>
        <v>0</v>
      </c>
      <c r="AU64" s="516">
        <f t="shared" si="16"/>
        <v>0</v>
      </c>
      <c r="AV64" s="517">
        <f ca="1" t="shared" si="7"/>
        <v>0.9999999999999999</v>
      </c>
    </row>
    <row r="65" spans="2:48" ht="15">
      <c r="B65" s="511">
        <f t="shared" si="5"/>
        <v>2001</v>
      </c>
      <c r="C65" s="516">
        <f aca="true" t="shared" si="17" ref="C65:AU65">IF(C16=0,0,C16/$AV16)</f>
        <v>0</v>
      </c>
      <c r="D65" s="516">
        <f ca="1" t="shared" si="17"/>
        <v>0.09089101578791808</v>
      </c>
      <c r="E65" s="516">
        <f ca="1" t="shared" si="17"/>
        <v>0.09090911063063893</v>
      </c>
      <c r="F65" s="516">
        <f ca="1" t="shared" si="17"/>
        <v>0.09089101578791808</v>
      </c>
      <c r="G65" s="516">
        <f ca="1" t="shared" si="17"/>
        <v>0.09086145147158882</v>
      </c>
      <c r="H65" s="516">
        <f ca="1" t="shared" si="17"/>
        <v>0.09088203315135851</v>
      </c>
      <c r="I65" s="516">
        <f ca="1" t="shared" si="17"/>
        <v>0.09092756219509626</v>
      </c>
      <c r="J65" s="516">
        <f ca="1" t="shared" si="17"/>
        <v>0.09098349054723295</v>
      </c>
      <c r="K65" s="516">
        <f ca="1" t="shared" si="17"/>
        <v>0.09080054157431378</v>
      </c>
      <c r="L65" s="516">
        <f ca="1" t="shared" si="17"/>
        <v>0.0907136298899426</v>
      </c>
      <c r="M65" s="516">
        <f ca="1" t="shared" si="17"/>
        <v>0.09098494155020699</v>
      </c>
      <c r="N65" s="516">
        <f ca="1" t="shared" si="17"/>
        <v>0.09115520741378504</v>
      </c>
      <c r="O65" s="516">
        <f t="shared" si="17"/>
        <v>0</v>
      </c>
      <c r="P65" s="516">
        <f t="shared" si="17"/>
        <v>0</v>
      </c>
      <c r="Q65" s="516">
        <f t="shared" si="17"/>
        <v>0</v>
      </c>
      <c r="R65" s="516">
        <f t="shared" si="17"/>
        <v>0</v>
      </c>
      <c r="S65" s="516">
        <f t="shared" si="17"/>
        <v>0</v>
      </c>
      <c r="T65" s="516">
        <f t="shared" si="17"/>
        <v>0</v>
      </c>
      <c r="U65" s="516">
        <f t="shared" si="17"/>
        <v>0</v>
      </c>
      <c r="V65" s="516">
        <f t="shared" si="17"/>
        <v>0</v>
      </c>
      <c r="W65" s="516">
        <f t="shared" si="17"/>
        <v>0</v>
      </c>
      <c r="X65" s="516">
        <f t="shared" si="17"/>
        <v>0</v>
      </c>
      <c r="Y65" s="516">
        <f t="shared" si="17"/>
        <v>0</v>
      </c>
      <c r="Z65" s="516">
        <f t="shared" si="17"/>
        <v>0</v>
      </c>
      <c r="AA65" s="516">
        <f t="shared" si="17"/>
        <v>0</v>
      </c>
      <c r="AB65" s="516">
        <f t="shared" si="17"/>
        <v>0</v>
      </c>
      <c r="AC65" s="516">
        <f t="shared" si="17"/>
        <v>0</v>
      </c>
      <c r="AD65" s="516">
        <f t="shared" si="17"/>
        <v>0</v>
      </c>
      <c r="AE65" s="516">
        <f t="shared" si="17"/>
        <v>0</v>
      </c>
      <c r="AF65" s="516">
        <f t="shared" si="17"/>
        <v>0</v>
      </c>
      <c r="AG65" s="516">
        <f t="shared" si="17"/>
        <v>0</v>
      </c>
      <c r="AH65" s="516">
        <f t="shared" si="17"/>
        <v>0</v>
      </c>
      <c r="AI65" s="516">
        <f t="shared" si="17"/>
        <v>0</v>
      </c>
      <c r="AJ65" s="516">
        <f t="shared" si="17"/>
        <v>0</v>
      </c>
      <c r="AK65" s="516">
        <f t="shared" si="17"/>
        <v>0</v>
      </c>
      <c r="AL65" s="516">
        <f t="shared" si="17"/>
        <v>0</v>
      </c>
      <c r="AM65" s="516">
        <f t="shared" si="17"/>
        <v>0</v>
      </c>
      <c r="AN65" s="516">
        <f t="shared" si="17"/>
        <v>0</v>
      </c>
      <c r="AO65" s="516">
        <f t="shared" si="17"/>
        <v>0</v>
      </c>
      <c r="AP65" s="516">
        <f t="shared" si="17"/>
        <v>0</v>
      </c>
      <c r="AQ65" s="516">
        <f t="shared" si="17"/>
        <v>0</v>
      </c>
      <c r="AR65" s="516">
        <f t="shared" si="17"/>
        <v>0</v>
      </c>
      <c r="AS65" s="516">
        <f t="shared" si="17"/>
        <v>0</v>
      </c>
      <c r="AT65" s="516">
        <f t="shared" si="17"/>
        <v>0</v>
      </c>
      <c r="AU65" s="516">
        <f t="shared" si="17"/>
        <v>0</v>
      </c>
      <c r="AV65" s="517">
        <f ca="1" t="shared" si="7"/>
        <v>1.0000000000000002</v>
      </c>
    </row>
    <row r="66" spans="2:48" ht="15">
      <c r="B66" s="511">
        <f t="shared" si="5"/>
        <v>2002</v>
      </c>
      <c r="C66" s="516">
        <f aca="true" t="shared" si="18" ref="C66:AU66">IF(C17=0,0,C17/$AV17)</f>
        <v>0</v>
      </c>
      <c r="D66" s="516">
        <f ca="1" t="shared" si="18"/>
        <v>0</v>
      </c>
      <c r="E66" s="516">
        <f ca="1" t="shared" si="18"/>
        <v>0.09087529443232094</v>
      </c>
      <c r="F66" s="516">
        <f ca="1" t="shared" si="18"/>
        <v>0.09085720632048531</v>
      </c>
      <c r="G66" s="516">
        <f ca="1" t="shared" si="18"/>
        <v>0.09082765300143429</v>
      </c>
      <c r="H66" s="516">
        <f ca="1" t="shared" si="18"/>
        <v>0.09084822702526983</v>
      </c>
      <c r="I66" s="516">
        <f ca="1" t="shared" si="18"/>
        <v>0.09089373913320035</v>
      </c>
      <c r="J66" s="516">
        <f ca="1" t="shared" si="18"/>
        <v>0.09094964668121486</v>
      </c>
      <c r="K66" s="516">
        <f ca="1" t="shared" si="18"/>
        <v>0.09076676576130716</v>
      </c>
      <c r="L66" s="516">
        <f ca="1" t="shared" si="18"/>
        <v>0.09067988640617927</v>
      </c>
      <c r="M66" s="516">
        <f ca="1" t="shared" si="18"/>
        <v>0.09095109714444756</v>
      </c>
      <c r="N66" s="516">
        <f ca="1" t="shared" si="18"/>
        <v>0.09112129967285303</v>
      </c>
      <c r="O66" s="516">
        <f ca="1" t="shared" si="18"/>
        <v>0.09122918442128734</v>
      </c>
      <c r="P66" s="516">
        <f t="shared" si="18"/>
        <v>0</v>
      </c>
      <c r="Q66" s="516">
        <f t="shared" si="18"/>
        <v>0</v>
      </c>
      <c r="R66" s="516">
        <f t="shared" si="18"/>
        <v>0</v>
      </c>
      <c r="S66" s="516">
        <f t="shared" si="18"/>
        <v>0</v>
      </c>
      <c r="T66" s="516">
        <f t="shared" si="18"/>
        <v>0</v>
      </c>
      <c r="U66" s="516">
        <f t="shared" si="18"/>
        <v>0</v>
      </c>
      <c r="V66" s="516">
        <f t="shared" si="18"/>
        <v>0</v>
      </c>
      <c r="W66" s="516">
        <f t="shared" si="18"/>
        <v>0</v>
      </c>
      <c r="X66" s="516">
        <f t="shared" si="18"/>
        <v>0</v>
      </c>
      <c r="Y66" s="516">
        <f t="shared" si="18"/>
        <v>0</v>
      </c>
      <c r="Z66" s="516">
        <f t="shared" si="18"/>
        <v>0</v>
      </c>
      <c r="AA66" s="516">
        <f t="shared" si="18"/>
        <v>0</v>
      </c>
      <c r="AB66" s="516">
        <f t="shared" si="18"/>
        <v>0</v>
      </c>
      <c r="AC66" s="516">
        <f t="shared" si="18"/>
        <v>0</v>
      </c>
      <c r="AD66" s="516">
        <f t="shared" si="18"/>
        <v>0</v>
      </c>
      <c r="AE66" s="516">
        <f t="shared" si="18"/>
        <v>0</v>
      </c>
      <c r="AF66" s="516">
        <f t="shared" si="18"/>
        <v>0</v>
      </c>
      <c r="AG66" s="516">
        <f t="shared" si="18"/>
        <v>0</v>
      </c>
      <c r="AH66" s="516">
        <f t="shared" si="18"/>
        <v>0</v>
      </c>
      <c r="AI66" s="516">
        <f t="shared" si="18"/>
        <v>0</v>
      </c>
      <c r="AJ66" s="516">
        <f t="shared" si="18"/>
        <v>0</v>
      </c>
      <c r="AK66" s="516">
        <f t="shared" si="18"/>
        <v>0</v>
      </c>
      <c r="AL66" s="516">
        <f t="shared" si="18"/>
        <v>0</v>
      </c>
      <c r="AM66" s="516">
        <f t="shared" si="18"/>
        <v>0</v>
      </c>
      <c r="AN66" s="516">
        <f t="shared" si="18"/>
        <v>0</v>
      </c>
      <c r="AO66" s="516">
        <f t="shared" si="18"/>
        <v>0</v>
      </c>
      <c r="AP66" s="516">
        <f t="shared" si="18"/>
        <v>0</v>
      </c>
      <c r="AQ66" s="516">
        <f t="shared" si="18"/>
        <v>0</v>
      </c>
      <c r="AR66" s="516">
        <f t="shared" si="18"/>
        <v>0</v>
      </c>
      <c r="AS66" s="516">
        <f t="shared" si="18"/>
        <v>0</v>
      </c>
      <c r="AT66" s="516">
        <f t="shared" si="18"/>
        <v>0</v>
      </c>
      <c r="AU66" s="516">
        <f t="shared" si="18"/>
        <v>0</v>
      </c>
      <c r="AV66" s="517">
        <f ca="1" t="shared" si="7"/>
        <v>1</v>
      </c>
    </row>
    <row r="67" spans="2:48" ht="15">
      <c r="B67" s="511">
        <f t="shared" si="5"/>
        <v>2003</v>
      </c>
      <c r="C67" s="516">
        <f aca="true" t="shared" si="19" ref="C67:AU67">IF(C18=0,0,C18/$AV18)</f>
        <v>0</v>
      </c>
      <c r="D67" s="516">
        <f ca="1" t="shared" si="19"/>
        <v>0</v>
      </c>
      <c r="E67" s="516">
        <f ca="1" t="shared" si="19"/>
        <v>0</v>
      </c>
      <c r="F67" s="516">
        <f ca="1" t="shared" si="19"/>
        <v>0.09095024234934926</v>
      </c>
      <c r="G67" s="516">
        <f ca="1" t="shared" si="19"/>
        <v>0.09092065876826888</v>
      </c>
      <c r="H67" s="516">
        <f ca="1" t="shared" si="19"/>
        <v>0.09094125385950846</v>
      </c>
      <c r="I67" s="516">
        <f ca="1" t="shared" si="19"/>
        <v>0.0909868125709607</v>
      </c>
      <c r="J67" s="516">
        <f ca="1" t="shared" si="19"/>
        <v>0.09104277736722727</v>
      </c>
      <c r="K67" s="516">
        <f ca="1" t="shared" si="19"/>
        <v>0.09085970918078087</v>
      </c>
      <c r="L67" s="516">
        <f ca="1" t="shared" si="19"/>
        <v>0.09077274086286712</v>
      </c>
      <c r="M67" s="516">
        <f ca="1" t="shared" si="19"/>
        <v>0.09104422931570638</v>
      </c>
      <c r="N67" s="516">
        <f ca="1" t="shared" si="19"/>
        <v>0.09121460612822191</v>
      </c>
      <c r="O67" s="516">
        <f ca="1" t="shared" si="19"/>
        <v>0.09132260134856017</v>
      </c>
      <c r="P67" s="516">
        <f ca="1" t="shared" si="19"/>
        <v>0.08994436824854883</v>
      </c>
      <c r="Q67" s="516">
        <f t="shared" si="19"/>
        <v>0</v>
      </c>
      <c r="R67" s="516">
        <f t="shared" si="19"/>
        <v>0</v>
      </c>
      <c r="S67" s="516">
        <f t="shared" si="19"/>
        <v>0</v>
      </c>
      <c r="T67" s="516">
        <f t="shared" si="19"/>
        <v>0</v>
      </c>
      <c r="U67" s="516">
        <f t="shared" si="19"/>
        <v>0</v>
      </c>
      <c r="V67" s="516">
        <f t="shared" si="19"/>
        <v>0</v>
      </c>
      <c r="W67" s="516">
        <f t="shared" si="19"/>
        <v>0</v>
      </c>
      <c r="X67" s="516">
        <f t="shared" si="19"/>
        <v>0</v>
      </c>
      <c r="Y67" s="516">
        <f t="shared" si="19"/>
        <v>0</v>
      </c>
      <c r="Z67" s="516">
        <f t="shared" si="19"/>
        <v>0</v>
      </c>
      <c r="AA67" s="516">
        <f t="shared" si="19"/>
        <v>0</v>
      </c>
      <c r="AB67" s="516">
        <f t="shared" si="19"/>
        <v>0</v>
      </c>
      <c r="AC67" s="516">
        <f t="shared" si="19"/>
        <v>0</v>
      </c>
      <c r="AD67" s="516">
        <f t="shared" si="19"/>
        <v>0</v>
      </c>
      <c r="AE67" s="516">
        <f t="shared" si="19"/>
        <v>0</v>
      </c>
      <c r="AF67" s="516">
        <f t="shared" si="19"/>
        <v>0</v>
      </c>
      <c r="AG67" s="516">
        <f t="shared" si="19"/>
        <v>0</v>
      </c>
      <c r="AH67" s="516">
        <f t="shared" si="19"/>
        <v>0</v>
      </c>
      <c r="AI67" s="516">
        <f t="shared" si="19"/>
        <v>0</v>
      </c>
      <c r="AJ67" s="516">
        <f t="shared" si="19"/>
        <v>0</v>
      </c>
      <c r="AK67" s="516">
        <f t="shared" si="19"/>
        <v>0</v>
      </c>
      <c r="AL67" s="516">
        <f t="shared" si="19"/>
        <v>0</v>
      </c>
      <c r="AM67" s="516">
        <f t="shared" si="19"/>
        <v>0</v>
      </c>
      <c r="AN67" s="516">
        <f t="shared" si="19"/>
        <v>0</v>
      </c>
      <c r="AO67" s="516">
        <f t="shared" si="19"/>
        <v>0</v>
      </c>
      <c r="AP67" s="516">
        <f t="shared" si="19"/>
        <v>0</v>
      </c>
      <c r="AQ67" s="516">
        <f t="shared" si="19"/>
        <v>0</v>
      </c>
      <c r="AR67" s="516">
        <f t="shared" si="19"/>
        <v>0</v>
      </c>
      <c r="AS67" s="516">
        <f t="shared" si="19"/>
        <v>0</v>
      </c>
      <c r="AT67" s="516">
        <f t="shared" si="19"/>
        <v>0</v>
      </c>
      <c r="AU67" s="516">
        <f t="shared" si="19"/>
        <v>0</v>
      </c>
      <c r="AV67" s="517">
        <f ca="1" t="shared" si="7"/>
        <v>1</v>
      </c>
    </row>
    <row r="68" spans="2:48" ht="15">
      <c r="B68" s="511">
        <f t="shared" si="5"/>
        <v>2004</v>
      </c>
      <c r="C68" s="516">
        <f aca="true" t="shared" si="20" ref="C68:AU68">IF(C19=0,0,C19/$AV19)</f>
        <v>0</v>
      </c>
      <c r="D68" s="516">
        <f ca="1" t="shared" si="20"/>
        <v>0</v>
      </c>
      <c r="E68" s="516">
        <f ca="1" t="shared" si="20"/>
        <v>0</v>
      </c>
      <c r="F68" s="516">
        <f ca="1" t="shared" si="20"/>
        <v>0</v>
      </c>
      <c r="G68" s="516">
        <f ca="1" t="shared" si="20"/>
        <v>0.09097636751700221</v>
      </c>
      <c r="H68" s="516">
        <f ca="1" t="shared" si="20"/>
        <v>0.09099697522723045</v>
      </c>
      <c r="I68" s="516">
        <f ca="1" t="shared" si="20"/>
        <v>0.09104256185333755</v>
      </c>
      <c r="J68" s="516">
        <f ca="1" t="shared" si="20"/>
        <v>0.09109856094025727</v>
      </c>
      <c r="K68" s="516">
        <f ca="1" t="shared" si="20"/>
        <v>0.09091538058458841</v>
      </c>
      <c r="L68" s="516">
        <f ca="1" t="shared" si="20"/>
        <v>0.09082835897959737</v>
      </c>
      <c r="M68" s="516">
        <f ca="1" t="shared" si="20"/>
        <v>0.09110001377837174</v>
      </c>
      <c r="N68" s="516">
        <f ca="1" t="shared" si="20"/>
        <v>0.09127049498387305</v>
      </c>
      <c r="O68" s="516">
        <f ca="1" t="shared" si="20"/>
        <v>0.09137855637485587</v>
      </c>
      <c r="P68" s="516">
        <f ca="1" t="shared" si="20"/>
        <v>0.08999947880624405</v>
      </c>
      <c r="Q68" s="516">
        <f ca="1" t="shared" si="20"/>
        <v>0.09039325095464211</v>
      </c>
      <c r="R68" s="516">
        <f t="shared" si="20"/>
        <v>0</v>
      </c>
      <c r="S68" s="516">
        <f t="shared" si="20"/>
        <v>0</v>
      </c>
      <c r="T68" s="516">
        <f t="shared" si="20"/>
        <v>0</v>
      </c>
      <c r="U68" s="516">
        <f t="shared" si="20"/>
        <v>0</v>
      </c>
      <c r="V68" s="516">
        <f t="shared" si="20"/>
        <v>0</v>
      </c>
      <c r="W68" s="516">
        <f t="shared" si="20"/>
        <v>0</v>
      </c>
      <c r="X68" s="516">
        <f t="shared" si="20"/>
        <v>0</v>
      </c>
      <c r="Y68" s="516">
        <f t="shared" si="20"/>
        <v>0</v>
      </c>
      <c r="Z68" s="516">
        <f t="shared" si="20"/>
        <v>0</v>
      </c>
      <c r="AA68" s="516">
        <f t="shared" si="20"/>
        <v>0</v>
      </c>
      <c r="AB68" s="516">
        <f t="shared" si="20"/>
        <v>0</v>
      </c>
      <c r="AC68" s="516">
        <f t="shared" si="20"/>
        <v>0</v>
      </c>
      <c r="AD68" s="516">
        <f t="shared" si="20"/>
        <v>0</v>
      </c>
      <c r="AE68" s="516">
        <f t="shared" si="20"/>
        <v>0</v>
      </c>
      <c r="AF68" s="516">
        <f t="shared" si="20"/>
        <v>0</v>
      </c>
      <c r="AG68" s="516">
        <f t="shared" si="20"/>
        <v>0</v>
      </c>
      <c r="AH68" s="516">
        <f t="shared" si="20"/>
        <v>0</v>
      </c>
      <c r="AI68" s="516">
        <f t="shared" si="20"/>
        <v>0</v>
      </c>
      <c r="AJ68" s="516">
        <f t="shared" si="20"/>
        <v>0</v>
      </c>
      <c r="AK68" s="516">
        <f t="shared" si="20"/>
        <v>0</v>
      </c>
      <c r="AL68" s="516">
        <f t="shared" si="20"/>
        <v>0</v>
      </c>
      <c r="AM68" s="516">
        <f t="shared" si="20"/>
        <v>0</v>
      </c>
      <c r="AN68" s="516">
        <f t="shared" si="20"/>
        <v>0</v>
      </c>
      <c r="AO68" s="516">
        <f t="shared" si="20"/>
        <v>0</v>
      </c>
      <c r="AP68" s="516">
        <f t="shared" si="20"/>
        <v>0</v>
      </c>
      <c r="AQ68" s="516">
        <f t="shared" si="20"/>
        <v>0</v>
      </c>
      <c r="AR68" s="516">
        <f t="shared" si="20"/>
        <v>0</v>
      </c>
      <c r="AS68" s="516">
        <f t="shared" si="20"/>
        <v>0</v>
      </c>
      <c r="AT68" s="516">
        <f t="shared" si="20"/>
        <v>0</v>
      </c>
      <c r="AU68" s="516">
        <f t="shared" si="20"/>
        <v>0</v>
      </c>
      <c r="AV68" s="517">
        <f ca="1" t="shared" si="7"/>
        <v>1</v>
      </c>
    </row>
    <row r="69" spans="2:48" ht="15">
      <c r="B69" s="511">
        <f t="shared" si="5"/>
        <v>2005</v>
      </c>
      <c r="C69" s="516">
        <f aca="true" t="shared" si="21" ref="C69:AU69">IF(C20=0,0,C20/$AV20)</f>
        <v>0</v>
      </c>
      <c r="D69" s="516">
        <f ca="1" t="shared" si="21"/>
        <v>0</v>
      </c>
      <c r="E69" s="516">
        <f ca="1" t="shared" si="21"/>
        <v>0</v>
      </c>
      <c r="F69" s="516">
        <f ca="1" t="shared" si="21"/>
        <v>0</v>
      </c>
      <c r="G69" s="516">
        <f ca="1" t="shared" si="21"/>
        <v>0</v>
      </c>
      <c r="H69" s="516">
        <f ca="1" t="shared" si="21"/>
        <v>0.09086232450810357</v>
      </c>
      <c r="I69" s="516">
        <f ca="1" t="shared" si="21"/>
        <v>0.09090784367843015</v>
      </c>
      <c r="J69" s="516">
        <f ca="1" t="shared" si="21"/>
        <v>0.09096375990196562</v>
      </c>
      <c r="K69" s="516">
        <f ca="1" t="shared" si="21"/>
        <v>0.09078085060329133</v>
      </c>
      <c r="L69" s="516">
        <f ca="1" t="shared" si="21"/>
        <v>0.09069395776655509</v>
      </c>
      <c r="M69" s="516">
        <f ca="1" t="shared" si="21"/>
        <v>0.0909652105902757</v>
      </c>
      <c r="N69" s="516">
        <f ca="1" t="shared" si="21"/>
        <v>0.0911354395300631</v>
      </c>
      <c r="O69" s="516">
        <f ca="1" t="shared" si="21"/>
        <v>0.09124334101964295</v>
      </c>
      <c r="P69" s="516">
        <f ca="1" t="shared" si="21"/>
        <v>0.08986630410991986</v>
      </c>
      <c r="Q69" s="516">
        <f ca="1" t="shared" si="21"/>
        <v>0.0902594935828738</v>
      </c>
      <c r="R69" s="516">
        <f ca="1" t="shared" si="21"/>
        <v>0.09232147470887879</v>
      </c>
      <c r="S69" s="516">
        <f t="shared" si="21"/>
        <v>0</v>
      </c>
      <c r="T69" s="516">
        <f t="shared" si="21"/>
        <v>0</v>
      </c>
      <c r="U69" s="516">
        <f t="shared" si="21"/>
        <v>0</v>
      </c>
      <c r="V69" s="516">
        <f t="shared" si="21"/>
        <v>0</v>
      </c>
      <c r="W69" s="516">
        <f t="shared" si="21"/>
        <v>0</v>
      </c>
      <c r="X69" s="516">
        <f t="shared" si="21"/>
        <v>0</v>
      </c>
      <c r="Y69" s="516">
        <f t="shared" si="21"/>
        <v>0</v>
      </c>
      <c r="Z69" s="516">
        <f t="shared" si="21"/>
        <v>0</v>
      </c>
      <c r="AA69" s="516">
        <f t="shared" si="21"/>
        <v>0</v>
      </c>
      <c r="AB69" s="516">
        <f t="shared" si="21"/>
        <v>0</v>
      </c>
      <c r="AC69" s="516">
        <f t="shared" si="21"/>
        <v>0</v>
      </c>
      <c r="AD69" s="516">
        <f t="shared" si="21"/>
        <v>0</v>
      </c>
      <c r="AE69" s="516">
        <f t="shared" si="21"/>
        <v>0</v>
      </c>
      <c r="AF69" s="516">
        <f t="shared" si="21"/>
        <v>0</v>
      </c>
      <c r="AG69" s="516">
        <f t="shared" si="21"/>
        <v>0</v>
      </c>
      <c r="AH69" s="516">
        <f t="shared" si="21"/>
        <v>0</v>
      </c>
      <c r="AI69" s="516">
        <f t="shared" si="21"/>
        <v>0</v>
      </c>
      <c r="AJ69" s="516">
        <f t="shared" si="21"/>
        <v>0</v>
      </c>
      <c r="AK69" s="516">
        <f t="shared" si="21"/>
        <v>0</v>
      </c>
      <c r="AL69" s="516">
        <f t="shared" si="21"/>
        <v>0</v>
      </c>
      <c r="AM69" s="516">
        <f t="shared" si="21"/>
        <v>0</v>
      </c>
      <c r="AN69" s="516">
        <f t="shared" si="21"/>
        <v>0</v>
      </c>
      <c r="AO69" s="516">
        <f t="shared" si="21"/>
        <v>0</v>
      </c>
      <c r="AP69" s="516">
        <f t="shared" si="21"/>
        <v>0</v>
      </c>
      <c r="AQ69" s="516">
        <f t="shared" si="21"/>
        <v>0</v>
      </c>
      <c r="AR69" s="516">
        <f t="shared" si="21"/>
        <v>0</v>
      </c>
      <c r="AS69" s="516">
        <f t="shared" si="21"/>
        <v>0</v>
      </c>
      <c r="AT69" s="516">
        <f t="shared" si="21"/>
        <v>0</v>
      </c>
      <c r="AU69" s="516">
        <f t="shared" si="21"/>
        <v>0</v>
      </c>
      <c r="AV69" s="517">
        <f ca="1" t="shared" si="7"/>
        <v>0.9999999999999998</v>
      </c>
    </row>
    <row r="70" spans="2:48" ht="15">
      <c r="B70" s="511">
        <f t="shared" si="5"/>
        <v>2006</v>
      </c>
      <c r="C70" s="516">
        <f aca="true" t="shared" si="22" ref="C70:AU70">IF(C21=0,0,C21/$AV21)</f>
        <v>0</v>
      </c>
      <c r="D70" s="516">
        <f ca="1" t="shared" si="22"/>
        <v>0</v>
      </c>
      <c r="E70" s="516">
        <f ca="1" t="shared" si="22"/>
        <v>0</v>
      </c>
      <c r="F70" s="516">
        <f ca="1" t="shared" si="22"/>
        <v>0</v>
      </c>
      <c r="G70" s="516">
        <f ca="1" t="shared" si="22"/>
        <v>0</v>
      </c>
      <c r="H70" s="516">
        <f ca="1" t="shared" si="22"/>
        <v>0</v>
      </c>
      <c r="I70" s="516">
        <f ca="1" t="shared" si="22"/>
        <v>0.09080575442630305</v>
      </c>
      <c r="J70" s="516">
        <f ca="1" t="shared" si="22"/>
        <v>0.09086160785607714</v>
      </c>
      <c r="K70" s="516">
        <f ca="1" t="shared" si="22"/>
        <v>0.09067890396402954</v>
      </c>
      <c r="L70" s="516">
        <f ca="1" t="shared" si="22"/>
        <v>0.09059210870770394</v>
      </c>
      <c r="M70" s="516">
        <f ca="1" t="shared" si="22"/>
        <v>0.09086305691526833</v>
      </c>
      <c r="N70" s="516">
        <f ca="1" t="shared" si="22"/>
        <v>0.09103309468843634</v>
      </c>
      <c r="O70" s="516">
        <f ca="1" t="shared" si="22"/>
        <v>0.09114087500494762</v>
      </c>
      <c r="P70" s="516">
        <f ca="1" t="shared" si="22"/>
        <v>0.08976538450379147</v>
      </c>
      <c r="Q70" s="516">
        <f ca="1" t="shared" si="22"/>
        <v>0.09015813242607591</v>
      </c>
      <c r="R70" s="516">
        <f ca="1" t="shared" si="22"/>
        <v>0.09221779795309036</v>
      </c>
      <c r="S70" s="516">
        <f ca="1" t="shared" si="22"/>
        <v>0.09188328355427637</v>
      </c>
      <c r="T70" s="516">
        <f t="shared" si="22"/>
        <v>0</v>
      </c>
      <c r="U70" s="516">
        <f t="shared" si="22"/>
        <v>0</v>
      </c>
      <c r="V70" s="516">
        <f t="shared" si="22"/>
        <v>0</v>
      </c>
      <c r="W70" s="516">
        <f t="shared" si="22"/>
        <v>0</v>
      </c>
      <c r="X70" s="516">
        <f t="shared" si="22"/>
        <v>0</v>
      </c>
      <c r="Y70" s="516">
        <f t="shared" si="22"/>
        <v>0</v>
      </c>
      <c r="Z70" s="516">
        <f t="shared" si="22"/>
        <v>0</v>
      </c>
      <c r="AA70" s="516">
        <f t="shared" si="22"/>
        <v>0</v>
      </c>
      <c r="AB70" s="516">
        <f t="shared" si="22"/>
        <v>0</v>
      </c>
      <c r="AC70" s="516">
        <f t="shared" si="22"/>
        <v>0</v>
      </c>
      <c r="AD70" s="516">
        <f t="shared" si="22"/>
        <v>0</v>
      </c>
      <c r="AE70" s="516">
        <f t="shared" si="22"/>
        <v>0</v>
      </c>
      <c r="AF70" s="516">
        <f t="shared" si="22"/>
        <v>0</v>
      </c>
      <c r="AG70" s="516">
        <f t="shared" si="22"/>
        <v>0</v>
      </c>
      <c r="AH70" s="516">
        <f t="shared" si="22"/>
        <v>0</v>
      </c>
      <c r="AI70" s="516">
        <f t="shared" si="22"/>
        <v>0</v>
      </c>
      <c r="AJ70" s="516">
        <f t="shared" si="22"/>
        <v>0</v>
      </c>
      <c r="AK70" s="516">
        <f t="shared" si="22"/>
        <v>0</v>
      </c>
      <c r="AL70" s="516">
        <f t="shared" si="22"/>
        <v>0</v>
      </c>
      <c r="AM70" s="516">
        <f t="shared" si="22"/>
        <v>0</v>
      </c>
      <c r="AN70" s="516">
        <f t="shared" si="22"/>
        <v>0</v>
      </c>
      <c r="AO70" s="516">
        <f t="shared" si="22"/>
        <v>0</v>
      </c>
      <c r="AP70" s="516">
        <f t="shared" si="22"/>
        <v>0</v>
      </c>
      <c r="AQ70" s="516">
        <f t="shared" si="22"/>
        <v>0</v>
      </c>
      <c r="AR70" s="516">
        <f t="shared" si="22"/>
        <v>0</v>
      </c>
      <c r="AS70" s="516">
        <f t="shared" si="22"/>
        <v>0</v>
      </c>
      <c r="AT70" s="516">
        <f t="shared" si="22"/>
        <v>0</v>
      </c>
      <c r="AU70" s="516">
        <f t="shared" si="22"/>
        <v>0</v>
      </c>
      <c r="AV70" s="517">
        <f ca="1" t="shared" si="7"/>
        <v>1.0000000000000002</v>
      </c>
    </row>
    <row r="71" spans="2:48" ht="15">
      <c r="B71" s="511">
        <f t="shared" si="5"/>
        <v>2007</v>
      </c>
      <c r="C71" s="516">
        <f aca="true" t="shared" si="23" ref="C71:AU71">IF(C22=0,0,C22/$AV22)</f>
        <v>0</v>
      </c>
      <c r="D71" s="516">
        <f ca="1" t="shared" si="23"/>
        <v>0</v>
      </c>
      <c r="E71" s="516">
        <f ca="1" t="shared" si="23"/>
        <v>0</v>
      </c>
      <c r="F71" s="516">
        <f ca="1" t="shared" si="23"/>
        <v>0</v>
      </c>
      <c r="G71" s="516">
        <f ca="1" t="shared" si="23"/>
        <v>0</v>
      </c>
      <c r="H71" s="516">
        <f ca="1" t="shared" si="23"/>
        <v>0</v>
      </c>
      <c r="I71" s="516">
        <f ca="1" t="shared" si="23"/>
        <v>0</v>
      </c>
      <c r="J71" s="516">
        <f ca="1" t="shared" si="23"/>
        <v>0.09002770240670298</v>
      </c>
      <c r="K71" s="516">
        <f ca="1" t="shared" si="23"/>
        <v>0.08984667532595991</v>
      </c>
      <c r="L71" s="516">
        <f ca="1" t="shared" si="23"/>
        <v>0.08976067665511125</v>
      </c>
      <c r="M71" s="516">
        <f ca="1" t="shared" si="23"/>
        <v>0.09002913816678595</v>
      </c>
      <c r="N71" s="516">
        <f ca="1" t="shared" si="23"/>
        <v>0.0901976153751677</v>
      </c>
      <c r="O71" s="516">
        <f ca="1" t="shared" si="23"/>
        <v>0.09030440651049018</v>
      </c>
      <c r="P71" s="516">
        <f ca="1" t="shared" si="23"/>
        <v>0.08894153992224446</v>
      </c>
      <c r="Q71" s="516">
        <f ca="1" t="shared" si="23"/>
        <v>0.08933068330086794</v>
      </c>
      <c r="R71" s="516">
        <f ca="1" t="shared" si="23"/>
        <v>0.09137144572515954</v>
      </c>
      <c r="S71" s="516">
        <f ca="1" t="shared" si="23"/>
        <v>0.09104000141707637</v>
      </c>
      <c r="T71" s="516">
        <f ca="1" t="shared" si="23"/>
        <v>0.09915011519443395</v>
      </c>
      <c r="U71" s="516">
        <f t="shared" si="23"/>
        <v>0</v>
      </c>
      <c r="V71" s="516">
        <f t="shared" si="23"/>
        <v>0</v>
      </c>
      <c r="W71" s="516">
        <f t="shared" si="23"/>
        <v>0</v>
      </c>
      <c r="X71" s="516">
        <f t="shared" si="23"/>
        <v>0</v>
      </c>
      <c r="Y71" s="516">
        <f t="shared" si="23"/>
        <v>0</v>
      </c>
      <c r="Z71" s="516">
        <f t="shared" si="23"/>
        <v>0</v>
      </c>
      <c r="AA71" s="516">
        <f t="shared" si="23"/>
        <v>0</v>
      </c>
      <c r="AB71" s="516">
        <f t="shared" si="23"/>
        <v>0</v>
      </c>
      <c r="AC71" s="516">
        <f t="shared" si="23"/>
        <v>0</v>
      </c>
      <c r="AD71" s="516">
        <f t="shared" si="23"/>
        <v>0</v>
      </c>
      <c r="AE71" s="516">
        <f t="shared" si="23"/>
        <v>0</v>
      </c>
      <c r="AF71" s="516">
        <f t="shared" si="23"/>
        <v>0</v>
      </c>
      <c r="AG71" s="516">
        <f t="shared" si="23"/>
        <v>0</v>
      </c>
      <c r="AH71" s="516">
        <f t="shared" si="23"/>
        <v>0</v>
      </c>
      <c r="AI71" s="516">
        <f t="shared" si="23"/>
        <v>0</v>
      </c>
      <c r="AJ71" s="516">
        <f t="shared" si="23"/>
        <v>0</v>
      </c>
      <c r="AK71" s="516">
        <f t="shared" si="23"/>
        <v>0</v>
      </c>
      <c r="AL71" s="516">
        <f t="shared" si="23"/>
        <v>0</v>
      </c>
      <c r="AM71" s="516">
        <f t="shared" si="23"/>
        <v>0</v>
      </c>
      <c r="AN71" s="516">
        <f t="shared" si="23"/>
        <v>0</v>
      </c>
      <c r="AO71" s="516">
        <f t="shared" si="23"/>
        <v>0</v>
      </c>
      <c r="AP71" s="516">
        <f t="shared" si="23"/>
        <v>0</v>
      </c>
      <c r="AQ71" s="516">
        <f t="shared" si="23"/>
        <v>0</v>
      </c>
      <c r="AR71" s="516">
        <f t="shared" si="23"/>
        <v>0</v>
      </c>
      <c r="AS71" s="516">
        <f t="shared" si="23"/>
        <v>0</v>
      </c>
      <c r="AT71" s="516">
        <f t="shared" si="23"/>
        <v>0</v>
      </c>
      <c r="AU71" s="516">
        <f t="shared" si="23"/>
        <v>0</v>
      </c>
      <c r="AV71" s="517">
        <f ca="1" t="shared" si="7"/>
        <v>1</v>
      </c>
    </row>
    <row r="72" spans="2:48" ht="15">
      <c r="B72" s="511">
        <f t="shared" si="5"/>
        <v>2008</v>
      </c>
      <c r="C72" s="516">
        <f aca="true" t="shared" si="24" ref="C72:AU72">IF(C23=0,0,C23/$AV23)</f>
        <v>0</v>
      </c>
      <c r="D72" s="516">
        <f ca="1" t="shared" si="24"/>
        <v>0</v>
      </c>
      <c r="E72" s="516">
        <f ca="1" t="shared" si="24"/>
        <v>0</v>
      </c>
      <c r="F72" s="516">
        <f ca="1" t="shared" si="24"/>
        <v>0</v>
      </c>
      <c r="G72" s="516">
        <f ca="1" t="shared" si="24"/>
        <v>0</v>
      </c>
      <c r="H72" s="516">
        <f ca="1" t="shared" si="24"/>
        <v>0</v>
      </c>
      <c r="I72" s="516">
        <f ca="1" t="shared" si="24"/>
        <v>0</v>
      </c>
      <c r="J72" s="516">
        <f ca="1" t="shared" si="24"/>
        <v>0</v>
      </c>
      <c r="K72" s="516">
        <f ca="1" t="shared" si="24"/>
        <v>0.08991279264869821</v>
      </c>
      <c r="L72" s="516">
        <f ca="1" t="shared" si="24"/>
        <v>0.0898267306922371</v>
      </c>
      <c r="M72" s="516">
        <f ca="1" t="shared" si="24"/>
        <v>0.09009538976221149</v>
      </c>
      <c r="N72" s="516">
        <f ca="1" t="shared" si="24"/>
        <v>0.09026399095138518</v>
      </c>
      <c r="O72" s="516">
        <f ca="1" t="shared" si="24"/>
        <v>0.09037086067329904</v>
      </c>
      <c r="P72" s="516">
        <f ca="1" t="shared" si="24"/>
        <v>0.08900699116435828</v>
      </c>
      <c r="Q72" s="516">
        <f ca="1" t="shared" si="24"/>
        <v>0.08939642090993147</v>
      </c>
      <c r="R72" s="516">
        <f ca="1" t="shared" si="24"/>
        <v>0.09143868511208353</v>
      </c>
      <c r="S72" s="516">
        <f ca="1" t="shared" si="24"/>
        <v>0.09110699689725357</v>
      </c>
      <c r="T72" s="516">
        <f ca="1" t="shared" si="24"/>
        <v>0.09922307883100777</v>
      </c>
      <c r="U72" s="516">
        <f ca="1" t="shared" si="24"/>
        <v>0.08935806235753457</v>
      </c>
      <c r="V72" s="516">
        <f t="shared" si="24"/>
        <v>0</v>
      </c>
      <c r="W72" s="516">
        <f t="shared" si="24"/>
        <v>0</v>
      </c>
      <c r="X72" s="516">
        <f t="shared" si="24"/>
        <v>0</v>
      </c>
      <c r="Y72" s="516">
        <f t="shared" si="24"/>
        <v>0</v>
      </c>
      <c r="Z72" s="516">
        <f t="shared" si="24"/>
        <v>0</v>
      </c>
      <c r="AA72" s="516">
        <f t="shared" si="24"/>
        <v>0</v>
      </c>
      <c r="AB72" s="516">
        <f t="shared" si="24"/>
        <v>0</v>
      </c>
      <c r="AC72" s="516">
        <f t="shared" si="24"/>
        <v>0</v>
      </c>
      <c r="AD72" s="516">
        <f t="shared" si="24"/>
        <v>0</v>
      </c>
      <c r="AE72" s="516">
        <f t="shared" si="24"/>
        <v>0</v>
      </c>
      <c r="AF72" s="516">
        <f t="shared" si="24"/>
        <v>0</v>
      </c>
      <c r="AG72" s="516">
        <f t="shared" si="24"/>
        <v>0</v>
      </c>
      <c r="AH72" s="516">
        <f t="shared" si="24"/>
        <v>0</v>
      </c>
      <c r="AI72" s="516">
        <f t="shared" si="24"/>
        <v>0</v>
      </c>
      <c r="AJ72" s="516">
        <f t="shared" si="24"/>
        <v>0</v>
      </c>
      <c r="AK72" s="516">
        <f t="shared" si="24"/>
        <v>0</v>
      </c>
      <c r="AL72" s="516">
        <f t="shared" si="24"/>
        <v>0</v>
      </c>
      <c r="AM72" s="516">
        <f t="shared" si="24"/>
        <v>0</v>
      </c>
      <c r="AN72" s="516">
        <f t="shared" si="24"/>
        <v>0</v>
      </c>
      <c r="AO72" s="516">
        <f t="shared" si="24"/>
        <v>0</v>
      </c>
      <c r="AP72" s="516">
        <f t="shared" si="24"/>
        <v>0</v>
      </c>
      <c r="AQ72" s="516">
        <f t="shared" si="24"/>
        <v>0</v>
      </c>
      <c r="AR72" s="516">
        <f t="shared" si="24"/>
        <v>0</v>
      </c>
      <c r="AS72" s="516">
        <f t="shared" si="24"/>
        <v>0</v>
      </c>
      <c r="AT72" s="516">
        <f t="shared" si="24"/>
        <v>0</v>
      </c>
      <c r="AU72" s="516">
        <f t="shared" si="24"/>
        <v>0</v>
      </c>
      <c r="AV72" s="517">
        <f ca="1" t="shared" si="7"/>
        <v>1.0000000000000002</v>
      </c>
    </row>
    <row r="73" spans="2:48" ht="15">
      <c r="B73" s="511">
        <f t="shared" si="5"/>
        <v>2009</v>
      </c>
      <c r="C73" s="516">
        <f aca="true" t="shared" si="25" ref="C73:AU73">IF(C24=0,0,C24/$AV24)</f>
        <v>0</v>
      </c>
      <c r="D73" s="516">
        <f ca="1" t="shared" si="25"/>
        <v>0</v>
      </c>
      <c r="E73" s="516">
        <f ca="1" t="shared" si="25"/>
        <v>0</v>
      </c>
      <c r="F73" s="516">
        <f ca="1" t="shared" si="25"/>
        <v>0</v>
      </c>
      <c r="G73" s="516">
        <f ca="1" t="shared" si="25"/>
        <v>0</v>
      </c>
      <c r="H73" s="516">
        <f ca="1" t="shared" si="25"/>
        <v>0</v>
      </c>
      <c r="I73" s="516">
        <f ca="1" t="shared" si="25"/>
        <v>0</v>
      </c>
      <c r="J73" s="516">
        <f ca="1" t="shared" si="25"/>
        <v>0</v>
      </c>
      <c r="K73" s="516">
        <f ca="1" t="shared" si="25"/>
        <v>0</v>
      </c>
      <c r="L73" s="516">
        <f ca="1" t="shared" si="25"/>
        <v>0.09032276982905448</v>
      </c>
      <c r="M73" s="516">
        <f ca="1" t="shared" si="25"/>
        <v>0.09059291248205746</v>
      </c>
      <c r="N73" s="516">
        <f ca="1" t="shared" si="25"/>
        <v>0.09076244471689761</v>
      </c>
      <c r="O73" s="516">
        <f ca="1" t="shared" si="25"/>
        <v>0.09086990459236823</v>
      </c>
      <c r="P73" s="516">
        <f ca="1" t="shared" si="25"/>
        <v>0.08949850355412954</v>
      </c>
      <c r="Q73" s="516">
        <f ca="1" t="shared" si="25"/>
        <v>0.08989008379981953</v>
      </c>
      <c r="R73" s="516">
        <f ca="1" t="shared" si="25"/>
        <v>0.09194362574707242</v>
      </c>
      <c r="S73" s="516">
        <f ca="1" t="shared" si="25"/>
        <v>0.09161010589109836</v>
      </c>
      <c r="T73" s="516">
        <f ca="1" t="shared" si="25"/>
        <v>0.09977100626860236</v>
      </c>
      <c r="U73" s="516">
        <f ca="1" t="shared" si="25"/>
        <v>0.08985151342469376</v>
      </c>
      <c r="V73" s="516">
        <f ca="1" t="shared" si="25"/>
        <v>0.08488712969420632</v>
      </c>
      <c r="W73" s="516">
        <f t="shared" si="25"/>
        <v>0</v>
      </c>
      <c r="X73" s="516">
        <f t="shared" si="25"/>
        <v>0</v>
      </c>
      <c r="Y73" s="516">
        <f t="shared" si="25"/>
        <v>0</v>
      </c>
      <c r="Z73" s="516">
        <f t="shared" si="25"/>
        <v>0</v>
      </c>
      <c r="AA73" s="516">
        <f t="shared" si="25"/>
        <v>0</v>
      </c>
      <c r="AB73" s="516">
        <f t="shared" si="25"/>
        <v>0</v>
      </c>
      <c r="AC73" s="516">
        <f t="shared" si="25"/>
        <v>0</v>
      </c>
      <c r="AD73" s="516">
        <f t="shared" si="25"/>
        <v>0</v>
      </c>
      <c r="AE73" s="516">
        <f t="shared" si="25"/>
        <v>0</v>
      </c>
      <c r="AF73" s="516">
        <f t="shared" si="25"/>
        <v>0</v>
      </c>
      <c r="AG73" s="516">
        <f t="shared" si="25"/>
        <v>0</v>
      </c>
      <c r="AH73" s="516">
        <f t="shared" si="25"/>
        <v>0</v>
      </c>
      <c r="AI73" s="516">
        <f t="shared" si="25"/>
        <v>0</v>
      </c>
      <c r="AJ73" s="516">
        <f t="shared" si="25"/>
        <v>0</v>
      </c>
      <c r="AK73" s="516">
        <f t="shared" si="25"/>
        <v>0</v>
      </c>
      <c r="AL73" s="516">
        <f t="shared" si="25"/>
        <v>0</v>
      </c>
      <c r="AM73" s="516">
        <f t="shared" si="25"/>
        <v>0</v>
      </c>
      <c r="AN73" s="516">
        <f t="shared" si="25"/>
        <v>0</v>
      </c>
      <c r="AO73" s="516">
        <f t="shared" si="25"/>
        <v>0</v>
      </c>
      <c r="AP73" s="516">
        <f t="shared" si="25"/>
        <v>0</v>
      </c>
      <c r="AQ73" s="516">
        <f t="shared" si="25"/>
        <v>0</v>
      </c>
      <c r="AR73" s="516">
        <f t="shared" si="25"/>
        <v>0</v>
      </c>
      <c r="AS73" s="516">
        <f t="shared" si="25"/>
        <v>0</v>
      </c>
      <c r="AT73" s="516">
        <f t="shared" si="25"/>
        <v>0</v>
      </c>
      <c r="AU73" s="516">
        <f t="shared" si="25"/>
        <v>0</v>
      </c>
      <c r="AV73" s="517">
        <f ca="1" t="shared" si="7"/>
        <v>0.9999999999999999</v>
      </c>
    </row>
    <row r="74" spans="2:48" ht="15">
      <c r="B74" s="511">
        <f t="shared" si="5"/>
        <v>2010</v>
      </c>
      <c r="C74" s="516">
        <f aca="true" t="shared" si="26" ref="C74:AU74">IF(C25=0,0,C25/$AV25)</f>
        <v>0</v>
      </c>
      <c r="D74" s="516">
        <f ca="1" t="shared" si="26"/>
        <v>0</v>
      </c>
      <c r="E74" s="516">
        <f ca="1" t="shared" si="26"/>
        <v>0</v>
      </c>
      <c r="F74" s="516">
        <f ca="1" t="shared" si="26"/>
        <v>0</v>
      </c>
      <c r="G74" s="516">
        <f ca="1" t="shared" si="26"/>
        <v>0</v>
      </c>
      <c r="H74" s="516">
        <f ca="1" t="shared" si="26"/>
        <v>0</v>
      </c>
      <c r="I74" s="516">
        <f ca="1" t="shared" si="26"/>
        <v>0</v>
      </c>
      <c r="J74" s="516">
        <f ca="1" t="shared" si="26"/>
        <v>0</v>
      </c>
      <c r="K74" s="516">
        <f ca="1" t="shared" si="26"/>
        <v>0</v>
      </c>
      <c r="L74" s="516">
        <f ca="1" t="shared" si="26"/>
        <v>0</v>
      </c>
      <c r="M74" s="516">
        <f ca="1" t="shared" si="26"/>
        <v>0.09186408657085762</v>
      </c>
      <c r="N74" s="516">
        <f ca="1" t="shared" si="26"/>
        <v>0.09203599763399947</v>
      </c>
      <c r="O74" s="516">
        <f ca="1" t="shared" si="26"/>
        <v>0.09214496535600622</v>
      </c>
      <c r="P74" s="516">
        <f ca="1" t="shared" si="26"/>
        <v>0.0907543212068287</v>
      </c>
      <c r="Q74" s="516">
        <f ca="1" t="shared" si="26"/>
        <v>0.09115139599561671</v>
      </c>
      <c r="R74" s="516">
        <f ca="1" t="shared" si="26"/>
        <v>0.09323375266183703</v>
      </c>
      <c r="S74" s="516">
        <f ca="1" t="shared" si="26"/>
        <v>0.09289555294970868</v>
      </c>
      <c r="T74" s="516">
        <f ca="1" t="shared" si="26"/>
        <v>0.1011709647698514</v>
      </c>
      <c r="U74" s="516">
        <f ca="1" t="shared" si="26"/>
        <v>0.09111228441191169</v>
      </c>
      <c r="V74" s="516">
        <f ca="1" t="shared" si="26"/>
        <v>0.0860782418550088</v>
      </c>
      <c r="W74" s="516">
        <f ca="1" t="shared" si="26"/>
        <v>0.07755843658837364</v>
      </c>
      <c r="X74" s="516">
        <f t="shared" si="26"/>
        <v>0</v>
      </c>
      <c r="Y74" s="516">
        <f t="shared" si="26"/>
        <v>0</v>
      </c>
      <c r="Z74" s="516">
        <f t="shared" si="26"/>
        <v>0</v>
      </c>
      <c r="AA74" s="516">
        <f t="shared" si="26"/>
        <v>0</v>
      </c>
      <c r="AB74" s="516">
        <f t="shared" si="26"/>
        <v>0</v>
      </c>
      <c r="AC74" s="516">
        <f t="shared" si="26"/>
        <v>0</v>
      </c>
      <c r="AD74" s="516">
        <f t="shared" si="26"/>
        <v>0</v>
      </c>
      <c r="AE74" s="516">
        <f t="shared" si="26"/>
        <v>0</v>
      </c>
      <c r="AF74" s="516">
        <f t="shared" si="26"/>
        <v>0</v>
      </c>
      <c r="AG74" s="516">
        <f t="shared" si="26"/>
        <v>0</v>
      </c>
      <c r="AH74" s="516">
        <f t="shared" si="26"/>
        <v>0</v>
      </c>
      <c r="AI74" s="516">
        <f t="shared" si="26"/>
        <v>0</v>
      </c>
      <c r="AJ74" s="516">
        <f t="shared" si="26"/>
        <v>0</v>
      </c>
      <c r="AK74" s="516">
        <f t="shared" si="26"/>
        <v>0</v>
      </c>
      <c r="AL74" s="516">
        <f t="shared" si="26"/>
        <v>0</v>
      </c>
      <c r="AM74" s="516">
        <f t="shared" si="26"/>
        <v>0</v>
      </c>
      <c r="AN74" s="516">
        <f t="shared" si="26"/>
        <v>0</v>
      </c>
      <c r="AO74" s="516">
        <f t="shared" si="26"/>
        <v>0</v>
      </c>
      <c r="AP74" s="516">
        <f t="shared" si="26"/>
        <v>0</v>
      </c>
      <c r="AQ74" s="516">
        <f t="shared" si="26"/>
        <v>0</v>
      </c>
      <c r="AR74" s="516">
        <f t="shared" si="26"/>
        <v>0</v>
      </c>
      <c r="AS74" s="516">
        <f t="shared" si="26"/>
        <v>0</v>
      </c>
      <c r="AT74" s="516">
        <f t="shared" si="26"/>
        <v>0</v>
      </c>
      <c r="AU74" s="516">
        <f t="shared" si="26"/>
        <v>0</v>
      </c>
      <c r="AV74" s="517">
        <f ca="1" t="shared" si="7"/>
        <v>0.9999999999999998</v>
      </c>
    </row>
    <row r="75" spans="2:48" ht="15">
      <c r="B75" s="511">
        <f t="shared" si="5"/>
        <v>2011</v>
      </c>
      <c r="C75" s="516">
        <f aca="true" t="shared" si="27" ref="C75:AU75">IF(C26=0,0,C26/$AV26)</f>
        <v>0</v>
      </c>
      <c r="D75" s="516">
        <f ca="1" t="shared" si="27"/>
        <v>0</v>
      </c>
      <c r="E75" s="516">
        <f ca="1" t="shared" si="27"/>
        <v>0</v>
      </c>
      <c r="F75" s="516">
        <f ca="1" t="shared" si="27"/>
        <v>0</v>
      </c>
      <c r="G75" s="516">
        <f ca="1" t="shared" si="27"/>
        <v>0</v>
      </c>
      <c r="H75" s="516">
        <f ca="1" t="shared" si="27"/>
        <v>0</v>
      </c>
      <c r="I75" s="516">
        <f ca="1" t="shared" si="27"/>
        <v>0</v>
      </c>
      <c r="J75" s="516">
        <f ca="1" t="shared" si="27"/>
        <v>0</v>
      </c>
      <c r="K75" s="516">
        <f ca="1" t="shared" si="27"/>
        <v>0</v>
      </c>
      <c r="L75" s="516">
        <f ca="1" t="shared" si="27"/>
        <v>0</v>
      </c>
      <c r="M75" s="516">
        <f ca="1" t="shared" si="27"/>
        <v>0</v>
      </c>
      <c r="N75" s="516">
        <f ca="1" t="shared" si="27"/>
        <v>0.09302298123410707</v>
      </c>
      <c r="O75" s="516">
        <f ca="1" t="shared" si="27"/>
        <v>0.09313311751360574</v>
      </c>
      <c r="P75" s="516">
        <f ca="1" t="shared" si="27"/>
        <v>0.09172756025429624</v>
      </c>
      <c r="Q75" s="516">
        <f ca="1" t="shared" si="27"/>
        <v>0.09212889322808386</v>
      </c>
      <c r="R75" s="516">
        <f ca="1" t="shared" si="27"/>
        <v>0.09423358085101644</v>
      </c>
      <c r="S75" s="516">
        <f ca="1" t="shared" si="27"/>
        <v>0.09389175432353308</v>
      </c>
      <c r="T75" s="516">
        <f ca="1" t="shared" si="27"/>
        <v>0.1022559107214561</v>
      </c>
      <c r="U75" s="516">
        <f ca="1" t="shared" si="27"/>
        <v>0.09208936221619113</v>
      </c>
      <c r="V75" s="516">
        <f ca="1" t="shared" si="27"/>
        <v>0.087001335157858</v>
      </c>
      <c r="W75" s="516">
        <f ca="1" t="shared" si="27"/>
        <v>0.07839016446584092</v>
      </c>
      <c r="X75" s="516">
        <f ca="1" t="shared" si="27"/>
        <v>0.08212534003401148</v>
      </c>
      <c r="Y75" s="516">
        <f t="shared" si="27"/>
        <v>0</v>
      </c>
      <c r="Z75" s="516">
        <f t="shared" si="27"/>
        <v>0</v>
      </c>
      <c r="AA75" s="516">
        <f t="shared" si="27"/>
        <v>0</v>
      </c>
      <c r="AB75" s="516">
        <f t="shared" si="27"/>
        <v>0</v>
      </c>
      <c r="AC75" s="516">
        <f t="shared" si="27"/>
        <v>0</v>
      </c>
      <c r="AD75" s="516">
        <f t="shared" si="27"/>
        <v>0</v>
      </c>
      <c r="AE75" s="516">
        <f t="shared" si="27"/>
        <v>0</v>
      </c>
      <c r="AF75" s="516">
        <f t="shared" si="27"/>
        <v>0</v>
      </c>
      <c r="AG75" s="516">
        <f t="shared" si="27"/>
        <v>0</v>
      </c>
      <c r="AH75" s="516">
        <f t="shared" si="27"/>
        <v>0</v>
      </c>
      <c r="AI75" s="516">
        <f t="shared" si="27"/>
        <v>0</v>
      </c>
      <c r="AJ75" s="516">
        <f t="shared" si="27"/>
        <v>0</v>
      </c>
      <c r="AK75" s="516">
        <f t="shared" si="27"/>
        <v>0</v>
      </c>
      <c r="AL75" s="516">
        <f t="shared" si="27"/>
        <v>0</v>
      </c>
      <c r="AM75" s="516">
        <f t="shared" si="27"/>
        <v>0</v>
      </c>
      <c r="AN75" s="516">
        <f t="shared" si="27"/>
        <v>0</v>
      </c>
      <c r="AO75" s="516">
        <f t="shared" si="27"/>
        <v>0</v>
      </c>
      <c r="AP75" s="516">
        <f t="shared" si="27"/>
        <v>0</v>
      </c>
      <c r="AQ75" s="516">
        <f t="shared" si="27"/>
        <v>0</v>
      </c>
      <c r="AR75" s="516">
        <f t="shared" si="27"/>
        <v>0</v>
      </c>
      <c r="AS75" s="516">
        <f t="shared" si="27"/>
        <v>0</v>
      </c>
      <c r="AT75" s="516">
        <f t="shared" si="27"/>
        <v>0</v>
      </c>
      <c r="AU75" s="516">
        <f t="shared" si="27"/>
        <v>0</v>
      </c>
      <c r="AV75" s="517">
        <f ca="1" t="shared" si="7"/>
        <v>1.0000000000000002</v>
      </c>
    </row>
    <row r="76" spans="2:48" ht="15">
      <c r="B76" s="511">
        <f t="shared" si="5"/>
        <v>2012</v>
      </c>
      <c r="C76" s="516">
        <f aca="true" t="shared" si="28" ref="C76:AU76">IF(C27=0,0,C27/$AV27)</f>
        <v>0</v>
      </c>
      <c r="D76" s="516">
        <f ca="1" t="shared" si="28"/>
        <v>0</v>
      </c>
      <c r="E76" s="516">
        <f ca="1" t="shared" si="28"/>
        <v>0</v>
      </c>
      <c r="F76" s="516">
        <f ca="1" t="shared" si="28"/>
        <v>0</v>
      </c>
      <c r="G76" s="516">
        <f ca="1" t="shared" si="28"/>
        <v>0</v>
      </c>
      <c r="H76" s="516">
        <f ca="1" t="shared" si="28"/>
        <v>0</v>
      </c>
      <c r="I76" s="516">
        <f ca="1" t="shared" si="28"/>
        <v>0</v>
      </c>
      <c r="J76" s="516">
        <f ca="1" t="shared" si="28"/>
        <v>0</v>
      </c>
      <c r="K76" s="516">
        <f ca="1" t="shared" si="28"/>
        <v>0</v>
      </c>
      <c r="L76" s="516">
        <f ca="1" t="shared" si="28"/>
        <v>0</v>
      </c>
      <c r="M76" s="516">
        <f ca="1" t="shared" si="28"/>
        <v>0</v>
      </c>
      <c r="N76" s="516">
        <f ca="1" t="shared" si="28"/>
        <v>0</v>
      </c>
      <c r="O76" s="516">
        <f ca="1" t="shared" si="28"/>
        <v>0.09368674433794508</v>
      </c>
      <c r="P76" s="516">
        <f ca="1" t="shared" si="28"/>
        <v>0.09227283178867349</v>
      </c>
      <c r="Q76" s="516">
        <f ca="1" t="shared" si="28"/>
        <v>0.09267655047342745</v>
      </c>
      <c r="R76" s="516">
        <f ca="1" t="shared" si="28"/>
        <v>0.09479374934430296</v>
      </c>
      <c r="S76" s="516">
        <f ca="1" t="shared" si="28"/>
        <v>0.09444989084001115</v>
      </c>
      <c r="T76" s="516">
        <f ca="1" t="shared" si="28"/>
        <v>0.10286376769686954</v>
      </c>
      <c r="U76" s="516">
        <f ca="1" t="shared" si="28"/>
        <v>0.0926367844707048</v>
      </c>
      <c r="V76" s="516">
        <f ca="1" t="shared" si="28"/>
        <v>0.08751851179902102</v>
      </c>
      <c r="W76" s="516">
        <f ca="1" t="shared" si="28"/>
        <v>0.07885615227953481</v>
      </c>
      <c r="X76" s="516">
        <f ca="1" t="shared" si="28"/>
        <v>0.08261353147884501</v>
      </c>
      <c r="Y76" s="516">
        <f ca="1" t="shared" si="28"/>
        <v>0.08763148549066475</v>
      </c>
      <c r="Z76" s="516">
        <f t="shared" si="28"/>
        <v>0</v>
      </c>
      <c r="AA76" s="516">
        <f t="shared" si="28"/>
        <v>0</v>
      </c>
      <c r="AB76" s="516">
        <f t="shared" si="28"/>
        <v>0</v>
      </c>
      <c r="AC76" s="516">
        <f t="shared" si="28"/>
        <v>0</v>
      </c>
      <c r="AD76" s="516">
        <f t="shared" si="28"/>
        <v>0</v>
      </c>
      <c r="AE76" s="516">
        <f t="shared" si="28"/>
        <v>0</v>
      </c>
      <c r="AF76" s="516">
        <f t="shared" si="28"/>
        <v>0</v>
      </c>
      <c r="AG76" s="516">
        <f t="shared" si="28"/>
        <v>0</v>
      </c>
      <c r="AH76" s="516">
        <f t="shared" si="28"/>
        <v>0</v>
      </c>
      <c r="AI76" s="516">
        <f t="shared" si="28"/>
        <v>0</v>
      </c>
      <c r="AJ76" s="516">
        <f t="shared" si="28"/>
        <v>0</v>
      </c>
      <c r="AK76" s="516">
        <f t="shared" si="28"/>
        <v>0</v>
      </c>
      <c r="AL76" s="516">
        <f t="shared" si="28"/>
        <v>0</v>
      </c>
      <c r="AM76" s="516">
        <f t="shared" si="28"/>
        <v>0</v>
      </c>
      <c r="AN76" s="516">
        <f t="shared" si="28"/>
        <v>0</v>
      </c>
      <c r="AO76" s="516">
        <f t="shared" si="28"/>
        <v>0</v>
      </c>
      <c r="AP76" s="516">
        <f t="shared" si="28"/>
        <v>0</v>
      </c>
      <c r="AQ76" s="516">
        <f t="shared" si="28"/>
        <v>0</v>
      </c>
      <c r="AR76" s="516">
        <f t="shared" si="28"/>
        <v>0</v>
      </c>
      <c r="AS76" s="516">
        <f t="shared" si="28"/>
        <v>0</v>
      </c>
      <c r="AT76" s="516">
        <f t="shared" si="28"/>
        <v>0</v>
      </c>
      <c r="AU76" s="516">
        <f t="shared" si="28"/>
        <v>0</v>
      </c>
      <c r="AV76" s="517">
        <f ca="1" t="shared" si="7"/>
        <v>1</v>
      </c>
    </row>
    <row r="77" spans="2:48" ht="15">
      <c r="B77" s="511">
        <f t="shared" si="5"/>
        <v>2013</v>
      </c>
      <c r="C77" s="516">
        <f aca="true" t="shared" si="29" ref="C77:AU77">IF(C28=0,0,C28/$AV28)</f>
        <v>0</v>
      </c>
      <c r="D77" s="516">
        <f ca="1" t="shared" si="29"/>
        <v>0</v>
      </c>
      <c r="E77" s="516">
        <f ca="1" t="shared" si="29"/>
        <v>0</v>
      </c>
      <c r="F77" s="516">
        <f ca="1" t="shared" si="29"/>
        <v>0</v>
      </c>
      <c r="G77" s="516">
        <f ca="1" t="shared" si="29"/>
        <v>0</v>
      </c>
      <c r="H77" s="516">
        <f ca="1" t="shared" si="29"/>
        <v>0</v>
      </c>
      <c r="I77" s="516">
        <f ca="1" t="shared" si="29"/>
        <v>0</v>
      </c>
      <c r="J77" s="516">
        <f ca="1" t="shared" si="29"/>
        <v>0</v>
      </c>
      <c r="K77" s="516">
        <f ca="1" t="shared" si="29"/>
        <v>0</v>
      </c>
      <c r="L77" s="516">
        <f ca="1" t="shared" si="29"/>
        <v>0</v>
      </c>
      <c r="M77" s="516">
        <f ca="1" t="shared" si="29"/>
        <v>0</v>
      </c>
      <c r="N77" s="516">
        <f ca="1" t="shared" si="29"/>
        <v>0</v>
      </c>
      <c r="O77" s="516">
        <f ca="1" t="shared" si="29"/>
        <v>0</v>
      </c>
      <c r="P77" s="516">
        <f ca="1" t="shared" si="29"/>
        <v>0.09269652178984779</v>
      </c>
      <c r="Q77" s="516">
        <f ca="1" t="shared" si="29"/>
        <v>0.09310209423335934</v>
      </c>
      <c r="R77" s="516">
        <f ca="1" t="shared" si="29"/>
        <v>0.09522901466555142</v>
      </c>
      <c r="S77" s="516">
        <f ca="1" t="shared" si="29"/>
        <v>0.09488357726303723</v>
      </c>
      <c r="T77" s="516">
        <f ca="1" t="shared" si="29"/>
        <v>0.10333608819480433</v>
      </c>
      <c r="U77" s="516">
        <f ca="1" t="shared" si="29"/>
        <v>0.09306214563672023</v>
      </c>
      <c r="V77" s="516">
        <f ca="1" t="shared" si="29"/>
        <v>0.08792037134584649</v>
      </c>
      <c r="W77" s="516">
        <f ca="1" t="shared" si="29"/>
        <v>0.07921823679134901</v>
      </c>
      <c r="X77" s="516">
        <f ca="1" t="shared" si="29"/>
        <v>0.08299286878291137</v>
      </c>
      <c r="Y77" s="516">
        <f ca="1" t="shared" si="29"/>
        <v>0.08803386377981794</v>
      </c>
      <c r="Z77" s="516">
        <f ca="1" t="shared" si="29"/>
        <v>0.08952521751675487</v>
      </c>
      <c r="AA77" s="516">
        <f t="shared" si="29"/>
        <v>0</v>
      </c>
      <c r="AB77" s="516">
        <f t="shared" si="29"/>
        <v>0</v>
      </c>
      <c r="AC77" s="516">
        <f t="shared" si="29"/>
        <v>0</v>
      </c>
      <c r="AD77" s="516">
        <f t="shared" si="29"/>
        <v>0</v>
      </c>
      <c r="AE77" s="516">
        <f t="shared" si="29"/>
        <v>0</v>
      </c>
      <c r="AF77" s="516">
        <f t="shared" si="29"/>
        <v>0</v>
      </c>
      <c r="AG77" s="516">
        <f t="shared" si="29"/>
        <v>0</v>
      </c>
      <c r="AH77" s="516">
        <f t="shared" si="29"/>
        <v>0</v>
      </c>
      <c r="AI77" s="516">
        <f t="shared" si="29"/>
        <v>0</v>
      </c>
      <c r="AJ77" s="516">
        <f t="shared" si="29"/>
        <v>0</v>
      </c>
      <c r="AK77" s="516">
        <f t="shared" si="29"/>
        <v>0</v>
      </c>
      <c r="AL77" s="516">
        <f t="shared" si="29"/>
        <v>0</v>
      </c>
      <c r="AM77" s="516">
        <f t="shared" si="29"/>
        <v>0</v>
      </c>
      <c r="AN77" s="516">
        <f t="shared" si="29"/>
        <v>0</v>
      </c>
      <c r="AO77" s="516">
        <f t="shared" si="29"/>
        <v>0</v>
      </c>
      <c r="AP77" s="516">
        <f t="shared" si="29"/>
        <v>0</v>
      </c>
      <c r="AQ77" s="516">
        <f t="shared" si="29"/>
        <v>0</v>
      </c>
      <c r="AR77" s="516">
        <f t="shared" si="29"/>
        <v>0</v>
      </c>
      <c r="AS77" s="516">
        <f t="shared" si="29"/>
        <v>0</v>
      </c>
      <c r="AT77" s="516">
        <f t="shared" si="29"/>
        <v>0</v>
      </c>
      <c r="AU77" s="516">
        <f t="shared" si="29"/>
        <v>0</v>
      </c>
      <c r="AV77" s="517">
        <f ca="1" t="shared" si="7"/>
        <v>1</v>
      </c>
    </row>
    <row r="78" spans="2:48" ht="15">
      <c r="B78" s="511">
        <f t="shared" si="5"/>
        <v>2014</v>
      </c>
      <c r="C78" s="516">
        <f aca="true" t="shared" si="30" ref="C78:AU78">IF(C29=0,0,C29/$AV29)</f>
        <v>0</v>
      </c>
      <c r="D78" s="516">
        <f ca="1" t="shared" si="30"/>
        <v>0</v>
      </c>
      <c r="E78" s="516">
        <f ca="1" t="shared" si="30"/>
        <v>0</v>
      </c>
      <c r="F78" s="516">
        <f ca="1" t="shared" si="30"/>
        <v>0</v>
      </c>
      <c r="G78" s="516">
        <f ca="1" t="shared" si="30"/>
        <v>0</v>
      </c>
      <c r="H78" s="516">
        <f ca="1" t="shared" si="30"/>
        <v>0</v>
      </c>
      <c r="I78" s="516">
        <f ca="1" t="shared" si="30"/>
        <v>0</v>
      </c>
      <c r="J78" s="516">
        <f ca="1" t="shared" si="30"/>
        <v>0</v>
      </c>
      <c r="K78" s="516">
        <f ca="1" t="shared" si="30"/>
        <v>0</v>
      </c>
      <c r="L78" s="516">
        <f ca="1" t="shared" si="30"/>
        <v>0</v>
      </c>
      <c r="M78" s="516">
        <f ca="1" t="shared" si="30"/>
        <v>0</v>
      </c>
      <c r="N78" s="516">
        <f ca="1" t="shared" si="30"/>
        <v>0</v>
      </c>
      <c r="O78" s="516">
        <f ca="1" t="shared" si="30"/>
        <v>0</v>
      </c>
      <c r="P78" s="516">
        <f ca="1" t="shared" si="30"/>
        <v>0</v>
      </c>
      <c r="Q78" s="516">
        <f ca="1" t="shared" si="30"/>
        <v>0.09330200965782051</v>
      </c>
      <c r="R78" s="516">
        <f ca="1" t="shared" si="30"/>
        <v>0.09543349716451825</v>
      </c>
      <c r="S78" s="516">
        <f ca="1" t="shared" si="30"/>
        <v>0.09508731801429669</v>
      </c>
      <c r="T78" s="516">
        <f ca="1" t="shared" si="30"/>
        <v>0.10355797877743549</v>
      </c>
      <c r="U78" s="516">
        <f ca="1" t="shared" si="30"/>
        <v>0.09326197528071943</v>
      </c>
      <c r="V78" s="516">
        <f ca="1" t="shared" si="30"/>
        <v>0.08810916020716182</v>
      </c>
      <c r="W78" s="516">
        <f ca="1" t="shared" si="30"/>
        <v>0.07938833981173342</v>
      </c>
      <c r="X78" s="516">
        <f ca="1" t="shared" si="30"/>
        <v>0.08317107696100455</v>
      </c>
      <c r="Y78" s="516">
        <f ca="1" t="shared" si="30"/>
        <v>0.08822289634014237</v>
      </c>
      <c r="Z78" s="516">
        <f ca="1" t="shared" si="30"/>
        <v>0.08971745241766892</v>
      </c>
      <c r="AA78" s="516">
        <f ca="1" t="shared" si="30"/>
        <v>0.09074829536749868</v>
      </c>
      <c r="AB78" s="516">
        <f t="shared" si="30"/>
        <v>0</v>
      </c>
      <c r="AC78" s="516">
        <f t="shared" si="30"/>
        <v>0</v>
      </c>
      <c r="AD78" s="516">
        <f t="shared" si="30"/>
        <v>0</v>
      </c>
      <c r="AE78" s="516">
        <f t="shared" si="30"/>
        <v>0</v>
      </c>
      <c r="AF78" s="516">
        <f t="shared" si="30"/>
        <v>0</v>
      </c>
      <c r="AG78" s="516">
        <f t="shared" si="30"/>
        <v>0</v>
      </c>
      <c r="AH78" s="516">
        <f t="shared" si="30"/>
        <v>0</v>
      </c>
      <c r="AI78" s="516">
        <f t="shared" si="30"/>
        <v>0</v>
      </c>
      <c r="AJ78" s="516">
        <f t="shared" si="30"/>
        <v>0</v>
      </c>
      <c r="AK78" s="516">
        <f t="shared" si="30"/>
        <v>0</v>
      </c>
      <c r="AL78" s="516">
        <f t="shared" si="30"/>
        <v>0</v>
      </c>
      <c r="AM78" s="516">
        <f t="shared" si="30"/>
        <v>0</v>
      </c>
      <c r="AN78" s="516">
        <f t="shared" si="30"/>
        <v>0</v>
      </c>
      <c r="AO78" s="516">
        <f t="shared" si="30"/>
        <v>0</v>
      </c>
      <c r="AP78" s="516">
        <f t="shared" si="30"/>
        <v>0</v>
      </c>
      <c r="AQ78" s="516">
        <f t="shared" si="30"/>
        <v>0</v>
      </c>
      <c r="AR78" s="516">
        <f t="shared" si="30"/>
        <v>0</v>
      </c>
      <c r="AS78" s="516">
        <f t="shared" si="30"/>
        <v>0</v>
      </c>
      <c r="AT78" s="516">
        <f t="shared" si="30"/>
        <v>0</v>
      </c>
      <c r="AU78" s="516">
        <f t="shared" si="30"/>
        <v>0</v>
      </c>
      <c r="AV78" s="517">
        <f ca="1" t="shared" si="7"/>
        <v>1.0000000000000002</v>
      </c>
    </row>
    <row r="79" spans="2:48" ht="15">
      <c r="B79" s="511">
        <f t="shared" si="5"/>
        <v>2015</v>
      </c>
      <c r="C79" s="516">
        <f aca="true" t="shared" si="31" ref="C79:AU79">IF(C30=0,0,C30/$AV30)</f>
        <v>0</v>
      </c>
      <c r="D79" s="516">
        <f ca="1" t="shared" si="31"/>
        <v>0</v>
      </c>
      <c r="E79" s="516">
        <f ca="1" t="shared" si="31"/>
        <v>0</v>
      </c>
      <c r="F79" s="516">
        <f ca="1" t="shared" si="31"/>
        <v>0</v>
      </c>
      <c r="G79" s="516">
        <f ca="1" t="shared" si="31"/>
        <v>0</v>
      </c>
      <c r="H79" s="516">
        <f ca="1" t="shared" si="31"/>
        <v>0</v>
      </c>
      <c r="I79" s="516">
        <f ca="1" t="shared" si="31"/>
        <v>0</v>
      </c>
      <c r="J79" s="516">
        <f ca="1" t="shared" si="31"/>
        <v>0</v>
      </c>
      <c r="K79" s="516">
        <f ca="1" t="shared" si="31"/>
        <v>0</v>
      </c>
      <c r="L79" s="516">
        <f ca="1" t="shared" si="31"/>
        <v>0</v>
      </c>
      <c r="M79" s="516">
        <f ca="1" t="shared" si="31"/>
        <v>0</v>
      </c>
      <c r="N79" s="516">
        <f ca="1" t="shared" si="31"/>
        <v>0</v>
      </c>
      <c r="O79" s="516">
        <f ca="1" t="shared" si="31"/>
        <v>0</v>
      </c>
      <c r="P79" s="516">
        <f ca="1" t="shared" si="31"/>
        <v>0</v>
      </c>
      <c r="Q79" s="516">
        <f ca="1" t="shared" si="31"/>
        <v>0</v>
      </c>
      <c r="R79" s="516">
        <f ca="1" t="shared" si="31"/>
        <v>0.09565790987525445</v>
      </c>
      <c r="S79" s="516">
        <f ca="1" t="shared" si="31"/>
        <v>0.09531091668170627</v>
      </c>
      <c r="T79" s="516">
        <f ca="1" t="shared" si="31"/>
        <v>0.10380149627837902</v>
      </c>
      <c r="U79" s="516">
        <f ca="1" t="shared" si="31"/>
        <v>0.09348128163858326</v>
      </c>
      <c r="V79" s="516">
        <f ca="1" t="shared" si="31"/>
        <v>0.0883163496749091</v>
      </c>
      <c r="W79" s="516">
        <f ca="1" t="shared" si="31"/>
        <v>0.07957502219336389</v>
      </c>
      <c r="X79" s="516">
        <f ca="1" t="shared" si="31"/>
        <v>0.08336665448242232</v>
      </c>
      <c r="Y79" s="516">
        <f ca="1" t="shared" si="31"/>
        <v>0.08843035325941002</v>
      </c>
      <c r="Z79" s="516">
        <f ca="1" t="shared" si="31"/>
        <v>0.08992842379874161</v>
      </c>
      <c r="AA79" s="516">
        <f ca="1" t="shared" si="31"/>
        <v>0.09096169078486457</v>
      </c>
      <c r="AB79" s="516">
        <f ca="1" t="shared" si="31"/>
        <v>0.09116990133236545</v>
      </c>
      <c r="AC79" s="516">
        <f t="shared" si="31"/>
        <v>0</v>
      </c>
      <c r="AD79" s="516">
        <f t="shared" si="31"/>
        <v>0</v>
      </c>
      <c r="AE79" s="516">
        <f t="shared" si="31"/>
        <v>0</v>
      </c>
      <c r="AF79" s="516">
        <f t="shared" si="31"/>
        <v>0</v>
      </c>
      <c r="AG79" s="516">
        <f t="shared" si="31"/>
        <v>0</v>
      </c>
      <c r="AH79" s="516">
        <f t="shared" si="31"/>
        <v>0</v>
      </c>
      <c r="AI79" s="516">
        <f t="shared" si="31"/>
        <v>0</v>
      </c>
      <c r="AJ79" s="516">
        <f t="shared" si="31"/>
        <v>0</v>
      </c>
      <c r="AK79" s="516">
        <f t="shared" si="31"/>
        <v>0</v>
      </c>
      <c r="AL79" s="516">
        <f t="shared" si="31"/>
        <v>0</v>
      </c>
      <c r="AM79" s="516">
        <f t="shared" si="31"/>
        <v>0</v>
      </c>
      <c r="AN79" s="516">
        <f t="shared" si="31"/>
        <v>0</v>
      </c>
      <c r="AO79" s="516">
        <f t="shared" si="31"/>
        <v>0</v>
      </c>
      <c r="AP79" s="516">
        <f t="shared" si="31"/>
        <v>0</v>
      </c>
      <c r="AQ79" s="516">
        <f t="shared" si="31"/>
        <v>0</v>
      </c>
      <c r="AR79" s="516">
        <f t="shared" si="31"/>
        <v>0</v>
      </c>
      <c r="AS79" s="516">
        <f t="shared" si="31"/>
        <v>0</v>
      </c>
      <c r="AT79" s="516">
        <f t="shared" si="31"/>
        <v>0</v>
      </c>
      <c r="AU79" s="516">
        <f t="shared" si="31"/>
        <v>0</v>
      </c>
      <c r="AV79" s="517">
        <f ca="1" t="shared" si="7"/>
        <v>1</v>
      </c>
    </row>
    <row r="80" spans="2:48" ht="15">
      <c r="B80" s="511">
        <f t="shared" si="5"/>
        <v>2016</v>
      </c>
      <c r="C80" s="516">
        <f aca="true" t="shared" si="32" ref="C80:AU80">IF(C31=0,0,C31/$AV31)</f>
        <v>0</v>
      </c>
      <c r="D80" s="516">
        <f ca="1" t="shared" si="32"/>
        <v>0</v>
      </c>
      <c r="E80" s="516">
        <f ca="1" t="shared" si="32"/>
        <v>0</v>
      </c>
      <c r="F80" s="516">
        <f ca="1" t="shared" si="32"/>
        <v>0</v>
      </c>
      <c r="G80" s="516">
        <f ca="1" t="shared" si="32"/>
        <v>0</v>
      </c>
      <c r="H80" s="516">
        <f ca="1" t="shared" si="32"/>
        <v>0</v>
      </c>
      <c r="I80" s="516">
        <f ca="1" t="shared" si="32"/>
        <v>0</v>
      </c>
      <c r="J80" s="516">
        <f ca="1" t="shared" si="32"/>
        <v>0</v>
      </c>
      <c r="K80" s="516">
        <f ca="1" t="shared" si="32"/>
        <v>0</v>
      </c>
      <c r="L80" s="516">
        <f ca="1" t="shared" si="32"/>
        <v>0</v>
      </c>
      <c r="M80" s="516">
        <f ca="1" t="shared" si="32"/>
        <v>0</v>
      </c>
      <c r="N80" s="516">
        <f ca="1" t="shared" si="32"/>
        <v>0</v>
      </c>
      <c r="O80" s="516">
        <f ca="1" t="shared" si="32"/>
        <v>0</v>
      </c>
      <c r="P80" s="516">
        <f ca="1" t="shared" si="32"/>
        <v>0</v>
      </c>
      <c r="Q80" s="516">
        <f ca="1" t="shared" si="32"/>
        <v>0</v>
      </c>
      <c r="R80" s="516">
        <f ca="1" t="shared" si="32"/>
        <v>0</v>
      </c>
      <c r="S80" s="516">
        <f ca="1" t="shared" si="32"/>
        <v>0.09556065086525173</v>
      </c>
      <c r="T80" s="516">
        <f ca="1" t="shared" si="32"/>
        <v>0.10407347752487618</v>
      </c>
      <c r="U80" s="516">
        <f ca="1" t="shared" si="32"/>
        <v>0.09372622180241315</v>
      </c>
      <c r="V80" s="516">
        <f ca="1" t="shared" si="32"/>
        <v>0.08854775665584744</v>
      </c>
      <c r="W80" s="516">
        <f ca="1" t="shared" si="32"/>
        <v>0.07978352510037544</v>
      </c>
      <c r="X80" s="516">
        <f ca="1" t="shared" si="32"/>
        <v>0.08358509224503048</v>
      </c>
      <c r="Y80" s="516">
        <f ca="1" t="shared" si="32"/>
        <v>0.08866205895316204</v>
      </c>
      <c r="Z80" s="516">
        <f ca="1" t="shared" si="32"/>
        <v>0.09016405474508858</v>
      </c>
      <c r="AA80" s="516">
        <f ca="1" t="shared" si="32"/>
        <v>0.09120002910300219</v>
      </c>
      <c r="AB80" s="516">
        <f ca="1" t="shared" si="32"/>
        <v>0.09140878520491484</v>
      </c>
      <c r="AC80" s="516">
        <f ca="1" t="shared" si="32"/>
        <v>0.09328834780003785</v>
      </c>
      <c r="AD80" s="516">
        <f t="shared" si="32"/>
        <v>0</v>
      </c>
      <c r="AE80" s="516">
        <f t="shared" si="32"/>
        <v>0</v>
      </c>
      <c r="AF80" s="516">
        <f t="shared" si="32"/>
        <v>0</v>
      </c>
      <c r="AG80" s="516">
        <f t="shared" si="32"/>
        <v>0</v>
      </c>
      <c r="AH80" s="516">
        <f t="shared" si="32"/>
        <v>0</v>
      </c>
      <c r="AI80" s="516">
        <f t="shared" si="32"/>
        <v>0</v>
      </c>
      <c r="AJ80" s="516">
        <f t="shared" si="32"/>
        <v>0</v>
      </c>
      <c r="AK80" s="516">
        <f t="shared" si="32"/>
        <v>0</v>
      </c>
      <c r="AL80" s="516">
        <f t="shared" si="32"/>
        <v>0</v>
      </c>
      <c r="AM80" s="516">
        <f t="shared" si="32"/>
        <v>0</v>
      </c>
      <c r="AN80" s="516">
        <f t="shared" si="32"/>
        <v>0</v>
      </c>
      <c r="AO80" s="516">
        <f t="shared" si="32"/>
        <v>0</v>
      </c>
      <c r="AP80" s="516">
        <f t="shared" si="32"/>
        <v>0</v>
      </c>
      <c r="AQ80" s="516">
        <f t="shared" si="32"/>
        <v>0</v>
      </c>
      <c r="AR80" s="516">
        <f t="shared" si="32"/>
        <v>0</v>
      </c>
      <c r="AS80" s="516">
        <f t="shared" si="32"/>
        <v>0</v>
      </c>
      <c r="AT80" s="516">
        <f t="shared" si="32"/>
        <v>0</v>
      </c>
      <c r="AU80" s="516">
        <f t="shared" si="32"/>
        <v>0</v>
      </c>
      <c r="AV80" s="517">
        <f ca="1" t="shared" si="7"/>
        <v>0.9999999999999999</v>
      </c>
    </row>
    <row r="81" spans="2:48" ht="15">
      <c r="B81" s="511">
        <f t="shared" si="5"/>
        <v>2017</v>
      </c>
      <c r="C81" s="516">
        <f aca="true" t="shared" si="33" ref="C81:AU81">IF(C32=0,0,C32/$AV32)</f>
        <v>0</v>
      </c>
      <c r="D81" s="516">
        <f ca="1" t="shared" si="33"/>
        <v>0</v>
      </c>
      <c r="E81" s="516">
        <f ca="1" t="shared" si="33"/>
        <v>0</v>
      </c>
      <c r="F81" s="516">
        <f ca="1" t="shared" si="33"/>
        <v>0</v>
      </c>
      <c r="G81" s="516">
        <f ca="1" t="shared" si="33"/>
        <v>0</v>
      </c>
      <c r="H81" s="516">
        <f ca="1" t="shared" si="33"/>
        <v>0</v>
      </c>
      <c r="I81" s="516">
        <f ca="1" t="shared" si="33"/>
        <v>0</v>
      </c>
      <c r="J81" s="516">
        <f ca="1" t="shared" si="33"/>
        <v>0</v>
      </c>
      <c r="K81" s="516">
        <f ca="1" t="shared" si="33"/>
        <v>0</v>
      </c>
      <c r="L81" s="516">
        <f ca="1" t="shared" si="33"/>
        <v>0</v>
      </c>
      <c r="M81" s="516">
        <f ca="1" t="shared" si="33"/>
        <v>0</v>
      </c>
      <c r="N81" s="516">
        <f ca="1" t="shared" si="33"/>
        <v>0</v>
      </c>
      <c r="O81" s="516">
        <f ca="1" t="shared" si="33"/>
        <v>0</v>
      </c>
      <c r="P81" s="516">
        <f ca="1" t="shared" si="33"/>
        <v>0</v>
      </c>
      <c r="Q81" s="516">
        <f ca="1" t="shared" si="33"/>
        <v>0</v>
      </c>
      <c r="R81" s="516">
        <f ca="1" t="shared" si="33"/>
        <v>0</v>
      </c>
      <c r="S81" s="516">
        <f ca="1" t="shared" si="33"/>
        <v>0</v>
      </c>
      <c r="T81" s="516">
        <f ca="1" t="shared" si="33"/>
        <v>0.10296163157012496</v>
      </c>
      <c r="U81" s="516">
        <f ca="1" t="shared" si="33"/>
        <v>0.09272491846323895</v>
      </c>
      <c r="V81" s="516">
        <f ca="1" t="shared" si="33"/>
        <v>0.08760177630252863</v>
      </c>
      <c r="W81" s="516">
        <f ca="1" t="shared" si="33"/>
        <v>0.07893117547443504</v>
      </c>
      <c r="X81" s="516">
        <f ca="1" t="shared" si="33"/>
        <v>0.08269212941818604</v>
      </c>
      <c r="Y81" s="516">
        <f ca="1" t="shared" si="33"/>
        <v>0.08771485747655697</v>
      </c>
      <c r="Z81" s="516">
        <f ca="1" t="shared" si="33"/>
        <v>0.0892008070289898</v>
      </c>
      <c r="AA81" s="516">
        <f ca="1" t="shared" si="33"/>
        <v>0.09022571378422052</v>
      </c>
      <c r="AB81" s="516">
        <f ca="1" t="shared" si="33"/>
        <v>0.09043223968653803</v>
      </c>
      <c r="AC81" s="516">
        <f ca="1" t="shared" si="33"/>
        <v>0.09229172239082055</v>
      </c>
      <c r="AD81" s="516">
        <f ca="1" t="shared" si="33"/>
        <v>0.10522302840436043</v>
      </c>
      <c r="AE81" s="516">
        <f t="shared" si="33"/>
        <v>0</v>
      </c>
      <c r="AF81" s="516">
        <f t="shared" si="33"/>
        <v>0</v>
      </c>
      <c r="AG81" s="516">
        <f t="shared" si="33"/>
        <v>0</v>
      </c>
      <c r="AH81" s="516">
        <f t="shared" si="33"/>
        <v>0</v>
      </c>
      <c r="AI81" s="516">
        <f t="shared" si="33"/>
        <v>0</v>
      </c>
      <c r="AJ81" s="516">
        <f t="shared" si="33"/>
        <v>0</v>
      </c>
      <c r="AK81" s="516">
        <f t="shared" si="33"/>
        <v>0</v>
      </c>
      <c r="AL81" s="516">
        <f t="shared" si="33"/>
        <v>0</v>
      </c>
      <c r="AM81" s="516">
        <f t="shared" si="33"/>
        <v>0</v>
      </c>
      <c r="AN81" s="516">
        <f t="shared" si="33"/>
        <v>0</v>
      </c>
      <c r="AO81" s="516">
        <f t="shared" si="33"/>
        <v>0</v>
      </c>
      <c r="AP81" s="516">
        <f t="shared" si="33"/>
        <v>0</v>
      </c>
      <c r="AQ81" s="516">
        <f t="shared" si="33"/>
        <v>0</v>
      </c>
      <c r="AR81" s="516">
        <f t="shared" si="33"/>
        <v>0</v>
      </c>
      <c r="AS81" s="516">
        <f t="shared" si="33"/>
        <v>0</v>
      </c>
      <c r="AT81" s="516">
        <f t="shared" si="33"/>
        <v>0</v>
      </c>
      <c r="AU81" s="516">
        <f t="shared" si="33"/>
        <v>0</v>
      </c>
      <c r="AV81" s="517">
        <f ca="1" t="shared" si="7"/>
        <v>0.9999999999999998</v>
      </c>
    </row>
    <row r="82" spans="2:48" ht="15">
      <c r="B82" s="511">
        <f t="shared" si="5"/>
        <v>2018</v>
      </c>
      <c r="C82" s="516">
        <f aca="true" t="shared" si="34" ref="C82:AU82">IF(C33=0,0,C33/$AV33)</f>
        <v>0</v>
      </c>
      <c r="D82" s="516">
        <f ca="1" t="shared" si="34"/>
        <v>0</v>
      </c>
      <c r="E82" s="516">
        <f ca="1" t="shared" si="34"/>
        <v>0</v>
      </c>
      <c r="F82" s="516">
        <f ca="1" t="shared" si="34"/>
        <v>0</v>
      </c>
      <c r="G82" s="516">
        <f ca="1" t="shared" si="34"/>
        <v>0</v>
      </c>
      <c r="H82" s="516">
        <f ca="1" t="shared" si="34"/>
        <v>0</v>
      </c>
      <c r="I82" s="516">
        <f ca="1" t="shared" si="34"/>
        <v>0</v>
      </c>
      <c r="J82" s="516">
        <f ca="1" t="shared" si="34"/>
        <v>0</v>
      </c>
      <c r="K82" s="516">
        <f ca="1" t="shared" si="34"/>
        <v>0</v>
      </c>
      <c r="L82" s="516">
        <f ca="1" t="shared" si="34"/>
        <v>0</v>
      </c>
      <c r="M82" s="516">
        <f ca="1" t="shared" si="34"/>
        <v>0</v>
      </c>
      <c r="N82" s="516">
        <f ca="1" t="shared" si="34"/>
        <v>0</v>
      </c>
      <c r="O82" s="516">
        <f ca="1" t="shared" si="34"/>
        <v>0</v>
      </c>
      <c r="P82" s="516">
        <f ca="1" t="shared" si="34"/>
        <v>0</v>
      </c>
      <c r="Q82" s="516">
        <f ca="1" t="shared" si="34"/>
        <v>0</v>
      </c>
      <c r="R82" s="516">
        <f ca="1" t="shared" si="34"/>
        <v>0</v>
      </c>
      <c r="S82" s="516">
        <f ca="1" t="shared" si="34"/>
        <v>0</v>
      </c>
      <c r="T82" s="516">
        <f ca="1" t="shared" si="34"/>
        <v>0</v>
      </c>
      <c r="U82" s="516">
        <f ca="1" t="shared" si="34"/>
        <v>0.09247786247942191</v>
      </c>
      <c r="V82" s="516">
        <f ca="1" t="shared" si="34"/>
        <v>0.08736837040272057</v>
      </c>
      <c r="W82" s="516">
        <f ca="1" t="shared" si="34"/>
        <v>0.07872087149645524</v>
      </c>
      <c r="X82" s="516">
        <f ca="1" t="shared" si="34"/>
        <v>0.08247180476623786</v>
      </c>
      <c r="Y82" s="516">
        <f ca="1" t="shared" si="34"/>
        <v>0.08748115028362119</v>
      </c>
      <c r="Z82" s="516">
        <f ca="1" t="shared" si="34"/>
        <v>0.08896314067669683</v>
      </c>
      <c r="AA82" s="516">
        <f ca="1" t="shared" si="34"/>
        <v>0.08998531667356259</v>
      </c>
      <c r="AB82" s="516">
        <f ca="1" t="shared" si="34"/>
        <v>0.09019129230890952</v>
      </c>
      <c r="AC82" s="516">
        <f ca="1" t="shared" si="34"/>
        <v>0.092045820613269</v>
      </c>
      <c r="AD82" s="516">
        <f ca="1" t="shared" si="34"/>
        <v>0.10494267249536113</v>
      </c>
      <c r="AE82" s="516">
        <f ca="1" t="shared" si="34"/>
        <v>0.10535169780374413</v>
      </c>
      <c r="AF82" s="516">
        <f t="shared" si="34"/>
        <v>0</v>
      </c>
      <c r="AG82" s="516">
        <f t="shared" si="34"/>
        <v>0</v>
      </c>
      <c r="AH82" s="516">
        <f t="shared" si="34"/>
        <v>0</v>
      </c>
      <c r="AI82" s="516">
        <f t="shared" si="34"/>
        <v>0</v>
      </c>
      <c r="AJ82" s="516">
        <f t="shared" si="34"/>
        <v>0</v>
      </c>
      <c r="AK82" s="516">
        <f t="shared" si="34"/>
        <v>0</v>
      </c>
      <c r="AL82" s="516">
        <f t="shared" si="34"/>
        <v>0</v>
      </c>
      <c r="AM82" s="516">
        <f t="shared" si="34"/>
        <v>0</v>
      </c>
      <c r="AN82" s="516">
        <f t="shared" si="34"/>
        <v>0</v>
      </c>
      <c r="AO82" s="516">
        <f t="shared" si="34"/>
        <v>0</v>
      </c>
      <c r="AP82" s="516">
        <f t="shared" si="34"/>
        <v>0</v>
      </c>
      <c r="AQ82" s="516">
        <f t="shared" si="34"/>
        <v>0</v>
      </c>
      <c r="AR82" s="516">
        <f t="shared" si="34"/>
        <v>0</v>
      </c>
      <c r="AS82" s="516">
        <f t="shared" si="34"/>
        <v>0</v>
      </c>
      <c r="AT82" s="516">
        <f t="shared" si="34"/>
        <v>0</v>
      </c>
      <c r="AU82" s="516">
        <f t="shared" si="34"/>
        <v>0</v>
      </c>
      <c r="AV82" s="517">
        <f ca="1" t="shared" si="7"/>
        <v>1</v>
      </c>
    </row>
    <row r="83" spans="2:48" ht="15">
      <c r="B83" s="511">
        <f t="shared" si="5"/>
        <v>2019</v>
      </c>
      <c r="C83" s="516">
        <f aca="true" t="shared" si="35" ref="C83:AU83">IF(C34=0,0,C34/$AV34)</f>
        <v>0</v>
      </c>
      <c r="D83" s="516">
        <f ca="1" t="shared" si="35"/>
        <v>0</v>
      </c>
      <c r="E83" s="516">
        <f ca="1" t="shared" si="35"/>
        <v>0</v>
      </c>
      <c r="F83" s="516">
        <f ca="1" t="shared" si="35"/>
        <v>0</v>
      </c>
      <c r="G83" s="516">
        <f ca="1" t="shared" si="35"/>
        <v>0</v>
      </c>
      <c r="H83" s="516">
        <f ca="1" t="shared" si="35"/>
        <v>0</v>
      </c>
      <c r="I83" s="516">
        <f ca="1" t="shared" si="35"/>
        <v>0</v>
      </c>
      <c r="J83" s="516">
        <f ca="1" t="shared" si="35"/>
        <v>0</v>
      </c>
      <c r="K83" s="516">
        <f ca="1" t="shared" si="35"/>
        <v>0</v>
      </c>
      <c r="L83" s="516">
        <f ca="1" t="shared" si="35"/>
        <v>0</v>
      </c>
      <c r="M83" s="516">
        <f ca="1" t="shared" si="35"/>
        <v>0</v>
      </c>
      <c r="N83" s="516">
        <f ca="1" t="shared" si="35"/>
        <v>0</v>
      </c>
      <c r="O83" s="516">
        <f ca="1" t="shared" si="35"/>
        <v>0</v>
      </c>
      <c r="P83" s="516">
        <f ca="1" t="shared" si="35"/>
        <v>0</v>
      </c>
      <c r="Q83" s="516">
        <f ca="1" t="shared" si="35"/>
        <v>0</v>
      </c>
      <c r="R83" s="516">
        <f ca="1" t="shared" si="35"/>
        <v>0</v>
      </c>
      <c r="S83" s="516">
        <f ca="1" t="shared" si="35"/>
        <v>0</v>
      </c>
      <c r="T83" s="516">
        <f ca="1" t="shared" si="35"/>
        <v>0</v>
      </c>
      <c r="U83" s="516">
        <f ca="1" t="shared" si="35"/>
        <v>0</v>
      </c>
      <c r="V83" s="516">
        <f ca="1" t="shared" si="35"/>
        <v>0.0855675575378748</v>
      </c>
      <c r="W83" s="516">
        <f ca="1" t="shared" si="35"/>
        <v>0.07709829850500256</v>
      </c>
      <c r="X83" s="516">
        <f ca="1" t="shared" si="35"/>
        <v>0.08077191856800033</v>
      </c>
      <c r="Y83" s="516">
        <f ca="1" t="shared" si="35"/>
        <v>0.0856780128308326</v>
      </c>
      <c r="Z83" s="516">
        <f ca="1" t="shared" si="35"/>
        <v>0.08712945684478812</v>
      </c>
      <c r="AA83" s="516">
        <f ca="1" t="shared" si="35"/>
        <v>0.08813056403063213</v>
      </c>
      <c r="AB83" s="516">
        <f ca="1" t="shared" si="35"/>
        <v>0.08833229415273132</v>
      </c>
      <c r="AC83" s="516">
        <f ca="1" t="shared" si="35"/>
        <v>0.09014859742881895</v>
      </c>
      <c r="AD83" s="516">
        <f ca="1" t="shared" si="35"/>
        <v>0.10277962294058703</v>
      </c>
      <c r="AE83" s="516">
        <f ca="1" t="shared" si="35"/>
        <v>0.10318021753160643</v>
      </c>
      <c r="AF83" s="516">
        <f ca="1" t="shared" si="35"/>
        <v>0.11118345962912582</v>
      </c>
      <c r="AG83" s="516">
        <f t="shared" si="35"/>
        <v>0</v>
      </c>
      <c r="AH83" s="516">
        <f t="shared" si="35"/>
        <v>0</v>
      </c>
      <c r="AI83" s="516">
        <f t="shared" si="35"/>
        <v>0</v>
      </c>
      <c r="AJ83" s="516">
        <f t="shared" si="35"/>
        <v>0</v>
      </c>
      <c r="AK83" s="516">
        <f t="shared" si="35"/>
        <v>0</v>
      </c>
      <c r="AL83" s="516">
        <f t="shared" si="35"/>
        <v>0</v>
      </c>
      <c r="AM83" s="516">
        <f t="shared" si="35"/>
        <v>0</v>
      </c>
      <c r="AN83" s="516">
        <f t="shared" si="35"/>
        <v>0</v>
      </c>
      <c r="AO83" s="516">
        <f t="shared" si="35"/>
        <v>0</v>
      </c>
      <c r="AP83" s="516">
        <f t="shared" si="35"/>
        <v>0</v>
      </c>
      <c r="AQ83" s="516">
        <f t="shared" si="35"/>
        <v>0</v>
      </c>
      <c r="AR83" s="516">
        <f t="shared" si="35"/>
        <v>0</v>
      </c>
      <c r="AS83" s="516">
        <f t="shared" si="35"/>
        <v>0</v>
      </c>
      <c r="AT83" s="516">
        <f t="shared" si="35"/>
        <v>0</v>
      </c>
      <c r="AU83" s="516">
        <f t="shared" si="35"/>
        <v>0</v>
      </c>
      <c r="AV83" s="517">
        <f ca="1" t="shared" si="7"/>
        <v>1.0000000000000002</v>
      </c>
    </row>
    <row r="84" spans="2:48" ht="15">
      <c r="B84" s="511">
        <f t="shared" si="5"/>
        <v>2020</v>
      </c>
      <c r="C84" s="516">
        <f aca="true" t="shared" si="36" ref="C84:AU84">IF(C35=0,0,C35/$AV35)</f>
        <v>0</v>
      </c>
      <c r="D84" s="516">
        <f ca="1" t="shared" si="36"/>
        <v>0</v>
      </c>
      <c r="E84" s="516">
        <f ca="1" t="shared" si="36"/>
        <v>0</v>
      </c>
      <c r="F84" s="516">
        <f ca="1" t="shared" si="36"/>
        <v>0</v>
      </c>
      <c r="G84" s="516">
        <f ca="1" t="shared" si="36"/>
        <v>0</v>
      </c>
      <c r="H84" s="516">
        <f ca="1" t="shared" si="36"/>
        <v>0</v>
      </c>
      <c r="I84" s="516">
        <f ca="1" t="shared" si="36"/>
        <v>0</v>
      </c>
      <c r="J84" s="516">
        <f ca="1" t="shared" si="36"/>
        <v>0</v>
      </c>
      <c r="K84" s="516">
        <f ca="1" t="shared" si="36"/>
        <v>0</v>
      </c>
      <c r="L84" s="516">
        <f ca="1" t="shared" si="36"/>
        <v>0</v>
      </c>
      <c r="M84" s="516">
        <f ca="1" t="shared" si="36"/>
        <v>0</v>
      </c>
      <c r="N84" s="516">
        <f ca="1" t="shared" si="36"/>
        <v>0</v>
      </c>
      <c r="O84" s="516">
        <f ca="1" t="shared" si="36"/>
        <v>0</v>
      </c>
      <c r="P84" s="516">
        <f ca="1" t="shared" si="36"/>
        <v>0</v>
      </c>
      <c r="Q84" s="516">
        <f ca="1" t="shared" si="36"/>
        <v>0</v>
      </c>
      <c r="R84" s="516">
        <f ca="1" t="shared" si="36"/>
        <v>0</v>
      </c>
      <c r="S84" s="516">
        <f ca="1" t="shared" si="36"/>
        <v>0</v>
      </c>
      <c r="T84" s="516">
        <f ca="1" t="shared" si="36"/>
        <v>0</v>
      </c>
      <c r="U84" s="516">
        <f ca="1" t="shared" si="36"/>
        <v>0</v>
      </c>
      <c r="V84" s="516">
        <f ca="1" t="shared" si="36"/>
        <v>0</v>
      </c>
      <c r="W84" s="516">
        <f ca="1" t="shared" si="36"/>
        <v>0.0757573896941128</v>
      </c>
      <c r="X84" s="516">
        <f ca="1" t="shared" si="36"/>
        <v>0.07936711743256054</v>
      </c>
      <c r="Y84" s="516">
        <f ca="1" t="shared" si="36"/>
        <v>0.08418788393652328</v>
      </c>
      <c r="Z84" s="516">
        <f ca="1" t="shared" si="36"/>
        <v>0.08561408414997262</v>
      </c>
      <c r="AA84" s="516">
        <f ca="1" t="shared" si="36"/>
        <v>0.08659777988222851</v>
      </c>
      <c r="AB84" s="516">
        <f ca="1" t="shared" si="36"/>
        <v>0.08679600147426426</v>
      </c>
      <c r="AC84" s="516">
        <f ca="1" t="shared" si="36"/>
        <v>0.08858071524561079</v>
      </c>
      <c r="AD84" s="516">
        <f ca="1" t="shared" si="36"/>
        <v>0.10099205947092085</v>
      </c>
      <c r="AE84" s="516">
        <f ca="1" t="shared" si="36"/>
        <v>0.10138568684181856</v>
      </c>
      <c r="AF84" s="516">
        <f ca="1" t="shared" si="36"/>
        <v>0.1092497349745898</v>
      </c>
      <c r="AG84" s="516">
        <f ca="1" t="shared" si="36"/>
        <v>0.10147154689739792</v>
      </c>
      <c r="AH84" s="516">
        <f t="shared" si="36"/>
        <v>0</v>
      </c>
      <c r="AI84" s="516">
        <f t="shared" si="36"/>
        <v>0</v>
      </c>
      <c r="AJ84" s="516">
        <f t="shared" si="36"/>
        <v>0</v>
      </c>
      <c r="AK84" s="516">
        <f t="shared" si="36"/>
        <v>0</v>
      </c>
      <c r="AL84" s="516">
        <f t="shared" si="36"/>
        <v>0</v>
      </c>
      <c r="AM84" s="516">
        <f t="shared" si="36"/>
        <v>0</v>
      </c>
      <c r="AN84" s="516">
        <f t="shared" si="36"/>
        <v>0</v>
      </c>
      <c r="AO84" s="516">
        <f t="shared" si="36"/>
        <v>0</v>
      </c>
      <c r="AP84" s="516">
        <f t="shared" si="36"/>
        <v>0</v>
      </c>
      <c r="AQ84" s="516">
        <f t="shared" si="36"/>
        <v>0</v>
      </c>
      <c r="AR84" s="516">
        <f t="shared" si="36"/>
        <v>0</v>
      </c>
      <c r="AS84" s="516">
        <f t="shared" si="36"/>
        <v>0</v>
      </c>
      <c r="AT84" s="516">
        <f t="shared" si="36"/>
        <v>0</v>
      </c>
      <c r="AU84" s="516">
        <f t="shared" si="36"/>
        <v>0</v>
      </c>
      <c r="AV84" s="517">
        <f ca="1" t="shared" si="7"/>
        <v>0.9999999999999999</v>
      </c>
    </row>
    <row r="85" spans="2:48" ht="15">
      <c r="B85" s="511">
        <f t="shared" si="5"/>
        <v>2021</v>
      </c>
      <c r="C85" s="516">
        <f aca="true" t="shared" si="37" ref="C85:AU85">IF(C36=0,0,C36/$AV36)</f>
        <v>0</v>
      </c>
      <c r="D85" s="516">
        <f ca="1" t="shared" si="37"/>
        <v>0</v>
      </c>
      <c r="E85" s="516">
        <f ca="1" t="shared" si="37"/>
        <v>0</v>
      </c>
      <c r="F85" s="516">
        <f ca="1" t="shared" si="37"/>
        <v>0</v>
      </c>
      <c r="G85" s="516">
        <f ca="1" t="shared" si="37"/>
        <v>0</v>
      </c>
      <c r="H85" s="516">
        <f ca="1" t="shared" si="37"/>
        <v>0</v>
      </c>
      <c r="I85" s="516">
        <f ca="1" t="shared" si="37"/>
        <v>0</v>
      </c>
      <c r="J85" s="516">
        <f ca="1" t="shared" si="37"/>
        <v>0</v>
      </c>
      <c r="K85" s="516">
        <f ca="1" t="shared" si="37"/>
        <v>0</v>
      </c>
      <c r="L85" s="516">
        <f ca="1" t="shared" si="37"/>
        <v>0</v>
      </c>
      <c r="M85" s="516">
        <f ca="1" t="shared" si="37"/>
        <v>0</v>
      </c>
      <c r="N85" s="516">
        <f ca="1" t="shared" si="37"/>
        <v>0</v>
      </c>
      <c r="O85" s="516">
        <f ca="1" t="shared" si="37"/>
        <v>0</v>
      </c>
      <c r="P85" s="516">
        <f ca="1" t="shared" si="37"/>
        <v>0</v>
      </c>
      <c r="Q85" s="516">
        <f ca="1" t="shared" si="37"/>
        <v>0</v>
      </c>
      <c r="R85" s="516">
        <f ca="1" t="shared" si="37"/>
        <v>0</v>
      </c>
      <c r="S85" s="516">
        <f ca="1" t="shared" si="37"/>
        <v>0</v>
      </c>
      <c r="T85" s="516">
        <f ca="1" t="shared" si="37"/>
        <v>0</v>
      </c>
      <c r="U85" s="516">
        <f ca="1" t="shared" si="37"/>
        <v>0</v>
      </c>
      <c r="V85" s="516">
        <f ca="1" t="shared" si="37"/>
        <v>0</v>
      </c>
      <c r="W85" s="516">
        <f ca="1" t="shared" si="37"/>
        <v>0</v>
      </c>
      <c r="X85" s="516">
        <f ca="1" t="shared" si="37"/>
        <v>0.07766622680952605</v>
      </c>
      <c r="Y85" s="516">
        <f ca="1" t="shared" si="37"/>
        <v>0.08238368105007697</v>
      </c>
      <c r="Z85" s="516">
        <f ca="1" t="shared" si="37"/>
        <v>0.08377931683523286</v>
      </c>
      <c r="AA85" s="516">
        <f ca="1" t="shared" si="37"/>
        <v>0.08474193130737702</v>
      </c>
      <c r="AB85" s="516">
        <f ca="1" t="shared" si="37"/>
        <v>0.08493590487758607</v>
      </c>
      <c r="AC85" s="516">
        <f ca="1" t="shared" si="37"/>
        <v>0.08668237103434508</v>
      </c>
      <c r="AD85" s="516">
        <f ca="1" t="shared" si="37"/>
        <v>0.09882773181846463</v>
      </c>
      <c r="AE85" s="516">
        <f ca="1" t="shared" si="37"/>
        <v>0.0992129234904761</v>
      </c>
      <c r="AF85" s="516">
        <f ca="1" t="shared" si="37"/>
        <v>0.10690843979091151</v>
      </c>
      <c r="AG85" s="516">
        <f ca="1" t="shared" si="37"/>
        <v>0.09929694350740781</v>
      </c>
      <c r="AH85" s="516">
        <f ca="1" t="shared" si="37"/>
        <v>0.09556452947859582</v>
      </c>
      <c r="AI85" s="516">
        <f t="shared" si="37"/>
        <v>0</v>
      </c>
      <c r="AJ85" s="516">
        <f t="shared" si="37"/>
        <v>0</v>
      </c>
      <c r="AK85" s="516">
        <f t="shared" si="37"/>
        <v>0</v>
      </c>
      <c r="AL85" s="516">
        <f t="shared" si="37"/>
        <v>0</v>
      </c>
      <c r="AM85" s="516">
        <f t="shared" si="37"/>
        <v>0</v>
      </c>
      <c r="AN85" s="516">
        <f t="shared" si="37"/>
        <v>0</v>
      </c>
      <c r="AO85" s="516">
        <f t="shared" si="37"/>
        <v>0</v>
      </c>
      <c r="AP85" s="516">
        <f t="shared" si="37"/>
        <v>0</v>
      </c>
      <c r="AQ85" s="516">
        <f t="shared" si="37"/>
        <v>0</v>
      </c>
      <c r="AR85" s="516">
        <f t="shared" si="37"/>
        <v>0</v>
      </c>
      <c r="AS85" s="516">
        <f t="shared" si="37"/>
        <v>0</v>
      </c>
      <c r="AT85" s="516">
        <f t="shared" si="37"/>
        <v>0</v>
      </c>
      <c r="AU85" s="516">
        <f t="shared" si="37"/>
        <v>0</v>
      </c>
      <c r="AV85" s="517">
        <f ca="1" t="shared" si="7"/>
        <v>0.9999999999999998</v>
      </c>
    </row>
    <row r="86" spans="2:48" ht="15">
      <c r="B86" s="511">
        <f t="shared" si="5"/>
        <v>2022</v>
      </c>
      <c r="C86" s="516">
        <f aca="true" t="shared" si="38" ref="C86:AU86">IF(C37=0,0,C37/$AV37)</f>
        <v>0</v>
      </c>
      <c r="D86" s="516">
        <f ca="1" t="shared" si="38"/>
        <v>0</v>
      </c>
      <c r="E86" s="516">
        <f ca="1" t="shared" si="38"/>
        <v>0</v>
      </c>
      <c r="F86" s="516">
        <f ca="1" t="shared" si="38"/>
        <v>0</v>
      </c>
      <c r="G86" s="516">
        <f ca="1" t="shared" si="38"/>
        <v>0</v>
      </c>
      <c r="H86" s="516">
        <f ca="1" t="shared" si="38"/>
        <v>0</v>
      </c>
      <c r="I86" s="516">
        <f ca="1" t="shared" si="38"/>
        <v>0</v>
      </c>
      <c r="J86" s="516">
        <f ca="1" t="shared" si="38"/>
        <v>0</v>
      </c>
      <c r="K86" s="516">
        <f ca="1" t="shared" si="38"/>
        <v>0</v>
      </c>
      <c r="L86" s="516">
        <f ca="1" t="shared" si="38"/>
        <v>0</v>
      </c>
      <c r="M86" s="516">
        <f ca="1" t="shared" si="38"/>
        <v>0</v>
      </c>
      <c r="N86" s="516">
        <f ca="1" t="shared" si="38"/>
        <v>0</v>
      </c>
      <c r="O86" s="516">
        <f ca="1" t="shared" si="38"/>
        <v>0</v>
      </c>
      <c r="P86" s="516">
        <f ca="1" t="shared" si="38"/>
        <v>0</v>
      </c>
      <c r="Q86" s="516">
        <f ca="1" t="shared" si="38"/>
        <v>0</v>
      </c>
      <c r="R86" s="516">
        <f ca="1" t="shared" si="38"/>
        <v>0</v>
      </c>
      <c r="S86" s="516">
        <f ca="1" t="shared" si="38"/>
        <v>0</v>
      </c>
      <c r="T86" s="516">
        <f ca="1" t="shared" si="38"/>
        <v>0</v>
      </c>
      <c r="U86" s="516">
        <f ca="1" t="shared" si="38"/>
        <v>0</v>
      </c>
      <c r="V86" s="516">
        <f ca="1" t="shared" si="38"/>
        <v>0</v>
      </c>
      <c r="W86" s="516">
        <f ca="1" t="shared" si="38"/>
        <v>0</v>
      </c>
      <c r="X86" s="516">
        <f ca="1" t="shared" si="38"/>
        <v>0</v>
      </c>
      <c r="Y86" s="516">
        <f ca="1" t="shared" si="38"/>
        <v>0.0815419404832049</v>
      </c>
      <c r="Z86" s="516">
        <f ca="1" t="shared" si="38"/>
        <v>0.0829233166086567</v>
      </c>
      <c r="AA86" s="516">
        <f ca="1" t="shared" si="38"/>
        <v>0.0838760957391272</v>
      </c>
      <c r="AB86" s="516">
        <f ca="1" t="shared" si="38"/>
        <v>0.08406808741898047</v>
      </c>
      <c r="AC86" s="516">
        <f ca="1" t="shared" si="38"/>
        <v>0.08579670936928893</v>
      </c>
      <c r="AD86" s="516">
        <f ca="1" t="shared" si="38"/>
        <v>0.09781797709588808</v>
      </c>
      <c r="AE86" s="516">
        <f ca="1" t="shared" si="38"/>
        <v>0.09819923314069498</v>
      </c>
      <c r="AF86" s="516">
        <f ca="1" t="shared" si="38"/>
        <v>0.10581612187593135</v>
      </c>
      <c r="AG86" s="516">
        <f ca="1" t="shared" si="38"/>
        <v>0.09828239469808982</v>
      </c>
      <c r="AH86" s="516">
        <f ca="1" t="shared" si="38"/>
        <v>0.09458811594389009</v>
      </c>
      <c r="AI86" s="516">
        <f ca="1" t="shared" si="38"/>
        <v>0.08709000762624745</v>
      </c>
      <c r="AJ86" s="516">
        <f t="shared" si="38"/>
        <v>0</v>
      </c>
      <c r="AK86" s="516">
        <f t="shared" si="38"/>
        <v>0</v>
      </c>
      <c r="AL86" s="516">
        <f t="shared" si="38"/>
        <v>0</v>
      </c>
      <c r="AM86" s="516">
        <f t="shared" si="38"/>
        <v>0</v>
      </c>
      <c r="AN86" s="516">
        <f t="shared" si="38"/>
        <v>0</v>
      </c>
      <c r="AO86" s="516">
        <f t="shared" si="38"/>
        <v>0</v>
      </c>
      <c r="AP86" s="516">
        <f t="shared" si="38"/>
        <v>0</v>
      </c>
      <c r="AQ86" s="516">
        <f t="shared" si="38"/>
        <v>0</v>
      </c>
      <c r="AR86" s="516">
        <f t="shared" si="38"/>
        <v>0</v>
      </c>
      <c r="AS86" s="516">
        <f t="shared" si="38"/>
        <v>0</v>
      </c>
      <c r="AT86" s="516">
        <f t="shared" si="38"/>
        <v>0</v>
      </c>
      <c r="AU86" s="516">
        <f t="shared" si="38"/>
        <v>0</v>
      </c>
      <c r="AV86" s="517">
        <f ca="1" t="shared" si="7"/>
        <v>0.9999999999999999</v>
      </c>
    </row>
    <row r="87" spans="2:48" ht="15">
      <c r="B87" s="511">
        <f t="shared" si="5"/>
        <v>2023</v>
      </c>
      <c r="C87" s="516">
        <f aca="true" t="shared" si="39" ref="C87:AU87">IF(C38=0,0,C38/$AV38)</f>
        <v>0</v>
      </c>
      <c r="D87" s="516">
        <f ca="1" t="shared" si="39"/>
        <v>0</v>
      </c>
      <c r="E87" s="516">
        <f ca="1" t="shared" si="39"/>
        <v>0</v>
      </c>
      <c r="F87" s="516">
        <f ca="1" t="shared" si="39"/>
        <v>0</v>
      </c>
      <c r="G87" s="516">
        <f ca="1" t="shared" si="39"/>
        <v>0</v>
      </c>
      <c r="H87" s="516">
        <f ca="1" t="shared" si="39"/>
        <v>0</v>
      </c>
      <c r="I87" s="516">
        <f ca="1" t="shared" si="39"/>
        <v>0</v>
      </c>
      <c r="J87" s="516">
        <f ca="1" t="shared" si="39"/>
        <v>0</v>
      </c>
      <c r="K87" s="516">
        <f ca="1" t="shared" si="39"/>
        <v>0</v>
      </c>
      <c r="L87" s="516">
        <f ca="1" t="shared" si="39"/>
        <v>0</v>
      </c>
      <c r="M87" s="516">
        <f ca="1" t="shared" si="39"/>
        <v>0</v>
      </c>
      <c r="N87" s="516">
        <f ca="1" t="shared" si="39"/>
        <v>0</v>
      </c>
      <c r="O87" s="516">
        <f ca="1" t="shared" si="39"/>
        <v>0</v>
      </c>
      <c r="P87" s="516">
        <f ca="1" t="shared" si="39"/>
        <v>0</v>
      </c>
      <c r="Q87" s="516">
        <f ca="1" t="shared" si="39"/>
        <v>0</v>
      </c>
      <c r="R87" s="516">
        <f ca="1" t="shared" si="39"/>
        <v>0</v>
      </c>
      <c r="S87" s="516">
        <f ca="1" t="shared" si="39"/>
        <v>0</v>
      </c>
      <c r="T87" s="516">
        <f ca="1" t="shared" si="39"/>
        <v>0</v>
      </c>
      <c r="U87" s="516">
        <f ca="1" t="shared" si="39"/>
        <v>0</v>
      </c>
      <c r="V87" s="516">
        <f ca="1" t="shared" si="39"/>
        <v>0</v>
      </c>
      <c r="W87" s="516">
        <f ca="1" t="shared" si="39"/>
        <v>0</v>
      </c>
      <c r="X87" s="516">
        <f ca="1" t="shared" si="39"/>
        <v>0</v>
      </c>
      <c r="Y87" s="516">
        <f ca="1" t="shared" si="39"/>
        <v>0</v>
      </c>
      <c r="Z87" s="516">
        <f ca="1" t="shared" si="39"/>
        <v>0.08219370059527675</v>
      </c>
      <c r="AA87" s="516">
        <f ca="1" t="shared" si="39"/>
        <v>0.08313809652378144</v>
      </c>
      <c r="AB87" s="516">
        <f ca="1" t="shared" si="39"/>
        <v>0.08332839892961884</v>
      </c>
      <c r="AC87" s="516">
        <f ca="1" t="shared" si="39"/>
        <v>0.08504181128258356</v>
      </c>
      <c r="AD87" s="516">
        <f ca="1" t="shared" si="39"/>
        <v>0.0969573076798008</v>
      </c>
      <c r="AE87" s="516">
        <f ca="1" t="shared" si="39"/>
        <v>0.09733520917335643</v>
      </c>
      <c r="AF87" s="516">
        <f ca="1" t="shared" si="39"/>
        <v>0.10488507931574527</v>
      </c>
      <c r="AG87" s="516">
        <f ca="1" t="shared" si="39"/>
        <v>0.09741763901853262</v>
      </c>
      <c r="AH87" s="516">
        <f ca="1" t="shared" si="39"/>
        <v>0.09375586505366343</v>
      </c>
      <c r="AI87" s="516">
        <f ca="1" t="shared" si="39"/>
        <v>0.08632373021757397</v>
      </c>
      <c r="AJ87" s="516">
        <f ca="1" t="shared" si="39"/>
        <v>0.08962316221006689</v>
      </c>
      <c r="AK87" s="516">
        <f t="shared" si="39"/>
        <v>0</v>
      </c>
      <c r="AL87" s="516">
        <f t="shared" si="39"/>
        <v>0</v>
      </c>
      <c r="AM87" s="516">
        <f t="shared" si="39"/>
        <v>0</v>
      </c>
      <c r="AN87" s="516">
        <f t="shared" si="39"/>
        <v>0</v>
      </c>
      <c r="AO87" s="516">
        <f t="shared" si="39"/>
        <v>0</v>
      </c>
      <c r="AP87" s="516">
        <f t="shared" si="39"/>
        <v>0</v>
      </c>
      <c r="AQ87" s="516">
        <f t="shared" si="39"/>
        <v>0</v>
      </c>
      <c r="AR87" s="516">
        <f t="shared" si="39"/>
        <v>0</v>
      </c>
      <c r="AS87" s="516">
        <f t="shared" si="39"/>
        <v>0</v>
      </c>
      <c r="AT87" s="516">
        <f t="shared" si="39"/>
        <v>0</v>
      </c>
      <c r="AU87" s="516">
        <f t="shared" si="39"/>
        <v>0</v>
      </c>
      <c r="AV87" s="517">
        <f ca="1" t="shared" si="7"/>
        <v>1.0000000000000002</v>
      </c>
    </row>
    <row r="88" spans="2:48" ht="15">
      <c r="B88" s="511">
        <f t="shared" si="5"/>
        <v>2024</v>
      </c>
      <c r="C88" s="516">
        <f aca="true" t="shared" si="40" ref="C88:AU88">IF(C39=0,0,C39/$AV39)</f>
        <v>0</v>
      </c>
      <c r="D88" s="516">
        <f ca="1" t="shared" si="40"/>
        <v>0</v>
      </c>
      <c r="E88" s="516">
        <f ca="1" t="shared" si="40"/>
        <v>0</v>
      </c>
      <c r="F88" s="516">
        <f ca="1" t="shared" si="40"/>
        <v>0</v>
      </c>
      <c r="G88" s="516">
        <f ca="1" t="shared" si="40"/>
        <v>0</v>
      </c>
      <c r="H88" s="516">
        <f ca="1" t="shared" si="40"/>
        <v>0</v>
      </c>
      <c r="I88" s="516">
        <f ca="1" t="shared" si="40"/>
        <v>0</v>
      </c>
      <c r="J88" s="516">
        <f ca="1" t="shared" si="40"/>
        <v>0</v>
      </c>
      <c r="K88" s="516">
        <f ca="1" t="shared" si="40"/>
        <v>0</v>
      </c>
      <c r="L88" s="516">
        <f ca="1" t="shared" si="40"/>
        <v>0</v>
      </c>
      <c r="M88" s="516">
        <f ca="1" t="shared" si="40"/>
        <v>0</v>
      </c>
      <c r="N88" s="516">
        <f ca="1" t="shared" si="40"/>
        <v>0</v>
      </c>
      <c r="O88" s="516">
        <f ca="1" t="shared" si="40"/>
        <v>0</v>
      </c>
      <c r="P88" s="516">
        <f ca="1" t="shared" si="40"/>
        <v>0</v>
      </c>
      <c r="Q88" s="516">
        <f ca="1" t="shared" si="40"/>
        <v>0</v>
      </c>
      <c r="R88" s="516">
        <f ca="1" t="shared" si="40"/>
        <v>0</v>
      </c>
      <c r="S88" s="516">
        <f ca="1" t="shared" si="40"/>
        <v>0</v>
      </c>
      <c r="T88" s="516">
        <f ca="1" t="shared" si="40"/>
        <v>0</v>
      </c>
      <c r="U88" s="516">
        <f ca="1" t="shared" si="40"/>
        <v>0</v>
      </c>
      <c r="V88" s="516">
        <f ca="1" t="shared" si="40"/>
        <v>0</v>
      </c>
      <c r="W88" s="516">
        <f ca="1" t="shared" si="40"/>
        <v>0</v>
      </c>
      <c r="X88" s="516">
        <f ca="1" t="shared" si="40"/>
        <v>0</v>
      </c>
      <c r="Y88" s="516">
        <f ca="1" t="shared" si="40"/>
        <v>0</v>
      </c>
      <c r="Z88" s="516">
        <f ca="1" t="shared" si="40"/>
        <v>0</v>
      </c>
      <c r="AA88" s="516">
        <f ca="1" t="shared" si="40"/>
        <v>0.08218426534911474</v>
      </c>
      <c r="AB88" s="516">
        <f ca="1" t="shared" si="40"/>
        <v>0.08237238444339112</v>
      </c>
      <c r="AC88" s="516">
        <f ca="1" t="shared" si="40"/>
        <v>0.08406613906800203</v>
      </c>
      <c r="AD88" s="516">
        <f ca="1" t="shared" si="40"/>
        <v>0.09584493072454671</v>
      </c>
      <c r="AE88" s="516">
        <f ca="1" t="shared" si="40"/>
        <v>0.09621849660975217</v>
      </c>
      <c r="AF88" s="516">
        <f ca="1" t="shared" si="40"/>
        <v>0.10368174820050702</v>
      </c>
      <c r="AG88" s="516">
        <f ca="1" t="shared" si="40"/>
        <v>0.09629998074941741</v>
      </c>
      <c r="AH88" s="516">
        <f ca="1" t="shared" si="40"/>
        <v>0.09268021777960721</v>
      </c>
      <c r="AI88" s="516">
        <f ca="1" t="shared" si="40"/>
        <v>0.08533335073526904</v>
      </c>
      <c r="AJ88" s="516">
        <f ca="1" t="shared" si="40"/>
        <v>0.08859492882895117</v>
      </c>
      <c r="AK88" s="516">
        <f ca="1" t="shared" si="40"/>
        <v>0.09272355751144144</v>
      </c>
      <c r="AL88" s="516">
        <f t="shared" si="40"/>
        <v>0</v>
      </c>
      <c r="AM88" s="516">
        <f t="shared" si="40"/>
        <v>0</v>
      </c>
      <c r="AN88" s="516">
        <f t="shared" si="40"/>
        <v>0</v>
      </c>
      <c r="AO88" s="516">
        <f t="shared" si="40"/>
        <v>0</v>
      </c>
      <c r="AP88" s="516">
        <f t="shared" si="40"/>
        <v>0</v>
      </c>
      <c r="AQ88" s="516">
        <f t="shared" si="40"/>
        <v>0</v>
      </c>
      <c r="AR88" s="516">
        <f t="shared" si="40"/>
        <v>0</v>
      </c>
      <c r="AS88" s="516">
        <f t="shared" si="40"/>
        <v>0</v>
      </c>
      <c r="AT88" s="516">
        <f t="shared" si="40"/>
        <v>0</v>
      </c>
      <c r="AU88" s="516">
        <f t="shared" si="40"/>
        <v>0</v>
      </c>
      <c r="AV88" s="517">
        <f ca="1" t="shared" si="7"/>
        <v>1</v>
      </c>
    </row>
    <row r="89" spans="2:48" ht="15">
      <c r="B89" s="511">
        <f t="shared" si="5"/>
        <v>2025</v>
      </c>
      <c r="C89" s="516">
        <f aca="true" t="shared" si="41" ref="C89:AU89">IF(C40=0,0,C40/$AV40)</f>
        <v>0</v>
      </c>
      <c r="D89" s="516">
        <f ca="1" t="shared" si="41"/>
        <v>0</v>
      </c>
      <c r="E89" s="516">
        <f ca="1" t="shared" si="41"/>
        <v>0</v>
      </c>
      <c r="F89" s="516">
        <f ca="1" t="shared" si="41"/>
        <v>0</v>
      </c>
      <c r="G89" s="516">
        <f ca="1" t="shared" si="41"/>
        <v>0</v>
      </c>
      <c r="H89" s="516">
        <f ca="1" t="shared" si="41"/>
        <v>0</v>
      </c>
      <c r="I89" s="516">
        <f ca="1" t="shared" si="41"/>
        <v>0</v>
      </c>
      <c r="J89" s="516">
        <f ca="1" t="shared" si="41"/>
        <v>0</v>
      </c>
      <c r="K89" s="516">
        <f ca="1" t="shared" si="41"/>
        <v>0</v>
      </c>
      <c r="L89" s="516">
        <f ca="1" t="shared" si="41"/>
        <v>0</v>
      </c>
      <c r="M89" s="516">
        <f ca="1" t="shared" si="41"/>
        <v>0</v>
      </c>
      <c r="N89" s="516">
        <f ca="1" t="shared" si="41"/>
        <v>0</v>
      </c>
      <c r="O89" s="516">
        <f ca="1" t="shared" si="41"/>
        <v>0</v>
      </c>
      <c r="P89" s="516">
        <f ca="1" t="shared" si="41"/>
        <v>0</v>
      </c>
      <c r="Q89" s="516">
        <f ca="1" t="shared" si="41"/>
        <v>0</v>
      </c>
      <c r="R89" s="516">
        <f ca="1" t="shared" si="41"/>
        <v>0</v>
      </c>
      <c r="S89" s="516">
        <f ca="1" t="shared" si="41"/>
        <v>0</v>
      </c>
      <c r="T89" s="516">
        <f ca="1" t="shared" si="41"/>
        <v>0</v>
      </c>
      <c r="U89" s="516">
        <f ca="1" t="shared" si="41"/>
        <v>0</v>
      </c>
      <c r="V89" s="516">
        <f ca="1" t="shared" si="41"/>
        <v>0</v>
      </c>
      <c r="W89" s="516">
        <f ca="1" t="shared" si="41"/>
        <v>0</v>
      </c>
      <c r="X89" s="516">
        <f ca="1" t="shared" si="41"/>
        <v>0</v>
      </c>
      <c r="Y89" s="516">
        <f ca="1" t="shared" si="41"/>
        <v>0</v>
      </c>
      <c r="Z89" s="516">
        <f ca="1" t="shared" si="41"/>
        <v>0</v>
      </c>
      <c r="AA89" s="516">
        <f ca="1" t="shared" si="41"/>
        <v>0</v>
      </c>
      <c r="AB89" s="516">
        <f ca="1" t="shared" si="41"/>
        <v>0.08142233530822945</v>
      </c>
      <c r="AC89" s="516">
        <f ca="1" t="shared" si="41"/>
        <v>0.08309655486502412</v>
      </c>
      <c r="AD89" s="516">
        <f ca="1" t="shared" si="41"/>
        <v>0.09473949479283511</v>
      </c>
      <c r="AE89" s="516">
        <f ca="1" t="shared" si="41"/>
        <v>0.09510875212307322</v>
      </c>
      <c r="AF89" s="516">
        <f ca="1" t="shared" si="41"/>
        <v>0.1024859256457085</v>
      </c>
      <c r="AG89" s="516">
        <f ca="1" t="shared" si="41"/>
        <v>0.09518929645825251</v>
      </c>
      <c r="AH89" s="516">
        <f ca="1" t="shared" si="41"/>
        <v>0.09161128234277252</v>
      </c>
      <c r="AI89" s="516">
        <f ca="1" t="shared" si="41"/>
        <v>0.08434915103515955</v>
      </c>
      <c r="AJ89" s="516">
        <f ca="1" t="shared" si="41"/>
        <v>0.08757311143125888</v>
      </c>
      <c r="AK89" s="516">
        <f ca="1" t="shared" si="41"/>
        <v>0.0916541222120008</v>
      </c>
      <c r="AL89" s="516">
        <f ca="1" t="shared" si="41"/>
        <v>0.0927699737856853</v>
      </c>
      <c r="AM89" s="516">
        <f t="shared" si="41"/>
        <v>0</v>
      </c>
      <c r="AN89" s="516">
        <f t="shared" si="41"/>
        <v>0</v>
      </c>
      <c r="AO89" s="516">
        <f t="shared" si="41"/>
        <v>0</v>
      </c>
      <c r="AP89" s="516">
        <f t="shared" si="41"/>
        <v>0</v>
      </c>
      <c r="AQ89" s="516">
        <f t="shared" si="41"/>
        <v>0</v>
      </c>
      <c r="AR89" s="516">
        <f t="shared" si="41"/>
        <v>0</v>
      </c>
      <c r="AS89" s="516">
        <f t="shared" si="41"/>
        <v>0</v>
      </c>
      <c r="AT89" s="516">
        <f t="shared" si="41"/>
        <v>0</v>
      </c>
      <c r="AU89" s="516">
        <f t="shared" si="41"/>
        <v>0</v>
      </c>
      <c r="AV89" s="517">
        <f ca="1" t="shared" si="7"/>
        <v>1</v>
      </c>
    </row>
    <row r="90" spans="2:48" ht="15">
      <c r="B90" s="511">
        <f t="shared" si="5"/>
        <v>2026</v>
      </c>
      <c r="C90" s="516">
        <f aca="true" t="shared" si="42" ref="C90:AU90">IF(C41=0,0,C41/$AV41)</f>
        <v>0</v>
      </c>
      <c r="D90" s="516">
        <f ca="1" t="shared" si="42"/>
        <v>0</v>
      </c>
      <c r="E90" s="516">
        <f ca="1" t="shared" si="42"/>
        <v>0</v>
      </c>
      <c r="F90" s="516">
        <f ca="1" t="shared" si="42"/>
        <v>0</v>
      </c>
      <c r="G90" s="516">
        <f ca="1" t="shared" si="42"/>
        <v>0</v>
      </c>
      <c r="H90" s="516">
        <f ca="1" t="shared" si="42"/>
        <v>0</v>
      </c>
      <c r="I90" s="516">
        <f ca="1" t="shared" si="42"/>
        <v>0</v>
      </c>
      <c r="J90" s="516">
        <f ca="1" t="shared" si="42"/>
        <v>0</v>
      </c>
      <c r="K90" s="516">
        <f ca="1" t="shared" si="42"/>
        <v>0</v>
      </c>
      <c r="L90" s="516">
        <f ca="1" t="shared" si="42"/>
        <v>0</v>
      </c>
      <c r="M90" s="516">
        <f ca="1" t="shared" si="42"/>
        <v>0</v>
      </c>
      <c r="N90" s="516">
        <f ca="1" t="shared" si="42"/>
        <v>0</v>
      </c>
      <c r="O90" s="516">
        <f ca="1" t="shared" si="42"/>
        <v>0</v>
      </c>
      <c r="P90" s="516">
        <f ca="1" t="shared" si="42"/>
        <v>0</v>
      </c>
      <c r="Q90" s="516">
        <f ca="1" t="shared" si="42"/>
        <v>0</v>
      </c>
      <c r="R90" s="516">
        <f ca="1" t="shared" si="42"/>
        <v>0</v>
      </c>
      <c r="S90" s="516">
        <f ca="1" t="shared" si="42"/>
        <v>0</v>
      </c>
      <c r="T90" s="516">
        <f ca="1" t="shared" si="42"/>
        <v>0</v>
      </c>
      <c r="U90" s="516">
        <f ca="1" t="shared" si="42"/>
        <v>0</v>
      </c>
      <c r="V90" s="516">
        <f ca="1" t="shared" si="42"/>
        <v>0</v>
      </c>
      <c r="W90" s="516">
        <f ca="1" t="shared" si="42"/>
        <v>0</v>
      </c>
      <c r="X90" s="516">
        <f ca="1" t="shared" si="42"/>
        <v>0</v>
      </c>
      <c r="Y90" s="516">
        <f ca="1" t="shared" si="42"/>
        <v>0</v>
      </c>
      <c r="Z90" s="516">
        <f ca="1" t="shared" si="42"/>
        <v>0</v>
      </c>
      <c r="AA90" s="516">
        <f ca="1" t="shared" si="42"/>
        <v>0</v>
      </c>
      <c r="AB90" s="516">
        <f ca="1" t="shared" si="42"/>
        <v>0</v>
      </c>
      <c r="AC90" s="516">
        <f ca="1" t="shared" si="42"/>
        <v>0.08211763607308219</v>
      </c>
      <c r="AD90" s="516">
        <f ca="1" t="shared" si="42"/>
        <v>0.09362341637126355</v>
      </c>
      <c r="AE90" s="516">
        <f ca="1" t="shared" si="42"/>
        <v>0.09398832366628998</v>
      </c>
      <c r="AF90" s="516">
        <f ca="1" t="shared" si="42"/>
        <v>0.10127859041156903</v>
      </c>
      <c r="AG90" s="516">
        <f ca="1" t="shared" si="42"/>
        <v>0.09406791914909604</v>
      </c>
      <c r="AH90" s="516">
        <f ca="1" t="shared" si="42"/>
        <v>0.09053205582146959</v>
      </c>
      <c r="AI90" s="516">
        <f ca="1" t="shared" si="42"/>
        <v>0.08335547603663779</v>
      </c>
      <c r="AJ90" s="516">
        <f ca="1" t="shared" si="42"/>
        <v>0.08654145657398914</v>
      </c>
      <c r="AK90" s="516">
        <f ca="1" t="shared" si="42"/>
        <v>0.09057439101570743</v>
      </c>
      <c r="AL90" s="516">
        <f ca="1" t="shared" si="42"/>
        <v>0.09167709730224649</v>
      </c>
      <c r="AM90" s="516">
        <f ca="1" t="shared" si="42"/>
        <v>0.09224363757864862</v>
      </c>
      <c r="AN90" s="516">
        <f t="shared" si="42"/>
        <v>0</v>
      </c>
      <c r="AO90" s="516">
        <f t="shared" si="42"/>
        <v>0</v>
      </c>
      <c r="AP90" s="516">
        <f t="shared" si="42"/>
        <v>0</v>
      </c>
      <c r="AQ90" s="516">
        <f t="shared" si="42"/>
        <v>0</v>
      </c>
      <c r="AR90" s="516">
        <f t="shared" si="42"/>
        <v>0</v>
      </c>
      <c r="AS90" s="516">
        <f t="shared" si="42"/>
        <v>0</v>
      </c>
      <c r="AT90" s="516">
        <f t="shared" si="42"/>
        <v>0</v>
      </c>
      <c r="AU90" s="516">
        <f t="shared" si="42"/>
        <v>0</v>
      </c>
      <c r="AV90" s="517">
        <f ca="1" t="shared" si="7"/>
        <v>1</v>
      </c>
    </row>
    <row r="91" spans="2:48" ht="15">
      <c r="B91" s="511">
        <f t="shared" si="5"/>
        <v>2027</v>
      </c>
      <c r="C91" s="516">
        <f aca="true" t="shared" si="43" ref="C91:AU91">IF(C42=0,0,C42/$AV42)</f>
        <v>0</v>
      </c>
      <c r="D91" s="516">
        <f ca="1" t="shared" si="43"/>
        <v>0</v>
      </c>
      <c r="E91" s="516">
        <f ca="1" t="shared" si="43"/>
        <v>0</v>
      </c>
      <c r="F91" s="516">
        <f ca="1" t="shared" si="43"/>
        <v>0</v>
      </c>
      <c r="G91" s="516">
        <f ca="1" t="shared" si="43"/>
        <v>0</v>
      </c>
      <c r="H91" s="516">
        <f ca="1" t="shared" si="43"/>
        <v>0</v>
      </c>
      <c r="I91" s="516">
        <f ca="1" t="shared" si="43"/>
        <v>0</v>
      </c>
      <c r="J91" s="516">
        <f ca="1" t="shared" si="43"/>
        <v>0</v>
      </c>
      <c r="K91" s="516">
        <f ca="1" t="shared" si="43"/>
        <v>0</v>
      </c>
      <c r="L91" s="516">
        <f ca="1" t="shared" si="43"/>
        <v>0</v>
      </c>
      <c r="M91" s="516">
        <f ca="1" t="shared" si="43"/>
        <v>0</v>
      </c>
      <c r="N91" s="516">
        <f ca="1" t="shared" si="43"/>
        <v>0</v>
      </c>
      <c r="O91" s="516">
        <f ca="1" t="shared" si="43"/>
        <v>0</v>
      </c>
      <c r="P91" s="516">
        <f ca="1" t="shared" si="43"/>
        <v>0</v>
      </c>
      <c r="Q91" s="516">
        <f ca="1" t="shared" si="43"/>
        <v>0</v>
      </c>
      <c r="R91" s="516">
        <f ca="1" t="shared" si="43"/>
        <v>0</v>
      </c>
      <c r="S91" s="516">
        <f ca="1" t="shared" si="43"/>
        <v>0</v>
      </c>
      <c r="T91" s="516">
        <f ca="1" t="shared" si="43"/>
        <v>0</v>
      </c>
      <c r="U91" s="516">
        <f ca="1" t="shared" si="43"/>
        <v>0</v>
      </c>
      <c r="V91" s="516">
        <f ca="1" t="shared" si="43"/>
        <v>0</v>
      </c>
      <c r="W91" s="516">
        <f ca="1" t="shared" si="43"/>
        <v>0</v>
      </c>
      <c r="X91" s="516">
        <f ca="1" t="shared" si="43"/>
        <v>0</v>
      </c>
      <c r="Y91" s="516">
        <f ca="1" t="shared" si="43"/>
        <v>0</v>
      </c>
      <c r="Z91" s="516">
        <f ca="1" t="shared" si="43"/>
        <v>0</v>
      </c>
      <c r="AA91" s="516">
        <f ca="1" t="shared" si="43"/>
        <v>0</v>
      </c>
      <c r="AB91" s="516">
        <f ca="1" t="shared" si="43"/>
        <v>0</v>
      </c>
      <c r="AC91" s="516">
        <f ca="1" t="shared" si="43"/>
        <v>0</v>
      </c>
      <c r="AD91" s="516">
        <f ca="1" t="shared" si="43"/>
        <v>0.09269977263005813</v>
      </c>
      <c r="AE91" s="516">
        <f ca="1" t="shared" si="43"/>
        <v>0.0930610799246548</v>
      </c>
      <c r="AF91" s="516">
        <f ca="1" t="shared" si="43"/>
        <v>0.10027942439330711</v>
      </c>
      <c r="AG91" s="516">
        <f ca="1" t="shared" si="43"/>
        <v>0.09313989015658698</v>
      </c>
      <c r="AH91" s="516">
        <f ca="1" t="shared" si="43"/>
        <v>0.08963890996139579</v>
      </c>
      <c r="AI91" s="516">
        <f ca="1" t="shared" si="43"/>
        <v>0.0825331308721425</v>
      </c>
      <c r="AJ91" s="516">
        <f ca="1" t="shared" si="43"/>
        <v>0.08568768005292747</v>
      </c>
      <c r="AK91" s="516">
        <f ca="1" t="shared" si="43"/>
        <v>0.08968082749690351</v>
      </c>
      <c r="AL91" s="516">
        <f ca="1" t="shared" si="43"/>
        <v>0.09077265501187638</v>
      </c>
      <c r="AM91" s="516">
        <f ca="1" t="shared" si="43"/>
        <v>0.0913336060735209</v>
      </c>
      <c r="AN91" s="516">
        <f ca="1" t="shared" si="43"/>
        <v>0.0911730234266263</v>
      </c>
      <c r="AO91" s="516">
        <f t="shared" si="43"/>
        <v>0</v>
      </c>
      <c r="AP91" s="516">
        <f t="shared" si="43"/>
        <v>0</v>
      </c>
      <c r="AQ91" s="516">
        <f t="shared" si="43"/>
        <v>0</v>
      </c>
      <c r="AR91" s="516">
        <f t="shared" si="43"/>
        <v>0</v>
      </c>
      <c r="AS91" s="516">
        <f t="shared" si="43"/>
        <v>0</v>
      </c>
      <c r="AT91" s="516">
        <f t="shared" si="43"/>
        <v>0</v>
      </c>
      <c r="AU91" s="516">
        <f t="shared" si="43"/>
        <v>0</v>
      </c>
      <c r="AV91" s="517">
        <f ca="1" t="shared" si="7"/>
        <v>0.9999999999999999</v>
      </c>
    </row>
    <row r="92" spans="2:48" ht="15">
      <c r="B92" s="511">
        <f t="shared" si="5"/>
        <v>2028</v>
      </c>
      <c r="C92" s="516">
        <f aca="true" t="shared" si="44" ref="C92:AU92">IF(C43=0,0,C43/$AV43)</f>
        <v>0</v>
      </c>
      <c r="D92" s="516">
        <f ca="1" t="shared" si="44"/>
        <v>0</v>
      </c>
      <c r="E92" s="516">
        <f ca="1" t="shared" si="44"/>
        <v>0</v>
      </c>
      <c r="F92" s="516">
        <f ca="1" t="shared" si="44"/>
        <v>0</v>
      </c>
      <c r="G92" s="516">
        <f ca="1" t="shared" si="44"/>
        <v>0</v>
      </c>
      <c r="H92" s="516">
        <f ca="1" t="shared" si="44"/>
        <v>0</v>
      </c>
      <c r="I92" s="516">
        <f ca="1" t="shared" si="44"/>
        <v>0</v>
      </c>
      <c r="J92" s="516">
        <f ca="1" t="shared" si="44"/>
        <v>0</v>
      </c>
      <c r="K92" s="516">
        <f ca="1" t="shared" si="44"/>
        <v>0</v>
      </c>
      <c r="L92" s="516">
        <f ca="1" t="shared" si="44"/>
        <v>0</v>
      </c>
      <c r="M92" s="516">
        <f ca="1" t="shared" si="44"/>
        <v>0</v>
      </c>
      <c r="N92" s="516">
        <f ca="1" t="shared" si="44"/>
        <v>0</v>
      </c>
      <c r="O92" s="516">
        <f ca="1" t="shared" si="44"/>
        <v>0</v>
      </c>
      <c r="P92" s="516">
        <f ca="1" t="shared" si="44"/>
        <v>0</v>
      </c>
      <c r="Q92" s="516">
        <f ca="1" t="shared" si="44"/>
        <v>0</v>
      </c>
      <c r="R92" s="516">
        <f ca="1" t="shared" si="44"/>
        <v>0</v>
      </c>
      <c r="S92" s="516">
        <f ca="1" t="shared" si="44"/>
        <v>0</v>
      </c>
      <c r="T92" s="516">
        <f ca="1" t="shared" si="44"/>
        <v>0</v>
      </c>
      <c r="U92" s="516">
        <f ca="1" t="shared" si="44"/>
        <v>0</v>
      </c>
      <c r="V92" s="516">
        <f ca="1" t="shared" si="44"/>
        <v>0</v>
      </c>
      <c r="W92" s="516">
        <f ca="1" t="shared" si="44"/>
        <v>0</v>
      </c>
      <c r="X92" s="516">
        <f ca="1" t="shared" si="44"/>
        <v>0</v>
      </c>
      <c r="Y92" s="516">
        <f ca="1" t="shared" si="44"/>
        <v>0</v>
      </c>
      <c r="Z92" s="516">
        <f ca="1" t="shared" si="44"/>
        <v>0</v>
      </c>
      <c r="AA92" s="516">
        <f ca="1" t="shared" si="44"/>
        <v>0</v>
      </c>
      <c r="AB92" s="516">
        <f ca="1" t="shared" si="44"/>
        <v>0</v>
      </c>
      <c r="AC92" s="516">
        <f ca="1" t="shared" si="44"/>
        <v>0</v>
      </c>
      <c r="AD92" s="516">
        <f ca="1" t="shared" si="44"/>
        <v>0</v>
      </c>
      <c r="AE92" s="516">
        <f ca="1" t="shared" si="44"/>
        <v>0.0930782669282251</v>
      </c>
      <c r="AF92" s="516">
        <f ca="1" t="shared" si="44"/>
        <v>0.10029794451822367</v>
      </c>
      <c r="AG92" s="516">
        <f ca="1" t="shared" si="44"/>
        <v>0.09315709171524021</v>
      </c>
      <c r="AH92" s="516">
        <f ca="1" t="shared" si="44"/>
        <v>0.0896554649408436</v>
      </c>
      <c r="AI92" s="516">
        <f ca="1" t="shared" si="44"/>
        <v>0.08254837351940293</v>
      </c>
      <c r="AJ92" s="516">
        <f ca="1" t="shared" si="44"/>
        <v>0.08570350529871434</v>
      </c>
      <c r="AK92" s="516">
        <f ca="1" t="shared" si="44"/>
        <v>0.08969739021789948</v>
      </c>
      <c r="AL92" s="516">
        <f ca="1" t="shared" si="44"/>
        <v>0.09078941937724842</v>
      </c>
      <c r="AM92" s="516">
        <f ca="1" t="shared" si="44"/>
        <v>0.0913504740382484</v>
      </c>
      <c r="AN92" s="516">
        <f ca="1" t="shared" si="44"/>
        <v>0.09118986173411656</v>
      </c>
      <c r="AO92" s="516">
        <f ca="1" t="shared" si="44"/>
        <v>0.09253220771183715</v>
      </c>
      <c r="AP92" s="516">
        <f t="shared" si="44"/>
        <v>0</v>
      </c>
      <c r="AQ92" s="516">
        <f t="shared" si="44"/>
        <v>0</v>
      </c>
      <c r="AR92" s="516">
        <f t="shared" si="44"/>
        <v>0</v>
      </c>
      <c r="AS92" s="516">
        <f t="shared" si="44"/>
        <v>0</v>
      </c>
      <c r="AT92" s="516">
        <f t="shared" si="44"/>
        <v>0</v>
      </c>
      <c r="AU92" s="516">
        <f t="shared" si="44"/>
        <v>0</v>
      </c>
      <c r="AV92" s="517">
        <f ca="1" t="shared" si="7"/>
        <v>0.9999999999999998</v>
      </c>
    </row>
    <row r="93" spans="2:48" ht="15">
      <c r="B93" s="511">
        <f t="shared" si="5"/>
        <v>2029</v>
      </c>
      <c r="C93" s="516">
        <f aca="true" t="shared" si="45" ref="C93:AU93">IF(C44=0,0,C44/$AV44)</f>
        <v>0</v>
      </c>
      <c r="D93" s="516">
        <f ca="1" t="shared" si="45"/>
        <v>0</v>
      </c>
      <c r="E93" s="516">
        <f ca="1" t="shared" si="45"/>
        <v>0</v>
      </c>
      <c r="F93" s="516">
        <f ca="1" t="shared" si="45"/>
        <v>0</v>
      </c>
      <c r="G93" s="516">
        <f ca="1" t="shared" si="45"/>
        <v>0</v>
      </c>
      <c r="H93" s="516">
        <f ca="1" t="shared" si="45"/>
        <v>0</v>
      </c>
      <c r="I93" s="516">
        <f ca="1" t="shared" si="45"/>
        <v>0</v>
      </c>
      <c r="J93" s="516">
        <f ca="1" t="shared" si="45"/>
        <v>0</v>
      </c>
      <c r="K93" s="516">
        <f ca="1" t="shared" si="45"/>
        <v>0</v>
      </c>
      <c r="L93" s="516">
        <f ca="1" t="shared" si="45"/>
        <v>0</v>
      </c>
      <c r="M93" s="516">
        <f ca="1" t="shared" si="45"/>
        <v>0</v>
      </c>
      <c r="N93" s="516">
        <f ca="1" t="shared" si="45"/>
        <v>0</v>
      </c>
      <c r="O93" s="516">
        <f ca="1" t="shared" si="45"/>
        <v>0</v>
      </c>
      <c r="P93" s="516">
        <f ca="1" t="shared" si="45"/>
        <v>0</v>
      </c>
      <c r="Q93" s="516">
        <f ca="1" t="shared" si="45"/>
        <v>0</v>
      </c>
      <c r="R93" s="516">
        <f ca="1" t="shared" si="45"/>
        <v>0</v>
      </c>
      <c r="S93" s="516">
        <f ca="1" t="shared" si="45"/>
        <v>0</v>
      </c>
      <c r="T93" s="516">
        <f ca="1" t="shared" si="45"/>
        <v>0</v>
      </c>
      <c r="U93" s="516">
        <f ca="1" t="shared" si="45"/>
        <v>0</v>
      </c>
      <c r="V93" s="516">
        <f ca="1" t="shared" si="45"/>
        <v>0</v>
      </c>
      <c r="W93" s="516">
        <f ca="1" t="shared" si="45"/>
        <v>0</v>
      </c>
      <c r="X93" s="516">
        <f ca="1" t="shared" si="45"/>
        <v>0</v>
      </c>
      <c r="Y93" s="516">
        <f ca="1" t="shared" si="45"/>
        <v>0</v>
      </c>
      <c r="Z93" s="516">
        <f ca="1" t="shared" si="45"/>
        <v>0</v>
      </c>
      <c r="AA93" s="516">
        <f ca="1" t="shared" si="45"/>
        <v>0</v>
      </c>
      <c r="AB93" s="516">
        <f ca="1" t="shared" si="45"/>
        <v>0</v>
      </c>
      <c r="AC93" s="516">
        <f ca="1" t="shared" si="45"/>
        <v>0</v>
      </c>
      <c r="AD93" s="516">
        <f ca="1" t="shared" si="45"/>
        <v>0</v>
      </c>
      <c r="AE93" s="516">
        <f ca="1" t="shared" si="45"/>
        <v>0</v>
      </c>
      <c r="AF93" s="516">
        <f ca="1" t="shared" si="45"/>
        <v>0.09936009537727407</v>
      </c>
      <c r="AG93" s="516">
        <f ca="1" t="shared" si="45"/>
        <v>0.0922860140589815</v>
      </c>
      <c r="AH93" s="516">
        <f ca="1" t="shared" si="45"/>
        <v>0.08881712970695523</v>
      </c>
      <c r="AI93" s="516">
        <f ca="1" t="shared" si="45"/>
        <v>0.08177649407996045</v>
      </c>
      <c r="AJ93" s="516">
        <f ca="1" t="shared" si="45"/>
        <v>0.08490212338399161</v>
      </c>
      <c r="AK93" s="516">
        <f ca="1" t="shared" si="45"/>
        <v>0.08885866295618582</v>
      </c>
      <c r="AL93" s="516">
        <f ca="1" t="shared" si="45"/>
        <v>0.08994048095304377</v>
      </c>
      <c r="AM93" s="516">
        <f ca="1" t="shared" si="45"/>
        <v>0.09049628939853684</v>
      </c>
      <c r="AN93" s="516">
        <f ca="1" t="shared" si="45"/>
        <v>0.09033717892090981</v>
      </c>
      <c r="AO93" s="516">
        <f ca="1" t="shared" si="45"/>
        <v>0.09166697311575878</v>
      </c>
      <c r="AP93" s="516">
        <f ca="1" t="shared" si="45"/>
        <v>0.10155855804840225</v>
      </c>
      <c r="AQ93" s="516">
        <f t="shared" si="45"/>
        <v>0</v>
      </c>
      <c r="AR93" s="516">
        <f t="shared" si="45"/>
        <v>0</v>
      </c>
      <c r="AS93" s="516">
        <f t="shared" si="45"/>
        <v>0</v>
      </c>
      <c r="AT93" s="516">
        <f t="shared" si="45"/>
        <v>0</v>
      </c>
      <c r="AU93" s="516">
        <f t="shared" si="45"/>
        <v>0</v>
      </c>
      <c r="AV93" s="517">
        <f ca="1" t="shared" si="7"/>
        <v>1.0000000000000002</v>
      </c>
    </row>
    <row r="94" spans="2:48" ht="15">
      <c r="B94" s="511">
        <f t="shared" si="5"/>
        <v>2030</v>
      </c>
      <c r="C94" s="516">
        <f aca="true" t="shared" si="46" ref="C94:AU94">IF(C45=0,0,C45/$AV45)</f>
        <v>0</v>
      </c>
      <c r="D94" s="516">
        <f ca="1" t="shared" si="46"/>
        <v>0</v>
      </c>
      <c r="E94" s="516">
        <f ca="1" t="shared" si="46"/>
        <v>0</v>
      </c>
      <c r="F94" s="516">
        <f ca="1" t="shared" si="46"/>
        <v>0</v>
      </c>
      <c r="G94" s="516">
        <f ca="1" t="shared" si="46"/>
        <v>0</v>
      </c>
      <c r="H94" s="516">
        <f ca="1" t="shared" si="46"/>
        <v>0</v>
      </c>
      <c r="I94" s="516">
        <f ca="1" t="shared" si="46"/>
        <v>0</v>
      </c>
      <c r="J94" s="516">
        <f ca="1" t="shared" si="46"/>
        <v>0</v>
      </c>
      <c r="K94" s="516">
        <f ca="1" t="shared" si="46"/>
        <v>0</v>
      </c>
      <c r="L94" s="516">
        <f ca="1" t="shared" si="46"/>
        <v>0</v>
      </c>
      <c r="M94" s="516">
        <f ca="1" t="shared" si="46"/>
        <v>0</v>
      </c>
      <c r="N94" s="516">
        <f ca="1" t="shared" si="46"/>
        <v>0</v>
      </c>
      <c r="O94" s="516">
        <f ca="1" t="shared" si="46"/>
        <v>0</v>
      </c>
      <c r="P94" s="516">
        <f ca="1" t="shared" si="46"/>
        <v>0</v>
      </c>
      <c r="Q94" s="516">
        <f ca="1" t="shared" si="46"/>
        <v>0</v>
      </c>
      <c r="R94" s="516">
        <f ca="1" t="shared" si="46"/>
        <v>0</v>
      </c>
      <c r="S94" s="516">
        <f ca="1" t="shared" si="46"/>
        <v>0</v>
      </c>
      <c r="T94" s="516">
        <f ca="1" t="shared" si="46"/>
        <v>0</v>
      </c>
      <c r="U94" s="516">
        <f ca="1" t="shared" si="46"/>
        <v>0</v>
      </c>
      <c r="V94" s="516">
        <f ca="1" t="shared" si="46"/>
        <v>0</v>
      </c>
      <c r="W94" s="516">
        <f ca="1" t="shared" si="46"/>
        <v>0</v>
      </c>
      <c r="X94" s="516">
        <f ca="1" t="shared" si="46"/>
        <v>0</v>
      </c>
      <c r="Y94" s="516">
        <f ca="1" t="shared" si="46"/>
        <v>0</v>
      </c>
      <c r="Z94" s="516">
        <f ca="1" t="shared" si="46"/>
        <v>0</v>
      </c>
      <c r="AA94" s="516">
        <f ca="1" t="shared" si="46"/>
        <v>0</v>
      </c>
      <c r="AB94" s="516">
        <f ca="1" t="shared" si="46"/>
        <v>0</v>
      </c>
      <c r="AC94" s="516">
        <f ca="1" t="shared" si="46"/>
        <v>0</v>
      </c>
      <c r="AD94" s="516">
        <f ca="1" t="shared" si="46"/>
        <v>0</v>
      </c>
      <c r="AE94" s="516">
        <f ca="1" t="shared" si="46"/>
        <v>0</v>
      </c>
      <c r="AF94" s="516">
        <f ca="1" t="shared" si="46"/>
        <v>0</v>
      </c>
      <c r="AG94" s="516">
        <f ca="1" t="shared" si="46"/>
        <v>0.09206098118238012</v>
      </c>
      <c r="AH94" s="516">
        <f ca="1" t="shared" si="46"/>
        <v>0.08860055545794</v>
      </c>
      <c r="AI94" s="516">
        <f ca="1" t="shared" si="46"/>
        <v>0.08157708791978728</v>
      </c>
      <c r="AJ94" s="516">
        <f ca="1" t="shared" si="46"/>
        <v>0.08469509559923483</v>
      </c>
      <c r="AK94" s="516">
        <f ca="1" t="shared" si="46"/>
        <v>0.08864198743129857</v>
      </c>
      <c r="AL94" s="516">
        <f ca="1" t="shared" si="46"/>
        <v>0.08972116749197222</v>
      </c>
      <c r="AM94" s="516">
        <f ca="1" t="shared" si="46"/>
        <v>0.09027562063813195</v>
      </c>
      <c r="AN94" s="516">
        <f ca="1" t="shared" si="46"/>
        <v>0.09011689814007955</v>
      </c>
      <c r="AO94" s="516">
        <f ca="1" t="shared" si="46"/>
        <v>0.09144344972643571</v>
      </c>
      <c r="AP94" s="516">
        <f ca="1" t="shared" si="46"/>
        <v>0.10131091473327854</v>
      </c>
      <c r="AQ94" s="516">
        <f ca="1" t="shared" si="46"/>
        <v>0.10155624167946141</v>
      </c>
      <c r="AR94" s="516">
        <f t="shared" si="46"/>
        <v>0</v>
      </c>
      <c r="AS94" s="516">
        <f t="shared" si="46"/>
        <v>0</v>
      </c>
      <c r="AT94" s="516">
        <f t="shared" si="46"/>
        <v>0</v>
      </c>
      <c r="AU94" s="516">
        <f t="shared" si="46"/>
        <v>0</v>
      </c>
      <c r="AV94" s="517">
        <f ca="1" t="shared" si="7"/>
        <v>1.0000000000000002</v>
      </c>
    </row>
    <row r="95" spans="2:48" ht="15">
      <c r="B95" s="511">
        <f t="shared" si="5"/>
        <v>2031</v>
      </c>
      <c r="C95" s="516">
        <f aca="true" t="shared" si="47" ref="C95:AU95">IF(C46=0,0,C46/$AV46)</f>
        <v>0</v>
      </c>
      <c r="D95" s="516">
        <f ca="1" t="shared" si="47"/>
        <v>0</v>
      </c>
      <c r="E95" s="516">
        <f ca="1" t="shared" si="47"/>
        <v>0</v>
      </c>
      <c r="F95" s="516">
        <f ca="1" t="shared" si="47"/>
        <v>0</v>
      </c>
      <c r="G95" s="516">
        <f ca="1" t="shared" si="47"/>
        <v>0</v>
      </c>
      <c r="H95" s="516">
        <f ca="1" t="shared" si="47"/>
        <v>0</v>
      </c>
      <c r="I95" s="516">
        <f ca="1" t="shared" si="47"/>
        <v>0</v>
      </c>
      <c r="J95" s="516">
        <f ca="1" t="shared" si="47"/>
        <v>0</v>
      </c>
      <c r="K95" s="516">
        <f ca="1" t="shared" si="47"/>
        <v>0</v>
      </c>
      <c r="L95" s="516">
        <f ca="1" t="shared" si="47"/>
        <v>0</v>
      </c>
      <c r="M95" s="516">
        <f ca="1" t="shared" si="47"/>
        <v>0</v>
      </c>
      <c r="N95" s="516">
        <f ca="1" t="shared" si="47"/>
        <v>0</v>
      </c>
      <c r="O95" s="516">
        <f ca="1" t="shared" si="47"/>
        <v>0</v>
      </c>
      <c r="P95" s="516">
        <f ca="1" t="shared" si="47"/>
        <v>0</v>
      </c>
      <c r="Q95" s="516">
        <f ca="1" t="shared" si="47"/>
        <v>0</v>
      </c>
      <c r="R95" s="516">
        <f ca="1" t="shared" si="47"/>
        <v>0</v>
      </c>
      <c r="S95" s="516">
        <f ca="1" t="shared" si="47"/>
        <v>0</v>
      </c>
      <c r="T95" s="516">
        <f ca="1" t="shared" si="47"/>
        <v>0</v>
      </c>
      <c r="U95" s="516">
        <f ca="1" t="shared" si="47"/>
        <v>0</v>
      </c>
      <c r="V95" s="516">
        <f ca="1" t="shared" si="47"/>
        <v>0</v>
      </c>
      <c r="W95" s="516">
        <f ca="1" t="shared" si="47"/>
        <v>0</v>
      </c>
      <c r="X95" s="516">
        <f ca="1" t="shared" si="47"/>
        <v>0</v>
      </c>
      <c r="Y95" s="516">
        <f ca="1" t="shared" si="47"/>
        <v>0</v>
      </c>
      <c r="Z95" s="516">
        <f ca="1" t="shared" si="47"/>
        <v>0</v>
      </c>
      <c r="AA95" s="516">
        <f ca="1" t="shared" si="47"/>
        <v>0</v>
      </c>
      <c r="AB95" s="516">
        <f ca="1" t="shared" si="47"/>
        <v>0</v>
      </c>
      <c r="AC95" s="516">
        <f ca="1" t="shared" si="47"/>
        <v>0</v>
      </c>
      <c r="AD95" s="516">
        <f ca="1" t="shared" si="47"/>
        <v>0</v>
      </c>
      <c r="AE95" s="516">
        <f ca="1" t="shared" si="47"/>
        <v>0</v>
      </c>
      <c r="AF95" s="516">
        <f ca="1" t="shared" si="47"/>
        <v>0</v>
      </c>
      <c r="AG95" s="516">
        <f ca="1" t="shared" si="47"/>
        <v>0</v>
      </c>
      <c r="AH95" s="516">
        <f ca="1" t="shared" si="47"/>
        <v>0.08724394936261826</v>
      </c>
      <c r="AI95" s="516">
        <f ca="1" t="shared" si="47"/>
        <v>0.08032802154386465</v>
      </c>
      <c r="AJ95" s="516">
        <f ca="1" t="shared" si="47"/>
        <v>0.08339828789481446</v>
      </c>
      <c r="AK95" s="516">
        <f ca="1" t="shared" si="47"/>
        <v>0.08728474695092914</v>
      </c>
      <c r="AL95" s="516">
        <f ca="1" t="shared" si="47"/>
        <v>0.08834740316205474</v>
      </c>
      <c r="AM95" s="516">
        <f ca="1" t="shared" si="47"/>
        <v>0.08889336680706222</v>
      </c>
      <c r="AN95" s="516">
        <f ca="1" t="shared" si="47"/>
        <v>0.08873707458619272</v>
      </c>
      <c r="AO95" s="516">
        <f ca="1" t="shared" si="47"/>
        <v>0.09004331469754168</v>
      </c>
      <c r="AP95" s="516">
        <f ca="1" t="shared" si="47"/>
        <v>0.09975969415977963</v>
      </c>
      <c r="AQ95" s="516">
        <f ca="1" t="shared" si="47"/>
        <v>0.1000012647860521</v>
      </c>
      <c r="AR95" s="516">
        <f ca="1" t="shared" si="47"/>
        <v>0.10596287604909066</v>
      </c>
      <c r="AS95" s="516">
        <f t="shared" si="47"/>
        <v>0</v>
      </c>
      <c r="AT95" s="516">
        <f t="shared" si="47"/>
        <v>0</v>
      </c>
      <c r="AU95" s="516">
        <f t="shared" si="47"/>
        <v>0</v>
      </c>
      <c r="AV95" s="517">
        <f ca="1" t="shared" si="7"/>
        <v>1.0000000000000002</v>
      </c>
    </row>
    <row r="96" spans="2:48" ht="15">
      <c r="B96" s="511">
        <f t="shared" si="5"/>
        <v>2032</v>
      </c>
      <c r="C96" s="516">
        <f aca="true" t="shared" si="48" ref="C96:AU96">IF(C47=0,0,C47/$AV47)</f>
        <v>0</v>
      </c>
      <c r="D96" s="516">
        <f ca="1" t="shared" si="48"/>
        <v>0</v>
      </c>
      <c r="E96" s="516">
        <f ca="1" t="shared" si="48"/>
        <v>0</v>
      </c>
      <c r="F96" s="516">
        <f ca="1" t="shared" si="48"/>
        <v>0</v>
      </c>
      <c r="G96" s="516">
        <f ca="1" t="shared" si="48"/>
        <v>0</v>
      </c>
      <c r="H96" s="516">
        <f ca="1" t="shared" si="48"/>
        <v>0</v>
      </c>
      <c r="I96" s="516">
        <f ca="1" t="shared" si="48"/>
        <v>0</v>
      </c>
      <c r="J96" s="516">
        <f ca="1" t="shared" si="48"/>
        <v>0</v>
      </c>
      <c r="K96" s="516">
        <f ca="1" t="shared" si="48"/>
        <v>0</v>
      </c>
      <c r="L96" s="516">
        <f ca="1" t="shared" si="48"/>
        <v>0</v>
      </c>
      <c r="M96" s="516">
        <f ca="1" t="shared" si="48"/>
        <v>0</v>
      </c>
      <c r="N96" s="516">
        <f ca="1" t="shared" si="48"/>
        <v>0</v>
      </c>
      <c r="O96" s="516">
        <f ca="1" t="shared" si="48"/>
        <v>0</v>
      </c>
      <c r="P96" s="516">
        <f ca="1" t="shared" si="48"/>
        <v>0</v>
      </c>
      <c r="Q96" s="516">
        <f ca="1" t="shared" si="48"/>
        <v>0</v>
      </c>
      <c r="R96" s="516">
        <f ca="1" t="shared" si="48"/>
        <v>0</v>
      </c>
      <c r="S96" s="516">
        <f ca="1" t="shared" si="48"/>
        <v>0</v>
      </c>
      <c r="T96" s="516">
        <f ca="1" t="shared" si="48"/>
        <v>0</v>
      </c>
      <c r="U96" s="516">
        <f ca="1" t="shared" si="48"/>
        <v>0</v>
      </c>
      <c r="V96" s="516">
        <f ca="1" t="shared" si="48"/>
        <v>0</v>
      </c>
      <c r="W96" s="516">
        <f ca="1" t="shared" si="48"/>
        <v>0</v>
      </c>
      <c r="X96" s="516">
        <f ca="1" t="shared" si="48"/>
        <v>0</v>
      </c>
      <c r="Y96" s="516">
        <f ca="1" t="shared" si="48"/>
        <v>0</v>
      </c>
      <c r="Z96" s="516">
        <f ca="1" t="shared" si="48"/>
        <v>0</v>
      </c>
      <c r="AA96" s="516">
        <f ca="1" t="shared" si="48"/>
        <v>0</v>
      </c>
      <c r="AB96" s="516">
        <f ca="1" t="shared" si="48"/>
        <v>0</v>
      </c>
      <c r="AC96" s="516">
        <f ca="1" t="shared" si="48"/>
        <v>0</v>
      </c>
      <c r="AD96" s="516">
        <f ca="1" t="shared" si="48"/>
        <v>0</v>
      </c>
      <c r="AE96" s="516">
        <f ca="1" t="shared" si="48"/>
        <v>0</v>
      </c>
      <c r="AF96" s="516">
        <f ca="1" t="shared" si="48"/>
        <v>0</v>
      </c>
      <c r="AG96" s="516">
        <f ca="1" t="shared" si="48"/>
        <v>0</v>
      </c>
      <c r="AH96" s="516">
        <f ca="1" t="shared" si="48"/>
        <v>0</v>
      </c>
      <c r="AI96" s="516">
        <f ca="1" t="shared" si="48"/>
        <v>0.07932816935146729</v>
      </c>
      <c r="AJ96" s="516">
        <f ca="1" t="shared" si="48"/>
        <v>0.08236021974137087</v>
      </c>
      <c r="AK96" s="516">
        <f ca="1" t="shared" si="48"/>
        <v>0.08619830359125945</v>
      </c>
      <c r="AL96" s="516">
        <f ca="1" t="shared" si="48"/>
        <v>0.08724773279738682</v>
      </c>
      <c r="AM96" s="516">
        <f ca="1" t="shared" si="48"/>
        <v>0.08778690076963978</v>
      </c>
      <c r="AN96" s="516">
        <f ca="1" t="shared" si="48"/>
        <v>0.08763255393615425</v>
      </c>
      <c r="AO96" s="516">
        <f ca="1" t="shared" si="48"/>
        <v>0.0889225351254729</v>
      </c>
      <c r="AP96" s="516">
        <f ca="1" t="shared" si="48"/>
        <v>0.09851797368663093</v>
      </c>
      <c r="AQ96" s="516">
        <f ca="1" t="shared" si="48"/>
        <v>0.0987565374553255</v>
      </c>
      <c r="AR96" s="516">
        <f ca="1" t="shared" si="48"/>
        <v>0.10464394385215414</v>
      </c>
      <c r="AS96" s="516">
        <f ca="1" t="shared" si="48"/>
        <v>0.09860512969313821</v>
      </c>
      <c r="AT96" s="516">
        <f t="shared" si="48"/>
        <v>0</v>
      </c>
      <c r="AU96" s="516">
        <f t="shared" si="48"/>
        <v>0</v>
      </c>
      <c r="AV96" s="517">
        <f ca="1" t="shared" si="7"/>
        <v>1.0000000000000002</v>
      </c>
    </row>
    <row r="97" spans="2:48" ht="15">
      <c r="B97" s="511">
        <f t="shared" si="5"/>
        <v>2033</v>
      </c>
      <c r="C97" s="516">
        <f aca="true" t="shared" si="49" ref="C97:AU97">IF(C48=0,0,C48/$AV48)</f>
        <v>0</v>
      </c>
      <c r="D97" s="516">
        <f ca="1" t="shared" si="49"/>
        <v>0</v>
      </c>
      <c r="E97" s="516">
        <f ca="1" t="shared" si="49"/>
        <v>0</v>
      </c>
      <c r="F97" s="516">
        <f ca="1" t="shared" si="49"/>
        <v>0</v>
      </c>
      <c r="G97" s="516">
        <f ca="1" t="shared" si="49"/>
        <v>0</v>
      </c>
      <c r="H97" s="516">
        <f ca="1" t="shared" si="49"/>
        <v>0</v>
      </c>
      <c r="I97" s="516">
        <f ca="1" t="shared" si="49"/>
        <v>0</v>
      </c>
      <c r="J97" s="516">
        <f ca="1" t="shared" si="49"/>
        <v>0</v>
      </c>
      <c r="K97" s="516">
        <f ca="1" t="shared" si="49"/>
        <v>0</v>
      </c>
      <c r="L97" s="516">
        <f ca="1" t="shared" si="49"/>
        <v>0</v>
      </c>
      <c r="M97" s="516">
        <f ca="1" t="shared" si="49"/>
        <v>0</v>
      </c>
      <c r="N97" s="516">
        <f ca="1" t="shared" si="49"/>
        <v>0</v>
      </c>
      <c r="O97" s="516">
        <f ca="1" t="shared" si="49"/>
        <v>0</v>
      </c>
      <c r="P97" s="516">
        <f ca="1" t="shared" si="49"/>
        <v>0</v>
      </c>
      <c r="Q97" s="516">
        <f ca="1" t="shared" si="49"/>
        <v>0</v>
      </c>
      <c r="R97" s="516">
        <f ca="1" t="shared" si="49"/>
        <v>0</v>
      </c>
      <c r="S97" s="516">
        <f ca="1" t="shared" si="49"/>
        <v>0</v>
      </c>
      <c r="T97" s="516">
        <f ca="1" t="shared" si="49"/>
        <v>0</v>
      </c>
      <c r="U97" s="516">
        <f ca="1" t="shared" si="49"/>
        <v>0</v>
      </c>
      <c r="V97" s="516">
        <f ca="1" t="shared" si="49"/>
        <v>0</v>
      </c>
      <c r="W97" s="516">
        <f ca="1" t="shared" si="49"/>
        <v>0</v>
      </c>
      <c r="X97" s="516">
        <f ca="1" t="shared" si="49"/>
        <v>0</v>
      </c>
      <c r="Y97" s="516">
        <f ca="1" t="shared" si="49"/>
        <v>0</v>
      </c>
      <c r="Z97" s="516">
        <f ca="1" t="shared" si="49"/>
        <v>0</v>
      </c>
      <c r="AA97" s="516">
        <f ca="1" t="shared" si="49"/>
        <v>0</v>
      </c>
      <c r="AB97" s="516">
        <f ca="1" t="shared" si="49"/>
        <v>0</v>
      </c>
      <c r="AC97" s="516">
        <f ca="1" t="shared" si="49"/>
        <v>0</v>
      </c>
      <c r="AD97" s="516">
        <f ca="1" t="shared" si="49"/>
        <v>0</v>
      </c>
      <c r="AE97" s="516">
        <f ca="1" t="shared" si="49"/>
        <v>0</v>
      </c>
      <c r="AF97" s="516">
        <f ca="1" t="shared" si="49"/>
        <v>0</v>
      </c>
      <c r="AG97" s="516">
        <f ca="1" t="shared" si="49"/>
        <v>0</v>
      </c>
      <c r="AH97" s="516">
        <f ca="1" t="shared" si="49"/>
        <v>0</v>
      </c>
      <c r="AI97" s="516">
        <f ca="1" t="shared" si="49"/>
        <v>0</v>
      </c>
      <c r="AJ97" s="516">
        <f ca="1" t="shared" si="49"/>
        <v>0.08103802479329197</v>
      </c>
      <c r="AK97" s="516">
        <f ca="1" t="shared" si="49"/>
        <v>0.08481449279158906</v>
      </c>
      <c r="AL97" s="516">
        <f ca="1" t="shared" si="49"/>
        <v>0.08584707466536272</v>
      </c>
      <c r="AM97" s="516">
        <f ca="1" t="shared" si="49"/>
        <v>0.08637758693986115</v>
      </c>
      <c r="AN97" s="516">
        <f ca="1" t="shared" si="49"/>
        <v>0.08622571796041884</v>
      </c>
      <c r="AO97" s="516">
        <f ca="1" t="shared" si="49"/>
        <v>0.0874949900426347</v>
      </c>
      <c r="AP97" s="516">
        <f ca="1" t="shared" si="49"/>
        <v>0.096936385299513</v>
      </c>
      <c r="AQ97" s="516">
        <f ca="1" t="shared" si="49"/>
        <v>0.0971711192118673</v>
      </c>
      <c r="AR97" s="516">
        <f ca="1" t="shared" si="49"/>
        <v>0.1029640103315437</v>
      </c>
      <c r="AS97" s="516">
        <f ca="1" t="shared" si="49"/>
        <v>0.09702214212044427</v>
      </c>
      <c r="AT97" s="516">
        <f ca="1" t="shared" si="49"/>
        <v>0.09410845584347335</v>
      </c>
      <c r="AU97" s="516">
        <f t="shared" si="49"/>
        <v>0</v>
      </c>
      <c r="AV97" s="517">
        <f ca="1" t="shared" si="7"/>
        <v>1</v>
      </c>
    </row>
    <row r="98" spans="2:48" ht="15">
      <c r="B98" s="511">
        <f t="shared" si="5"/>
        <v>2034</v>
      </c>
      <c r="C98" s="516">
        <f aca="true" t="shared" si="50" ref="C98:AU98">IF(C49=0,0,C49/$AV49)</f>
        <v>0</v>
      </c>
      <c r="D98" s="516">
        <f ca="1" t="shared" si="50"/>
        <v>0</v>
      </c>
      <c r="E98" s="516">
        <f ca="1" t="shared" si="50"/>
        <v>0</v>
      </c>
      <c r="F98" s="516">
        <f ca="1" t="shared" si="50"/>
        <v>0</v>
      </c>
      <c r="G98" s="516">
        <f ca="1" t="shared" si="50"/>
        <v>0</v>
      </c>
      <c r="H98" s="516">
        <f ca="1" t="shared" si="50"/>
        <v>0</v>
      </c>
      <c r="I98" s="516">
        <f ca="1" t="shared" si="50"/>
        <v>0</v>
      </c>
      <c r="J98" s="516">
        <f ca="1" t="shared" si="50"/>
        <v>0</v>
      </c>
      <c r="K98" s="516">
        <f ca="1" t="shared" si="50"/>
        <v>0</v>
      </c>
      <c r="L98" s="516">
        <f ca="1" t="shared" si="50"/>
        <v>0</v>
      </c>
      <c r="M98" s="516">
        <f ca="1" t="shared" si="50"/>
        <v>0</v>
      </c>
      <c r="N98" s="516">
        <f ca="1" t="shared" si="50"/>
        <v>0</v>
      </c>
      <c r="O98" s="516">
        <f ca="1" t="shared" si="50"/>
        <v>0</v>
      </c>
      <c r="P98" s="516">
        <f ca="1" t="shared" si="50"/>
        <v>0</v>
      </c>
      <c r="Q98" s="516">
        <f ca="1" t="shared" si="50"/>
        <v>0</v>
      </c>
      <c r="R98" s="516">
        <f ca="1" t="shared" si="50"/>
        <v>0</v>
      </c>
      <c r="S98" s="516">
        <f ca="1" t="shared" si="50"/>
        <v>0</v>
      </c>
      <c r="T98" s="516">
        <f ca="1" t="shared" si="50"/>
        <v>0</v>
      </c>
      <c r="U98" s="516">
        <f ca="1" t="shared" si="50"/>
        <v>0</v>
      </c>
      <c r="V98" s="516">
        <f ca="1" t="shared" si="50"/>
        <v>0</v>
      </c>
      <c r="W98" s="516">
        <f ca="1" t="shared" si="50"/>
        <v>0</v>
      </c>
      <c r="X98" s="516">
        <f ca="1" t="shared" si="50"/>
        <v>0</v>
      </c>
      <c r="Y98" s="516">
        <f ca="1" t="shared" si="50"/>
        <v>0</v>
      </c>
      <c r="Z98" s="516">
        <f ca="1" t="shared" si="50"/>
        <v>0</v>
      </c>
      <c r="AA98" s="516">
        <f ca="1" t="shared" si="50"/>
        <v>0</v>
      </c>
      <c r="AB98" s="516">
        <f ca="1" t="shared" si="50"/>
        <v>0</v>
      </c>
      <c r="AC98" s="516">
        <f ca="1" t="shared" si="50"/>
        <v>0</v>
      </c>
      <c r="AD98" s="516">
        <f ca="1" t="shared" si="50"/>
        <v>0</v>
      </c>
      <c r="AE98" s="516">
        <f ca="1" t="shared" si="50"/>
        <v>0</v>
      </c>
      <c r="AF98" s="516">
        <f ca="1" t="shared" si="50"/>
        <v>0</v>
      </c>
      <c r="AG98" s="516">
        <f ca="1" t="shared" si="50"/>
        <v>0</v>
      </c>
      <c r="AH98" s="516">
        <f ca="1" t="shared" si="50"/>
        <v>0</v>
      </c>
      <c r="AI98" s="516">
        <f ca="1" t="shared" si="50"/>
        <v>0</v>
      </c>
      <c r="AJ98" s="516">
        <f ca="1" t="shared" si="50"/>
        <v>0</v>
      </c>
      <c r="AK98" s="516">
        <f ca="1" t="shared" si="50"/>
        <v>0.0842118178209617</v>
      </c>
      <c r="AL98" s="516">
        <f ca="1" t="shared" si="50"/>
        <v>0.0852370623726579</v>
      </c>
      <c r="AM98" s="516">
        <f ca="1" t="shared" si="50"/>
        <v>0.08576380493211204</v>
      </c>
      <c r="AN98" s="516">
        <f ca="1" t="shared" si="50"/>
        <v>0.08561301510352841</v>
      </c>
      <c r="AO98" s="516">
        <f ca="1" t="shared" si="50"/>
        <v>0.08687326798997136</v>
      </c>
      <c r="AP98" s="516">
        <f ca="1" t="shared" si="50"/>
        <v>0.0962475745639862</v>
      </c>
      <c r="AQ98" s="516">
        <f ca="1" t="shared" si="50"/>
        <v>0.09648064050369717</v>
      </c>
      <c r="AR98" s="516">
        <f ca="1" t="shared" si="50"/>
        <v>0.10223236848756402</v>
      </c>
      <c r="AS98" s="516">
        <f ca="1" t="shared" si="50"/>
        <v>0.0963327220139499</v>
      </c>
      <c r="AT98" s="516">
        <f ca="1" t="shared" si="50"/>
        <v>0.0934397398140016</v>
      </c>
      <c r="AU98" s="516">
        <f ca="1" t="shared" si="50"/>
        <v>0.08756798639756988</v>
      </c>
      <c r="AV98" s="517">
        <f ca="1" t="shared" si="7"/>
        <v>1.0000000000000002</v>
      </c>
    </row>
    <row r="99" spans="2:48" ht="15">
      <c r="B99" s="511">
        <f t="shared" si="5"/>
        <v>2035</v>
      </c>
      <c r="C99" s="516">
        <f aca="true" t="shared" si="51" ref="C99:AU99">IF(C50=0,0,C50/$AV50)</f>
        <v>0</v>
      </c>
      <c r="D99" s="516">
        <f t="shared" si="51"/>
        <v>0</v>
      </c>
      <c r="E99" s="516">
        <f t="shared" si="51"/>
        <v>0</v>
      </c>
      <c r="F99" s="516">
        <f t="shared" si="51"/>
        <v>0</v>
      </c>
      <c r="G99" s="516">
        <f t="shared" si="51"/>
        <v>0</v>
      </c>
      <c r="H99" s="516">
        <f t="shared" si="51"/>
        <v>0</v>
      </c>
      <c r="I99" s="516">
        <f t="shared" si="51"/>
        <v>0</v>
      </c>
      <c r="J99" s="516">
        <f t="shared" si="51"/>
        <v>0</v>
      </c>
      <c r="K99" s="516">
        <f t="shared" si="51"/>
        <v>0</v>
      </c>
      <c r="L99" s="516">
        <f t="shared" si="51"/>
        <v>0</v>
      </c>
      <c r="M99" s="516">
        <f t="shared" si="51"/>
        <v>0</v>
      </c>
      <c r="N99" s="516">
        <f t="shared" si="51"/>
        <v>0</v>
      </c>
      <c r="O99" s="516">
        <f t="shared" si="51"/>
        <v>0</v>
      </c>
      <c r="P99" s="516">
        <f t="shared" si="51"/>
        <v>0</v>
      </c>
      <c r="Q99" s="516">
        <f t="shared" si="51"/>
        <v>0</v>
      </c>
      <c r="R99" s="516">
        <f t="shared" si="51"/>
        <v>0</v>
      </c>
      <c r="S99" s="516">
        <f t="shared" si="51"/>
        <v>0</v>
      </c>
      <c r="T99" s="516">
        <f t="shared" si="51"/>
        <v>0</v>
      </c>
      <c r="U99" s="516">
        <f t="shared" si="51"/>
        <v>0</v>
      </c>
      <c r="V99" s="516">
        <f t="shared" si="51"/>
        <v>0</v>
      </c>
      <c r="W99" s="516">
        <f t="shared" si="51"/>
        <v>0</v>
      </c>
      <c r="X99" s="516">
        <f t="shared" si="51"/>
        <v>0</v>
      </c>
      <c r="Y99" s="516">
        <f t="shared" si="51"/>
        <v>0</v>
      </c>
      <c r="Z99" s="516">
        <f t="shared" si="51"/>
        <v>0</v>
      </c>
      <c r="AA99" s="516">
        <f t="shared" si="51"/>
        <v>0</v>
      </c>
      <c r="AB99" s="516">
        <f t="shared" si="51"/>
        <v>0</v>
      </c>
      <c r="AC99" s="516">
        <f t="shared" si="51"/>
        <v>0</v>
      </c>
      <c r="AD99" s="516">
        <f t="shared" si="51"/>
        <v>0</v>
      </c>
      <c r="AE99" s="516">
        <f t="shared" si="51"/>
        <v>0</v>
      </c>
      <c r="AF99" s="516">
        <f t="shared" si="51"/>
        <v>0</v>
      </c>
      <c r="AG99" s="516">
        <f t="shared" si="51"/>
        <v>0</v>
      </c>
      <c r="AH99" s="516">
        <f t="shared" si="51"/>
        <v>0</v>
      </c>
      <c r="AI99" s="516">
        <f t="shared" si="51"/>
        <v>0</v>
      </c>
      <c r="AJ99" s="516">
        <f t="shared" si="51"/>
        <v>0</v>
      </c>
      <c r="AK99" s="516">
        <f t="shared" si="51"/>
        <v>0</v>
      </c>
      <c r="AL99" s="516">
        <f t="shared" si="51"/>
        <v>0</v>
      </c>
      <c r="AM99" s="516">
        <f t="shared" si="51"/>
        <v>0</v>
      </c>
      <c r="AN99" s="516">
        <f t="shared" si="51"/>
        <v>0</v>
      </c>
      <c r="AO99" s="516">
        <f t="shared" si="51"/>
        <v>0</v>
      </c>
      <c r="AP99" s="516">
        <f t="shared" si="51"/>
        <v>0</v>
      </c>
      <c r="AQ99" s="516">
        <f t="shared" si="51"/>
        <v>0</v>
      </c>
      <c r="AR99" s="516">
        <f t="shared" si="51"/>
        <v>0</v>
      </c>
      <c r="AS99" s="516">
        <f t="shared" si="51"/>
        <v>0</v>
      </c>
      <c r="AT99" s="516">
        <f t="shared" si="51"/>
        <v>0</v>
      </c>
      <c r="AU99" s="516">
        <f t="shared" si="51"/>
        <v>0</v>
      </c>
      <c r="AV99" s="517">
        <f t="shared" si="7"/>
        <v>0</v>
      </c>
    </row>
    <row r="100" spans="2:48" ht="15">
      <c r="B100" s="505"/>
      <c r="C100" s="519"/>
      <c r="D100" s="519"/>
      <c r="E100" s="519"/>
      <c r="F100" s="519"/>
      <c r="G100" s="519"/>
      <c r="H100" s="519"/>
      <c r="I100" s="519"/>
      <c r="J100" s="519"/>
      <c r="K100" s="519"/>
      <c r="L100" s="519"/>
      <c r="M100" s="519"/>
      <c r="N100" s="519"/>
      <c r="O100" s="519"/>
      <c r="P100" s="519"/>
      <c r="Q100" s="519"/>
      <c r="R100" s="519"/>
      <c r="S100" s="519"/>
      <c r="T100" s="519"/>
      <c r="U100" s="519"/>
      <c r="V100" s="519"/>
      <c r="W100" s="519"/>
      <c r="X100" s="519"/>
      <c r="Y100" s="519"/>
      <c r="Z100" s="519"/>
      <c r="AA100" s="519"/>
      <c r="AB100" s="519"/>
      <c r="AC100" s="519"/>
      <c r="AD100" s="519"/>
      <c r="AE100" s="519"/>
      <c r="AF100" s="519"/>
      <c r="AG100" s="519"/>
      <c r="AH100" s="519"/>
      <c r="AI100" s="519"/>
      <c r="AJ100" s="519"/>
      <c r="AK100" s="519"/>
      <c r="AL100" s="519"/>
      <c r="AM100" s="519"/>
      <c r="AN100" s="519"/>
      <c r="AO100" s="519"/>
      <c r="AP100" s="519"/>
      <c r="AQ100" s="519"/>
      <c r="AR100" s="519"/>
      <c r="AS100" s="519"/>
      <c r="AT100" s="519"/>
      <c r="AU100" s="519"/>
      <c r="AV100" s="520"/>
    </row>
    <row r="101" spans="2:48" ht="15">
      <c r="B101" s="515" t="s">
        <v>245</v>
      </c>
      <c r="C101" s="503"/>
      <c r="D101" s="503"/>
      <c r="E101" s="503"/>
      <c r="F101" s="503"/>
      <c r="G101" s="503"/>
      <c r="H101" s="503"/>
      <c r="I101" s="503"/>
      <c r="J101" s="503"/>
      <c r="K101" s="503"/>
      <c r="L101" s="503"/>
      <c r="M101" s="503"/>
      <c r="N101" s="503"/>
      <c r="O101" s="503"/>
      <c r="P101" s="503"/>
      <c r="Q101" s="503"/>
      <c r="R101" s="503"/>
      <c r="S101" s="503"/>
      <c r="T101" s="503"/>
      <c r="U101" s="503"/>
      <c r="V101" s="503"/>
      <c r="W101" s="503"/>
      <c r="X101" s="503"/>
      <c r="Y101" s="503"/>
      <c r="Z101" s="503"/>
      <c r="AA101" s="503"/>
      <c r="AB101" s="503"/>
      <c r="AC101" s="503"/>
      <c r="AD101" s="503"/>
      <c r="AE101" s="503"/>
      <c r="AF101" s="503"/>
      <c r="AG101" s="503"/>
      <c r="AH101" s="503"/>
      <c r="AI101" s="503"/>
      <c r="AJ101" s="503"/>
      <c r="AK101" s="503"/>
      <c r="AL101" s="503"/>
      <c r="AM101" s="503"/>
      <c r="AN101" s="503"/>
      <c r="AO101" s="503"/>
      <c r="AP101" s="503"/>
      <c r="AQ101" s="503"/>
      <c r="AR101" s="503"/>
      <c r="AS101" s="503"/>
      <c r="AT101" s="503"/>
      <c r="AU101" s="503"/>
      <c r="AV101" s="503"/>
    </row>
    <row r="102" spans="2:48" ht="15">
      <c r="B102" s="511"/>
      <c r="C102" s="511" t="s">
        <v>246</v>
      </c>
      <c r="D102" s="511" t="s">
        <v>247</v>
      </c>
      <c r="E102" s="511" t="s">
        <v>248</v>
      </c>
      <c r="F102" s="511" t="s">
        <v>249</v>
      </c>
      <c r="G102" s="511" t="s">
        <v>250</v>
      </c>
      <c r="H102" s="511" t="s">
        <v>251</v>
      </c>
      <c r="I102" s="505"/>
      <c r="J102" s="505"/>
      <c r="K102" s="505"/>
      <c r="L102" s="505"/>
      <c r="M102" s="505"/>
      <c r="N102" s="505"/>
      <c r="O102" s="505"/>
      <c r="P102" s="505"/>
      <c r="Q102" s="503"/>
      <c r="R102" s="503"/>
      <c r="S102" s="503"/>
      <c r="T102" s="503"/>
      <c r="U102" s="503"/>
      <c r="V102" s="503"/>
      <c r="W102" s="503"/>
      <c r="X102" s="503"/>
      <c r="Y102" s="503"/>
      <c r="Z102" s="503"/>
      <c r="AA102" s="503"/>
      <c r="AB102" s="503"/>
      <c r="AC102" s="503"/>
      <c r="AD102" s="503"/>
      <c r="AE102" s="503"/>
      <c r="AF102" s="503"/>
      <c r="AG102" s="503"/>
      <c r="AH102" s="503"/>
      <c r="AI102" s="503"/>
      <c r="AJ102" s="503"/>
      <c r="AK102" s="503"/>
      <c r="AL102" s="503"/>
      <c r="AM102" s="503"/>
      <c r="AN102" s="503"/>
      <c r="AO102" s="503"/>
      <c r="AP102" s="503"/>
      <c r="AQ102" s="503"/>
      <c r="AR102" s="503"/>
      <c r="AS102" s="503"/>
      <c r="AT102" s="503"/>
      <c r="AU102" s="503"/>
      <c r="AV102" s="503"/>
    </row>
    <row r="103" spans="2:48" ht="15">
      <c r="B103" s="511">
        <f>B54</f>
        <v>1990</v>
      </c>
      <c r="C103" s="521">
        <f ca="1">SUMPRODUCT($C54:$AU54,UEC!$E$67:$AW$67)</f>
        <v>0</v>
      </c>
      <c r="D103" s="521">
        <f ca="1">SUMPRODUCT($C54:$AU54,UEC!$E$68:$AW$68)</f>
        <v>0</v>
      </c>
      <c r="E103" s="521">
        <f ca="1">SUMPRODUCT($C54:$AU54,UEC!$E$69:$AW$69)</f>
        <v>0</v>
      </c>
      <c r="F103" s="521">
        <f ca="1">SUMPRODUCT($C54:$AU54,UEC!$E$74:$AW$74)</f>
        <v>0</v>
      </c>
      <c r="G103" s="521">
        <f ca="1">SUMPRODUCT($C54:$AU54,UEC!$E$75:$AW$75)</f>
        <v>0</v>
      </c>
      <c r="H103" s="521">
        <f ca="1">SUMPRODUCT($C54:$AU54,UEC!$E$76:$AW$76)</f>
        <v>0</v>
      </c>
      <c r="I103" s="497"/>
      <c r="J103" s="497"/>
      <c r="K103" s="497"/>
      <c r="L103" s="497"/>
      <c r="M103" s="497"/>
      <c r="N103" s="497"/>
      <c r="O103" s="497"/>
      <c r="P103" s="497"/>
      <c r="Q103" s="503"/>
      <c r="R103" s="503"/>
      <c r="S103" s="503"/>
      <c r="T103" s="503"/>
      <c r="U103" s="503"/>
      <c r="V103" s="503"/>
      <c r="W103" s="503"/>
      <c r="X103" s="503"/>
      <c r="Y103" s="503"/>
      <c r="Z103" s="503"/>
      <c r="AA103" s="503"/>
      <c r="AB103" s="503"/>
      <c r="AC103" s="503"/>
      <c r="AD103" s="503"/>
      <c r="AE103" s="503"/>
      <c r="AF103" s="503"/>
      <c r="AG103" s="503"/>
      <c r="AH103" s="503"/>
      <c r="AI103" s="503"/>
      <c r="AJ103" s="503"/>
      <c r="AK103" s="503"/>
      <c r="AL103" s="503"/>
      <c r="AM103" s="503"/>
      <c r="AN103" s="503"/>
      <c r="AO103" s="503"/>
      <c r="AP103" s="503"/>
      <c r="AQ103" s="503"/>
      <c r="AR103" s="503"/>
      <c r="AS103" s="503"/>
      <c r="AT103" s="503"/>
      <c r="AU103" s="503"/>
      <c r="AV103" s="503"/>
    </row>
    <row r="104" spans="2:48" ht="15">
      <c r="B104" s="511">
        <f aca="true" t="shared" si="52" ref="B104:B147">B55</f>
        <v>1991</v>
      </c>
      <c r="C104" s="521">
        <f ca="1">SUMPRODUCT($C55:$AU55,UEC!$E$67:$AW$67)</f>
        <v>276.1012444907407</v>
      </c>
      <c r="D104" s="521">
        <f ca="1">SUMPRODUCT($C55:$AU55,UEC!$E$68:$AW$68)</f>
        <v>276.1012444907407</v>
      </c>
      <c r="E104" s="521">
        <f ca="1">SUMPRODUCT($C55:$AU55,UEC!$E$69:$AW$69)</f>
        <v>276.1012444907407</v>
      </c>
      <c r="F104" s="521">
        <f ca="1">SUMPRODUCT($C55:$AU55,UEC!$E$74:$AW$74)</f>
        <v>276.1012444907407</v>
      </c>
      <c r="G104" s="521">
        <f ca="1">SUMPRODUCT($C55:$AU55,UEC!$E$75:$AW$75)</f>
        <v>276.1012444907407</v>
      </c>
      <c r="H104" s="521">
        <f ca="1">SUMPRODUCT($C55:$AU55,UEC!$E$76:$AW$76)</f>
        <v>276.1012444907407</v>
      </c>
      <c r="I104" s="497"/>
      <c r="J104" s="497"/>
      <c r="K104" s="497"/>
      <c r="L104" s="497"/>
      <c r="M104" s="497"/>
      <c r="N104" s="497"/>
      <c r="O104" s="497"/>
      <c r="P104" s="497"/>
      <c r="Q104" s="503"/>
      <c r="R104" s="503"/>
      <c r="S104" s="503"/>
      <c r="T104" s="503"/>
      <c r="U104" s="503"/>
      <c r="V104" s="503"/>
      <c r="W104" s="503"/>
      <c r="X104" s="503"/>
      <c r="Y104" s="503"/>
      <c r="Z104" s="503"/>
      <c r="AA104" s="503"/>
      <c r="AB104" s="503"/>
      <c r="AC104" s="503"/>
      <c r="AD104" s="503"/>
      <c r="AE104" s="503"/>
      <c r="AF104" s="503"/>
      <c r="AG104" s="503"/>
      <c r="AH104" s="503"/>
      <c r="AI104" s="503"/>
      <c r="AJ104" s="503"/>
      <c r="AK104" s="503"/>
      <c r="AL104" s="503"/>
      <c r="AM104" s="503"/>
      <c r="AN104" s="503"/>
      <c r="AO104" s="503"/>
      <c r="AP104" s="503"/>
      <c r="AQ104" s="503"/>
      <c r="AR104" s="503"/>
      <c r="AS104" s="503"/>
      <c r="AT104" s="503"/>
      <c r="AU104" s="503"/>
      <c r="AV104" s="503"/>
    </row>
    <row r="105" spans="2:16" ht="15">
      <c r="B105" s="511">
        <f t="shared" si="52"/>
        <v>1992</v>
      </c>
      <c r="C105" s="521">
        <f ca="1">SUMPRODUCT($C56:$AU56,UEC!$E$67:$AW$67)</f>
        <v>276.1012444907408</v>
      </c>
      <c r="D105" s="521">
        <f ca="1">SUMPRODUCT($C56:$AU56,UEC!$E$68:$AW$68)</f>
        <v>276.1012444907408</v>
      </c>
      <c r="E105" s="521">
        <f ca="1">SUMPRODUCT($C56:$AU56,UEC!$E$69:$AW$69)</f>
        <v>276.1012444907408</v>
      </c>
      <c r="F105" s="521">
        <f ca="1">SUMPRODUCT($C56:$AU56,UEC!$E$74:$AW$74)</f>
        <v>276.1012444907408</v>
      </c>
      <c r="G105" s="521">
        <f ca="1">SUMPRODUCT($C56:$AU56,UEC!$E$75:$AW$75)</f>
        <v>276.1012444907408</v>
      </c>
      <c r="H105" s="521">
        <f ca="1">SUMPRODUCT($C56:$AU56,UEC!$E$76:$AW$76)</f>
        <v>276.1012444907408</v>
      </c>
      <c r="I105" s="497"/>
      <c r="J105" s="497"/>
      <c r="K105" s="497"/>
      <c r="L105" s="497"/>
      <c r="M105" s="497"/>
      <c r="N105" s="497"/>
      <c r="O105" s="497"/>
      <c r="P105" s="497"/>
    </row>
    <row r="106" spans="2:16" ht="15">
      <c r="B106" s="511">
        <f t="shared" si="52"/>
        <v>1993</v>
      </c>
      <c r="C106" s="521">
        <f ca="1">SUMPRODUCT($C57:$AU57,UEC!$E$67:$AW$67)</f>
        <v>276.1012444907408</v>
      </c>
      <c r="D106" s="521">
        <f ca="1">SUMPRODUCT($C57:$AU57,UEC!$E$68:$AW$68)</f>
        <v>276.1012444907408</v>
      </c>
      <c r="E106" s="521">
        <f ca="1">SUMPRODUCT($C57:$AU57,UEC!$E$69:$AW$69)</f>
        <v>276.1012444907408</v>
      </c>
      <c r="F106" s="521">
        <f ca="1">SUMPRODUCT($C57:$AU57,UEC!$E$74:$AW$74)</f>
        <v>276.1012444907408</v>
      </c>
      <c r="G106" s="521">
        <f ca="1">SUMPRODUCT($C57:$AU57,UEC!$E$75:$AW$75)</f>
        <v>276.1012444907408</v>
      </c>
      <c r="H106" s="521">
        <f ca="1">SUMPRODUCT($C57:$AU57,UEC!$E$76:$AW$76)</f>
        <v>276.1012444907408</v>
      </c>
      <c r="I106" s="497"/>
      <c r="J106" s="497"/>
      <c r="K106" s="497"/>
      <c r="L106" s="497"/>
      <c r="M106" s="497"/>
      <c r="N106" s="497"/>
      <c r="O106" s="497"/>
      <c r="P106" s="497"/>
    </row>
    <row r="107" spans="2:16" ht="15">
      <c r="B107" s="511">
        <f t="shared" si="52"/>
        <v>1994</v>
      </c>
      <c r="C107" s="521">
        <f ca="1">SUMPRODUCT($C58:$AU58,UEC!$E$67:$AW$67)</f>
        <v>276.1012444907407</v>
      </c>
      <c r="D107" s="521">
        <f ca="1">SUMPRODUCT($C58:$AU58,UEC!$E$68:$AW$68)</f>
        <v>276.1012444907407</v>
      </c>
      <c r="E107" s="521">
        <f ca="1">SUMPRODUCT($C58:$AU58,UEC!$E$69:$AW$69)</f>
        <v>276.1012444907407</v>
      </c>
      <c r="F107" s="521">
        <f ca="1">SUMPRODUCT($C58:$AU58,UEC!$E$74:$AW$74)</f>
        <v>276.1012444907407</v>
      </c>
      <c r="G107" s="521">
        <f ca="1">SUMPRODUCT($C58:$AU58,UEC!$E$75:$AW$75)</f>
        <v>276.1012444907407</v>
      </c>
      <c r="H107" s="521">
        <f ca="1">SUMPRODUCT($C58:$AU58,UEC!$E$76:$AW$76)</f>
        <v>276.1012444907407</v>
      </c>
      <c r="I107" s="497"/>
      <c r="J107" s="497"/>
      <c r="K107" s="497"/>
      <c r="L107" s="497"/>
      <c r="M107" s="497"/>
      <c r="N107" s="497"/>
      <c r="O107" s="497"/>
      <c r="P107" s="497"/>
    </row>
    <row r="108" spans="2:16" ht="15">
      <c r="B108" s="511">
        <f t="shared" si="52"/>
        <v>1995</v>
      </c>
      <c r="C108" s="521">
        <f ca="1">SUMPRODUCT($C59:$AU59,UEC!$E$67:$AW$67)</f>
        <v>276.1012444907407</v>
      </c>
      <c r="D108" s="521">
        <f ca="1">SUMPRODUCT($C59:$AU59,UEC!$E$68:$AW$68)</f>
        <v>276.1012444907407</v>
      </c>
      <c r="E108" s="521">
        <f ca="1">SUMPRODUCT($C59:$AU59,UEC!$E$69:$AW$69)</f>
        <v>276.1012444907407</v>
      </c>
      <c r="F108" s="521">
        <f ca="1">SUMPRODUCT($C59:$AU59,UEC!$E$74:$AW$74)</f>
        <v>276.1012444907407</v>
      </c>
      <c r="G108" s="521">
        <f ca="1">SUMPRODUCT($C59:$AU59,UEC!$E$75:$AW$75)</f>
        <v>276.1012444907407</v>
      </c>
      <c r="H108" s="521">
        <f ca="1">SUMPRODUCT($C59:$AU59,UEC!$E$76:$AW$76)</f>
        <v>276.1012444907407</v>
      </c>
      <c r="I108" s="497"/>
      <c r="J108" s="497"/>
      <c r="K108" s="497"/>
      <c r="L108" s="497"/>
      <c r="M108" s="497"/>
      <c r="N108" s="497"/>
      <c r="O108" s="497"/>
      <c r="P108" s="497"/>
    </row>
    <row r="109" spans="2:16" ht="15">
      <c r="B109" s="511">
        <f t="shared" si="52"/>
        <v>1996</v>
      </c>
      <c r="C109" s="521">
        <f ca="1">SUMPRODUCT($C60:$AU60,UEC!$E$67:$AW$67)</f>
        <v>276.1012444907408</v>
      </c>
      <c r="D109" s="521">
        <f ca="1">SUMPRODUCT($C60:$AU60,UEC!$E$68:$AW$68)</f>
        <v>276.1012444907408</v>
      </c>
      <c r="E109" s="521">
        <f ca="1">SUMPRODUCT($C60:$AU60,UEC!$E$69:$AW$69)</f>
        <v>276.1012444907408</v>
      </c>
      <c r="F109" s="521">
        <f ca="1">SUMPRODUCT($C60:$AU60,UEC!$E$74:$AW$74)</f>
        <v>276.1012444907408</v>
      </c>
      <c r="G109" s="521">
        <f ca="1">SUMPRODUCT($C60:$AU60,UEC!$E$75:$AW$75)</f>
        <v>276.1012444907408</v>
      </c>
      <c r="H109" s="521">
        <f ca="1">SUMPRODUCT($C60:$AU60,UEC!$E$76:$AW$76)</f>
        <v>276.1012444907408</v>
      </c>
      <c r="I109" s="497"/>
      <c r="J109" s="497"/>
      <c r="K109" s="497"/>
      <c r="L109" s="497"/>
      <c r="M109" s="497"/>
      <c r="N109" s="497"/>
      <c r="O109" s="497"/>
      <c r="P109" s="497"/>
    </row>
    <row r="110" spans="2:16" ht="15">
      <c r="B110" s="511">
        <f t="shared" si="52"/>
        <v>1997</v>
      </c>
      <c r="C110" s="521">
        <f ca="1">SUMPRODUCT($C61:$AU61,UEC!$E$67:$AW$67)</f>
        <v>276.1012444907407</v>
      </c>
      <c r="D110" s="521">
        <f ca="1">SUMPRODUCT($C61:$AU61,UEC!$E$68:$AW$68)</f>
        <v>276.1012444907407</v>
      </c>
      <c r="E110" s="521">
        <f ca="1">SUMPRODUCT($C61:$AU61,UEC!$E$69:$AW$69)</f>
        <v>276.1012444907407</v>
      </c>
      <c r="F110" s="521">
        <f ca="1">SUMPRODUCT($C61:$AU61,UEC!$E$74:$AW$74)</f>
        <v>276.1012444907407</v>
      </c>
      <c r="G110" s="521">
        <f ca="1">SUMPRODUCT($C61:$AU61,UEC!$E$75:$AW$75)</f>
        <v>276.1012444907407</v>
      </c>
      <c r="H110" s="521">
        <f ca="1">SUMPRODUCT($C61:$AU61,UEC!$E$76:$AW$76)</f>
        <v>276.1012444907407</v>
      </c>
      <c r="I110" s="497"/>
      <c r="J110" s="497"/>
      <c r="K110" s="497"/>
      <c r="L110" s="497"/>
      <c r="M110" s="497"/>
      <c r="N110" s="497"/>
      <c r="O110" s="497"/>
      <c r="P110" s="497"/>
    </row>
    <row r="111" spans="2:16" ht="15">
      <c r="B111" s="511">
        <f t="shared" si="52"/>
        <v>1998</v>
      </c>
      <c r="C111" s="521">
        <f ca="1">SUMPRODUCT($C62:$AU62,UEC!$E$67:$AW$67)</f>
        <v>276.1012444907407</v>
      </c>
      <c r="D111" s="521">
        <f ca="1">SUMPRODUCT($C62:$AU62,UEC!$E$68:$AW$68)</f>
        <v>276.1012444907407</v>
      </c>
      <c r="E111" s="521">
        <f ca="1">SUMPRODUCT($C62:$AU62,UEC!$E$69:$AW$69)</f>
        <v>276.1012444907407</v>
      </c>
      <c r="F111" s="521">
        <f ca="1">SUMPRODUCT($C62:$AU62,UEC!$E$74:$AW$74)</f>
        <v>276.1012444907407</v>
      </c>
      <c r="G111" s="521">
        <f ca="1">SUMPRODUCT($C62:$AU62,UEC!$E$75:$AW$75)</f>
        <v>276.1012444907407</v>
      </c>
      <c r="H111" s="521">
        <f ca="1">SUMPRODUCT($C62:$AU62,UEC!$E$76:$AW$76)</f>
        <v>276.1012444907407</v>
      </c>
      <c r="I111" s="497"/>
      <c r="J111" s="497"/>
      <c r="K111" s="497"/>
      <c r="L111" s="497"/>
      <c r="M111" s="497"/>
      <c r="N111" s="497"/>
      <c r="O111" s="497"/>
      <c r="P111" s="497"/>
    </row>
    <row r="112" spans="2:16" ht="15">
      <c r="B112" s="511">
        <f t="shared" si="52"/>
        <v>1999</v>
      </c>
      <c r="C112" s="521">
        <f ca="1">SUMPRODUCT($C63:$AU63,UEC!$E$67:$AW$67)</f>
        <v>276.1012444907407</v>
      </c>
      <c r="D112" s="521">
        <f ca="1">SUMPRODUCT($C63:$AU63,UEC!$E$68:$AW$68)</f>
        <v>276.1012444907407</v>
      </c>
      <c r="E112" s="521">
        <f ca="1">SUMPRODUCT($C63:$AU63,UEC!$E$69:$AW$69)</f>
        <v>276.1012444907407</v>
      </c>
      <c r="F112" s="521">
        <f ca="1">SUMPRODUCT($C63:$AU63,UEC!$E$74:$AW$74)</f>
        <v>276.1012444907407</v>
      </c>
      <c r="G112" s="521">
        <f ca="1">SUMPRODUCT($C63:$AU63,UEC!$E$75:$AW$75)</f>
        <v>276.1012444907407</v>
      </c>
      <c r="H112" s="521">
        <f ca="1">SUMPRODUCT($C63:$AU63,UEC!$E$76:$AW$76)</f>
        <v>276.1012444907407</v>
      </c>
      <c r="I112" s="497"/>
      <c r="J112" s="497"/>
      <c r="K112" s="497"/>
      <c r="L112" s="497"/>
      <c r="M112" s="497"/>
      <c r="N112" s="497"/>
      <c r="O112" s="497"/>
      <c r="P112" s="497"/>
    </row>
    <row r="113" spans="2:16" ht="15">
      <c r="B113" s="511">
        <f t="shared" si="52"/>
        <v>2000</v>
      </c>
      <c r="C113" s="521">
        <f ca="1">SUMPRODUCT($C64:$AU64,UEC!$E$67:$AW$67)</f>
        <v>276.1012444907407</v>
      </c>
      <c r="D113" s="521">
        <f ca="1">SUMPRODUCT($C64:$AU64,UEC!$E$68:$AW$68)</f>
        <v>276.1012444907407</v>
      </c>
      <c r="E113" s="521">
        <f ca="1">SUMPRODUCT($C64:$AU64,UEC!$E$69:$AW$69)</f>
        <v>276.1012444907407</v>
      </c>
      <c r="F113" s="521">
        <f ca="1">SUMPRODUCT($C64:$AU64,UEC!$E$74:$AW$74)</f>
        <v>276.1012444907407</v>
      </c>
      <c r="G113" s="521">
        <f ca="1">SUMPRODUCT($C64:$AU64,UEC!$E$75:$AW$75)</f>
        <v>276.1012444907407</v>
      </c>
      <c r="H113" s="521">
        <f ca="1">SUMPRODUCT($C64:$AU64,UEC!$E$76:$AW$76)</f>
        <v>276.1012444907407</v>
      </c>
      <c r="I113" s="497"/>
      <c r="J113" s="497"/>
      <c r="K113" s="497"/>
      <c r="L113" s="497"/>
      <c r="M113" s="497"/>
      <c r="N113" s="497"/>
      <c r="O113" s="497"/>
      <c r="P113" s="497"/>
    </row>
    <row r="114" spans="2:16" ht="15">
      <c r="B114" s="511">
        <f t="shared" si="52"/>
        <v>2001</v>
      </c>
      <c r="C114" s="521">
        <f ca="1">SUMPRODUCT($C65:$AU65,UEC!$E$67:$AW$67)</f>
        <v>276.1012444907407</v>
      </c>
      <c r="D114" s="521">
        <f ca="1">SUMPRODUCT($C65:$AU65,UEC!$E$68:$AW$68)</f>
        <v>276.1012444907407</v>
      </c>
      <c r="E114" s="521">
        <f ca="1">SUMPRODUCT($C65:$AU65,UEC!$E$69:$AW$69)</f>
        <v>276.1012444907407</v>
      </c>
      <c r="F114" s="521">
        <f ca="1">SUMPRODUCT($C65:$AU65,UEC!$E$74:$AW$74)</f>
        <v>276.1012444907407</v>
      </c>
      <c r="G114" s="521">
        <f ca="1">SUMPRODUCT($C65:$AU65,UEC!$E$75:$AW$75)</f>
        <v>276.1012444907407</v>
      </c>
      <c r="H114" s="521">
        <f ca="1">SUMPRODUCT($C65:$AU65,UEC!$E$76:$AW$76)</f>
        <v>276.1012444907407</v>
      </c>
      <c r="I114" s="497"/>
      <c r="J114" s="497"/>
      <c r="K114" s="497"/>
      <c r="L114" s="497"/>
      <c r="M114" s="497"/>
      <c r="N114" s="497"/>
      <c r="O114" s="497"/>
      <c r="P114" s="497"/>
    </row>
    <row r="115" spans="2:16" ht="15">
      <c r="B115" s="511">
        <f t="shared" si="52"/>
        <v>2002</v>
      </c>
      <c r="C115" s="521">
        <f ca="1">SUMPRODUCT($C66:$AU66,UEC!$E$67:$AW$67)</f>
        <v>276.1012444907407</v>
      </c>
      <c r="D115" s="521">
        <f ca="1">SUMPRODUCT($C66:$AU66,UEC!$E$68:$AW$68)</f>
        <v>276.1012444907407</v>
      </c>
      <c r="E115" s="521">
        <f ca="1">SUMPRODUCT($C66:$AU66,UEC!$E$69:$AW$69)</f>
        <v>276.1012444907407</v>
      </c>
      <c r="F115" s="521">
        <f ca="1">SUMPRODUCT($C66:$AU66,UEC!$E$74:$AW$74)</f>
        <v>276.1012444907407</v>
      </c>
      <c r="G115" s="521">
        <f ca="1">SUMPRODUCT($C66:$AU66,UEC!$E$75:$AW$75)</f>
        <v>276.1012444907407</v>
      </c>
      <c r="H115" s="521">
        <f ca="1">SUMPRODUCT($C66:$AU66,UEC!$E$76:$AW$76)</f>
        <v>276.1012444907407</v>
      </c>
      <c r="I115" s="497"/>
      <c r="J115" s="497"/>
      <c r="K115" s="497"/>
      <c r="L115" s="497"/>
      <c r="M115" s="497"/>
      <c r="N115" s="497"/>
      <c r="O115" s="497"/>
      <c r="P115" s="497"/>
    </row>
    <row r="116" spans="2:16" ht="15">
      <c r="B116" s="511">
        <f t="shared" si="52"/>
        <v>2003</v>
      </c>
      <c r="C116" s="521">
        <f ca="1">SUMPRODUCT($C67:$AU67,UEC!$E$67:$AW$67)</f>
        <v>276.10124449074067</v>
      </c>
      <c r="D116" s="521">
        <f ca="1">SUMPRODUCT($C67:$AU67,UEC!$E$68:$AW$68)</f>
        <v>276.10124449074067</v>
      </c>
      <c r="E116" s="521">
        <f ca="1">SUMPRODUCT($C67:$AU67,UEC!$E$69:$AW$69)</f>
        <v>276.10124449074067</v>
      </c>
      <c r="F116" s="521">
        <f ca="1">SUMPRODUCT($C67:$AU67,UEC!$E$74:$AW$74)</f>
        <v>276.10124449074067</v>
      </c>
      <c r="G116" s="521">
        <f ca="1">SUMPRODUCT($C67:$AU67,UEC!$E$75:$AW$75)</f>
        <v>276.10124449074067</v>
      </c>
      <c r="H116" s="521">
        <f ca="1">SUMPRODUCT($C67:$AU67,UEC!$E$76:$AW$76)</f>
        <v>276.10124449074067</v>
      </c>
      <c r="I116" s="497"/>
      <c r="J116" s="497"/>
      <c r="K116" s="497"/>
      <c r="L116" s="497"/>
      <c r="M116" s="497"/>
      <c r="N116" s="497"/>
      <c r="O116" s="497"/>
      <c r="P116" s="497"/>
    </row>
    <row r="117" spans="2:16" ht="15">
      <c r="B117" s="511">
        <f t="shared" si="52"/>
        <v>2004</v>
      </c>
      <c r="C117" s="521">
        <f ca="1">SUMPRODUCT($C68:$AU68,UEC!$E$67:$AW$67)</f>
        <v>276.1012444907407</v>
      </c>
      <c r="D117" s="521">
        <f ca="1">SUMPRODUCT($C68:$AU68,UEC!$E$68:$AW$68)</f>
        <v>276.1012444907407</v>
      </c>
      <c r="E117" s="521">
        <f ca="1">SUMPRODUCT($C68:$AU68,UEC!$E$69:$AW$69)</f>
        <v>276.1012444907407</v>
      </c>
      <c r="F117" s="521">
        <f ca="1">SUMPRODUCT($C68:$AU68,UEC!$E$74:$AW$74)</f>
        <v>276.1012444907407</v>
      </c>
      <c r="G117" s="521">
        <f ca="1">SUMPRODUCT($C68:$AU68,UEC!$E$75:$AW$75)</f>
        <v>276.1012444907407</v>
      </c>
      <c r="H117" s="521">
        <f ca="1">SUMPRODUCT($C68:$AU68,UEC!$E$76:$AW$76)</f>
        <v>276.1012444907407</v>
      </c>
      <c r="I117" s="497"/>
      <c r="J117" s="497"/>
      <c r="K117" s="497"/>
      <c r="L117" s="497"/>
      <c r="M117" s="497"/>
      <c r="N117" s="497"/>
      <c r="O117" s="497"/>
      <c r="P117" s="497"/>
    </row>
    <row r="118" spans="2:16" ht="15">
      <c r="B118" s="511">
        <f t="shared" si="52"/>
        <v>2005</v>
      </c>
      <c r="C118" s="521">
        <f ca="1">SUMPRODUCT($C69:$AU69,UEC!$E$67:$AW$67)</f>
        <v>276.10124449074067</v>
      </c>
      <c r="D118" s="521">
        <f ca="1">SUMPRODUCT($C69:$AU69,UEC!$E$68:$AW$68)</f>
        <v>276.10124449074067</v>
      </c>
      <c r="E118" s="521">
        <f ca="1">SUMPRODUCT($C69:$AU69,UEC!$E$69:$AW$69)</f>
        <v>276.10124449074067</v>
      </c>
      <c r="F118" s="521">
        <f ca="1">SUMPRODUCT($C69:$AU69,UEC!$E$74:$AW$74)</f>
        <v>276.10124449074067</v>
      </c>
      <c r="G118" s="521">
        <f ca="1">SUMPRODUCT($C69:$AU69,UEC!$E$75:$AW$75)</f>
        <v>276.10124449074067</v>
      </c>
      <c r="H118" s="521">
        <f ca="1">SUMPRODUCT($C69:$AU69,UEC!$E$76:$AW$76)</f>
        <v>276.10124449074067</v>
      </c>
      <c r="I118" s="497"/>
      <c r="J118" s="497"/>
      <c r="K118" s="497"/>
      <c r="L118" s="497"/>
      <c r="M118" s="497"/>
      <c r="N118" s="497"/>
      <c r="O118" s="497"/>
      <c r="P118" s="497"/>
    </row>
    <row r="119" spans="2:16" ht="15">
      <c r="B119" s="511">
        <f t="shared" si="52"/>
        <v>2006</v>
      </c>
      <c r="C119" s="521">
        <f ca="1">SUMPRODUCT($C70:$AU70,UEC!$E$67:$AW$67)</f>
        <v>276.1012444907408</v>
      </c>
      <c r="D119" s="521">
        <f ca="1">SUMPRODUCT($C70:$AU70,UEC!$E$68:$AW$68)</f>
        <v>276.1012444907408</v>
      </c>
      <c r="E119" s="521">
        <f ca="1">SUMPRODUCT($C70:$AU70,UEC!$E$69:$AW$69)</f>
        <v>276.1012444907408</v>
      </c>
      <c r="F119" s="521">
        <f ca="1">SUMPRODUCT($C70:$AU70,UEC!$E$74:$AW$74)</f>
        <v>276.1012444907408</v>
      </c>
      <c r="G119" s="521">
        <f ca="1">SUMPRODUCT($C70:$AU70,UEC!$E$75:$AW$75)</f>
        <v>276.1012444907408</v>
      </c>
      <c r="H119" s="521">
        <f ca="1">SUMPRODUCT($C70:$AU70,UEC!$E$76:$AW$76)</f>
        <v>276.1012444907408</v>
      </c>
      <c r="I119" s="497"/>
      <c r="J119" s="497"/>
      <c r="K119" s="497"/>
      <c r="L119" s="497"/>
      <c r="M119" s="497"/>
      <c r="N119" s="497"/>
      <c r="O119" s="497"/>
      <c r="P119" s="497"/>
    </row>
    <row r="120" spans="2:16" ht="15">
      <c r="B120" s="511">
        <f t="shared" si="52"/>
        <v>2007</v>
      </c>
      <c r="C120" s="521">
        <f ca="1">SUMPRODUCT($C71:$AU71,UEC!$E$67:$AW$67)</f>
        <v>274.47826754559964</v>
      </c>
      <c r="D120" s="521">
        <f ca="1">SUMPRODUCT($C71:$AU71,UEC!$E$68:$AW$68)</f>
        <v>274.47826754559964</v>
      </c>
      <c r="E120" s="521">
        <f ca="1">SUMPRODUCT($C71:$AU71,UEC!$E$69:$AW$69)</f>
        <v>274.47826754559964</v>
      </c>
      <c r="F120" s="521">
        <f ca="1">SUMPRODUCT($C71:$AU71,UEC!$E$74:$AW$74)</f>
        <v>274.47826754559964</v>
      </c>
      <c r="G120" s="521">
        <f ca="1">SUMPRODUCT($C71:$AU71,UEC!$E$75:$AW$75)</f>
        <v>274.47826754559964</v>
      </c>
      <c r="H120" s="521">
        <f ca="1">SUMPRODUCT($C71:$AU71,UEC!$E$76:$AW$76)</f>
        <v>274.47826754559964</v>
      </c>
      <c r="I120" s="497"/>
      <c r="J120" s="497"/>
      <c r="K120" s="497"/>
      <c r="L120" s="497"/>
      <c r="M120" s="497"/>
      <c r="N120" s="497"/>
      <c r="O120" s="497"/>
      <c r="P120" s="497"/>
    </row>
    <row r="121" spans="2:16" ht="15">
      <c r="B121" s="511">
        <f t="shared" si="52"/>
        <v>2008</v>
      </c>
      <c r="C121" s="521">
        <f ca="1">SUMPRODUCT($C72:$AU72,UEC!$E$67:$AW$67)</f>
        <v>273.0143812648412</v>
      </c>
      <c r="D121" s="521">
        <f ca="1">SUMPRODUCT($C72:$AU72,UEC!$E$68:$AW$68)</f>
        <v>273.0143812648412</v>
      </c>
      <c r="E121" s="521">
        <f ca="1">SUMPRODUCT($C72:$AU72,UEC!$E$69:$AW$69)</f>
        <v>273.0143812648412</v>
      </c>
      <c r="F121" s="521">
        <f ca="1">SUMPRODUCT($C72:$AU72,UEC!$E$74:$AW$74)</f>
        <v>273.0143812648412</v>
      </c>
      <c r="G121" s="521">
        <f ca="1">SUMPRODUCT($C72:$AU72,UEC!$E$75:$AW$75)</f>
        <v>273.0143812648412</v>
      </c>
      <c r="H121" s="521">
        <f ca="1">SUMPRODUCT($C72:$AU72,UEC!$E$76:$AW$76)</f>
        <v>273.0143812648412</v>
      </c>
      <c r="I121" s="497"/>
      <c r="J121" s="497"/>
      <c r="K121" s="497"/>
      <c r="L121" s="497"/>
      <c r="M121" s="497"/>
      <c r="N121" s="497"/>
      <c r="O121" s="497"/>
      <c r="P121" s="497"/>
    </row>
    <row r="122" spans="2:16" ht="15">
      <c r="B122" s="511">
        <f t="shared" si="52"/>
        <v>2009</v>
      </c>
      <c r="C122" s="521">
        <f ca="1">SUMPRODUCT($C73:$AU73,UEC!$E$67:$AW$67)</f>
        <v>271.60782729903076</v>
      </c>
      <c r="D122" s="521">
        <f ca="1">SUMPRODUCT($C73:$AU73,UEC!$E$68:$AW$68)</f>
        <v>271.60782729903076</v>
      </c>
      <c r="E122" s="521">
        <f ca="1">SUMPRODUCT($C73:$AU73,UEC!$E$69:$AW$69)</f>
        <v>271.60782729903076</v>
      </c>
      <c r="F122" s="521">
        <f ca="1">SUMPRODUCT($C73:$AU73,UEC!$E$74:$AW$74)</f>
        <v>271.60782729903076</v>
      </c>
      <c r="G122" s="521">
        <f ca="1">SUMPRODUCT($C73:$AU73,UEC!$E$75:$AW$75)</f>
        <v>271.60782729903076</v>
      </c>
      <c r="H122" s="521">
        <f ca="1">SUMPRODUCT($C73:$AU73,UEC!$E$76:$AW$76)</f>
        <v>271.60782729903076</v>
      </c>
      <c r="I122" s="497"/>
      <c r="J122" s="497"/>
      <c r="K122" s="497"/>
      <c r="L122" s="497"/>
      <c r="M122" s="497"/>
      <c r="N122" s="497"/>
      <c r="O122" s="497"/>
      <c r="P122" s="497"/>
    </row>
    <row r="123" spans="2:16" ht="15">
      <c r="B123" s="511">
        <f t="shared" si="52"/>
        <v>2010</v>
      </c>
      <c r="C123" s="521">
        <f ca="1">SUMPRODUCT($C74:$AU74,UEC!$E$67:$AW$67)</f>
        <v>270.2752317249548</v>
      </c>
      <c r="D123" s="521">
        <f ca="1">SUMPRODUCT($C74:$AU74,UEC!$E$68:$AW$68)</f>
        <v>270.2752317249548</v>
      </c>
      <c r="E123" s="521">
        <f ca="1">SUMPRODUCT($C74:$AU74,UEC!$E$69:$AW$69)</f>
        <v>270.2752317249548</v>
      </c>
      <c r="F123" s="521">
        <f ca="1">SUMPRODUCT($C74:$AU74,UEC!$E$74:$AW$74)</f>
        <v>270.2752317249548</v>
      </c>
      <c r="G123" s="521">
        <f ca="1">SUMPRODUCT($C74:$AU74,UEC!$E$75:$AW$75)</f>
        <v>270.2752317249548</v>
      </c>
      <c r="H123" s="521">
        <f ca="1">SUMPRODUCT($C74:$AU74,UEC!$E$76:$AW$76)</f>
        <v>270.2752317249548</v>
      </c>
      <c r="I123" s="497"/>
      <c r="J123" s="497"/>
      <c r="K123" s="497"/>
      <c r="L123" s="497"/>
      <c r="M123" s="497"/>
      <c r="N123" s="497"/>
      <c r="O123" s="497"/>
      <c r="P123" s="497"/>
    </row>
    <row r="124" spans="2:16" ht="15">
      <c r="B124" s="511">
        <f t="shared" si="52"/>
        <v>2011</v>
      </c>
      <c r="C124" s="521">
        <f ca="1">SUMPRODUCT($C75:$AU75,UEC!$E$67:$AW$67)</f>
        <v>268.86845388563324</v>
      </c>
      <c r="D124" s="521">
        <f ca="1">SUMPRODUCT($C75:$AU75,UEC!$E$68:$AW$68)</f>
        <v>268.86845388563324</v>
      </c>
      <c r="E124" s="521">
        <f ca="1">SUMPRODUCT($C75:$AU75,UEC!$E$69:$AW$69)</f>
        <v>268.86845388563324</v>
      </c>
      <c r="F124" s="521">
        <f ca="1">SUMPRODUCT($C75:$AU75,UEC!$E$74:$AW$74)</f>
        <v>268.86845388563324</v>
      </c>
      <c r="G124" s="521">
        <f ca="1">SUMPRODUCT($C75:$AU75,UEC!$E$75:$AW$75)</f>
        <v>268.86845388563324</v>
      </c>
      <c r="H124" s="521">
        <f ca="1">SUMPRODUCT($C75:$AU75,UEC!$E$76:$AW$76)</f>
        <v>268.86845388563324</v>
      </c>
      <c r="I124" s="497"/>
      <c r="J124" s="497"/>
      <c r="K124" s="497"/>
      <c r="L124" s="497"/>
      <c r="M124" s="497"/>
      <c r="N124" s="497"/>
      <c r="O124" s="497"/>
      <c r="P124" s="497"/>
    </row>
    <row r="125" spans="2:16" ht="15">
      <c r="B125" s="511">
        <f t="shared" si="52"/>
        <v>2012</v>
      </c>
      <c r="C125" s="521">
        <f ca="1">SUMPRODUCT($C76:$AU76,UEC!$E$67:$AW$67)</f>
        <v>267.39102898712224</v>
      </c>
      <c r="D125" s="521">
        <f ca="1">SUMPRODUCT($C76:$AU76,UEC!$E$68:$AW$68)</f>
        <v>267.39102898712224</v>
      </c>
      <c r="E125" s="521">
        <f ca="1">SUMPRODUCT($C76:$AU76,UEC!$E$69:$AW$69)</f>
        <v>267.39102898712224</v>
      </c>
      <c r="F125" s="521">
        <f ca="1">SUMPRODUCT($C76:$AU76,UEC!$E$74:$AW$74)</f>
        <v>267.39102898712224</v>
      </c>
      <c r="G125" s="521">
        <f ca="1">SUMPRODUCT($C76:$AU76,UEC!$E$75:$AW$75)</f>
        <v>267.39102898712224</v>
      </c>
      <c r="H125" s="521">
        <f ca="1">SUMPRODUCT($C76:$AU76,UEC!$E$76:$AW$76)</f>
        <v>267.39102898712224</v>
      </c>
      <c r="I125" s="497"/>
      <c r="J125" s="497"/>
      <c r="K125" s="497"/>
      <c r="L125" s="497"/>
      <c r="M125" s="497"/>
      <c r="N125" s="497"/>
      <c r="O125" s="497"/>
      <c r="P125" s="497"/>
    </row>
    <row r="126" spans="2:16" ht="15">
      <c r="B126" s="511">
        <f t="shared" si="52"/>
        <v>2013</v>
      </c>
      <c r="C126" s="521">
        <f ca="1">SUMPRODUCT($C77:$AU77,UEC!$E$67:$AW$67)</f>
        <v>265.8856061202864</v>
      </c>
      <c r="D126" s="521">
        <f ca="1">SUMPRODUCT($C77:$AU77,UEC!$E$68:$AW$68)</f>
        <v>265.8856061202864</v>
      </c>
      <c r="E126" s="521">
        <f ca="1">SUMPRODUCT($C77:$AU77,UEC!$E$69:$AW$69)</f>
        <v>265.8856061202864</v>
      </c>
      <c r="F126" s="521">
        <f ca="1">SUMPRODUCT($C77:$AU77,UEC!$E$74:$AW$74)</f>
        <v>258.31123628294597</v>
      </c>
      <c r="G126" s="521">
        <f ca="1">SUMPRODUCT($C77:$AU77,UEC!$E$75:$AW$75)</f>
        <v>258.31123628294597</v>
      </c>
      <c r="H126" s="521">
        <f ca="1">SUMPRODUCT($C77:$AU77,UEC!$E$76:$AW$76)</f>
        <v>258.31123628294597</v>
      </c>
      <c r="I126" s="497"/>
      <c r="J126" s="497"/>
      <c r="K126" s="497"/>
      <c r="L126" s="497"/>
      <c r="M126" s="497"/>
      <c r="N126" s="497"/>
      <c r="O126" s="497"/>
      <c r="P126" s="497"/>
    </row>
    <row r="127" spans="2:16" ht="15">
      <c r="B127" s="511">
        <f t="shared" si="52"/>
        <v>2014</v>
      </c>
      <c r="C127" s="521">
        <f ca="1">SUMPRODUCT($C78:$AU78,UEC!$E$67:$AW$67)</f>
        <v>264.37822186341344</v>
      </c>
      <c r="D127" s="521">
        <f ca="1">SUMPRODUCT($C78:$AU78,UEC!$E$68:$AW$68)</f>
        <v>264.37822186341344</v>
      </c>
      <c r="E127" s="521">
        <f ca="1">SUMPRODUCT($C78:$AU78,UEC!$E$69:$AW$69)</f>
        <v>264.37822186341344</v>
      </c>
      <c r="F127" s="521">
        <f ca="1">SUMPRODUCT($C78:$AU78,UEC!$E$74:$AW$74)</f>
        <v>249.10973824938333</v>
      </c>
      <c r="G127" s="521">
        <f ca="1">SUMPRODUCT($C78:$AU78,UEC!$E$75:$AW$75)</f>
        <v>249.10973824938333</v>
      </c>
      <c r="H127" s="521">
        <f ca="1">SUMPRODUCT($C78:$AU78,UEC!$E$76:$AW$76)</f>
        <v>249.10973824938333</v>
      </c>
      <c r="I127" s="497"/>
      <c r="J127" s="497"/>
      <c r="K127" s="497"/>
      <c r="L127" s="497"/>
      <c r="M127" s="497"/>
      <c r="N127" s="497"/>
      <c r="O127" s="497"/>
      <c r="P127" s="497"/>
    </row>
    <row r="128" spans="2:16" ht="15">
      <c r="B128" s="511">
        <f t="shared" si="52"/>
        <v>2015</v>
      </c>
      <c r="C128" s="521">
        <f ca="1">SUMPRODUCT($C79:$AU79,UEC!$E$67:$AW$67)</f>
        <v>262.85830533909507</v>
      </c>
      <c r="D128" s="521">
        <f ca="1">SUMPRODUCT($C79:$AU79,UEC!$E$68:$AW$68)</f>
        <v>262.85830533909507</v>
      </c>
      <c r="E128" s="521">
        <f ca="1">SUMPRODUCT($C79:$AU79,UEC!$E$69:$AW$69)</f>
        <v>262.85830533909507</v>
      </c>
      <c r="F128" s="521">
        <f ca="1">SUMPRODUCT($C79:$AU79,UEC!$E$74:$AW$74)</f>
        <v>239.8403978080173</v>
      </c>
      <c r="G128" s="521">
        <f ca="1">SUMPRODUCT($C79:$AU79,UEC!$E$75:$AW$75)</f>
        <v>239.8403978080173</v>
      </c>
      <c r="H128" s="521">
        <f ca="1">SUMPRODUCT($C79:$AU79,UEC!$E$76:$AW$76)</f>
        <v>239.8403978080173</v>
      </c>
      <c r="I128" s="497"/>
      <c r="J128" s="497"/>
      <c r="K128" s="497"/>
      <c r="L128" s="497"/>
      <c r="M128" s="497"/>
      <c r="N128" s="497"/>
      <c r="O128" s="497"/>
      <c r="P128" s="497"/>
    </row>
    <row r="129" spans="2:16" ht="15">
      <c r="B129" s="511">
        <f t="shared" si="52"/>
        <v>2016</v>
      </c>
      <c r="C129" s="521">
        <f ca="1">SUMPRODUCT($C80:$AU80,UEC!$E$67:$AW$67)</f>
        <v>261.2965797755698</v>
      </c>
      <c r="D129" s="521">
        <f ca="1">SUMPRODUCT($C80:$AU80,UEC!$E$68:$AW$68)</f>
        <v>261.2965797755698</v>
      </c>
      <c r="E129" s="521">
        <f ca="1">SUMPRODUCT($C80:$AU80,UEC!$E$69:$AW$69)</f>
        <v>261.2965797755698</v>
      </c>
      <c r="F129" s="521">
        <f ca="1">SUMPRODUCT($C80:$AU80,UEC!$E$74:$AW$74)</f>
        <v>230.32560738968417</v>
      </c>
      <c r="G129" s="521">
        <f ca="1">SUMPRODUCT($C80:$AU80,UEC!$E$75:$AW$75)</f>
        <v>230.32560738968417</v>
      </c>
      <c r="H129" s="521">
        <f ca="1">SUMPRODUCT($C80:$AU80,UEC!$E$76:$AW$76)</f>
        <v>230.32560738968417</v>
      </c>
      <c r="I129" s="497"/>
      <c r="J129" s="497"/>
      <c r="K129" s="497"/>
      <c r="L129" s="497"/>
      <c r="M129" s="497"/>
      <c r="N129" s="497"/>
      <c r="O129" s="497"/>
      <c r="P129" s="497"/>
    </row>
    <row r="130" spans="2:16" ht="15">
      <c r="B130" s="511">
        <f t="shared" si="52"/>
        <v>2017</v>
      </c>
      <c r="C130" s="521">
        <f ca="1">SUMPRODUCT($C81:$AU81,UEC!$E$67:$AW$67)</f>
        <v>259.7323583632916</v>
      </c>
      <c r="D130" s="521">
        <f ca="1">SUMPRODUCT($C81:$AU81,UEC!$E$68:$AW$68)</f>
        <v>259.7323583632916</v>
      </c>
      <c r="E130" s="521">
        <f ca="1">SUMPRODUCT($C81:$AU81,UEC!$E$69:$AW$69)</f>
        <v>259.7323583632916</v>
      </c>
      <c r="F130" s="521">
        <f ca="1">SUMPRODUCT($C81:$AU81,UEC!$E$74:$AW$74)</f>
        <v>220.18975880399242</v>
      </c>
      <c r="G130" s="521">
        <f ca="1">SUMPRODUCT($C81:$AU81,UEC!$E$75:$AW$75)</f>
        <v>220.18975880399242</v>
      </c>
      <c r="H130" s="521">
        <f ca="1">SUMPRODUCT($C81:$AU81,UEC!$E$76:$AW$76)</f>
        <v>220.18975880399242</v>
      </c>
      <c r="I130" s="497"/>
      <c r="J130" s="497"/>
      <c r="K130" s="497"/>
      <c r="L130" s="497"/>
      <c r="M130" s="497"/>
      <c r="N130" s="497"/>
      <c r="O130" s="497"/>
      <c r="P130" s="497"/>
    </row>
    <row r="131" spans="2:16" ht="15">
      <c r="B131" s="511">
        <f t="shared" si="52"/>
        <v>2018</v>
      </c>
      <c r="C131" s="521">
        <f ca="1">SUMPRODUCT($C82:$AU82,UEC!$E$67:$AW$67)</f>
        <v>259.7323583632916</v>
      </c>
      <c r="D131" s="521">
        <f ca="1">SUMPRODUCT($C82:$AU82,UEC!$E$68:$AW$68)</f>
        <v>259.7323583632916</v>
      </c>
      <c r="E131" s="521">
        <f ca="1">SUMPRODUCT($C82:$AU82,UEC!$E$69:$AW$69)</f>
        <v>259.7323583632916</v>
      </c>
      <c r="F131" s="521">
        <f ca="1">SUMPRODUCT($C82:$AU82,UEC!$E$74:$AW$74)</f>
        <v>211.38173108109504</v>
      </c>
      <c r="G131" s="521">
        <f ca="1">SUMPRODUCT($C82:$AU82,UEC!$E$75:$AW$75)</f>
        <v>211.38173108109504</v>
      </c>
      <c r="H131" s="521">
        <f ca="1">SUMPRODUCT($C82:$AU82,UEC!$E$76:$AW$76)</f>
        <v>211.38173108109504</v>
      </c>
      <c r="I131" s="497"/>
      <c r="J131" s="497"/>
      <c r="K131" s="497"/>
      <c r="L131" s="497"/>
      <c r="M131" s="497"/>
      <c r="N131" s="497"/>
      <c r="O131" s="497"/>
      <c r="P131" s="497"/>
    </row>
    <row r="132" spans="2:16" ht="15">
      <c r="B132" s="511">
        <f t="shared" si="52"/>
        <v>2019</v>
      </c>
      <c r="C132" s="521">
        <f ca="1">SUMPRODUCT($C83:$AU83,UEC!$E$67:$AW$67)</f>
        <v>259.73235836329167</v>
      </c>
      <c r="D132" s="521">
        <f ca="1">SUMPRODUCT($C83:$AU83,UEC!$E$68:$AW$68)</f>
        <v>259.73235836329167</v>
      </c>
      <c r="E132" s="521">
        <f ca="1">SUMPRODUCT($C83:$AU83,UEC!$E$69:$AW$69)</f>
        <v>259.73235836329167</v>
      </c>
      <c r="F132" s="521">
        <f ca="1">SUMPRODUCT($C83:$AU83,UEC!$E$74:$AW$74)</f>
        <v>202.9715340402637</v>
      </c>
      <c r="G132" s="521">
        <f ca="1">SUMPRODUCT($C83:$AU83,UEC!$E$75:$AW$75)</f>
        <v>202.9715340402637</v>
      </c>
      <c r="H132" s="521">
        <f ca="1">SUMPRODUCT($C83:$AU83,UEC!$E$76:$AW$76)</f>
        <v>202.9715340402637</v>
      </c>
      <c r="I132" s="497"/>
      <c r="J132" s="497"/>
      <c r="K132" s="497"/>
      <c r="L132" s="497"/>
      <c r="M132" s="497"/>
      <c r="N132" s="497"/>
      <c r="O132" s="497"/>
      <c r="P132" s="497"/>
    </row>
    <row r="133" spans="2:16" ht="15">
      <c r="B133" s="511">
        <f t="shared" si="52"/>
        <v>2020</v>
      </c>
      <c r="C133" s="521">
        <f ca="1">SUMPRODUCT($C84:$AU84,UEC!$E$67:$AW$67)</f>
        <v>259.7323583632916</v>
      </c>
      <c r="D133" s="521">
        <f ca="1">SUMPRODUCT($C84:$AU84,UEC!$E$68:$AW$68)</f>
        <v>259.7323583632916</v>
      </c>
      <c r="E133" s="521">
        <f ca="1">SUMPRODUCT($C84:$AU84,UEC!$E$69:$AW$69)</f>
        <v>259.7323583632916</v>
      </c>
      <c r="F133" s="521">
        <f ca="1">SUMPRODUCT($C84:$AU84,UEC!$E$74:$AW$74)</f>
        <v>195.37362860436974</v>
      </c>
      <c r="G133" s="521">
        <f ca="1">SUMPRODUCT($C84:$AU84,UEC!$E$75:$AW$75)</f>
        <v>195.37362860436974</v>
      </c>
      <c r="H133" s="521">
        <f ca="1">SUMPRODUCT($C84:$AU84,UEC!$E$76:$AW$76)</f>
        <v>195.37362860436974</v>
      </c>
      <c r="I133" s="497"/>
      <c r="J133" s="497"/>
      <c r="K133" s="497"/>
      <c r="L133" s="497"/>
      <c r="M133" s="497"/>
      <c r="N133" s="497"/>
      <c r="O133" s="497"/>
      <c r="P133" s="497"/>
    </row>
    <row r="134" spans="2:16" ht="15">
      <c r="B134" s="511">
        <f t="shared" si="52"/>
        <v>2021</v>
      </c>
      <c r="C134" s="521">
        <f ca="1">SUMPRODUCT($C85:$AU85,UEC!$E$67:$AW$67)</f>
        <v>259.73235836329155</v>
      </c>
      <c r="D134" s="521">
        <f ca="1">SUMPRODUCT($C85:$AU85,UEC!$E$68:$AW$68)</f>
        <v>259.73235836329155</v>
      </c>
      <c r="E134" s="521">
        <f ca="1">SUMPRODUCT($C85:$AU85,UEC!$E$69:$AW$69)</f>
        <v>259.73235836329155</v>
      </c>
      <c r="F134" s="521">
        <f ca="1">SUMPRODUCT($C85:$AU85,UEC!$E$74:$AW$74)</f>
        <v>188.6675475842634</v>
      </c>
      <c r="G134" s="521">
        <f ca="1">SUMPRODUCT($C85:$AU85,UEC!$E$75:$AW$75)</f>
        <v>188.6675475842634</v>
      </c>
      <c r="H134" s="521">
        <f ca="1">SUMPRODUCT($C85:$AU85,UEC!$E$76:$AW$76)</f>
        <v>188.6675475842634</v>
      </c>
      <c r="I134" s="497"/>
      <c r="J134" s="497"/>
      <c r="K134" s="497"/>
      <c r="L134" s="497"/>
      <c r="M134" s="497"/>
      <c r="N134" s="497"/>
      <c r="O134" s="497"/>
      <c r="P134" s="497"/>
    </row>
    <row r="135" spans="2:16" ht="15">
      <c r="B135" s="511">
        <f t="shared" si="52"/>
        <v>2022</v>
      </c>
      <c r="C135" s="521">
        <f ca="1">SUMPRODUCT($C86:$AU86,UEC!$E$67:$AW$67)</f>
        <v>259.7323583632916</v>
      </c>
      <c r="D135" s="521">
        <f ca="1">SUMPRODUCT($C86:$AU86,UEC!$E$68:$AW$68)</f>
        <v>259.7323583632916</v>
      </c>
      <c r="E135" s="521">
        <f ca="1">SUMPRODUCT($C86:$AU86,UEC!$E$69:$AW$69)</f>
        <v>259.7323583632916</v>
      </c>
      <c r="F135" s="521">
        <f ca="1">SUMPRODUCT($C86:$AU86,UEC!$E$74:$AW$74)</f>
        <v>182.02530312419938</v>
      </c>
      <c r="G135" s="521">
        <f ca="1">SUMPRODUCT($C86:$AU86,UEC!$E$75:$AW$75)</f>
        <v>182.02530312419938</v>
      </c>
      <c r="H135" s="521">
        <f ca="1">SUMPRODUCT($C86:$AU86,UEC!$E$76:$AW$76)</f>
        <v>182.02530312419938</v>
      </c>
      <c r="I135" s="497"/>
      <c r="J135" s="497"/>
      <c r="K135" s="497"/>
      <c r="L135" s="497"/>
      <c r="M135" s="497"/>
      <c r="N135" s="497"/>
      <c r="O135" s="497"/>
      <c r="P135" s="497"/>
    </row>
    <row r="136" spans="2:16" ht="15">
      <c r="B136" s="511">
        <f t="shared" si="52"/>
        <v>2023</v>
      </c>
      <c r="C136" s="521">
        <f ca="1">SUMPRODUCT($C87:$AU87,UEC!$E$67:$AW$67)</f>
        <v>259.7323583632916</v>
      </c>
      <c r="D136" s="521">
        <f ca="1">SUMPRODUCT($C87:$AU87,UEC!$E$68:$AW$68)</f>
        <v>259.7323583632916</v>
      </c>
      <c r="E136" s="521">
        <f ca="1">SUMPRODUCT($C87:$AU87,UEC!$E$69:$AW$69)</f>
        <v>259.7323583632916</v>
      </c>
      <c r="F136" s="521">
        <f ca="1">SUMPRODUCT($C87:$AU87,UEC!$E$74:$AW$74)</f>
        <v>175.12636635972174</v>
      </c>
      <c r="G136" s="521">
        <f ca="1">SUMPRODUCT($C87:$AU87,UEC!$E$75:$AW$75)</f>
        <v>175.12636635972174</v>
      </c>
      <c r="H136" s="521">
        <f ca="1">SUMPRODUCT($C87:$AU87,UEC!$E$76:$AW$76)</f>
        <v>175.12636635972174</v>
      </c>
      <c r="I136" s="497"/>
      <c r="J136" s="497"/>
      <c r="K136" s="497"/>
      <c r="L136" s="497"/>
      <c r="M136" s="497"/>
      <c r="N136" s="497"/>
      <c r="O136" s="497"/>
      <c r="P136" s="497"/>
    </row>
    <row r="137" spans="2:16" ht="15">
      <c r="B137" s="511">
        <f t="shared" si="52"/>
        <v>2024</v>
      </c>
      <c r="C137" s="521">
        <f ca="1">SUMPRODUCT($C88:$AU88,UEC!$E$67:$AW$67)</f>
        <v>259.73235836329167</v>
      </c>
      <c r="D137" s="521">
        <f ca="1">SUMPRODUCT($C88:$AU88,UEC!$E$68:$AW$68)</f>
        <v>259.73235836329167</v>
      </c>
      <c r="E137" s="521">
        <f ca="1">SUMPRODUCT($C88:$AU88,UEC!$E$69:$AW$69)</f>
        <v>259.73235836329167</v>
      </c>
      <c r="F137" s="521">
        <f ca="1">SUMPRODUCT($C88:$AU88,UEC!$E$74:$AW$74)</f>
        <v>175.12636635972177</v>
      </c>
      <c r="G137" s="521">
        <f ca="1">SUMPRODUCT($C88:$AU88,UEC!$E$75:$AW$75)</f>
        <v>175.12636635972177</v>
      </c>
      <c r="H137" s="521">
        <f ca="1">SUMPRODUCT($C88:$AU88,UEC!$E$76:$AW$76)</f>
        <v>175.12636635972177</v>
      </c>
      <c r="I137" s="497"/>
      <c r="J137" s="497"/>
      <c r="K137" s="497"/>
      <c r="L137" s="497"/>
      <c r="M137" s="497"/>
      <c r="N137" s="497"/>
      <c r="O137" s="497"/>
      <c r="P137" s="497"/>
    </row>
    <row r="138" spans="2:16" ht="15">
      <c r="B138" s="511">
        <f t="shared" si="52"/>
        <v>2025</v>
      </c>
      <c r="C138" s="521">
        <f ca="1">SUMPRODUCT($C89:$AU89,UEC!$E$67:$AW$67)</f>
        <v>259.7323583632916</v>
      </c>
      <c r="D138" s="521">
        <f ca="1">SUMPRODUCT($C89:$AU89,UEC!$E$68:$AW$68)</f>
        <v>259.7323583632916</v>
      </c>
      <c r="E138" s="521">
        <f ca="1">SUMPRODUCT($C89:$AU89,UEC!$E$69:$AW$69)</f>
        <v>259.7323583632916</v>
      </c>
      <c r="F138" s="521">
        <f ca="1">SUMPRODUCT($C89:$AU89,UEC!$E$74:$AW$74)</f>
        <v>175.12636635972177</v>
      </c>
      <c r="G138" s="521">
        <f ca="1">SUMPRODUCT($C89:$AU89,UEC!$E$75:$AW$75)</f>
        <v>175.12636635972177</v>
      </c>
      <c r="H138" s="521">
        <f ca="1">SUMPRODUCT($C89:$AU89,UEC!$E$76:$AW$76)</f>
        <v>175.12636635972177</v>
      </c>
      <c r="I138" s="497"/>
      <c r="J138" s="497"/>
      <c r="K138" s="497"/>
      <c r="L138" s="497"/>
      <c r="M138" s="497"/>
      <c r="N138" s="497"/>
      <c r="O138" s="497"/>
      <c r="P138" s="497"/>
    </row>
    <row r="139" spans="2:16" ht="15">
      <c r="B139" s="511">
        <f t="shared" si="52"/>
        <v>2026</v>
      </c>
      <c r="C139" s="521">
        <f ca="1">SUMPRODUCT($C90:$AU90,UEC!$E$67:$AW$67)</f>
        <v>259.73235836329155</v>
      </c>
      <c r="D139" s="521">
        <f ca="1">SUMPRODUCT($C90:$AU90,UEC!$E$68:$AW$68)</f>
        <v>259.73235836329155</v>
      </c>
      <c r="E139" s="521">
        <f ca="1">SUMPRODUCT($C90:$AU90,UEC!$E$69:$AW$69)</f>
        <v>259.73235836329155</v>
      </c>
      <c r="F139" s="521">
        <f ca="1">SUMPRODUCT($C90:$AU90,UEC!$E$74:$AW$74)</f>
        <v>175.12636635972171</v>
      </c>
      <c r="G139" s="521">
        <f ca="1">SUMPRODUCT($C90:$AU90,UEC!$E$75:$AW$75)</f>
        <v>175.12636635972171</v>
      </c>
      <c r="H139" s="521">
        <f ca="1">SUMPRODUCT($C90:$AU90,UEC!$E$76:$AW$76)</f>
        <v>175.12636635972171</v>
      </c>
      <c r="I139" s="497"/>
      <c r="J139" s="497"/>
      <c r="K139" s="497"/>
      <c r="L139" s="497"/>
      <c r="M139" s="497"/>
      <c r="N139" s="497"/>
      <c r="O139" s="497"/>
      <c r="P139" s="497"/>
    </row>
    <row r="140" spans="2:16" ht="15">
      <c r="B140" s="511">
        <f t="shared" si="52"/>
        <v>2027</v>
      </c>
      <c r="C140" s="521">
        <f ca="1">SUMPRODUCT($C91:$AU91,UEC!$E$67:$AW$67)</f>
        <v>259.73235836329155</v>
      </c>
      <c r="D140" s="521">
        <f ca="1">SUMPRODUCT($C91:$AU91,UEC!$E$68:$AW$68)</f>
        <v>259.73235836329155</v>
      </c>
      <c r="E140" s="521">
        <f ca="1">SUMPRODUCT($C91:$AU91,UEC!$E$69:$AW$69)</f>
        <v>259.73235836329155</v>
      </c>
      <c r="F140" s="521">
        <f ca="1">SUMPRODUCT($C91:$AU91,UEC!$E$74:$AW$74)</f>
        <v>175.1263663597217</v>
      </c>
      <c r="G140" s="521">
        <f ca="1">SUMPRODUCT($C91:$AU91,UEC!$E$75:$AW$75)</f>
        <v>175.1263663597217</v>
      </c>
      <c r="H140" s="521">
        <f ca="1">SUMPRODUCT($C91:$AU91,UEC!$E$76:$AW$76)</f>
        <v>175.1263663597217</v>
      </c>
      <c r="I140" s="497"/>
      <c r="J140" s="497"/>
      <c r="K140" s="497"/>
      <c r="L140" s="497"/>
      <c r="M140" s="497"/>
      <c r="N140" s="497"/>
      <c r="O140" s="497"/>
      <c r="P140" s="497"/>
    </row>
    <row r="141" spans="2:16" ht="15">
      <c r="B141" s="511">
        <f t="shared" si="52"/>
        <v>2028</v>
      </c>
      <c r="C141" s="521">
        <f ca="1">SUMPRODUCT($C92:$AU92,UEC!$E$67:$AW$67)</f>
        <v>259.73235836329155</v>
      </c>
      <c r="D141" s="521">
        <f ca="1">SUMPRODUCT($C92:$AU92,UEC!$E$68:$AW$68)</f>
        <v>259.73235836329155</v>
      </c>
      <c r="E141" s="521">
        <f ca="1">SUMPRODUCT($C92:$AU92,UEC!$E$69:$AW$69)</f>
        <v>259.73235836329155</v>
      </c>
      <c r="F141" s="521">
        <f ca="1">SUMPRODUCT($C92:$AU92,UEC!$E$74:$AW$74)</f>
        <v>175.1263663597217</v>
      </c>
      <c r="G141" s="521">
        <f ca="1">SUMPRODUCT($C92:$AU92,UEC!$E$75:$AW$75)</f>
        <v>175.1263663597217</v>
      </c>
      <c r="H141" s="521">
        <f ca="1">SUMPRODUCT($C92:$AU92,UEC!$E$76:$AW$76)</f>
        <v>175.1263663597217</v>
      </c>
      <c r="I141" s="497"/>
      <c r="J141" s="497"/>
      <c r="K141" s="497"/>
      <c r="L141" s="497"/>
      <c r="M141" s="497"/>
      <c r="N141" s="497"/>
      <c r="O141" s="497"/>
      <c r="P141" s="497"/>
    </row>
    <row r="142" spans="2:16" ht="15">
      <c r="B142" s="511">
        <f t="shared" si="52"/>
        <v>2029</v>
      </c>
      <c r="C142" s="521">
        <f ca="1">SUMPRODUCT($C93:$AU93,UEC!$E$67:$AW$67)</f>
        <v>259.73235836329167</v>
      </c>
      <c r="D142" s="521">
        <f ca="1">SUMPRODUCT($C93:$AU93,UEC!$E$68:$AW$68)</f>
        <v>259.73235836329167</v>
      </c>
      <c r="E142" s="521">
        <f ca="1">SUMPRODUCT($C93:$AU93,UEC!$E$69:$AW$69)</f>
        <v>259.73235836329167</v>
      </c>
      <c r="F142" s="521">
        <f ca="1">SUMPRODUCT($C93:$AU93,UEC!$E$74:$AW$74)</f>
        <v>175.12636635972177</v>
      </c>
      <c r="G142" s="521">
        <f ca="1">SUMPRODUCT($C93:$AU93,UEC!$E$75:$AW$75)</f>
        <v>175.12636635972177</v>
      </c>
      <c r="H142" s="521">
        <f ca="1">SUMPRODUCT($C93:$AU93,UEC!$E$76:$AW$76)</f>
        <v>175.12636635972177</v>
      </c>
      <c r="I142" s="497"/>
      <c r="J142" s="497"/>
      <c r="K142" s="497"/>
      <c r="L142" s="497"/>
      <c r="M142" s="497"/>
      <c r="N142" s="497"/>
      <c r="O142" s="497"/>
      <c r="P142" s="497"/>
    </row>
    <row r="143" spans="2:16" ht="15">
      <c r="B143" s="511">
        <f t="shared" si="52"/>
        <v>2030</v>
      </c>
      <c r="C143" s="521">
        <f ca="1">SUMPRODUCT($C94:$AU94,UEC!$E$67:$AW$67)</f>
        <v>259.73235836329167</v>
      </c>
      <c r="D143" s="521">
        <f ca="1">SUMPRODUCT($C94:$AU94,UEC!$E$68:$AW$68)</f>
        <v>259.73235836329167</v>
      </c>
      <c r="E143" s="521">
        <f ca="1">SUMPRODUCT($C94:$AU94,UEC!$E$69:$AW$69)</f>
        <v>259.73235836329167</v>
      </c>
      <c r="F143" s="521">
        <f ca="1">SUMPRODUCT($C94:$AU94,UEC!$E$74:$AW$74)</f>
        <v>175.12636635972177</v>
      </c>
      <c r="G143" s="521">
        <f ca="1">SUMPRODUCT($C94:$AU94,UEC!$E$75:$AW$75)</f>
        <v>175.12636635972177</v>
      </c>
      <c r="H143" s="521">
        <f ca="1">SUMPRODUCT($C94:$AU94,UEC!$E$76:$AW$76)</f>
        <v>175.12636635972177</v>
      </c>
      <c r="I143" s="497"/>
      <c r="J143" s="497"/>
      <c r="K143" s="497"/>
      <c r="L143" s="497"/>
      <c r="M143" s="497"/>
      <c r="N143" s="497"/>
      <c r="O143" s="497"/>
      <c r="P143" s="497"/>
    </row>
    <row r="144" spans="2:16" ht="15">
      <c r="B144" s="511">
        <f t="shared" si="52"/>
        <v>2031</v>
      </c>
      <c r="C144" s="521">
        <f ca="1">SUMPRODUCT($C95:$AU95,UEC!$E$67:$AW$67)</f>
        <v>259.73235836329167</v>
      </c>
      <c r="D144" s="521">
        <f ca="1">SUMPRODUCT($C95:$AU95,UEC!$E$68:$AW$68)</f>
        <v>259.73235836329167</v>
      </c>
      <c r="E144" s="521">
        <f ca="1">SUMPRODUCT($C95:$AU95,UEC!$E$69:$AW$69)</f>
        <v>259.73235836329167</v>
      </c>
      <c r="F144" s="521">
        <f ca="1">SUMPRODUCT($C95:$AU95,UEC!$E$74:$AW$74)</f>
        <v>175.1263663597218</v>
      </c>
      <c r="G144" s="521">
        <f ca="1">SUMPRODUCT($C95:$AU95,UEC!$E$75:$AW$75)</f>
        <v>175.1263663597218</v>
      </c>
      <c r="H144" s="521">
        <f ca="1">SUMPRODUCT($C95:$AU95,UEC!$E$76:$AW$76)</f>
        <v>175.1263663597218</v>
      </c>
      <c r="I144" s="497"/>
      <c r="J144" s="497"/>
      <c r="K144" s="497"/>
      <c r="L144" s="497"/>
      <c r="M144" s="497"/>
      <c r="N144" s="497"/>
      <c r="O144" s="497"/>
      <c r="P144" s="497"/>
    </row>
    <row r="145" spans="2:16" ht="15">
      <c r="B145" s="511">
        <f t="shared" si="52"/>
        <v>2032</v>
      </c>
      <c r="C145" s="521">
        <f ca="1">SUMPRODUCT($C96:$AU96,UEC!$E$67:$AW$67)</f>
        <v>259.73235836329167</v>
      </c>
      <c r="D145" s="521">
        <f ca="1">SUMPRODUCT($C96:$AU96,UEC!$E$68:$AW$68)</f>
        <v>259.73235836329167</v>
      </c>
      <c r="E145" s="521">
        <f ca="1">SUMPRODUCT($C96:$AU96,UEC!$E$69:$AW$69)</f>
        <v>259.73235836329167</v>
      </c>
      <c r="F145" s="521">
        <f ca="1">SUMPRODUCT($C96:$AU96,UEC!$E$74:$AW$74)</f>
        <v>175.12636635972177</v>
      </c>
      <c r="G145" s="521">
        <f ca="1">SUMPRODUCT($C96:$AU96,UEC!$E$75:$AW$75)</f>
        <v>175.12636635972177</v>
      </c>
      <c r="H145" s="521">
        <f ca="1">SUMPRODUCT($C96:$AU96,UEC!$E$76:$AW$76)</f>
        <v>175.12636635972177</v>
      </c>
      <c r="I145" s="497"/>
      <c r="J145" s="497"/>
      <c r="K145" s="497"/>
      <c r="L145" s="497"/>
      <c r="M145" s="497"/>
      <c r="N145" s="497"/>
      <c r="O145" s="497"/>
      <c r="P145" s="497"/>
    </row>
    <row r="146" spans="2:16" ht="15">
      <c r="B146" s="511">
        <f t="shared" si="52"/>
        <v>2033</v>
      </c>
      <c r="C146" s="521">
        <f ca="1">SUMPRODUCT($C97:$AU97,UEC!$E$67:$AW$67)</f>
        <v>259.73235836329167</v>
      </c>
      <c r="D146" s="521">
        <f ca="1">SUMPRODUCT($C97:$AU97,UEC!$E$68:$AW$68)</f>
        <v>259.73235836329167</v>
      </c>
      <c r="E146" s="521">
        <f ca="1">SUMPRODUCT($C97:$AU97,UEC!$E$69:$AW$69)</f>
        <v>259.73235836329167</v>
      </c>
      <c r="F146" s="521">
        <f ca="1">SUMPRODUCT($C97:$AU97,UEC!$E$74:$AW$74)</f>
        <v>175.12636635972174</v>
      </c>
      <c r="G146" s="521">
        <f ca="1">SUMPRODUCT($C97:$AU97,UEC!$E$75:$AW$75)</f>
        <v>175.12636635972174</v>
      </c>
      <c r="H146" s="521">
        <f ca="1">SUMPRODUCT($C97:$AU97,UEC!$E$76:$AW$76)</f>
        <v>175.12636635972174</v>
      </c>
      <c r="I146" s="497"/>
      <c r="J146" s="497"/>
      <c r="K146" s="497"/>
      <c r="L146" s="497"/>
      <c r="M146" s="497"/>
      <c r="N146" s="497"/>
      <c r="O146" s="497"/>
      <c r="P146" s="497"/>
    </row>
    <row r="147" spans="2:16" ht="15">
      <c r="B147" s="511">
        <f t="shared" si="52"/>
        <v>2034</v>
      </c>
      <c r="C147" s="521">
        <f ca="1">SUMPRODUCT($C98:$AU98,UEC!$E$67:$AW$67)</f>
        <v>259.73235836329167</v>
      </c>
      <c r="D147" s="521">
        <f ca="1">SUMPRODUCT($C98:$AU98,UEC!$E$68:$AW$68)</f>
        <v>259.73235836329167</v>
      </c>
      <c r="E147" s="521">
        <f ca="1">SUMPRODUCT($C98:$AU98,UEC!$E$69:$AW$69)</f>
        <v>259.73235836329167</v>
      </c>
      <c r="F147" s="521">
        <f ca="1">SUMPRODUCT($C98:$AU98,UEC!$E$74:$AW$74)</f>
        <v>175.1263663597218</v>
      </c>
      <c r="G147" s="521">
        <f ca="1">SUMPRODUCT($C98:$AU98,UEC!$E$75:$AW$75)</f>
        <v>175.1263663597218</v>
      </c>
      <c r="H147" s="521">
        <f ca="1">SUMPRODUCT($C98:$AU98,UEC!$E$76:$AW$76)</f>
        <v>175.1263663597218</v>
      </c>
      <c r="I147" s="497"/>
      <c r="J147" s="497"/>
      <c r="K147" s="497"/>
      <c r="L147" s="497"/>
      <c r="M147" s="497"/>
      <c r="N147" s="497"/>
      <c r="O147" s="497"/>
      <c r="P147" s="497"/>
    </row>
  </sheetData>
  <mergeCells count="2">
    <mergeCell ref="C3:AU3"/>
    <mergeCell ref="A10:A5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sheetPr>
  <dimension ref="A1:BS53"/>
  <sheetViews>
    <sheetView zoomScale="80" zoomScaleNormal="80" workbookViewId="0" topLeftCell="S1">
      <selection activeCell="AU9" sqref="C9:AU53"/>
    </sheetView>
  </sheetViews>
  <sheetFormatPr defaultColWidth="9.140625" defaultRowHeight="15"/>
  <cols>
    <col min="1" max="1" width="9.140625" style="1" customWidth="1"/>
    <col min="2" max="2" width="19.28125" style="1" customWidth="1"/>
    <col min="3" max="3" width="7.57421875" style="1" customWidth="1"/>
    <col min="4" max="6" width="7.57421875" style="504" customWidth="1"/>
    <col min="7" max="7" width="7.00390625" style="504" customWidth="1"/>
    <col min="8" max="30" width="7.57421875" style="504" customWidth="1"/>
    <col min="31" max="31" width="6.140625" style="1" customWidth="1"/>
    <col min="32" max="32" width="5.57421875" style="1" customWidth="1"/>
    <col min="33" max="33" width="7.00390625" style="1" customWidth="1"/>
    <col min="34" max="34" width="6.28125" style="1" customWidth="1"/>
    <col min="35" max="36" width="5.8515625" style="1" customWidth="1"/>
    <col min="37" max="37" width="4.8515625" style="1" customWidth="1"/>
    <col min="38" max="38" width="6.00390625" style="1" customWidth="1"/>
    <col min="39" max="40" width="7.00390625" style="1" customWidth="1"/>
    <col min="41" max="41" width="5.140625" style="1" customWidth="1"/>
    <col min="42" max="42" width="9.28125" style="1" customWidth="1"/>
    <col min="43" max="43" width="5.28125" style="1" customWidth="1"/>
    <col min="44" max="44" width="7.00390625" style="1" customWidth="1"/>
    <col min="45" max="45" width="6.00390625" style="1" customWidth="1"/>
    <col min="46" max="46" width="5.28125" style="1" customWidth="1"/>
    <col min="47" max="47" width="5.140625" style="1" customWidth="1"/>
    <col min="48" max="50" width="9.140625" style="1" customWidth="1"/>
    <col min="51" max="51" width="16.421875" style="1" customWidth="1"/>
    <col min="52" max="52" width="28.28125" style="1" customWidth="1"/>
    <col min="53" max="53" width="24.57421875" style="1" customWidth="1"/>
    <col min="54" max="54" width="25.140625" style="1" customWidth="1"/>
    <col min="55" max="55" width="30.140625" style="1" customWidth="1"/>
    <col min="56" max="57" width="22.57421875" style="1" customWidth="1"/>
    <col min="58" max="58" width="15.140625" style="1" customWidth="1"/>
    <col min="59" max="59" width="21.7109375" style="1" customWidth="1"/>
    <col min="60" max="60" width="17.8515625" style="1" customWidth="1"/>
    <col min="61" max="61" width="16.28125" style="1" customWidth="1"/>
    <col min="62" max="62" width="15.57421875" style="1" customWidth="1"/>
    <col min="63" max="63" width="18.28125" style="1" customWidth="1"/>
    <col min="64" max="64" width="21.28125" style="1" customWidth="1"/>
    <col min="65" max="65" width="9.140625" style="1" customWidth="1"/>
    <col min="66" max="66" width="21.8515625" style="1" customWidth="1"/>
    <col min="67" max="16384" width="9.140625" style="1" customWidth="1"/>
  </cols>
  <sheetData>
    <row r="1" spans="2:47" ht="15">
      <c r="B1" s="1">
        <v>1</v>
      </c>
      <c r="C1" s="1">
        <f>B1+1</f>
        <v>2</v>
      </c>
      <c r="D1" s="504">
        <f aca="true" t="shared" si="0" ref="D1:AU1">C1+1</f>
        <v>3</v>
      </c>
      <c r="E1" s="504">
        <f t="shared" si="0"/>
        <v>4</v>
      </c>
      <c r="F1" s="504">
        <f t="shared" si="0"/>
        <v>5</v>
      </c>
      <c r="G1" s="504">
        <f t="shared" si="0"/>
        <v>6</v>
      </c>
      <c r="H1" s="504">
        <f t="shared" si="0"/>
        <v>7</v>
      </c>
      <c r="I1" s="504">
        <f t="shared" si="0"/>
        <v>8</v>
      </c>
      <c r="J1" s="504">
        <f t="shared" si="0"/>
        <v>9</v>
      </c>
      <c r="K1" s="504">
        <f t="shared" si="0"/>
        <v>10</v>
      </c>
      <c r="L1" s="504">
        <f t="shared" si="0"/>
        <v>11</v>
      </c>
      <c r="M1" s="504">
        <f t="shared" si="0"/>
        <v>12</v>
      </c>
      <c r="N1" s="504">
        <f t="shared" si="0"/>
        <v>13</v>
      </c>
      <c r="O1" s="504">
        <f t="shared" si="0"/>
        <v>14</v>
      </c>
      <c r="P1" s="504">
        <f t="shared" si="0"/>
        <v>15</v>
      </c>
      <c r="Q1" s="504">
        <f t="shared" si="0"/>
        <v>16</v>
      </c>
      <c r="R1" s="504">
        <f t="shared" si="0"/>
        <v>17</v>
      </c>
      <c r="S1" s="504">
        <f t="shared" si="0"/>
        <v>18</v>
      </c>
      <c r="T1" s="504">
        <f t="shared" si="0"/>
        <v>19</v>
      </c>
      <c r="U1" s="504">
        <f t="shared" si="0"/>
        <v>20</v>
      </c>
      <c r="V1" s="504">
        <f t="shared" si="0"/>
        <v>21</v>
      </c>
      <c r="W1" s="504">
        <f t="shared" si="0"/>
        <v>22</v>
      </c>
      <c r="X1" s="504">
        <f t="shared" si="0"/>
        <v>23</v>
      </c>
      <c r="Y1" s="504">
        <f t="shared" si="0"/>
        <v>24</v>
      </c>
      <c r="Z1" s="504">
        <f t="shared" si="0"/>
        <v>25</v>
      </c>
      <c r="AA1" s="504">
        <f t="shared" si="0"/>
        <v>26</v>
      </c>
      <c r="AB1" s="504">
        <f t="shared" si="0"/>
        <v>27</v>
      </c>
      <c r="AC1" s="504">
        <f t="shared" si="0"/>
        <v>28</v>
      </c>
      <c r="AD1" s="504">
        <f t="shared" si="0"/>
        <v>29</v>
      </c>
      <c r="AE1" s="504">
        <f t="shared" si="0"/>
        <v>30</v>
      </c>
      <c r="AF1" s="504">
        <f t="shared" si="0"/>
        <v>31</v>
      </c>
      <c r="AG1" s="504">
        <f t="shared" si="0"/>
        <v>32</v>
      </c>
      <c r="AH1" s="504">
        <f t="shared" si="0"/>
        <v>33</v>
      </c>
      <c r="AI1" s="504">
        <f t="shared" si="0"/>
        <v>34</v>
      </c>
      <c r="AJ1" s="504">
        <f t="shared" si="0"/>
        <v>35</v>
      </c>
      <c r="AK1" s="504">
        <f t="shared" si="0"/>
        <v>36</v>
      </c>
      <c r="AL1" s="504">
        <f t="shared" si="0"/>
        <v>37</v>
      </c>
      <c r="AM1" s="504">
        <f t="shared" si="0"/>
        <v>38</v>
      </c>
      <c r="AN1" s="504">
        <f t="shared" si="0"/>
        <v>39</v>
      </c>
      <c r="AO1" s="504">
        <f t="shared" si="0"/>
        <v>40</v>
      </c>
      <c r="AP1" s="504">
        <f t="shared" si="0"/>
        <v>41</v>
      </c>
      <c r="AQ1" s="504">
        <f t="shared" si="0"/>
        <v>42</v>
      </c>
      <c r="AR1" s="504">
        <f t="shared" si="0"/>
        <v>43</v>
      </c>
      <c r="AS1" s="504">
        <f t="shared" si="0"/>
        <v>44</v>
      </c>
      <c r="AT1" s="504">
        <f t="shared" si="0"/>
        <v>45</v>
      </c>
      <c r="AU1" s="504">
        <f t="shared" si="0"/>
        <v>46</v>
      </c>
    </row>
    <row r="2" spans="1:48" ht="18.75" customHeight="1">
      <c r="A2" s="3"/>
      <c r="B2" s="4" t="s">
        <v>131</v>
      </c>
      <c r="C2" s="4">
        <f>B9</f>
        <v>1990</v>
      </c>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5"/>
      <c r="AF2" s="4"/>
      <c r="AG2" s="4"/>
      <c r="AH2" s="4"/>
      <c r="AI2" s="4"/>
      <c r="AJ2" s="4"/>
      <c r="AK2" s="4"/>
      <c r="AL2" s="4"/>
      <c r="AM2" s="4"/>
      <c r="AN2" s="4"/>
      <c r="AO2" s="4"/>
      <c r="AP2" s="4"/>
      <c r="AQ2" s="4"/>
      <c r="AR2" s="4"/>
      <c r="AS2" s="4"/>
      <c r="AT2" s="4"/>
      <c r="AU2" s="4"/>
      <c r="AV2" s="5"/>
    </row>
    <row r="3" spans="1:48" ht="21.75" customHeight="1" thickBot="1">
      <c r="A3" s="3"/>
      <c r="B3" s="4"/>
      <c r="C3" s="4"/>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4"/>
      <c r="AF3" s="4"/>
      <c r="AG3" s="4"/>
      <c r="AH3" s="4"/>
      <c r="AI3" s="4"/>
      <c r="AJ3" s="4"/>
      <c r="AK3" s="4"/>
      <c r="AL3" s="4"/>
      <c r="AM3" s="4"/>
      <c r="AN3" s="4"/>
      <c r="AO3" s="4"/>
      <c r="AP3" s="4"/>
      <c r="AQ3" s="4"/>
      <c r="AR3" s="4"/>
      <c r="AS3" s="4"/>
      <c r="AT3" s="4"/>
      <c r="AU3" s="4"/>
      <c r="AV3" s="5"/>
    </row>
    <row r="4" spans="1:71" ht="21.75" customHeight="1">
      <c r="A4" s="3"/>
      <c r="B4" s="17"/>
      <c r="AI4" s="17"/>
      <c r="AJ4" s="4"/>
      <c r="AK4" s="4"/>
      <c r="AL4" s="4"/>
      <c r="AM4" s="4"/>
      <c r="AN4" s="4"/>
      <c r="AO4" s="4"/>
      <c r="AP4" s="4"/>
      <c r="AQ4" s="4"/>
      <c r="AR4" s="4"/>
      <c r="AS4" s="4"/>
      <c r="AT4" s="4"/>
      <c r="AU4" s="4"/>
      <c r="AV4" s="5"/>
      <c r="AZ4" s="701" t="s">
        <v>29</v>
      </c>
      <c r="BA4" s="702"/>
      <c r="BB4" s="705" t="s">
        <v>30</v>
      </c>
      <c r="BC4" s="706"/>
      <c r="BD4" s="706"/>
      <c r="BE4" s="706"/>
      <c r="BF4" s="706"/>
      <c r="BG4" s="707"/>
      <c r="BH4" s="711" t="s">
        <v>36</v>
      </c>
      <c r="BI4" s="712"/>
      <c r="BJ4" s="712"/>
      <c r="BK4" s="712"/>
      <c r="BL4" s="713"/>
      <c r="BN4" s="283" t="s">
        <v>9</v>
      </c>
      <c r="BO4" s="718">
        <f>Assumptions!C84</f>
        <v>11.25</v>
      </c>
      <c r="BP4" s="718"/>
      <c r="BQ4" s="718"/>
      <c r="BR4" s="718"/>
      <c r="BS4" s="1" t="s">
        <v>157</v>
      </c>
    </row>
    <row r="5" spans="1:71" ht="21.75" customHeight="1">
      <c r="A5" s="3"/>
      <c r="B5" s="17"/>
      <c r="C5" s="17"/>
      <c r="D5" s="506"/>
      <c r="E5" s="506"/>
      <c r="F5" s="506"/>
      <c r="G5" s="506"/>
      <c r="H5" s="506"/>
      <c r="I5" s="506"/>
      <c r="J5" s="506"/>
      <c r="K5" s="506"/>
      <c r="L5" s="506"/>
      <c r="M5" s="506"/>
      <c r="N5" s="506"/>
      <c r="O5" s="506"/>
      <c r="P5" s="506"/>
      <c r="Q5" s="506"/>
      <c r="R5" s="506"/>
      <c r="S5" s="506"/>
      <c r="T5" s="506"/>
      <c r="U5" s="506"/>
      <c r="V5" s="506"/>
      <c r="W5" s="506"/>
      <c r="X5" s="506"/>
      <c r="Y5" s="506"/>
      <c r="Z5" s="506"/>
      <c r="AA5" s="506"/>
      <c r="AB5" s="506"/>
      <c r="AC5" s="506"/>
      <c r="AD5" s="506"/>
      <c r="AE5" s="17"/>
      <c r="AF5" s="17"/>
      <c r="AG5" s="17"/>
      <c r="AH5" s="17"/>
      <c r="AI5" s="17"/>
      <c r="AJ5" s="4"/>
      <c r="AK5" s="4"/>
      <c r="AL5" s="4"/>
      <c r="AM5" s="4"/>
      <c r="AN5" s="4"/>
      <c r="AO5" s="4"/>
      <c r="AP5" s="4"/>
      <c r="AQ5" s="4"/>
      <c r="AR5" s="4"/>
      <c r="AS5" s="4"/>
      <c r="AT5" s="4"/>
      <c r="AU5" s="4"/>
      <c r="AV5" s="5"/>
      <c r="AZ5" s="703"/>
      <c r="BA5" s="704"/>
      <c r="BB5" s="708"/>
      <c r="BC5" s="709"/>
      <c r="BD5" s="709"/>
      <c r="BE5" s="709"/>
      <c r="BF5" s="709"/>
      <c r="BG5" s="710"/>
      <c r="BH5" s="714"/>
      <c r="BI5" s="715"/>
      <c r="BJ5" s="715"/>
      <c r="BK5" s="715"/>
      <c r="BL5" s="716"/>
      <c r="BN5" s="283" t="s">
        <v>139</v>
      </c>
      <c r="BO5" s="717" t="s">
        <v>138</v>
      </c>
      <c r="BP5" s="717"/>
      <c r="BQ5" s="717"/>
      <c r="BR5" s="717"/>
      <c r="BS5" s="1" t="s">
        <v>158</v>
      </c>
    </row>
    <row r="6" spans="1:71" ht="21.75" customHeight="1" thickBot="1">
      <c r="A6" s="3"/>
      <c r="B6" s="276" t="s">
        <v>35</v>
      </c>
      <c r="C6" s="277">
        <v>0</v>
      </c>
      <c r="D6" s="277">
        <v>0</v>
      </c>
      <c r="E6" s="277">
        <v>0</v>
      </c>
      <c r="F6" s="277">
        <v>0</v>
      </c>
      <c r="G6" s="277">
        <v>0</v>
      </c>
      <c r="H6" s="277">
        <v>0</v>
      </c>
      <c r="I6" s="277">
        <v>0</v>
      </c>
      <c r="J6" s="277">
        <v>0</v>
      </c>
      <c r="K6" s="277">
        <v>0</v>
      </c>
      <c r="L6" s="277">
        <v>0</v>
      </c>
      <c r="M6" s="277">
        <v>0</v>
      </c>
      <c r="N6" s="277">
        <v>0</v>
      </c>
      <c r="O6" s="277">
        <v>0</v>
      </c>
      <c r="P6" s="277">
        <v>0</v>
      </c>
      <c r="Q6" s="277">
        <v>0</v>
      </c>
      <c r="R6" s="277">
        <v>0</v>
      </c>
      <c r="S6" s="277">
        <v>0</v>
      </c>
      <c r="T6" s="277">
        <v>0</v>
      </c>
      <c r="U6" s="277">
        <v>0</v>
      </c>
      <c r="V6" s="277">
        <v>0</v>
      </c>
      <c r="W6" s="277">
        <v>0</v>
      </c>
      <c r="X6" s="277">
        <v>0</v>
      </c>
      <c r="Y6" s="277">
        <v>0</v>
      </c>
      <c r="Z6" s="277">
        <v>0</v>
      </c>
      <c r="AA6" s="277">
        <v>0</v>
      </c>
      <c r="AB6" s="277">
        <v>0</v>
      </c>
      <c r="AC6" s="277">
        <v>0</v>
      </c>
      <c r="AD6" s="277">
        <v>0</v>
      </c>
      <c r="AE6" s="277">
        <v>0</v>
      </c>
      <c r="AF6" s="277">
        <v>0</v>
      </c>
      <c r="AG6" s="277">
        <v>0.001</v>
      </c>
      <c r="AH6" s="277">
        <v>0.009</v>
      </c>
      <c r="AI6" s="277">
        <v>0.042</v>
      </c>
      <c r="AJ6" s="277">
        <v>0.129</v>
      </c>
      <c r="AK6" s="277">
        <v>0.281</v>
      </c>
      <c r="AL6" s="277">
        <v>0.509</v>
      </c>
      <c r="AM6" s="277">
        <v>0.744</v>
      </c>
      <c r="AN6" s="277">
        <v>0.916</v>
      </c>
      <c r="AO6" s="277">
        <v>0.988</v>
      </c>
      <c r="AP6" s="277">
        <v>1</v>
      </c>
      <c r="AQ6" s="277">
        <v>1</v>
      </c>
      <c r="AR6" s="277">
        <v>1</v>
      </c>
      <c r="AS6" s="277">
        <v>1</v>
      </c>
      <c r="AT6" s="276">
        <v>1</v>
      </c>
      <c r="AU6" s="276">
        <v>1</v>
      </c>
      <c r="AV6" s="5"/>
      <c r="AZ6" s="703"/>
      <c r="BA6" s="704"/>
      <c r="BB6" s="708"/>
      <c r="BC6" s="709"/>
      <c r="BD6" s="709"/>
      <c r="BE6" s="709"/>
      <c r="BF6" s="709"/>
      <c r="BG6" s="710"/>
      <c r="BH6" s="714"/>
      <c r="BI6" s="715"/>
      <c r="BJ6" s="715"/>
      <c r="BK6" s="715"/>
      <c r="BL6" s="716"/>
      <c r="BN6" s="283" t="s">
        <v>141</v>
      </c>
      <c r="BO6" s="719">
        <v>0.12</v>
      </c>
      <c r="BP6" s="718"/>
      <c r="BQ6" s="718"/>
      <c r="BR6" s="718"/>
      <c r="BS6" s="1" t="s">
        <v>156</v>
      </c>
    </row>
    <row r="7" spans="1:66" ht="24.75" thickBot="1">
      <c r="A7" s="3"/>
      <c r="B7" s="276" t="s">
        <v>138</v>
      </c>
      <c r="C7" s="505">
        <f aca="true" t="shared" si="1" ref="C7:AD7">IF(C8&lt;$BO$4,($BO$4-C$8)*(1/$BO$4),0)</f>
        <v>0</v>
      </c>
      <c r="D7" s="505">
        <f t="shared" si="1"/>
        <v>0</v>
      </c>
      <c r="E7" s="505">
        <f t="shared" si="1"/>
        <v>0</v>
      </c>
      <c r="F7" s="505">
        <f t="shared" si="1"/>
        <v>0</v>
      </c>
      <c r="G7" s="505">
        <f t="shared" si="1"/>
        <v>0</v>
      </c>
      <c r="H7" s="505">
        <f t="shared" si="1"/>
        <v>0</v>
      </c>
      <c r="I7" s="505">
        <f t="shared" si="1"/>
        <v>0</v>
      </c>
      <c r="J7" s="505">
        <f t="shared" si="1"/>
        <v>0</v>
      </c>
      <c r="K7" s="505">
        <f t="shared" si="1"/>
        <v>0</v>
      </c>
      <c r="L7" s="505">
        <f t="shared" si="1"/>
        <v>0</v>
      </c>
      <c r="M7" s="505">
        <f t="shared" si="1"/>
        <v>0</v>
      </c>
      <c r="N7" s="505">
        <f t="shared" si="1"/>
        <v>0</v>
      </c>
      <c r="O7" s="505">
        <f t="shared" si="1"/>
        <v>0</v>
      </c>
      <c r="P7" s="505">
        <f t="shared" si="1"/>
        <v>0</v>
      </c>
      <c r="Q7" s="505">
        <f t="shared" si="1"/>
        <v>0</v>
      </c>
      <c r="R7" s="505">
        <f t="shared" si="1"/>
        <v>0</v>
      </c>
      <c r="S7" s="505">
        <f t="shared" si="1"/>
        <v>0</v>
      </c>
      <c r="T7" s="505">
        <f t="shared" si="1"/>
        <v>0</v>
      </c>
      <c r="U7" s="505">
        <f t="shared" si="1"/>
        <v>0</v>
      </c>
      <c r="V7" s="505">
        <f t="shared" si="1"/>
        <v>0</v>
      </c>
      <c r="W7" s="505">
        <f t="shared" si="1"/>
        <v>0</v>
      </c>
      <c r="X7" s="505">
        <f t="shared" si="1"/>
        <v>0</v>
      </c>
      <c r="Y7" s="505">
        <f t="shared" si="1"/>
        <v>0</v>
      </c>
      <c r="Z7" s="505">
        <f t="shared" si="1"/>
        <v>0</v>
      </c>
      <c r="AA7" s="505">
        <f t="shared" si="1"/>
        <v>0</v>
      </c>
      <c r="AB7" s="505">
        <f t="shared" si="1"/>
        <v>0</v>
      </c>
      <c r="AC7" s="505">
        <f t="shared" si="1"/>
        <v>0</v>
      </c>
      <c r="AD7" s="505">
        <f t="shared" si="1"/>
        <v>0</v>
      </c>
      <c r="AE7" s="4">
        <f aca="true" t="shared" si="2" ref="AE7:AU7">IF(AE8&lt;$BO$4,($BO$4-AE$8)*(1/$BO$4),0)</f>
        <v>0</v>
      </c>
      <c r="AF7" s="4">
        <f t="shared" si="2"/>
        <v>0</v>
      </c>
      <c r="AG7" s="4">
        <f t="shared" si="2"/>
        <v>0</v>
      </c>
      <c r="AH7" s="4">
        <f t="shared" si="2"/>
        <v>0</v>
      </c>
      <c r="AI7" s="4">
        <f t="shared" si="2"/>
        <v>0</v>
      </c>
      <c r="AJ7" s="4">
        <f t="shared" si="2"/>
        <v>0</v>
      </c>
      <c r="AK7" s="4">
        <f t="shared" si="2"/>
        <v>0.022222222222222223</v>
      </c>
      <c r="AL7" s="4">
        <f t="shared" si="2"/>
        <v>0.11111111111111112</v>
      </c>
      <c r="AM7" s="4">
        <f t="shared" si="2"/>
        <v>0.2</v>
      </c>
      <c r="AN7" s="4">
        <f t="shared" si="2"/>
        <v>0.2888888888888889</v>
      </c>
      <c r="AO7" s="4">
        <f t="shared" si="2"/>
        <v>0.37777777777777777</v>
      </c>
      <c r="AP7" s="4">
        <f t="shared" si="2"/>
        <v>0.4666666666666667</v>
      </c>
      <c r="AQ7" s="4">
        <f t="shared" si="2"/>
        <v>0.5555555555555556</v>
      </c>
      <c r="AR7" s="4">
        <f t="shared" si="2"/>
        <v>0.6444444444444445</v>
      </c>
      <c r="AS7" s="4">
        <f t="shared" si="2"/>
        <v>0.7333333333333334</v>
      </c>
      <c r="AT7" s="4">
        <f t="shared" si="2"/>
        <v>0.8222222222222223</v>
      </c>
      <c r="AU7" s="4">
        <f t="shared" si="2"/>
        <v>0.9111111111111111</v>
      </c>
      <c r="AV7" s="5"/>
      <c r="AY7" s="250"/>
      <c r="AZ7" s="245" t="s">
        <v>10</v>
      </c>
      <c r="BA7" s="246" t="s">
        <v>159</v>
      </c>
      <c r="BB7" s="245" t="s">
        <v>21</v>
      </c>
      <c r="BC7" s="247" t="s">
        <v>12</v>
      </c>
      <c r="BD7" s="248" t="s">
        <v>13</v>
      </c>
      <c r="BE7" s="248" t="s">
        <v>136</v>
      </c>
      <c r="BF7" s="247" t="s">
        <v>14</v>
      </c>
      <c r="BG7" s="249" t="s">
        <v>15</v>
      </c>
      <c r="BH7" s="272" t="s">
        <v>16</v>
      </c>
      <c r="BI7" s="273" t="s">
        <v>17</v>
      </c>
      <c r="BJ7" s="273" t="s">
        <v>18</v>
      </c>
      <c r="BK7" s="274" t="s">
        <v>19</v>
      </c>
      <c r="BL7" s="275" t="s">
        <v>142</v>
      </c>
      <c r="BN7" s="1" t="s">
        <v>260</v>
      </c>
    </row>
    <row r="8" spans="1:64" ht="71.25" customHeight="1" thickBot="1">
      <c r="A8" s="3"/>
      <c r="B8" s="230"/>
      <c r="C8" s="512">
        <f aca="true" t="shared" si="3" ref="C8:F8">D8+1</f>
        <v>45</v>
      </c>
      <c r="D8" s="512">
        <f t="shared" si="3"/>
        <v>44</v>
      </c>
      <c r="E8" s="512">
        <f t="shared" si="3"/>
        <v>43</v>
      </c>
      <c r="F8" s="512">
        <f t="shared" si="3"/>
        <v>42</v>
      </c>
      <c r="G8" s="512">
        <f aca="true" t="shared" si="4" ref="G8:R8">H8+1</f>
        <v>41</v>
      </c>
      <c r="H8" s="512">
        <f t="shared" si="4"/>
        <v>40</v>
      </c>
      <c r="I8" s="512">
        <f t="shared" si="4"/>
        <v>39</v>
      </c>
      <c r="J8" s="512">
        <f t="shared" si="4"/>
        <v>38</v>
      </c>
      <c r="K8" s="512">
        <f t="shared" si="4"/>
        <v>37</v>
      </c>
      <c r="L8" s="512">
        <f t="shared" si="4"/>
        <v>36</v>
      </c>
      <c r="M8" s="512">
        <f t="shared" si="4"/>
        <v>35</v>
      </c>
      <c r="N8" s="512">
        <f t="shared" si="4"/>
        <v>34</v>
      </c>
      <c r="O8" s="512">
        <f t="shared" si="4"/>
        <v>33</v>
      </c>
      <c r="P8" s="512">
        <f t="shared" si="4"/>
        <v>32</v>
      </c>
      <c r="Q8" s="512">
        <f t="shared" si="4"/>
        <v>31</v>
      </c>
      <c r="R8" s="512">
        <f t="shared" si="4"/>
        <v>30</v>
      </c>
      <c r="S8" s="512">
        <f aca="true" t="shared" si="5" ref="S8:AS8">T8+1</f>
        <v>29</v>
      </c>
      <c r="T8" s="512">
        <f t="shared" si="5"/>
        <v>28</v>
      </c>
      <c r="U8" s="512">
        <f t="shared" si="5"/>
        <v>27</v>
      </c>
      <c r="V8" s="512">
        <f t="shared" si="5"/>
        <v>26</v>
      </c>
      <c r="W8" s="512">
        <f t="shared" si="5"/>
        <v>25</v>
      </c>
      <c r="X8" s="512">
        <f t="shared" si="5"/>
        <v>24</v>
      </c>
      <c r="Y8" s="512">
        <f t="shared" si="5"/>
        <v>23</v>
      </c>
      <c r="Z8" s="512">
        <f t="shared" si="5"/>
        <v>22</v>
      </c>
      <c r="AA8" s="512">
        <f t="shared" si="5"/>
        <v>21</v>
      </c>
      <c r="AB8" s="512">
        <f t="shared" si="5"/>
        <v>20</v>
      </c>
      <c r="AC8" s="512">
        <f t="shared" si="5"/>
        <v>19</v>
      </c>
      <c r="AD8" s="512">
        <f t="shared" si="5"/>
        <v>18</v>
      </c>
      <c r="AE8" s="512">
        <f t="shared" si="5"/>
        <v>17</v>
      </c>
      <c r="AF8" s="512">
        <f t="shared" si="5"/>
        <v>16</v>
      </c>
      <c r="AG8" s="512">
        <f t="shared" si="5"/>
        <v>15</v>
      </c>
      <c r="AH8" s="512">
        <f t="shared" si="5"/>
        <v>14</v>
      </c>
      <c r="AI8" s="512">
        <f t="shared" si="5"/>
        <v>13</v>
      </c>
      <c r="AJ8" s="512">
        <f t="shared" si="5"/>
        <v>12</v>
      </c>
      <c r="AK8" s="512">
        <f t="shared" si="5"/>
        <v>11</v>
      </c>
      <c r="AL8" s="512">
        <f t="shared" si="5"/>
        <v>10</v>
      </c>
      <c r="AM8" s="512">
        <f t="shared" si="5"/>
        <v>9</v>
      </c>
      <c r="AN8" s="512">
        <f t="shared" si="5"/>
        <v>8</v>
      </c>
      <c r="AO8" s="512">
        <f t="shared" si="5"/>
        <v>7</v>
      </c>
      <c r="AP8" s="512">
        <f t="shared" si="5"/>
        <v>6</v>
      </c>
      <c r="AQ8" s="512">
        <f t="shared" si="5"/>
        <v>5</v>
      </c>
      <c r="AR8" s="512">
        <f t="shared" si="5"/>
        <v>4</v>
      </c>
      <c r="AS8" s="512">
        <f t="shared" si="5"/>
        <v>3</v>
      </c>
      <c r="AT8" s="281">
        <f>AU8+1</f>
        <v>2</v>
      </c>
      <c r="AU8" s="282">
        <v>1</v>
      </c>
      <c r="AV8" s="5"/>
      <c r="AY8" s="239" t="s">
        <v>24</v>
      </c>
      <c r="AZ8" s="251" t="s">
        <v>22</v>
      </c>
      <c r="BA8" s="252" t="s">
        <v>23</v>
      </c>
      <c r="BB8" s="251" t="s">
        <v>25</v>
      </c>
      <c r="BC8" s="244" t="s">
        <v>26</v>
      </c>
      <c r="BD8" s="244" t="s">
        <v>27</v>
      </c>
      <c r="BE8" s="244" t="s">
        <v>137</v>
      </c>
      <c r="BF8" s="244" t="s">
        <v>28</v>
      </c>
      <c r="BG8" s="252" t="s">
        <v>31</v>
      </c>
      <c r="BH8" s="251" t="s">
        <v>32</v>
      </c>
      <c r="BI8" s="244" t="s">
        <v>34</v>
      </c>
      <c r="BJ8" s="244" t="s">
        <v>33</v>
      </c>
      <c r="BK8" s="265" t="s">
        <v>37</v>
      </c>
      <c r="BL8" s="271" t="s">
        <v>140</v>
      </c>
    </row>
    <row r="9" spans="1:64" ht="15">
      <c r="A9" s="3"/>
      <c r="B9" s="19">
        <f aca="true" t="shared" si="6" ref="B9:B15">B10-1</f>
        <v>1990</v>
      </c>
      <c r="C9" s="229">
        <f aca="true" ca="1" t="shared" si="7" ref="C9:L18">IF(AND(year-Age&gt;=Initial_Year,Age,Age&lt;=ROUND($BO$4,0)),OFFSET($AZ9,-Age,0),0)</f>
        <v>0</v>
      </c>
      <c r="D9" s="229">
        <f ca="1" t="shared" si="7"/>
        <v>0</v>
      </c>
      <c r="E9" s="229">
        <f ca="1" t="shared" si="7"/>
        <v>0</v>
      </c>
      <c r="F9" s="229">
        <f ca="1" t="shared" si="7"/>
        <v>0</v>
      </c>
      <c r="G9" s="229">
        <f ca="1" t="shared" si="7"/>
        <v>0</v>
      </c>
      <c r="H9" s="229">
        <f ca="1" t="shared" si="7"/>
        <v>0</v>
      </c>
      <c r="I9" s="229">
        <f ca="1" t="shared" si="7"/>
        <v>0</v>
      </c>
      <c r="J9" s="229">
        <f ca="1" t="shared" si="7"/>
        <v>0</v>
      </c>
      <c r="K9" s="229">
        <f ca="1" t="shared" si="7"/>
        <v>0</v>
      </c>
      <c r="L9" s="229">
        <f ca="1" t="shared" si="7"/>
        <v>0</v>
      </c>
      <c r="M9" s="229">
        <f aca="true" ca="1" t="shared" si="8" ref="M9:V18">IF(AND(year-Age&gt;=Initial_Year,Age,Age&lt;=ROUND($BO$4,0)),OFFSET($AZ9,-Age,0),0)</f>
        <v>0</v>
      </c>
      <c r="N9" s="229">
        <f ca="1" t="shared" si="8"/>
        <v>0</v>
      </c>
      <c r="O9" s="229">
        <f ca="1" t="shared" si="8"/>
        <v>0</v>
      </c>
      <c r="P9" s="229">
        <f ca="1" t="shared" si="8"/>
        <v>0</v>
      </c>
      <c r="Q9" s="229">
        <f ca="1" t="shared" si="8"/>
        <v>0</v>
      </c>
      <c r="R9" s="229">
        <f ca="1" t="shared" si="8"/>
        <v>0</v>
      </c>
      <c r="S9" s="229">
        <f ca="1" t="shared" si="8"/>
        <v>0</v>
      </c>
      <c r="T9" s="229">
        <f ca="1" t="shared" si="8"/>
        <v>0</v>
      </c>
      <c r="U9" s="229">
        <f ca="1" t="shared" si="8"/>
        <v>0</v>
      </c>
      <c r="V9" s="229">
        <f ca="1" t="shared" si="8"/>
        <v>0</v>
      </c>
      <c r="W9" s="229">
        <f aca="true" ca="1" t="shared" si="9" ref="W9:AF18">IF(AND(year-Age&gt;=Initial_Year,Age,Age&lt;=ROUND($BO$4,0)),OFFSET($AZ9,-Age,0),0)</f>
        <v>0</v>
      </c>
      <c r="X9" s="229">
        <f ca="1" t="shared" si="9"/>
        <v>0</v>
      </c>
      <c r="Y9" s="229">
        <f ca="1" t="shared" si="9"/>
        <v>0</v>
      </c>
      <c r="Z9" s="229">
        <f ca="1" t="shared" si="9"/>
        <v>0</v>
      </c>
      <c r="AA9" s="229">
        <f ca="1" t="shared" si="9"/>
        <v>0</v>
      </c>
      <c r="AB9" s="229">
        <f ca="1" t="shared" si="9"/>
        <v>0</v>
      </c>
      <c r="AC9" s="229">
        <f ca="1" t="shared" si="9"/>
        <v>0</v>
      </c>
      <c r="AD9" s="229">
        <f ca="1" t="shared" si="9"/>
        <v>0</v>
      </c>
      <c r="AE9" s="229">
        <f ca="1" t="shared" si="9"/>
        <v>0</v>
      </c>
      <c r="AF9" s="229">
        <f ca="1" t="shared" si="9"/>
        <v>0</v>
      </c>
      <c r="AG9" s="229">
        <f aca="true" ca="1" t="shared" si="10" ref="AG9:AU18">IF(AND(year-Age&gt;=Initial_Year,Age,Age&lt;=ROUND($BO$4,0)),OFFSET($AZ9,-Age,0),0)</f>
        <v>0</v>
      </c>
      <c r="AH9" s="229">
        <f ca="1" t="shared" si="10"/>
        <v>0</v>
      </c>
      <c r="AI9" s="229">
        <f ca="1" t="shared" si="10"/>
        <v>0</v>
      </c>
      <c r="AJ9" s="229">
        <f ca="1" t="shared" si="10"/>
        <v>0</v>
      </c>
      <c r="AK9" s="229">
        <f ca="1" t="shared" si="10"/>
        <v>0</v>
      </c>
      <c r="AL9" s="229">
        <f ca="1" t="shared" si="10"/>
        <v>0</v>
      </c>
      <c r="AM9" s="229">
        <f ca="1" t="shared" si="10"/>
        <v>0</v>
      </c>
      <c r="AN9" s="229">
        <f ca="1" t="shared" si="10"/>
        <v>0</v>
      </c>
      <c r="AO9" s="229">
        <f ca="1" t="shared" si="10"/>
        <v>0</v>
      </c>
      <c r="AP9" s="229">
        <f ca="1" t="shared" si="10"/>
        <v>0</v>
      </c>
      <c r="AQ9" s="229">
        <f ca="1" t="shared" si="10"/>
        <v>0</v>
      </c>
      <c r="AR9" s="229">
        <f ca="1" t="shared" si="10"/>
        <v>0</v>
      </c>
      <c r="AS9" s="229">
        <f ca="1" t="shared" si="10"/>
        <v>0</v>
      </c>
      <c r="AT9" s="229">
        <f ca="1" t="shared" si="10"/>
        <v>0</v>
      </c>
      <c r="AU9" s="229">
        <f ca="1" t="shared" si="10"/>
        <v>0</v>
      </c>
      <c r="AV9" s="5"/>
      <c r="AY9" s="240">
        <f aca="true" t="shared" si="11" ref="AY9:AY53">B9</f>
        <v>1990</v>
      </c>
      <c r="AZ9" s="253">
        <f>AVERAGE(AZ12:AZ16)</f>
        <v>36025.936675370736</v>
      </c>
      <c r="BA9" s="232">
        <f aca="true" t="shared" si="12" ref="BA9:BA53">AZ9+SUM(C9:AU9)</f>
        <v>36025.936675370736</v>
      </c>
      <c r="BB9" s="21"/>
      <c r="BC9" s="18"/>
      <c r="BD9" s="224"/>
      <c r="BE9" s="224"/>
      <c r="BF9" s="224"/>
      <c r="BG9" s="258"/>
      <c r="BH9" s="262"/>
      <c r="BI9" s="23"/>
      <c r="BJ9" s="24"/>
      <c r="BK9" s="266"/>
      <c r="BL9" s="269"/>
    </row>
    <row r="10" spans="1:64" ht="15">
      <c r="A10" s="3"/>
      <c r="B10" s="19">
        <f t="shared" si="6"/>
        <v>1991</v>
      </c>
      <c r="C10" s="229">
        <f ca="1" t="shared" si="7"/>
        <v>0</v>
      </c>
      <c r="D10" s="229">
        <f ca="1" t="shared" si="7"/>
        <v>0</v>
      </c>
      <c r="E10" s="229">
        <f ca="1" t="shared" si="7"/>
        <v>0</v>
      </c>
      <c r="F10" s="229">
        <f ca="1" t="shared" si="7"/>
        <v>0</v>
      </c>
      <c r="G10" s="229">
        <f ca="1" t="shared" si="7"/>
        <v>0</v>
      </c>
      <c r="H10" s="229">
        <f ca="1" t="shared" si="7"/>
        <v>0</v>
      </c>
      <c r="I10" s="229">
        <f ca="1" t="shared" si="7"/>
        <v>0</v>
      </c>
      <c r="J10" s="229">
        <f ca="1" t="shared" si="7"/>
        <v>0</v>
      </c>
      <c r="K10" s="229">
        <f ca="1" t="shared" si="7"/>
        <v>0</v>
      </c>
      <c r="L10" s="229">
        <f ca="1" t="shared" si="7"/>
        <v>0</v>
      </c>
      <c r="M10" s="229">
        <f ca="1" t="shared" si="8"/>
        <v>0</v>
      </c>
      <c r="N10" s="229">
        <f ca="1" t="shared" si="8"/>
        <v>0</v>
      </c>
      <c r="O10" s="229">
        <f ca="1" t="shared" si="8"/>
        <v>0</v>
      </c>
      <c r="P10" s="229">
        <f ca="1" t="shared" si="8"/>
        <v>0</v>
      </c>
      <c r="Q10" s="229">
        <f ca="1" t="shared" si="8"/>
        <v>0</v>
      </c>
      <c r="R10" s="229">
        <f ca="1" t="shared" si="8"/>
        <v>0</v>
      </c>
      <c r="S10" s="229">
        <f ca="1" t="shared" si="8"/>
        <v>0</v>
      </c>
      <c r="T10" s="229">
        <f ca="1" t="shared" si="8"/>
        <v>0</v>
      </c>
      <c r="U10" s="229">
        <f ca="1" t="shared" si="8"/>
        <v>0</v>
      </c>
      <c r="V10" s="229">
        <f ca="1" t="shared" si="8"/>
        <v>0</v>
      </c>
      <c r="W10" s="229">
        <f ca="1" t="shared" si="9"/>
        <v>0</v>
      </c>
      <c r="X10" s="229">
        <f ca="1" t="shared" si="9"/>
        <v>0</v>
      </c>
      <c r="Y10" s="229">
        <f ca="1" t="shared" si="9"/>
        <v>0</v>
      </c>
      <c r="Z10" s="229">
        <f ca="1" t="shared" si="9"/>
        <v>0</v>
      </c>
      <c r="AA10" s="229">
        <f ca="1" t="shared" si="9"/>
        <v>0</v>
      </c>
      <c r="AB10" s="229">
        <f ca="1" t="shared" si="9"/>
        <v>0</v>
      </c>
      <c r="AC10" s="229">
        <f ca="1" t="shared" si="9"/>
        <v>0</v>
      </c>
      <c r="AD10" s="229">
        <f ca="1" t="shared" si="9"/>
        <v>0</v>
      </c>
      <c r="AE10" s="229">
        <f ca="1" t="shared" si="9"/>
        <v>0</v>
      </c>
      <c r="AF10" s="229">
        <f ca="1" t="shared" si="9"/>
        <v>0</v>
      </c>
      <c r="AG10" s="229">
        <f ca="1" t="shared" si="10"/>
        <v>0</v>
      </c>
      <c r="AH10" s="229">
        <f ca="1" t="shared" si="10"/>
        <v>0</v>
      </c>
      <c r="AI10" s="229">
        <f ca="1" t="shared" si="10"/>
        <v>0</v>
      </c>
      <c r="AJ10" s="229">
        <f ca="1" t="shared" si="10"/>
        <v>0</v>
      </c>
      <c r="AK10" s="229">
        <f ca="1" t="shared" si="10"/>
        <v>0</v>
      </c>
      <c r="AL10" s="229">
        <f ca="1" t="shared" si="10"/>
        <v>0</v>
      </c>
      <c r="AM10" s="229">
        <f ca="1" t="shared" si="10"/>
        <v>0</v>
      </c>
      <c r="AN10" s="229">
        <f ca="1" t="shared" si="10"/>
        <v>0</v>
      </c>
      <c r="AO10" s="229">
        <f ca="1" t="shared" si="10"/>
        <v>0</v>
      </c>
      <c r="AP10" s="229">
        <f ca="1" t="shared" si="10"/>
        <v>0</v>
      </c>
      <c r="AQ10" s="229">
        <f ca="1" t="shared" si="10"/>
        <v>0</v>
      </c>
      <c r="AR10" s="229">
        <f ca="1" t="shared" si="10"/>
        <v>0</v>
      </c>
      <c r="AS10" s="229">
        <f ca="1" t="shared" si="10"/>
        <v>0</v>
      </c>
      <c r="AT10" s="229">
        <f ca="1" t="shared" si="10"/>
        <v>0</v>
      </c>
      <c r="AU10" s="229">
        <f ca="1" t="shared" si="10"/>
        <v>36025.936675370736</v>
      </c>
      <c r="AV10" s="5"/>
      <c r="AY10" s="240">
        <f t="shared" si="11"/>
        <v>1991</v>
      </c>
      <c r="AZ10" s="253">
        <f aca="true" t="shared" si="13" ref="AZ10:AZ18">AVERAGE(AZ11:AZ15)</f>
        <v>36033.10882162041</v>
      </c>
      <c r="BA10" s="232">
        <f ca="1" t="shared" si="12"/>
        <v>72059.04549699114</v>
      </c>
      <c r="BB10" s="21"/>
      <c r="BC10" s="18"/>
      <c r="BD10" s="224"/>
      <c r="BE10" s="224"/>
      <c r="BF10" s="224"/>
      <c r="BG10" s="258"/>
      <c r="BH10" s="262"/>
      <c r="BI10" s="23"/>
      <c r="BJ10" s="24"/>
      <c r="BK10" s="266"/>
      <c r="BL10" s="269"/>
    </row>
    <row r="11" spans="1:64" ht="15">
      <c r="A11" s="3"/>
      <c r="B11" s="19">
        <f t="shared" si="6"/>
        <v>1992</v>
      </c>
      <c r="C11" s="229">
        <f ca="1" t="shared" si="7"/>
        <v>0</v>
      </c>
      <c r="D11" s="229">
        <f ca="1" t="shared" si="7"/>
        <v>0</v>
      </c>
      <c r="E11" s="229">
        <f ca="1" t="shared" si="7"/>
        <v>0</v>
      </c>
      <c r="F11" s="229">
        <f ca="1" t="shared" si="7"/>
        <v>0</v>
      </c>
      <c r="G11" s="229">
        <f ca="1" t="shared" si="7"/>
        <v>0</v>
      </c>
      <c r="H11" s="229">
        <f ca="1" t="shared" si="7"/>
        <v>0</v>
      </c>
      <c r="I11" s="229">
        <f ca="1" t="shared" si="7"/>
        <v>0</v>
      </c>
      <c r="J11" s="229">
        <f ca="1" t="shared" si="7"/>
        <v>0</v>
      </c>
      <c r="K11" s="229">
        <f ca="1" t="shared" si="7"/>
        <v>0</v>
      </c>
      <c r="L11" s="229">
        <f ca="1" t="shared" si="7"/>
        <v>0</v>
      </c>
      <c r="M11" s="229">
        <f ca="1" t="shared" si="8"/>
        <v>0</v>
      </c>
      <c r="N11" s="229">
        <f ca="1" t="shared" si="8"/>
        <v>0</v>
      </c>
      <c r="O11" s="229">
        <f ca="1" t="shared" si="8"/>
        <v>0</v>
      </c>
      <c r="P11" s="229">
        <f ca="1" t="shared" si="8"/>
        <v>0</v>
      </c>
      <c r="Q11" s="229">
        <f ca="1" t="shared" si="8"/>
        <v>0</v>
      </c>
      <c r="R11" s="229">
        <f ca="1" t="shared" si="8"/>
        <v>0</v>
      </c>
      <c r="S11" s="229">
        <f ca="1" t="shared" si="8"/>
        <v>0</v>
      </c>
      <c r="T11" s="229">
        <f ca="1" t="shared" si="8"/>
        <v>0</v>
      </c>
      <c r="U11" s="229">
        <f ca="1" t="shared" si="8"/>
        <v>0</v>
      </c>
      <c r="V11" s="229">
        <f ca="1" t="shared" si="8"/>
        <v>0</v>
      </c>
      <c r="W11" s="229">
        <f ca="1" t="shared" si="9"/>
        <v>0</v>
      </c>
      <c r="X11" s="229">
        <f ca="1" t="shared" si="9"/>
        <v>0</v>
      </c>
      <c r="Y11" s="229">
        <f ca="1" t="shared" si="9"/>
        <v>0</v>
      </c>
      <c r="Z11" s="229">
        <f ca="1" t="shared" si="9"/>
        <v>0</v>
      </c>
      <c r="AA11" s="229">
        <f ca="1" t="shared" si="9"/>
        <v>0</v>
      </c>
      <c r="AB11" s="229">
        <f ca="1" t="shared" si="9"/>
        <v>0</v>
      </c>
      <c r="AC11" s="229">
        <f ca="1" t="shared" si="9"/>
        <v>0</v>
      </c>
      <c r="AD11" s="229">
        <f ca="1" t="shared" si="9"/>
        <v>0</v>
      </c>
      <c r="AE11" s="229">
        <f ca="1" t="shared" si="9"/>
        <v>0</v>
      </c>
      <c r="AF11" s="229">
        <f ca="1" t="shared" si="9"/>
        <v>0</v>
      </c>
      <c r="AG11" s="229">
        <f ca="1" t="shared" si="10"/>
        <v>0</v>
      </c>
      <c r="AH11" s="229">
        <f ca="1" t="shared" si="10"/>
        <v>0</v>
      </c>
      <c r="AI11" s="229">
        <f ca="1" t="shared" si="10"/>
        <v>0</v>
      </c>
      <c r="AJ11" s="229">
        <f ca="1" t="shared" si="10"/>
        <v>0</v>
      </c>
      <c r="AK11" s="229">
        <f ca="1" t="shared" si="10"/>
        <v>0</v>
      </c>
      <c r="AL11" s="229">
        <f ca="1" t="shared" si="10"/>
        <v>0</v>
      </c>
      <c r="AM11" s="229">
        <f ca="1" t="shared" si="10"/>
        <v>0</v>
      </c>
      <c r="AN11" s="229">
        <f ca="1" t="shared" si="10"/>
        <v>0</v>
      </c>
      <c r="AO11" s="229">
        <f ca="1" t="shared" si="10"/>
        <v>0</v>
      </c>
      <c r="AP11" s="229">
        <f ca="1" t="shared" si="10"/>
        <v>0</v>
      </c>
      <c r="AQ11" s="229">
        <f ca="1" t="shared" si="10"/>
        <v>0</v>
      </c>
      <c r="AR11" s="229">
        <f ca="1" t="shared" si="10"/>
        <v>0</v>
      </c>
      <c r="AS11" s="229">
        <f ca="1" t="shared" si="10"/>
        <v>0</v>
      </c>
      <c r="AT11" s="229">
        <f ca="1" t="shared" si="10"/>
        <v>36025.936675370736</v>
      </c>
      <c r="AU11" s="229">
        <f ca="1" t="shared" si="10"/>
        <v>36033.10882162041</v>
      </c>
      <c r="AV11" s="5"/>
      <c r="AY11" s="240">
        <f t="shared" si="11"/>
        <v>1992</v>
      </c>
      <c r="AZ11" s="253">
        <f t="shared" si="13"/>
        <v>36025.936675370736</v>
      </c>
      <c r="BA11" s="232">
        <f ca="1" t="shared" si="12"/>
        <v>108084.98217236187</v>
      </c>
      <c r="BB11" s="21"/>
      <c r="BC11" s="18"/>
      <c r="BD11" s="224"/>
      <c r="BE11" s="224"/>
      <c r="BF11" s="224"/>
      <c r="BG11" s="258"/>
      <c r="BH11" s="262"/>
      <c r="BI11" s="23"/>
      <c r="BJ11" s="24"/>
      <c r="BK11" s="266"/>
      <c r="BL11" s="269"/>
    </row>
    <row r="12" spans="1:64" ht="15">
      <c r="A12" s="3"/>
      <c r="B12" s="19">
        <f t="shared" si="6"/>
        <v>1993</v>
      </c>
      <c r="C12" s="229">
        <f ca="1" t="shared" si="7"/>
        <v>0</v>
      </c>
      <c r="D12" s="229">
        <f ca="1" t="shared" si="7"/>
        <v>0</v>
      </c>
      <c r="E12" s="229">
        <f ca="1" t="shared" si="7"/>
        <v>0</v>
      </c>
      <c r="F12" s="229">
        <f ca="1" t="shared" si="7"/>
        <v>0</v>
      </c>
      <c r="G12" s="229">
        <f ca="1" t="shared" si="7"/>
        <v>0</v>
      </c>
      <c r="H12" s="229">
        <f ca="1" t="shared" si="7"/>
        <v>0</v>
      </c>
      <c r="I12" s="229">
        <f ca="1" t="shared" si="7"/>
        <v>0</v>
      </c>
      <c r="J12" s="229">
        <f ca="1" t="shared" si="7"/>
        <v>0</v>
      </c>
      <c r="K12" s="229">
        <f ca="1" t="shared" si="7"/>
        <v>0</v>
      </c>
      <c r="L12" s="229">
        <f ca="1" t="shared" si="7"/>
        <v>0</v>
      </c>
      <c r="M12" s="229">
        <f ca="1" t="shared" si="8"/>
        <v>0</v>
      </c>
      <c r="N12" s="229">
        <f ca="1" t="shared" si="8"/>
        <v>0</v>
      </c>
      <c r="O12" s="229">
        <f ca="1" t="shared" si="8"/>
        <v>0</v>
      </c>
      <c r="P12" s="229">
        <f ca="1" t="shared" si="8"/>
        <v>0</v>
      </c>
      <c r="Q12" s="229">
        <f ca="1" t="shared" si="8"/>
        <v>0</v>
      </c>
      <c r="R12" s="229">
        <f ca="1" t="shared" si="8"/>
        <v>0</v>
      </c>
      <c r="S12" s="229">
        <f ca="1" t="shared" si="8"/>
        <v>0</v>
      </c>
      <c r="T12" s="229">
        <f ca="1" t="shared" si="8"/>
        <v>0</v>
      </c>
      <c r="U12" s="229">
        <f ca="1" t="shared" si="8"/>
        <v>0</v>
      </c>
      <c r="V12" s="229">
        <f ca="1" t="shared" si="8"/>
        <v>0</v>
      </c>
      <c r="W12" s="229">
        <f ca="1" t="shared" si="9"/>
        <v>0</v>
      </c>
      <c r="X12" s="229">
        <f ca="1" t="shared" si="9"/>
        <v>0</v>
      </c>
      <c r="Y12" s="229">
        <f ca="1" t="shared" si="9"/>
        <v>0</v>
      </c>
      <c r="Z12" s="229">
        <f ca="1" t="shared" si="9"/>
        <v>0</v>
      </c>
      <c r="AA12" s="229">
        <f ca="1" t="shared" si="9"/>
        <v>0</v>
      </c>
      <c r="AB12" s="229">
        <f ca="1" t="shared" si="9"/>
        <v>0</v>
      </c>
      <c r="AC12" s="229">
        <f ca="1" t="shared" si="9"/>
        <v>0</v>
      </c>
      <c r="AD12" s="229">
        <f ca="1" t="shared" si="9"/>
        <v>0</v>
      </c>
      <c r="AE12" s="229">
        <f ca="1" t="shared" si="9"/>
        <v>0</v>
      </c>
      <c r="AF12" s="229">
        <f ca="1" t="shared" si="9"/>
        <v>0</v>
      </c>
      <c r="AG12" s="229">
        <f ca="1" t="shared" si="10"/>
        <v>0</v>
      </c>
      <c r="AH12" s="229">
        <f ca="1" t="shared" si="10"/>
        <v>0</v>
      </c>
      <c r="AI12" s="229">
        <f ca="1" t="shared" si="10"/>
        <v>0</v>
      </c>
      <c r="AJ12" s="229">
        <f ca="1" t="shared" si="10"/>
        <v>0</v>
      </c>
      <c r="AK12" s="229">
        <f ca="1" t="shared" si="10"/>
        <v>0</v>
      </c>
      <c r="AL12" s="229">
        <f ca="1" t="shared" si="10"/>
        <v>0</v>
      </c>
      <c r="AM12" s="229">
        <f ca="1" t="shared" si="10"/>
        <v>0</v>
      </c>
      <c r="AN12" s="229">
        <f ca="1" t="shared" si="10"/>
        <v>0</v>
      </c>
      <c r="AO12" s="229">
        <f ca="1" t="shared" si="10"/>
        <v>0</v>
      </c>
      <c r="AP12" s="229">
        <f ca="1" t="shared" si="10"/>
        <v>0</v>
      </c>
      <c r="AQ12" s="229">
        <f ca="1" t="shared" si="10"/>
        <v>0</v>
      </c>
      <c r="AR12" s="229">
        <f ca="1" t="shared" si="10"/>
        <v>0</v>
      </c>
      <c r="AS12" s="229">
        <f ca="1" t="shared" si="10"/>
        <v>36025.936675370736</v>
      </c>
      <c r="AT12" s="229">
        <f ca="1" t="shared" si="10"/>
        <v>36033.10882162041</v>
      </c>
      <c r="AU12" s="229">
        <f ca="1" t="shared" si="10"/>
        <v>36025.936675370736</v>
      </c>
      <c r="AV12" s="5"/>
      <c r="AY12" s="240">
        <f t="shared" si="11"/>
        <v>1993</v>
      </c>
      <c r="AZ12" s="253">
        <f t="shared" si="13"/>
        <v>36014.218441410034</v>
      </c>
      <c r="BA12" s="232">
        <f ca="1" t="shared" si="12"/>
        <v>144099.2006137719</v>
      </c>
      <c r="BB12" s="21"/>
      <c r="BC12" s="18"/>
      <c r="BD12" s="224"/>
      <c r="BE12" s="224"/>
      <c r="BF12" s="224"/>
      <c r="BG12" s="258"/>
      <c r="BH12" s="262"/>
      <c r="BI12" s="23"/>
      <c r="BJ12" s="24"/>
      <c r="BK12" s="266"/>
      <c r="BL12" s="269"/>
    </row>
    <row r="13" spans="1:64" ht="15">
      <c r="A13" s="3"/>
      <c r="B13" s="19">
        <f t="shared" si="6"/>
        <v>1994</v>
      </c>
      <c r="C13" s="229">
        <f ca="1" t="shared" si="7"/>
        <v>0</v>
      </c>
      <c r="D13" s="229">
        <f ca="1" t="shared" si="7"/>
        <v>0</v>
      </c>
      <c r="E13" s="229">
        <f ca="1" t="shared" si="7"/>
        <v>0</v>
      </c>
      <c r="F13" s="229">
        <f ca="1" t="shared" si="7"/>
        <v>0</v>
      </c>
      <c r="G13" s="229">
        <f ca="1" t="shared" si="7"/>
        <v>0</v>
      </c>
      <c r="H13" s="229">
        <f ca="1" t="shared" si="7"/>
        <v>0</v>
      </c>
      <c r="I13" s="229">
        <f ca="1" t="shared" si="7"/>
        <v>0</v>
      </c>
      <c r="J13" s="229">
        <f ca="1" t="shared" si="7"/>
        <v>0</v>
      </c>
      <c r="K13" s="229">
        <f ca="1" t="shared" si="7"/>
        <v>0</v>
      </c>
      <c r="L13" s="229">
        <f ca="1" t="shared" si="7"/>
        <v>0</v>
      </c>
      <c r="M13" s="229">
        <f ca="1" t="shared" si="8"/>
        <v>0</v>
      </c>
      <c r="N13" s="229">
        <f ca="1" t="shared" si="8"/>
        <v>0</v>
      </c>
      <c r="O13" s="229">
        <f ca="1" t="shared" si="8"/>
        <v>0</v>
      </c>
      <c r="P13" s="229">
        <f ca="1" t="shared" si="8"/>
        <v>0</v>
      </c>
      <c r="Q13" s="229">
        <f ca="1" t="shared" si="8"/>
        <v>0</v>
      </c>
      <c r="R13" s="229">
        <f ca="1" t="shared" si="8"/>
        <v>0</v>
      </c>
      <c r="S13" s="229">
        <f ca="1" t="shared" si="8"/>
        <v>0</v>
      </c>
      <c r="T13" s="229">
        <f ca="1" t="shared" si="8"/>
        <v>0</v>
      </c>
      <c r="U13" s="229">
        <f ca="1" t="shared" si="8"/>
        <v>0</v>
      </c>
      <c r="V13" s="229">
        <f ca="1" t="shared" si="8"/>
        <v>0</v>
      </c>
      <c r="W13" s="229">
        <f ca="1" t="shared" si="9"/>
        <v>0</v>
      </c>
      <c r="X13" s="229">
        <f ca="1" t="shared" si="9"/>
        <v>0</v>
      </c>
      <c r="Y13" s="229">
        <f ca="1" t="shared" si="9"/>
        <v>0</v>
      </c>
      <c r="Z13" s="229">
        <f ca="1" t="shared" si="9"/>
        <v>0</v>
      </c>
      <c r="AA13" s="229">
        <f ca="1" t="shared" si="9"/>
        <v>0</v>
      </c>
      <c r="AB13" s="229">
        <f ca="1" t="shared" si="9"/>
        <v>0</v>
      </c>
      <c r="AC13" s="229">
        <f ca="1" t="shared" si="9"/>
        <v>0</v>
      </c>
      <c r="AD13" s="229">
        <f ca="1" t="shared" si="9"/>
        <v>0</v>
      </c>
      <c r="AE13" s="229">
        <f ca="1" t="shared" si="9"/>
        <v>0</v>
      </c>
      <c r="AF13" s="229">
        <f ca="1" t="shared" si="9"/>
        <v>0</v>
      </c>
      <c r="AG13" s="229">
        <f ca="1" t="shared" si="10"/>
        <v>0</v>
      </c>
      <c r="AH13" s="229">
        <f ca="1" t="shared" si="10"/>
        <v>0</v>
      </c>
      <c r="AI13" s="229">
        <f ca="1" t="shared" si="10"/>
        <v>0</v>
      </c>
      <c r="AJ13" s="229">
        <f ca="1" t="shared" si="10"/>
        <v>0</v>
      </c>
      <c r="AK13" s="229">
        <f ca="1" t="shared" si="10"/>
        <v>0</v>
      </c>
      <c r="AL13" s="229">
        <f ca="1" t="shared" si="10"/>
        <v>0</v>
      </c>
      <c r="AM13" s="229">
        <f ca="1" t="shared" si="10"/>
        <v>0</v>
      </c>
      <c r="AN13" s="229">
        <f ca="1" t="shared" si="10"/>
        <v>0</v>
      </c>
      <c r="AO13" s="229">
        <f ca="1" t="shared" si="10"/>
        <v>0</v>
      </c>
      <c r="AP13" s="229">
        <f ca="1" t="shared" si="10"/>
        <v>0</v>
      </c>
      <c r="AQ13" s="229">
        <f ca="1" t="shared" si="10"/>
        <v>0</v>
      </c>
      <c r="AR13" s="229">
        <f ca="1" t="shared" si="10"/>
        <v>36025.936675370736</v>
      </c>
      <c r="AS13" s="229">
        <f ca="1" t="shared" si="10"/>
        <v>36033.10882162041</v>
      </c>
      <c r="AT13" s="229">
        <f ca="1" t="shared" si="10"/>
        <v>36025.936675370736</v>
      </c>
      <c r="AU13" s="229">
        <f ca="1" t="shared" si="10"/>
        <v>36014.218441410034</v>
      </c>
      <c r="AV13" s="5"/>
      <c r="AY13" s="240">
        <f t="shared" si="11"/>
        <v>1994</v>
      </c>
      <c r="AZ13" s="253">
        <f t="shared" si="13"/>
        <v>36022.3762806159</v>
      </c>
      <c r="BA13" s="232">
        <f ca="1" t="shared" si="12"/>
        <v>180121.5768943878</v>
      </c>
      <c r="BB13" s="21"/>
      <c r="BC13" s="18"/>
      <c r="BD13" s="224"/>
      <c r="BE13" s="224"/>
      <c r="BF13" s="224"/>
      <c r="BG13" s="258"/>
      <c r="BH13" s="262"/>
      <c r="BI13" s="23"/>
      <c r="BJ13" s="24"/>
      <c r="BK13" s="266"/>
      <c r="BL13" s="269"/>
    </row>
    <row r="14" spans="1:64" ht="15">
      <c r="A14" s="3"/>
      <c r="B14" s="19">
        <f t="shared" si="6"/>
        <v>1995</v>
      </c>
      <c r="C14" s="229">
        <f ca="1" t="shared" si="7"/>
        <v>0</v>
      </c>
      <c r="D14" s="229">
        <f ca="1" t="shared" si="7"/>
        <v>0</v>
      </c>
      <c r="E14" s="229">
        <f ca="1" t="shared" si="7"/>
        <v>0</v>
      </c>
      <c r="F14" s="229">
        <f ca="1" t="shared" si="7"/>
        <v>0</v>
      </c>
      <c r="G14" s="229">
        <f ca="1" t="shared" si="7"/>
        <v>0</v>
      </c>
      <c r="H14" s="229">
        <f ca="1" t="shared" si="7"/>
        <v>0</v>
      </c>
      <c r="I14" s="229">
        <f ca="1" t="shared" si="7"/>
        <v>0</v>
      </c>
      <c r="J14" s="229">
        <f ca="1" t="shared" si="7"/>
        <v>0</v>
      </c>
      <c r="K14" s="229">
        <f ca="1" t="shared" si="7"/>
        <v>0</v>
      </c>
      <c r="L14" s="229">
        <f ca="1" t="shared" si="7"/>
        <v>0</v>
      </c>
      <c r="M14" s="229">
        <f ca="1" t="shared" si="8"/>
        <v>0</v>
      </c>
      <c r="N14" s="229">
        <f ca="1" t="shared" si="8"/>
        <v>0</v>
      </c>
      <c r="O14" s="229">
        <f ca="1" t="shared" si="8"/>
        <v>0</v>
      </c>
      <c r="P14" s="229">
        <f ca="1" t="shared" si="8"/>
        <v>0</v>
      </c>
      <c r="Q14" s="229">
        <f ca="1" t="shared" si="8"/>
        <v>0</v>
      </c>
      <c r="R14" s="229">
        <f ca="1" t="shared" si="8"/>
        <v>0</v>
      </c>
      <c r="S14" s="229">
        <f ca="1" t="shared" si="8"/>
        <v>0</v>
      </c>
      <c r="T14" s="229">
        <f ca="1" t="shared" si="8"/>
        <v>0</v>
      </c>
      <c r="U14" s="229">
        <f ca="1" t="shared" si="8"/>
        <v>0</v>
      </c>
      <c r="V14" s="229">
        <f ca="1" t="shared" si="8"/>
        <v>0</v>
      </c>
      <c r="W14" s="229">
        <f ca="1" t="shared" si="9"/>
        <v>0</v>
      </c>
      <c r="X14" s="229">
        <f ca="1" t="shared" si="9"/>
        <v>0</v>
      </c>
      <c r="Y14" s="229">
        <f ca="1" t="shared" si="9"/>
        <v>0</v>
      </c>
      <c r="Z14" s="229">
        <f ca="1" t="shared" si="9"/>
        <v>0</v>
      </c>
      <c r="AA14" s="229">
        <f ca="1" t="shared" si="9"/>
        <v>0</v>
      </c>
      <c r="AB14" s="229">
        <f ca="1" t="shared" si="9"/>
        <v>0</v>
      </c>
      <c r="AC14" s="229">
        <f ca="1" t="shared" si="9"/>
        <v>0</v>
      </c>
      <c r="AD14" s="229">
        <f ca="1" t="shared" si="9"/>
        <v>0</v>
      </c>
      <c r="AE14" s="229">
        <f ca="1" t="shared" si="9"/>
        <v>0</v>
      </c>
      <c r="AF14" s="229">
        <f ca="1" t="shared" si="9"/>
        <v>0</v>
      </c>
      <c r="AG14" s="229">
        <f ca="1" t="shared" si="10"/>
        <v>0</v>
      </c>
      <c r="AH14" s="229">
        <f ca="1" t="shared" si="10"/>
        <v>0</v>
      </c>
      <c r="AI14" s="229">
        <f ca="1" t="shared" si="10"/>
        <v>0</v>
      </c>
      <c r="AJ14" s="229">
        <f ca="1" t="shared" si="10"/>
        <v>0</v>
      </c>
      <c r="AK14" s="229">
        <f ca="1" t="shared" si="10"/>
        <v>0</v>
      </c>
      <c r="AL14" s="229">
        <f ca="1" t="shared" si="10"/>
        <v>0</v>
      </c>
      <c r="AM14" s="229">
        <f ca="1" t="shared" si="10"/>
        <v>0</v>
      </c>
      <c r="AN14" s="229">
        <f ca="1" t="shared" si="10"/>
        <v>0</v>
      </c>
      <c r="AO14" s="229">
        <f ca="1" t="shared" si="10"/>
        <v>0</v>
      </c>
      <c r="AP14" s="229">
        <f ca="1" t="shared" si="10"/>
        <v>0</v>
      </c>
      <c r="AQ14" s="229">
        <f ca="1" t="shared" si="10"/>
        <v>36025.936675370736</v>
      </c>
      <c r="AR14" s="229">
        <f ca="1" t="shared" si="10"/>
        <v>36033.10882162041</v>
      </c>
      <c r="AS14" s="229">
        <f ca="1" t="shared" si="10"/>
        <v>36025.936675370736</v>
      </c>
      <c r="AT14" s="229">
        <f ca="1" t="shared" si="10"/>
        <v>36014.218441410034</v>
      </c>
      <c r="AU14" s="229">
        <f ca="1" t="shared" si="10"/>
        <v>36022.3762806159</v>
      </c>
      <c r="AV14" s="5"/>
      <c r="AY14" s="240">
        <f t="shared" si="11"/>
        <v>1995</v>
      </c>
      <c r="AZ14" s="253">
        <f t="shared" si="13"/>
        <v>36040.42235956405</v>
      </c>
      <c r="BA14" s="232">
        <f ca="1" t="shared" si="12"/>
        <v>216161.99925395186</v>
      </c>
      <c r="BB14" s="21"/>
      <c r="BC14" s="18"/>
      <c r="BD14" s="224"/>
      <c r="BE14" s="224"/>
      <c r="BF14" s="224"/>
      <c r="BG14" s="258"/>
      <c r="BH14" s="262"/>
      <c r="BI14" s="23"/>
      <c r="BJ14" s="24"/>
      <c r="BK14" s="266"/>
      <c r="BL14" s="269"/>
    </row>
    <row r="15" spans="1:64" ht="15">
      <c r="A15" s="3"/>
      <c r="B15" s="19">
        <f t="shared" si="6"/>
        <v>1996</v>
      </c>
      <c r="C15" s="229">
        <f ca="1" t="shared" si="7"/>
        <v>0</v>
      </c>
      <c r="D15" s="229">
        <f ca="1" t="shared" si="7"/>
        <v>0</v>
      </c>
      <c r="E15" s="229">
        <f ca="1" t="shared" si="7"/>
        <v>0</v>
      </c>
      <c r="F15" s="229">
        <f ca="1" t="shared" si="7"/>
        <v>0</v>
      </c>
      <c r="G15" s="229">
        <f ca="1" t="shared" si="7"/>
        <v>0</v>
      </c>
      <c r="H15" s="229">
        <f ca="1" t="shared" si="7"/>
        <v>0</v>
      </c>
      <c r="I15" s="229">
        <f ca="1" t="shared" si="7"/>
        <v>0</v>
      </c>
      <c r="J15" s="229">
        <f ca="1" t="shared" si="7"/>
        <v>0</v>
      </c>
      <c r="K15" s="229">
        <f ca="1" t="shared" si="7"/>
        <v>0</v>
      </c>
      <c r="L15" s="229">
        <f ca="1" t="shared" si="7"/>
        <v>0</v>
      </c>
      <c r="M15" s="229">
        <f ca="1" t="shared" si="8"/>
        <v>0</v>
      </c>
      <c r="N15" s="229">
        <f ca="1" t="shared" si="8"/>
        <v>0</v>
      </c>
      <c r="O15" s="229">
        <f ca="1" t="shared" si="8"/>
        <v>0</v>
      </c>
      <c r="P15" s="229">
        <f ca="1" t="shared" si="8"/>
        <v>0</v>
      </c>
      <c r="Q15" s="229">
        <f ca="1" t="shared" si="8"/>
        <v>0</v>
      </c>
      <c r="R15" s="229">
        <f ca="1" t="shared" si="8"/>
        <v>0</v>
      </c>
      <c r="S15" s="229">
        <f ca="1" t="shared" si="8"/>
        <v>0</v>
      </c>
      <c r="T15" s="229">
        <f ca="1" t="shared" si="8"/>
        <v>0</v>
      </c>
      <c r="U15" s="229">
        <f ca="1" t="shared" si="8"/>
        <v>0</v>
      </c>
      <c r="V15" s="229">
        <f ca="1" t="shared" si="8"/>
        <v>0</v>
      </c>
      <c r="W15" s="229">
        <f ca="1" t="shared" si="9"/>
        <v>0</v>
      </c>
      <c r="X15" s="229">
        <f ca="1" t="shared" si="9"/>
        <v>0</v>
      </c>
      <c r="Y15" s="229">
        <f ca="1" t="shared" si="9"/>
        <v>0</v>
      </c>
      <c r="Z15" s="229">
        <f ca="1" t="shared" si="9"/>
        <v>0</v>
      </c>
      <c r="AA15" s="229">
        <f ca="1" t="shared" si="9"/>
        <v>0</v>
      </c>
      <c r="AB15" s="229">
        <f ca="1" t="shared" si="9"/>
        <v>0</v>
      </c>
      <c r="AC15" s="229">
        <f ca="1" t="shared" si="9"/>
        <v>0</v>
      </c>
      <c r="AD15" s="229">
        <f ca="1" t="shared" si="9"/>
        <v>0</v>
      </c>
      <c r="AE15" s="229">
        <f ca="1" t="shared" si="9"/>
        <v>0</v>
      </c>
      <c r="AF15" s="229">
        <f ca="1" t="shared" si="9"/>
        <v>0</v>
      </c>
      <c r="AG15" s="229">
        <f ca="1" t="shared" si="10"/>
        <v>0</v>
      </c>
      <c r="AH15" s="229">
        <f ca="1" t="shared" si="10"/>
        <v>0</v>
      </c>
      <c r="AI15" s="229">
        <f ca="1" t="shared" si="10"/>
        <v>0</v>
      </c>
      <c r="AJ15" s="229">
        <f ca="1" t="shared" si="10"/>
        <v>0</v>
      </c>
      <c r="AK15" s="229">
        <f ca="1" t="shared" si="10"/>
        <v>0</v>
      </c>
      <c r="AL15" s="229">
        <f ca="1" t="shared" si="10"/>
        <v>0</v>
      </c>
      <c r="AM15" s="229">
        <f ca="1" t="shared" si="10"/>
        <v>0</v>
      </c>
      <c r="AN15" s="229">
        <f ca="1" t="shared" si="10"/>
        <v>0</v>
      </c>
      <c r="AO15" s="229">
        <f ca="1" t="shared" si="10"/>
        <v>0</v>
      </c>
      <c r="AP15" s="229">
        <f ca="1" t="shared" si="10"/>
        <v>36025.936675370736</v>
      </c>
      <c r="AQ15" s="229">
        <f ca="1" t="shared" si="10"/>
        <v>36033.10882162041</v>
      </c>
      <c r="AR15" s="229">
        <f ca="1" t="shared" si="10"/>
        <v>36025.936675370736</v>
      </c>
      <c r="AS15" s="229">
        <f ca="1" t="shared" si="10"/>
        <v>36014.218441410034</v>
      </c>
      <c r="AT15" s="229">
        <f ca="1" t="shared" si="10"/>
        <v>36022.3762806159</v>
      </c>
      <c r="AU15" s="229">
        <f ca="1" t="shared" si="10"/>
        <v>36040.42235956405</v>
      </c>
      <c r="AV15" s="5"/>
      <c r="AY15" s="240">
        <f t="shared" si="11"/>
        <v>1996</v>
      </c>
      <c r="AZ15" s="253">
        <f t="shared" si="13"/>
        <v>36062.590351141305</v>
      </c>
      <c r="BA15" s="232">
        <f ca="1" t="shared" si="12"/>
        <v>252224.58960509318</v>
      </c>
      <c r="BB15" s="21"/>
      <c r="BC15" s="18"/>
      <c r="BD15" s="224"/>
      <c r="BE15" s="224"/>
      <c r="BF15" s="224"/>
      <c r="BG15" s="258"/>
      <c r="BH15" s="262"/>
      <c r="BI15" s="23"/>
      <c r="BJ15" s="24"/>
      <c r="BK15" s="266"/>
      <c r="BL15" s="269"/>
    </row>
    <row r="16" spans="1:64" ht="15">
      <c r="A16" s="3"/>
      <c r="B16" s="19">
        <f aca="true" t="shared" si="14" ref="B16:B22">B17-1</f>
        <v>1997</v>
      </c>
      <c r="C16" s="229">
        <f ca="1" t="shared" si="7"/>
        <v>0</v>
      </c>
      <c r="D16" s="229">
        <f ca="1" t="shared" si="7"/>
        <v>0</v>
      </c>
      <c r="E16" s="229">
        <f ca="1" t="shared" si="7"/>
        <v>0</v>
      </c>
      <c r="F16" s="229">
        <f ca="1" t="shared" si="7"/>
        <v>0</v>
      </c>
      <c r="G16" s="229">
        <f ca="1" t="shared" si="7"/>
        <v>0</v>
      </c>
      <c r="H16" s="229">
        <f ca="1" t="shared" si="7"/>
        <v>0</v>
      </c>
      <c r="I16" s="229">
        <f ca="1" t="shared" si="7"/>
        <v>0</v>
      </c>
      <c r="J16" s="229">
        <f ca="1" t="shared" si="7"/>
        <v>0</v>
      </c>
      <c r="K16" s="229">
        <f ca="1" t="shared" si="7"/>
        <v>0</v>
      </c>
      <c r="L16" s="229">
        <f ca="1" t="shared" si="7"/>
        <v>0</v>
      </c>
      <c r="M16" s="229">
        <f ca="1" t="shared" si="8"/>
        <v>0</v>
      </c>
      <c r="N16" s="229">
        <f ca="1" t="shared" si="8"/>
        <v>0</v>
      </c>
      <c r="O16" s="229">
        <f ca="1" t="shared" si="8"/>
        <v>0</v>
      </c>
      <c r="P16" s="229">
        <f ca="1" t="shared" si="8"/>
        <v>0</v>
      </c>
      <c r="Q16" s="229">
        <f ca="1" t="shared" si="8"/>
        <v>0</v>
      </c>
      <c r="R16" s="229">
        <f ca="1" t="shared" si="8"/>
        <v>0</v>
      </c>
      <c r="S16" s="229">
        <f ca="1" t="shared" si="8"/>
        <v>0</v>
      </c>
      <c r="T16" s="229">
        <f ca="1" t="shared" si="8"/>
        <v>0</v>
      </c>
      <c r="U16" s="229">
        <f ca="1" t="shared" si="8"/>
        <v>0</v>
      </c>
      <c r="V16" s="229">
        <f ca="1" t="shared" si="8"/>
        <v>0</v>
      </c>
      <c r="W16" s="229">
        <f ca="1" t="shared" si="9"/>
        <v>0</v>
      </c>
      <c r="X16" s="229">
        <f ca="1" t="shared" si="9"/>
        <v>0</v>
      </c>
      <c r="Y16" s="229">
        <f ca="1" t="shared" si="9"/>
        <v>0</v>
      </c>
      <c r="Z16" s="229">
        <f ca="1" t="shared" si="9"/>
        <v>0</v>
      </c>
      <c r="AA16" s="229">
        <f ca="1" t="shared" si="9"/>
        <v>0</v>
      </c>
      <c r="AB16" s="229">
        <f ca="1" t="shared" si="9"/>
        <v>0</v>
      </c>
      <c r="AC16" s="229">
        <f ca="1" t="shared" si="9"/>
        <v>0</v>
      </c>
      <c r="AD16" s="229">
        <f ca="1" t="shared" si="9"/>
        <v>0</v>
      </c>
      <c r="AE16" s="229">
        <f ca="1" t="shared" si="9"/>
        <v>0</v>
      </c>
      <c r="AF16" s="229">
        <f ca="1" t="shared" si="9"/>
        <v>0</v>
      </c>
      <c r="AG16" s="229">
        <f ca="1" t="shared" si="10"/>
        <v>0</v>
      </c>
      <c r="AH16" s="229">
        <f ca="1" t="shared" si="10"/>
        <v>0</v>
      </c>
      <c r="AI16" s="229">
        <f ca="1" t="shared" si="10"/>
        <v>0</v>
      </c>
      <c r="AJ16" s="229">
        <f ca="1" t="shared" si="10"/>
        <v>0</v>
      </c>
      <c r="AK16" s="229">
        <f ca="1" t="shared" si="10"/>
        <v>0</v>
      </c>
      <c r="AL16" s="229">
        <f ca="1" t="shared" si="10"/>
        <v>0</v>
      </c>
      <c r="AM16" s="229">
        <f ca="1" t="shared" si="10"/>
        <v>0</v>
      </c>
      <c r="AN16" s="229">
        <f ca="1" t="shared" si="10"/>
        <v>0</v>
      </c>
      <c r="AO16" s="229">
        <f ca="1" t="shared" si="10"/>
        <v>36025.936675370736</v>
      </c>
      <c r="AP16" s="229">
        <f ca="1" t="shared" si="10"/>
        <v>36033.10882162041</v>
      </c>
      <c r="AQ16" s="229">
        <f ca="1" t="shared" si="10"/>
        <v>36025.936675370736</v>
      </c>
      <c r="AR16" s="229">
        <f ca="1" t="shared" si="10"/>
        <v>36014.218441410034</v>
      </c>
      <c r="AS16" s="229">
        <f ca="1" t="shared" si="10"/>
        <v>36022.3762806159</v>
      </c>
      <c r="AT16" s="229">
        <f ca="1" t="shared" si="10"/>
        <v>36040.42235956405</v>
      </c>
      <c r="AU16" s="229">
        <f ca="1" t="shared" si="10"/>
        <v>36062.590351141305</v>
      </c>
      <c r="AV16" s="5"/>
      <c r="AY16" s="240">
        <f t="shared" si="11"/>
        <v>1997</v>
      </c>
      <c r="AZ16" s="253">
        <f t="shared" si="13"/>
        <v>35990.075944122356</v>
      </c>
      <c r="BA16" s="232">
        <f ca="1" t="shared" si="12"/>
        <v>288214.6655492155</v>
      </c>
      <c r="BB16" s="21"/>
      <c r="BC16" s="18"/>
      <c r="BD16" s="224"/>
      <c r="BE16" s="224"/>
      <c r="BF16" s="224"/>
      <c r="BG16" s="258"/>
      <c r="BH16" s="262"/>
      <c r="BI16" s="23"/>
      <c r="BJ16" s="24"/>
      <c r="BK16" s="266"/>
      <c r="BL16" s="269"/>
    </row>
    <row r="17" spans="1:64" ht="15">
      <c r="A17" s="3"/>
      <c r="B17" s="19">
        <f t="shared" si="14"/>
        <v>1998</v>
      </c>
      <c r="C17" s="229">
        <f ca="1" t="shared" si="7"/>
        <v>0</v>
      </c>
      <c r="D17" s="229">
        <f ca="1" t="shared" si="7"/>
        <v>0</v>
      </c>
      <c r="E17" s="229">
        <f ca="1" t="shared" si="7"/>
        <v>0</v>
      </c>
      <c r="F17" s="229">
        <f ca="1" t="shared" si="7"/>
        <v>0</v>
      </c>
      <c r="G17" s="229">
        <f ca="1" t="shared" si="7"/>
        <v>0</v>
      </c>
      <c r="H17" s="229">
        <f ca="1" t="shared" si="7"/>
        <v>0</v>
      </c>
      <c r="I17" s="229">
        <f ca="1" t="shared" si="7"/>
        <v>0</v>
      </c>
      <c r="J17" s="229">
        <f ca="1" t="shared" si="7"/>
        <v>0</v>
      </c>
      <c r="K17" s="229">
        <f ca="1" t="shared" si="7"/>
        <v>0</v>
      </c>
      <c r="L17" s="229">
        <f ca="1" t="shared" si="7"/>
        <v>0</v>
      </c>
      <c r="M17" s="229">
        <f ca="1" t="shared" si="8"/>
        <v>0</v>
      </c>
      <c r="N17" s="229">
        <f ca="1" t="shared" si="8"/>
        <v>0</v>
      </c>
      <c r="O17" s="229">
        <f ca="1" t="shared" si="8"/>
        <v>0</v>
      </c>
      <c r="P17" s="229">
        <f ca="1" t="shared" si="8"/>
        <v>0</v>
      </c>
      <c r="Q17" s="229">
        <f ca="1" t="shared" si="8"/>
        <v>0</v>
      </c>
      <c r="R17" s="229">
        <f ca="1" t="shared" si="8"/>
        <v>0</v>
      </c>
      <c r="S17" s="229">
        <f ca="1" t="shared" si="8"/>
        <v>0</v>
      </c>
      <c r="T17" s="229">
        <f ca="1" t="shared" si="8"/>
        <v>0</v>
      </c>
      <c r="U17" s="229">
        <f ca="1" t="shared" si="8"/>
        <v>0</v>
      </c>
      <c r="V17" s="229">
        <f ca="1" t="shared" si="8"/>
        <v>0</v>
      </c>
      <c r="W17" s="229">
        <f ca="1" t="shared" si="9"/>
        <v>0</v>
      </c>
      <c r="X17" s="229">
        <f ca="1" t="shared" si="9"/>
        <v>0</v>
      </c>
      <c r="Y17" s="229">
        <f ca="1" t="shared" si="9"/>
        <v>0</v>
      </c>
      <c r="Z17" s="229">
        <f ca="1" t="shared" si="9"/>
        <v>0</v>
      </c>
      <c r="AA17" s="229">
        <f ca="1" t="shared" si="9"/>
        <v>0</v>
      </c>
      <c r="AB17" s="229">
        <f ca="1" t="shared" si="9"/>
        <v>0</v>
      </c>
      <c r="AC17" s="229">
        <f ca="1" t="shared" si="9"/>
        <v>0</v>
      </c>
      <c r="AD17" s="229">
        <f ca="1" t="shared" si="9"/>
        <v>0</v>
      </c>
      <c r="AE17" s="229">
        <f ca="1" t="shared" si="9"/>
        <v>0</v>
      </c>
      <c r="AF17" s="229">
        <f ca="1" t="shared" si="9"/>
        <v>0</v>
      </c>
      <c r="AG17" s="229">
        <f ca="1" t="shared" si="10"/>
        <v>0</v>
      </c>
      <c r="AH17" s="229">
        <f ca="1" t="shared" si="10"/>
        <v>0</v>
      </c>
      <c r="AI17" s="229">
        <f ca="1" t="shared" si="10"/>
        <v>0</v>
      </c>
      <c r="AJ17" s="229">
        <f ca="1" t="shared" si="10"/>
        <v>0</v>
      </c>
      <c r="AK17" s="229">
        <f ca="1" t="shared" si="10"/>
        <v>0</v>
      </c>
      <c r="AL17" s="229">
        <f ca="1" t="shared" si="10"/>
        <v>0</v>
      </c>
      <c r="AM17" s="229">
        <f ca="1" t="shared" si="10"/>
        <v>0</v>
      </c>
      <c r="AN17" s="229">
        <f ca="1" t="shared" si="10"/>
        <v>36025.936675370736</v>
      </c>
      <c r="AO17" s="229">
        <f ca="1" t="shared" si="10"/>
        <v>36033.10882162041</v>
      </c>
      <c r="AP17" s="229">
        <f ca="1" t="shared" si="10"/>
        <v>36025.936675370736</v>
      </c>
      <c r="AQ17" s="229">
        <f ca="1" t="shared" si="10"/>
        <v>36014.218441410034</v>
      </c>
      <c r="AR17" s="229">
        <f ca="1" t="shared" si="10"/>
        <v>36022.3762806159</v>
      </c>
      <c r="AS17" s="229">
        <f ca="1" t="shared" si="10"/>
        <v>36040.42235956405</v>
      </c>
      <c r="AT17" s="229">
        <f ca="1" t="shared" si="10"/>
        <v>36062.590351141305</v>
      </c>
      <c r="AU17" s="229">
        <f ca="1" t="shared" si="10"/>
        <v>35990.075944122356</v>
      </c>
      <c r="AV17" s="5"/>
      <c r="AY17" s="240">
        <f t="shared" si="11"/>
        <v>1998</v>
      </c>
      <c r="AZ17" s="253">
        <f t="shared" si="13"/>
        <v>35955.627271606565</v>
      </c>
      <c r="BA17" s="232">
        <f ca="1" t="shared" si="12"/>
        <v>324170.2928208221</v>
      </c>
      <c r="BB17" s="21"/>
      <c r="BC17" s="18"/>
      <c r="BD17" s="224"/>
      <c r="BE17" s="224"/>
      <c r="BF17" s="224"/>
      <c r="BG17" s="258"/>
      <c r="BH17" s="262"/>
      <c r="BI17" s="23"/>
      <c r="BJ17" s="24"/>
      <c r="BK17" s="266"/>
      <c r="BL17" s="269"/>
    </row>
    <row r="18" spans="1:64" ht="15">
      <c r="A18" s="3"/>
      <c r="B18" s="19">
        <f t="shared" si="14"/>
        <v>1999</v>
      </c>
      <c r="C18" s="229">
        <f ca="1" t="shared" si="7"/>
        <v>0</v>
      </c>
      <c r="D18" s="229">
        <f ca="1" t="shared" si="7"/>
        <v>0</v>
      </c>
      <c r="E18" s="229">
        <f ca="1" t="shared" si="7"/>
        <v>0</v>
      </c>
      <c r="F18" s="229">
        <f ca="1" t="shared" si="7"/>
        <v>0</v>
      </c>
      <c r="G18" s="229">
        <f ca="1" t="shared" si="7"/>
        <v>0</v>
      </c>
      <c r="H18" s="229">
        <f ca="1" t="shared" si="7"/>
        <v>0</v>
      </c>
      <c r="I18" s="229">
        <f ca="1" t="shared" si="7"/>
        <v>0</v>
      </c>
      <c r="J18" s="229">
        <f ca="1" t="shared" si="7"/>
        <v>0</v>
      </c>
      <c r="K18" s="229">
        <f ca="1" t="shared" si="7"/>
        <v>0</v>
      </c>
      <c r="L18" s="229">
        <f ca="1" t="shared" si="7"/>
        <v>0</v>
      </c>
      <c r="M18" s="229">
        <f ca="1" t="shared" si="8"/>
        <v>0</v>
      </c>
      <c r="N18" s="229">
        <f ca="1" t="shared" si="8"/>
        <v>0</v>
      </c>
      <c r="O18" s="229">
        <f ca="1" t="shared" si="8"/>
        <v>0</v>
      </c>
      <c r="P18" s="229">
        <f ca="1" t="shared" si="8"/>
        <v>0</v>
      </c>
      <c r="Q18" s="229">
        <f ca="1" t="shared" si="8"/>
        <v>0</v>
      </c>
      <c r="R18" s="229">
        <f ca="1" t="shared" si="8"/>
        <v>0</v>
      </c>
      <c r="S18" s="229">
        <f ca="1" t="shared" si="8"/>
        <v>0</v>
      </c>
      <c r="T18" s="229">
        <f ca="1" t="shared" si="8"/>
        <v>0</v>
      </c>
      <c r="U18" s="229">
        <f ca="1" t="shared" si="8"/>
        <v>0</v>
      </c>
      <c r="V18" s="229">
        <f ca="1" t="shared" si="8"/>
        <v>0</v>
      </c>
      <c r="W18" s="229">
        <f ca="1" t="shared" si="9"/>
        <v>0</v>
      </c>
      <c r="X18" s="229">
        <f ca="1" t="shared" si="9"/>
        <v>0</v>
      </c>
      <c r="Y18" s="229">
        <f ca="1" t="shared" si="9"/>
        <v>0</v>
      </c>
      <c r="Z18" s="229">
        <f ca="1" t="shared" si="9"/>
        <v>0</v>
      </c>
      <c r="AA18" s="229">
        <f ca="1" t="shared" si="9"/>
        <v>0</v>
      </c>
      <c r="AB18" s="229">
        <f ca="1" t="shared" si="9"/>
        <v>0</v>
      </c>
      <c r="AC18" s="229">
        <f ca="1" t="shared" si="9"/>
        <v>0</v>
      </c>
      <c r="AD18" s="229">
        <f ca="1" t="shared" si="9"/>
        <v>0</v>
      </c>
      <c r="AE18" s="229">
        <f ca="1" t="shared" si="9"/>
        <v>0</v>
      </c>
      <c r="AF18" s="229">
        <f ca="1" t="shared" si="9"/>
        <v>0</v>
      </c>
      <c r="AG18" s="229">
        <f ca="1" t="shared" si="10"/>
        <v>0</v>
      </c>
      <c r="AH18" s="229">
        <f ca="1" t="shared" si="10"/>
        <v>0</v>
      </c>
      <c r="AI18" s="229">
        <f ca="1" t="shared" si="10"/>
        <v>0</v>
      </c>
      <c r="AJ18" s="229">
        <f ca="1" t="shared" si="10"/>
        <v>0</v>
      </c>
      <c r="AK18" s="229">
        <f ca="1" t="shared" si="10"/>
        <v>0</v>
      </c>
      <c r="AL18" s="229">
        <f ca="1" t="shared" si="10"/>
        <v>0</v>
      </c>
      <c r="AM18" s="229">
        <f ca="1" t="shared" si="10"/>
        <v>36025.936675370736</v>
      </c>
      <c r="AN18" s="229">
        <f ca="1" t="shared" si="10"/>
        <v>36033.10882162041</v>
      </c>
      <c r="AO18" s="229">
        <f ca="1" t="shared" si="10"/>
        <v>36025.936675370736</v>
      </c>
      <c r="AP18" s="229">
        <f ca="1" t="shared" si="10"/>
        <v>36014.218441410034</v>
      </c>
      <c r="AQ18" s="229">
        <f ca="1" t="shared" si="10"/>
        <v>36022.3762806159</v>
      </c>
      <c r="AR18" s="229">
        <f ca="1" t="shared" si="10"/>
        <v>36040.42235956405</v>
      </c>
      <c r="AS18" s="229">
        <f ca="1" t="shared" si="10"/>
        <v>36062.590351141305</v>
      </c>
      <c r="AT18" s="229">
        <f ca="1" t="shared" si="10"/>
        <v>35990.075944122356</v>
      </c>
      <c r="AU18" s="229">
        <f ca="1" t="shared" si="10"/>
        <v>35955.627271606565</v>
      </c>
      <c r="AV18" s="5"/>
      <c r="AY18" s="240">
        <f t="shared" si="11"/>
        <v>1999</v>
      </c>
      <c r="AZ18" s="253">
        <f t="shared" si="13"/>
        <v>36063.16547664524</v>
      </c>
      <c r="BA18" s="232">
        <f ca="1" t="shared" si="12"/>
        <v>360233.4582974673</v>
      </c>
      <c r="BB18" s="21"/>
      <c r="BC18" s="18"/>
      <c r="BD18" s="224"/>
      <c r="BE18" s="224"/>
      <c r="BF18" s="224"/>
      <c r="BG18" s="258"/>
      <c r="BH18" s="236"/>
      <c r="BI18" s="23"/>
      <c r="BJ18" s="24"/>
      <c r="BK18" s="266"/>
      <c r="BL18" s="269"/>
    </row>
    <row r="19" spans="1:64" ht="15">
      <c r="A19" s="3"/>
      <c r="B19" s="19">
        <f t="shared" si="14"/>
        <v>2000</v>
      </c>
      <c r="C19" s="229">
        <f aca="true" ca="1" t="shared" si="15" ref="C19:L28">IF(AND(year-Age&gt;=Initial_Year,Age,Age&lt;=ROUND($BO$4,0)),OFFSET($AZ19,-Age,0),0)</f>
        <v>0</v>
      </c>
      <c r="D19" s="229">
        <f ca="1" t="shared" si="15"/>
        <v>0</v>
      </c>
      <c r="E19" s="229">
        <f ca="1" t="shared" si="15"/>
        <v>0</v>
      </c>
      <c r="F19" s="229">
        <f ca="1" t="shared" si="15"/>
        <v>0</v>
      </c>
      <c r="G19" s="229">
        <f ca="1" t="shared" si="15"/>
        <v>0</v>
      </c>
      <c r="H19" s="229">
        <f ca="1" t="shared" si="15"/>
        <v>0</v>
      </c>
      <c r="I19" s="229">
        <f ca="1" t="shared" si="15"/>
        <v>0</v>
      </c>
      <c r="J19" s="229">
        <f ca="1" t="shared" si="15"/>
        <v>0</v>
      </c>
      <c r="K19" s="229">
        <f ca="1" t="shared" si="15"/>
        <v>0</v>
      </c>
      <c r="L19" s="229">
        <f ca="1" t="shared" si="15"/>
        <v>0</v>
      </c>
      <c r="M19" s="229">
        <f aca="true" ca="1" t="shared" si="16" ref="M19:V28">IF(AND(year-Age&gt;=Initial_Year,Age,Age&lt;=ROUND($BO$4,0)),OFFSET($AZ19,-Age,0),0)</f>
        <v>0</v>
      </c>
      <c r="N19" s="229">
        <f ca="1" t="shared" si="16"/>
        <v>0</v>
      </c>
      <c r="O19" s="229">
        <f ca="1" t="shared" si="16"/>
        <v>0</v>
      </c>
      <c r="P19" s="229">
        <f ca="1" t="shared" si="16"/>
        <v>0</v>
      </c>
      <c r="Q19" s="229">
        <f ca="1" t="shared" si="16"/>
        <v>0</v>
      </c>
      <c r="R19" s="229">
        <f ca="1" t="shared" si="16"/>
        <v>0</v>
      </c>
      <c r="S19" s="229">
        <f ca="1" t="shared" si="16"/>
        <v>0</v>
      </c>
      <c r="T19" s="229">
        <f ca="1" t="shared" si="16"/>
        <v>0</v>
      </c>
      <c r="U19" s="229">
        <f ca="1" t="shared" si="16"/>
        <v>0</v>
      </c>
      <c r="V19" s="229">
        <f ca="1" t="shared" si="16"/>
        <v>0</v>
      </c>
      <c r="W19" s="229">
        <f aca="true" ca="1" t="shared" si="17" ref="W19:AF28">IF(AND(year-Age&gt;=Initial_Year,Age,Age&lt;=ROUND($BO$4,0)),OFFSET($AZ19,-Age,0),0)</f>
        <v>0</v>
      </c>
      <c r="X19" s="229">
        <f ca="1" t="shared" si="17"/>
        <v>0</v>
      </c>
      <c r="Y19" s="229">
        <f ca="1" t="shared" si="17"/>
        <v>0</v>
      </c>
      <c r="Z19" s="229">
        <f ca="1" t="shared" si="17"/>
        <v>0</v>
      </c>
      <c r="AA19" s="229">
        <f ca="1" t="shared" si="17"/>
        <v>0</v>
      </c>
      <c r="AB19" s="229">
        <f ca="1" t="shared" si="17"/>
        <v>0</v>
      </c>
      <c r="AC19" s="229">
        <f ca="1" t="shared" si="17"/>
        <v>0</v>
      </c>
      <c r="AD19" s="229">
        <f ca="1" t="shared" si="17"/>
        <v>0</v>
      </c>
      <c r="AE19" s="229">
        <f ca="1" t="shared" si="17"/>
        <v>0</v>
      </c>
      <c r="AF19" s="229">
        <f ca="1" t="shared" si="17"/>
        <v>0</v>
      </c>
      <c r="AG19" s="229">
        <f aca="true" ca="1" t="shared" si="18" ref="AG19:AU28">IF(AND(year-Age&gt;=Initial_Year,Age,Age&lt;=ROUND($BO$4,0)),OFFSET($AZ19,-Age,0),0)</f>
        <v>0</v>
      </c>
      <c r="AH19" s="229">
        <f ca="1" t="shared" si="18"/>
        <v>0</v>
      </c>
      <c r="AI19" s="229">
        <f ca="1" t="shared" si="18"/>
        <v>0</v>
      </c>
      <c r="AJ19" s="229">
        <f ca="1" t="shared" si="18"/>
        <v>0</v>
      </c>
      <c r="AK19" s="229">
        <f ca="1" t="shared" si="18"/>
        <v>0</v>
      </c>
      <c r="AL19" s="229">
        <f ca="1" t="shared" si="18"/>
        <v>36025.936675370736</v>
      </c>
      <c r="AM19" s="229">
        <f ca="1" t="shared" si="18"/>
        <v>36033.10882162041</v>
      </c>
      <c r="AN19" s="229">
        <f ca="1" t="shared" si="18"/>
        <v>36025.936675370736</v>
      </c>
      <c r="AO19" s="229">
        <f ca="1" t="shared" si="18"/>
        <v>36014.218441410034</v>
      </c>
      <c r="AP19" s="229">
        <f ca="1" t="shared" si="18"/>
        <v>36022.3762806159</v>
      </c>
      <c r="AQ19" s="229">
        <f ca="1" t="shared" si="18"/>
        <v>36040.42235956405</v>
      </c>
      <c r="AR19" s="229">
        <f ca="1" t="shared" si="18"/>
        <v>36062.590351141305</v>
      </c>
      <c r="AS19" s="229">
        <f ca="1" t="shared" si="18"/>
        <v>35990.075944122356</v>
      </c>
      <c r="AT19" s="229">
        <f ca="1" t="shared" si="18"/>
        <v>35955.627271606565</v>
      </c>
      <c r="AU19" s="229">
        <f ca="1" t="shared" si="18"/>
        <v>36063.16547664524</v>
      </c>
      <c r="AV19" s="5"/>
      <c r="AY19" s="240">
        <f t="shared" si="11"/>
        <v>2000</v>
      </c>
      <c r="AZ19" s="253">
        <f>AVERAGE(AZ20:AZ24)</f>
        <v>36130.652754304814</v>
      </c>
      <c r="BA19" s="232">
        <f ca="1" t="shared" si="12"/>
        <v>396364.11105177214</v>
      </c>
      <c r="BB19" s="21"/>
      <c r="BC19" s="18"/>
      <c r="BD19" s="224"/>
      <c r="BE19" s="224"/>
      <c r="BF19" s="224"/>
      <c r="BG19" s="258"/>
      <c r="BH19" s="236"/>
      <c r="BI19" s="23"/>
      <c r="BJ19" s="24"/>
      <c r="BK19" s="266"/>
      <c r="BL19" s="269"/>
    </row>
    <row r="20" spans="1:64" ht="15">
      <c r="A20" s="3"/>
      <c r="B20" s="19">
        <f t="shared" si="14"/>
        <v>2001</v>
      </c>
      <c r="C20" s="229">
        <f ca="1" t="shared" si="15"/>
        <v>0</v>
      </c>
      <c r="D20" s="229">
        <f ca="1" t="shared" si="15"/>
        <v>0</v>
      </c>
      <c r="E20" s="229">
        <f ca="1" t="shared" si="15"/>
        <v>0</v>
      </c>
      <c r="F20" s="229">
        <f ca="1" t="shared" si="15"/>
        <v>0</v>
      </c>
      <c r="G20" s="229">
        <f ca="1" t="shared" si="15"/>
        <v>0</v>
      </c>
      <c r="H20" s="229">
        <f ca="1" t="shared" si="15"/>
        <v>0</v>
      </c>
      <c r="I20" s="229">
        <f ca="1" t="shared" si="15"/>
        <v>0</v>
      </c>
      <c r="J20" s="229">
        <f ca="1" t="shared" si="15"/>
        <v>0</v>
      </c>
      <c r="K20" s="229">
        <f ca="1" t="shared" si="15"/>
        <v>0</v>
      </c>
      <c r="L20" s="229">
        <f ca="1" t="shared" si="15"/>
        <v>0</v>
      </c>
      <c r="M20" s="229">
        <f ca="1" t="shared" si="16"/>
        <v>0</v>
      </c>
      <c r="N20" s="229">
        <f ca="1" t="shared" si="16"/>
        <v>0</v>
      </c>
      <c r="O20" s="229">
        <f ca="1" t="shared" si="16"/>
        <v>0</v>
      </c>
      <c r="P20" s="229">
        <f ca="1" t="shared" si="16"/>
        <v>0</v>
      </c>
      <c r="Q20" s="229">
        <f ca="1" t="shared" si="16"/>
        <v>0</v>
      </c>
      <c r="R20" s="229">
        <f ca="1" t="shared" si="16"/>
        <v>0</v>
      </c>
      <c r="S20" s="229">
        <f ca="1" t="shared" si="16"/>
        <v>0</v>
      </c>
      <c r="T20" s="229">
        <f ca="1" t="shared" si="16"/>
        <v>0</v>
      </c>
      <c r="U20" s="229">
        <f ca="1" t="shared" si="16"/>
        <v>0</v>
      </c>
      <c r="V20" s="229">
        <f ca="1" t="shared" si="16"/>
        <v>0</v>
      </c>
      <c r="W20" s="229">
        <f ca="1" t="shared" si="17"/>
        <v>0</v>
      </c>
      <c r="X20" s="229">
        <f ca="1" t="shared" si="17"/>
        <v>0</v>
      </c>
      <c r="Y20" s="229">
        <f ca="1" t="shared" si="17"/>
        <v>0</v>
      </c>
      <c r="Z20" s="229">
        <f ca="1" t="shared" si="17"/>
        <v>0</v>
      </c>
      <c r="AA20" s="229">
        <f ca="1" t="shared" si="17"/>
        <v>0</v>
      </c>
      <c r="AB20" s="229">
        <f ca="1" t="shared" si="17"/>
        <v>0</v>
      </c>
      <c r="AC20" s="229">
        <f ca="1" t="shared" si="17"/>
        <v>0</v>
      </c>
      <c r="AD20" s="229">
        <f ca="1" t="shared" si="17"/>
        <v>0</v>
      </c>
      <c r="AE20" s="229">
        <f ca="1" t="shared" si="17"/>
        <v>0</v>
      </c>
      <c r="AF20" s="229">
        <f ca="1" t="shared" si="17"/>
        <v>0</v>
      </c>
      <c r="AG20" s="229">
        <f ca="1" t="shared" si="18"/>
        <v>0</v>
      </c>
      <c r="AH20" s="229">
        <f ca="1" t="shared" si="18"/>
        <v>0</v>
      </c>
      <c r="AI20" s="229">
        <f ca="1" t="shared" si="18"/>
        <v>0</v>
      </c>
      <c r="AJ20" s="229">
        <f ca="1" t="shared" si="18"/>
        <v>0</v>
      </c>
      <c r="AK20" s="229">
        <f ca="1" t="shared" si="18"/>
        <v>36025.936675370736</v>
      </c>
      <c r="AL20" s="229">
        <f ca="1" t="shared" si="18"/>
        <v>36033.10882162041</v>
      </c>
      <c r="AM20" s="229">
        <f ca="1" t="shared" si="18"/>
        <v>36025.936675370736</v>
      </c>
      <c r="AN20" s="229">
        <f ca="1" t="shared" si="18"/>
        <v>36014.218441410034</v>
      </c>
      <c r="AO20" s="229">
        <f ca="1" t="shared" si="18"/>
        <v>36022.3762806159</v>
      </c>
      <c r="AP20" s="229">
        <f ca="1" t="shared" si="18"/>
        <v>36040.42235956405</v>
      </c>
      <c r="AQ20" s="229">
        <f ca="1" t="shared" si="18"/>
        <v>36062.590351141305</v>
      </c>
      <c r="AR20" s="229">
        <f ca="1" t="shared" si="18"/>
        <v>35990.075944122356</v>
      </c>
      <c r="AS20" s="229">
        <f ca="1" t="shared" si="18"/>
        <v>35955.627271606565</v>
      </c>
      <c r="AT20" s="229">
        <f ca="1" t="shared" si="18"/>
        <v>36063.16547664524</v>
      </c>
      <c r="AU20" s="229">
        <f ca="1" t="shared" si="18"/>
        <v>36130.652754304814</v>
      </c>
      <c r="AV20" s="5"/>
      <c r="AY20" s="240">
        <f t="shared" si="11"/>
        <v>2001</v>
      </c>
      <c r="AZ20" s="254">
        <f>VLOOKUP(AY20,'CCW Stock Data'!$B$3:$I$38,8,FALSE)</f>
        <v>36173.430309027586</v>
      </c>
      <c r="BA20" s="232">
        <f ca="1" t="shared" si="12"/>
        <v>432537.54136079975</v>
      </c>
      <c r="BB20" s="21"/>
      <c r="BC20" s="18"/>
      <c r="BD20" s="224"/>
      <c r="BE20" s="224"/>
      <c r="BF20" s="224">
        <f>VLOOKUP(AY20,'CCW Stock Data'!$B$4:$I$38,6,FALSE)</f>
        <v>6880.5432</v>
      </c>
      <c r="BG20" s="258">
        <f>'CCW Stock Data'!$M$6</f>
        <v>0.433</v>
      </c>
      <c r="BH20" s="236"/>
      <c r="BI20" s="23"/>
      <c r="BJ20" s="24"/>
      <c r="BK20" s="266"/>
      <c r="BL20" s="269"/>
    </row>
    <row r="21" spans="1:64" ht="15">
      <c r="A21" s="3"/>
      <c r="B21" s="19">
        <f t="shared" si="14"/>
        <v>2002</v>
      </c>
      <c r="C21" s="229">
        <f ca="1" t="shared" si="15"/>
        <v>0</v>
      </c>
      <c r="D21" s="229">
        <f ca="1" t="shared" si="15"/>
        <v>0</v>
      </c>
      <c r="E21" s="229">
        <f ca="1" t="shared" si="15"/>
        <v>0</v>
      </c>
      <c r="F21" s="229">
        <f ca="1" t="shared" si="15"/>
        <v>0</v>
      </c>
      <c r="G21" s="229">
        <f ca="1" t="shared" si="15"/>
        <v>0</v>
      </c>
      <c r="H21" s="229">
        <f ca="1" t="shared" si="15"/>
        <v>0</v>
      </c>
      <c r="I21" s="229">
        <f ca="1" t="shared" si="15"/>
        <v>0</v>
      </c>
      <c r="J21" s="229">
        <f ca="1" t="shared" si="15"/>
        <v>0</v>
      </c>
      <c r="K21" s="229">
        <f ca="1" t="shared" si="15"/>
        <v>0</v>
      </c>
      <c r="L21" s="229">
        <f ca="1" t="shared" si="15"/>
        <v>0</v>
      </c>
      <c r="M21" s="229">
        <f ca="1" t="shared" si="16"/>
        <v>0</v>
      </c>
      <c r="N21" s="229">
        <f ca="1" t="shared" si="16"/>
        <v>0</v>
      </c>
      <c r="O21" s="229">
        <f ca="1" t="shared" si="16"/>
        <v>0</v>
      </c>
      <c r="P21" s="229">
        <f ca="1" t="shared" si="16"/>
        <v>0</v>
      </c>
      <c r="Q21" s="229">
        <f ca="1" t="shared" si="16"/>
        <v>0</v>
      </c>
      <c r="R21" s="229">
        <f ca="1" t="shared" si="16"/>
        <v>0</v>
      </c>
      <c r="S21" s="229">
        <f ca="1" t="shared" si="16"/>
        <v>0</v>
      </c>
      <c r="T21" s="229">
        <f ca="1" t="shared" si="16"/>
        <v>0</v>
      </c>
      <c r="U21" s="229">
        <f ca="1" t="shared" si="16"/>
        <v>0</v>
      </c>
      <c r="V21" s="229">
        <f ca="1" t="shared" si="16"/>
        <v>0</v>
      </c>
      <c r="W21" s="229">
        <f ca="1" t="shared" si="17"/>
        <v>0</v>
      </c>
      <c r="X21" s="229">
        <f ca="1" t="shared" si="17"/>
        <v>0</v>
      </c>
      <c r="Y21" s="229">
        <f ca="1" t="shared" si="17"/>
        <v>0</v>
      </c>
      <c r="Z21" s="229">
        <f ca="1" t="shared" si="17"/>
        <v>0</v>
      </c>
      <c r="AA21" s="229">
        <f ca="1" t="shared" si="17"/>
        <v>0</v>
      </c>
      <c r="AB21" s="229">
        <f ca="1" t="shared" si="17"/>
        <v>0</v>
      </c>
      <c r="AC21" s="229">
        <f ca="1" t="shared" si="17"/>
        <v>0</v>
      </c>
      <c r="AD21" s="229">
        <f ca="1" t="shared" si="17"/>
        <v>0</v>
      </c>
      <c r="AE21" s="229">
        <f ca="1" t="shared" si="17"/>
        <v>0</v>
      </c>
      <c r="AF21" s="229">
        <f ca="1" t="shared" si="17"/>
        <v>0</v>
      </c>
      <c r="AG21" s="229">
        <f ca="1" t="shared" si="18"/>
        <v>0</v>
      </c>
      <c r="AH21" s="229">
        <f ca="1" t="shared" si="18"/>
        <v>0</v>
      </c>
      <c r="AI21" s="229">
        <f ca="1" t="shared" si="18"/>
        <v>0</v>
      </c>
      <c r="AJ21" s="229">
        <f ca="1" t="shared" si="18"/>
        <v>0</v>
      </c>
      <c r="AK21" s="229">
        <f ca="1" t="shared" si="18"/>
        <v>36033.10882162041</v>
      </c>
      <c r="AL21" s="229">
        <f ca="1" t="shared" si="18"/>
        <v>36025.936675370736</v>
      </c>
      <c r="AM21" s="229">
        <f ca="1" t="shared" si="18"/>
        <v>36014.218441410034</v>
      </c>
      <c r="AN21" s="229">
        <f ca="1" t="shared" si="18"/>
        <v>36022.3762806159</v>
      </c>
      <c r="AO21" s="229">
        <f ca="1" t="shared" si="18"/>
        <v>36040.42235956405</v>
      </c>
      <c r="AP21" s="229">
        <f ca="1" t="shared" si="18"/>
        <v>36062.590351141305</v>
      </c>
      <c r="AQ21" s="229">
        <f ca="1" t="shared" si="18"/>
        <v>35990.075944122356</v>
      </c>
      <c r="AR21" s="229">
        <f ca="1" t="shared" si="18"/>
        <v>35955.627271606565</v>
      </c>
      <c r="AS21" s="229">
        <f ca="1" t="shared" si="18"/>
        <v>36063.16547664524</v>
      </c>
      <c r="AT21" s="229">
        <f ca="1" t="shared" si="18"/>
        <v>36130.652754304814</v>
      </c>
      <c r="AU21" s="229">
        <f ca="1" t="shared" si="18"/>
        <v>36173.430309027586</v>
      </c>
      <c r="AV21" s="5"/>
      <c r="AY21" s="240">
        <f t="shared" si="11"/>
        <v>2002</v>
      </c>
      <c r="AZ21" s="254">
        <f>VLOOKUP(AY21,'CCW Stock Data'!$B$3:$I$38,8,FALSE)</f>
        <v>35627.50390902758</v>
      </c>
      <c r="BA21" s="232">
        <f ca="1" t="shared" si="12"/>
        <v>432139.1085944566</v>
      </c>
      <c r="BB21" s="21"/>
      <c r="BC21" s="18"/>
      <c r="BD21" s="224"/>
      <c r="BE21" s="224"/>
      <c r="BF21" s="224">
        <f>VLOOKUP(AY21,'CCW Stock Data'!$B$4:$I$38,6,FALSE)</f>
        <v>6334.6168</v>
      </c>
      <c r="BG21" s="258">
        <f>'CCW Stock Data'!$M$6</f>
        <v>0.433</v>
      </c>
      <c r="BH21" s="236"/>
      <c r="BI21" s="23"/>
      <c r="BJ21" s="24"/>
      <c r="BK21" s="266"/>
      <c r="BL21" s="269"/>
    </row>
    <row r="22" spans="1:64" ht="15">
      <c r="A22" s="3"/>
      <c r="B22" s="19">
        <f t="shared" si="14"/>
        <v>2003</v>
      </c>
      <c r="C22" s="229">
        <f ca="1" t="shared" si="15"/>
        <v>0</v>
      </c>
      <c r="D22" s="229">
        <f ca="1" t="shared" si="15"/>
        <v>0</v>
      </c>
      <c r="E22" s="229">
        <f ca="1" t="shared" si="15"/>
        <v>0</v>
      </c>
      <c r="F22" s="229">
        <f ca="1" t="shared" si="15"/>
        <v>0</v>
      </c>
      <c r="G22" s="229">
        <f ca="1" t="shared" si="15"/>
        <v>0</v>
      </c>
      <c r="H22" s="229">
        <f ca="1" t="shared" si="15"/>
        <v>0</v>
      </c>
      <c r="I22" s="229">
        <f ca="1" t="shared" si="15"/>
        <v>0</v>
      </c>
      <c r="J22" s="229">
        <f ca="1" t="shared" si="15"/>
        <v>0</v>
      </c>
      <c r="K22" s="229">
        <f ca="1" t="shared" si="15"/>
        <v>0</v>
      </c>
      <c r="L22" s="229">
        <f ca="1" t="shared" si="15"/>
        <v>0</v>
      </c>
      <c r="M22" s="229">
        <f ca="1" t="shared" si="16"/>
        <v>0</v>
      </c>
      <c r="N22" s="229">
        <f ca="1" t="shared" si="16"/>
        <v>0</v>
      </c>
      <c r="O22" s="229">
        <f ca="1" t="shared" si="16"/>
        <v>0</v>
      </c>
      <c r="P22" s="229">
        <f ca="1" t="shared" si="16"/>
        <v>0</v>
      </c>
      <c r="Q22" s="229">
        <f ca="1" t="shared" si="16"/>
        <v>0</v>
      </c>
      <c r="R22" s="229">
        <f ca="1" t="shared" si="16"/>
        <v>0</v>
      </c>
      <c r="S22" s="229">
        <f ca="1" t="shared" si="16"/>
        <v>0</v>
      </c>
      <c r="T22" s="229">
        <f ca="1" t="shared" si="16"/>
        <v>0</v>
      </c>
      <c r="U22" s="229">
        <f ca="1" t="shared" si="16"/>
        <v>0</v>
      </c>
      <c r="V22" s="229">
        <f ca="1" t="shared" si="16"/>
        <v>0</v>
      </c>
      <c r="W22" s="229">
        <f ca="1" t="shared" si="17"/>
        <v>0</v>
      </c>
      <c r="X22" s="229">
        <f ca="1" t="shared" si="17"/>
        <v>0</v>
      </c>
      <c r="Y22" s="229">
        <f ca="1" t="shared" si="17"/>
        <v>0</v>
      </c>
      <c r="Z22" s="229">
        <f ca="1" t="shared" si="17"/>
        <v>0</v>
      </c>
      <c r="AA22" s="229">
        <f ca="1" t="shared" si="17"/>
        <v>0</v>
      </c>
      <c r="AB22" s="229">
        <f ca="1" t="shared" si="17"/>
        <v>0</v>
      </c>
      <c r="AC22" s="229">
        <f ca="1" t="shared" si="17"/>
        <v>0</v>
      </c>
      <c r="AD22" s="229">
        <f ca="1" t="shared" si="17"/>
        <v>0</v>
      </c>
      <c r="AE22" s="229">
        <f ca="1" t="shared" si="17"/>
        <v>0</v>
      </c>
      <c r="AF22" s="229">
        <f ca="1" t="shared" si="17"/>
        <v>0</v>
      </c>
      <c r="AG22" s="229">
        <f ca="1" t="shared" si="18"/>
        <v>0</v>
      </c>
      <c r="AH22" s="229">
        <f ca="1" t="shared" si="18"/>
        <v>0</v>
      </c>
      <c r="AI22" s="229">
        <f ca="1" t="shared" si="18"/>
        <v>0</v>
      </c>
      <c r="AJ22" s="229">
        <f ca="1" t="shared" si="18"/>
        <v>0</v>
      </c>
      <c r="AK22" s="229">
        <f ca="1" t="shared" si="18"/>
        <v>36025.936675370736</v>
      </c>
      <c r="AL22" s="229">
        <f ca="1" t="shared" si="18"/>
        <v>36014.218441410034</v>
      </c>
      <c r="AM22" s="229">
        <f ca="1" t="shared" si="18"/>
        <v>36022.3762806159</v>
      </c>
      <c r="AN22" s="229">
        <f ca="1" t="shared" si="18"/>
        <v>36040.42235956405</v>
      </c>
      <c r="AO22" s="229">
        <f ca="1" t="shared" si="18"/>
        <v>36062.590351141305</v>
      </c>
      <c r="AP22" s="229">
        <f ca="1" t="shared" si="18"/>
        <v>35990.075944122356</v>
      </c>
      <c r="AQ22" s="229">
        <f ca="1" t="shared" si="18"/>
        <v>35955.627271606565</v>
      </c>
      <c r="AR22" s="229">
        <f ca="1" t="shared" si="18"/>
        <v>36063.16547664524</v>
      </c>
      <c r="AS22" s="229">
        <f ca="1" t="shared" si="18"/>
        <v>36130.652754304814</v>
      </c>
      <c r="AT22" s="229">
        <f ca="1" t="shared" si="18"/>
        <v>36173.430309027586</v>
      </c>
      <c r="AU22" s="229">
        <f ca="1" t="shared" si="18"/>
        <v>35627.50390902758</v>
      </c>
      <c r="AV22" s="5"/>
      <c r="AY22" s="240">
        <f t="shared" si="11"/>
        <v>2003</v>
      </c>
      <c r="AZ22" s="254">
        <f>VLOOKUP(AY22,'CCW Stock Data'!$B$3:$I$38,8,FALSE)</f>
        <v>35783.38390902759</v>
      </c>
      <c r="BA22" s="232">
        <f ca="1" t="shared" si="12"/>
        <v>431889.3836818638</v>
      </c>
      <c r="BB22" s="21"/>
      <c r="BC22" s="20"/>
      <c r="BD22" s="224"/>
      <c r="BE22" s="224"/>
      <c r="BF22" s="224">
        <f>VLOOKUP(AY22,'CCW Stock Data'!$B$4:$I$38,6,FALSE)</f>
        <v>6490.4968</v>
      </c>
      <c r="BG22" s="258">
        <f>'CCW Stock Data'!$M$6</f>
        <v>0.433</v>
      </c>
      <c r="BH22" s="236"/>
      <c r="BI22" s="23"/>
      <c r="BJ22" s="225"/>
      <c r="BK22" s="267"/>
      <c r="BL22" s="269"/>
    </row>
    <row r="23" spans="1:64" ht="15">
      <c r="A23" s="3"/>
      <c r="B23" s="19">
        <f>B24-1</f>
        <v>2004</v>
      </c>
      <c r="C23" s="229">
        <f ca="1" t="shared" si="15"/>
        <v>0</v>
      </c>
      <c r="D23" s="229">
        <f ca="1" t="shared" si="15"/>
        <v>0</v>
      </c>
      <c r="E23" s="229">
        <f ca="1" t="shared" si="15"/>
        <v>0</v>
      </c>
      <c r="F23" s="229">
        <f ca="1" t="shared" si="15"/>
        <v>0</v>
      </c>
      <c r="G23" s="229">
        <f ca="1" t="shared" si="15"/>
        <v>0</v>
      </c>
      <c r="H23" s="229">
        <f ca="1" t="shared" si="15"/>
        <v>0</v>
      </c>
      <c r="I23" s="229">
        <f ca="1" t="shared" si="15"/>
        <v>0</v>
      </c>
      <c r="J23" s="229">
        <f ca="1" t="shared" si="15"/>
        <v>0</v>
      </c>
      <c r="K23" s="229">
        <f ca="1" t="shared" si="15"/>
        <v>0</v>
      </c>
      <c r="L23" s="229">
        <f ca="1" t="shared" si="15"/>
        <v>0</v>
      </c>
      <c r="M23" s="229">
        <f ca="1" t="shared" si="16"/>
        <v>0</v>
      </c>
      <c r="N23" s="229">
        <f ca="1" t="shared" si="16"/>
        <v>0</v>
      </c>
      <c r="O23" s="229">
        <f ca="1" t="shared" si="16"/>
        <v>0</v>
      </c>
      <c r="P23" s="229">
        <f ca="1" t="shared" si="16"/>
        <v>0</v>
      </c>
      <c r="Q23" s="229">
        <f ca="1" t="shared" si="16"/>
        <v>0</v>
      </c>
      <c r="R23" s="229">
        <f ca="1" t="shared" si="16"/>
        <v>0</v>
      </c>
      <c r="S23" s="229">
        <f ca="1" t="shared" si="16"/>
        <v>0</v>
      </c>
      <c r="T23" s="229">
        <f ca="1" t="shared" si="16"/>
        <v>0</v>
      </c>
      <c r="U23" s="229">
        <f ca="1" t="shared" si="16"/>
        <v>0</v>
      </c>
      <c r="V23" s="229">
        <f ca="1" t="shared" si="16"/>
        <v>0</v>
      </c>
      <c r="W23" s="229">
        <f ca="1" t="shared" si="17"/>
        <v>0</v>
      </c>
      <c r="X23" s="229">
        <f ca="1" t="shared" si="17"/>
        <v>0</v>
      </c>
      <c r="Y23" s="229">
        <f ca="1" t="shared" si="17"/>
        <v>0</v>
      </c>
      <c r="Z23" s="229">
        <f ca="1" t="shared" si="17"/>
        <v>0</v>
      </c>
      <c r="AA23" s="229">
        <f ca="1" t="shared" si="17"/>
        <v>0</v>
      </c>
      <c r="AB23" s="229">
        <f ca="1" t="shared" si="17"/>
        <v>0</v>
      </c>
      <c r="AC23" s="229">
        <f ca="1" t="shared" si="17"/>
        <v>0</v>
      </c>
      <c r="AD23" s="229">
        <f ca="1" t="shared" si="17"/>
        <v>0</v>
      </c>
      <c r="AE23" s="229">
        <f ca="1" t="shared" si="17"/>
        <v>0</v>
      </c>
      <c r="AF23" s="229">
        <f ca="1" t="shared" si="17"/>
        <v>0</v>
      </c>
      <c r="AG23" s="229">
        <f ca="1" t="shared" si="18"/>
        <v>0</v>
      </c>
      <c r="AH23" s="229">
        <f ca="1" t="shared" si="18"/>
        <v>0</v>
      </c>
      <c r="AI23" s="229">
        <f ca="1" t="shared" si="18"/>
        <v>0</v>
      </c>
      <c r="AJ23" s="229">
        <f ca="1" t="shared" si="18"/>
        <v>0</v>
      </c>
      <c r="AK23" s="229">
        <f ca="1" t="shared" si="18"/>
        <v>36014.218441410034</v>
      </c>
      <c r="AL23" s="229">
        <f ca="1" t="shared" si="18"/>
        <v>36022.3762806159</v>
      </c>
      <c r="AM23" s="229">
        <f ca="1" t="shared" si="18"/>
        <v>36040.42235956405</v>
      </c>
      <c r="AN23" s="229">
        <f ca="1" t="shared" si="18"/>
        <v>36062.590351141305</v>
      </c>
      <c r="AO23" s="229">
        <f ca="1" t="shared" si="18"/>
        <v>35990.075944122356</v>
      </c>
      <c r="AP23" s="229">
        <f ca="1" t="shared" si="18"/>
        <v>35955.627271606565</v>
      </c>
      <c r="AQ23" s="229">
        <f ca="1" t="shared" si="18"/>
        <v>36063.16547664524</v>
      </c>
      <c r="AR23" s="229">
        <f ca="1" t="shared" si="18"/>
        <v>36130.652754304814</v>
      </c>
      <c r="AS23" s="229">
        <f ca="1" t="shared" si="18"/>
        <v>36173.430309027586</v>
      </c>
      <c r="AT23" s="229">
        <f ca="1" t="shared" si="18"/>
        <v>35627.50390902758</v>
      </c>
      <c r="AU23" s="229">
        <f ca="1" t="shared" si="18"/>
        <v>35783.38390902759</v>
      </c>
      <c r="AV23" s="5"/>
      <c r="AY23" s="240">
        <f t="shared" si="11"/>
        <v>2004</v>
      </c>
      <c r="AZ23" s="254">
        <f>VLOOKUP(AY23,'CCW Stock Data'!$B$3:$I$38,8,FALSE)</f>
        <v>36600.85650183865</v>
      </c>
      <c r="BA23" s="232">
        <f ca="1" t="shared" si="12"/>
        <v>432464.30350833165</v>
      </c>
      <c r="BB23" s="253"/>
      <c r="BC23" s="22"/>
      <c r="BD23" s="224"/>
      <c r="BE23" s="224">
        <v>57293</v>
      </c>
      <c r="BF23" s="224">
        <f>VLOOKUP(AY23,'CCW Stock Data'!$B$4:$I$38,6,FALSE)</f>
        <v>7307.969392811067</v>
      </c>
      <c r="BG23" s="258">
        <f>'CCW Stock Data'!$M$6</f>
        <v>0.433</v>
      </c>
      <c r="BH23" s="236">
        <f aca="true" t="shared" si="19" ref="BH23:BH34">BD23</f>
        <v>0</v>
      </c>
      <c r="BI23" s="225"/>
      <c r="BJ23" s="225"/>
      <c r="BK23" s="267"/>
      <c r="BL23" s="269"/>
    </row>
    <row r="24" spans="1:64" ht="15.75" thickBot="1">
      <c r="A24" s="3"/>
      <c r="B24" s="228">
        <v>2005</v>
      </c>
      <c r="C24" s="229">
        <f ca="1" t="shared" si="15"/>
        <v>0</v>
      </c>
      <c r="D24" s="229">
        <f ca="1" t="shared" si="15"/>
        <v>0</v>
      </c>
      <c r="E24" s="229">
        <f ca="1" t="shared" si="15"/>
        <v>0</v>
      </c>
      <c r="F24" s="229">
        <f ca="1" t="shared" si="15"/>
        <v>0</v>
      </c>
      <c r="G24" s="229">
        <f ca="1" t="shared" si="15"/>
        <v>0</v>
      </c>
      <c r="H24" s="229">
        <f ca="1" t="shared" si="15"/>
        <v>0</v>
      </c>
      <c r="I24" s="229">
        <f ca="1" t="shared" si="15"/>
        <v>0</v>
      </c>
      <c r="J24" s="229">
        <f ca="1" t="shared" si="15"/>
        <v>0</v>
      </c>
      <c r="K24" s="229">
        <f ca="1" t="shared" si="15"/>
        <v>0</v>
      </c>
      <c r="L24" s="229">
        <f ca="1" t="shared" si="15"/>
        <v>0</v>
      </c>
      <c r="M24" s="229">
        <f ca="1" t="shared" si="16"/>
        <v>0</v>
      </c>
      <c r="N24" s="229">
        <f ca="1" t="shared" si="16"/>
        <v>0</v>
      </c>
      <c r="O24" s="229">
        <f ca="1" t="shared" si="16"/>
        <v>0</v>
      </c>
      <c r="P24" s="229">
        <f ca="1" t="shared" si="16"/>
        <v>0</v>
      </c>
      <c r="Q24" s="229">
        <f ca="1" t="shared" si="16"/>
        <v>0</v>
      </c>
      <c r="R24" s="229">
        <f ca="1" t="shared" si="16"/>
        <v>0</v>
      </c>
      <c r="S24" s="229">
        <f ca="1" t="shared" si="16"/>
        <v>0</v>
      </c>
      <c r="T24" s="229">
        <f ca="1" t="shared" si="16"/>
        <v>0</v>
      </c>
      <c r="U24" s="229">
        <f ca="1" t="shared" si="16"/>
        <v>0</v>
      </c>
      <c r="V24" s="229">
        <f ca="1" t="shared" si="16"/>
        <v>0</v>
      </c>
      <c r="W24" s="229">
        <f ca="1" t="shared" si="17"/>
        <v>0</v>
      </c>
      <c r="X24" s="229">
        <f ca="1" t="shared" si="17"/>
        <v>0</v>
      </c>
      <c r="Y24" s="229">
        <f ca="1" t="shared" si="17"/>
        <v>0</v>
      </c>
      <c r="Z24" s="229">
        <f ca="1" t="shared" si="17"/>
        <v>0</v>
      </c>
      <c r="AA24" s="229">
        <f ca="1" t="shared" si="17"/>
        <v>0</v>
      </c>
      <c r="AB24" s="229">
        <f ca="1" t="shared" si="17"/>
        <v>0</v>
      </c>
      <c r="AC24" s="229">
        <f ca="1" t="shared" si="17"/>
        <v>0</v>
      </c>
      <c r="AD24" s="229">
        <f ca="1" t="shared" si="17"/>
        <v>0</v>
      </c>
      <c r="AE24" s="229">
        <f ca="1" t="shared" si="17"/>
        <v>0</v>
      </c>
      <c r="AF24" s="229">
        <f ca="1" t="shared" si="17"/>
        <v>0</v>
      </c>
      <c r="AG24" s="229">
        <f ca="1" t="shared" si="18"/>
        <v>0</v>
      </c>
      <c r="AH24" s="229">
        <f ca="1" t="shared" si="18"/>
        <v>0</v>
      </c>
      <c r="AI24" s="229">
        <f ca="1" t="shared" si="18"/>
        <v>0</v>
      </c>
      <c r="AJ24" s="229">
        <f ca="1" t="shared" si="18"/>
        <v>0</v>
      </c>
      <c r="AK24" s="229">
        <f ca="1" t="shared" si="18"/>
        <v>36022.3762806159</v>
      </c>
      <c r="AL24" s="229">
        <f ca="1" t="shared" si="18"/>
        <v>36040.42235956405</v>
      </c>
      <c r="AM24" s="229">
        <f ca="1" t="shared" si="18"/>
        <v>36062.590351141305</v>
      </c>
      <c r="AN24" s="229">
        <f ca="1" t="shared" si="18"/>
        <v>35990.075944122356</v>
      </c>
      <c r="AO24" s="229">
        <f ca="1" t="shared" si="18"/>
        <v>35955.627271606565</v>
      </c>
      <c r="AP24" s="229">
        <f ca="1" t="shared" si="18"/>
        <v>36063.16547664524</v>
      </c>
      <c r="AQ24" s="229">
        <f ca="1" t="shared" si="18"/>
        <v>36130.652754304814</v>
      </c>
      <c r="AR24" s="229">
        <f ca="1" t="shared" si="18"/>
        <v>36173.430309027586</v>
      </c>
      <c r="AS24" s="229">
        <f ca="1" t="shared" si="18"/>
        <v>35627.50390902758</v>
      </c>
      <c r="AT24" s="229">
        <f ca="1" t="shared" si="18"/>
        <v>35783.38390902759</v>
      </c>
      <c r="AU24" s="229">
        <f ca="1" t="shared" si="18"/>
        <v>36600.85650183865</v>
      </c>
      <c r="AV24" s="5"/>
      <c r="AY24" s="241">
        <f t="shared" si="11"/>
        <v>2005</v>
      </c>
      <c r="AZ24" s="255">
        <f>VLOOKUP(AY24,'CCW Stock Data'!$B$3:$I$38,8,FALSE)</f>
        <v>36468.089142602665</v>
      </c>
      <c r="BA24" s="218">
        <f ca="1" t="shared" si="12"/>
        <v>432918.1742095243</v>
      </c>
      <c r="BB24" s="255">
        <f aca="true" t="shared" si="20" ref="BB24:BB33">BD24*BC24</f>
        <v>0</v>
      </c>
      <c r="BC24" s="243">
        <v>0</v>
      </c>
      <c r="BD24" s="227">
        <f>AZ24-BF24</f>
        <v>29292.88710902759</v>
      </c>
      <c r="BE24" s="227">
        <v>57293</v>
      </c>
      <c r="BF24" s="227">
        <f>VLOOKUP(AY24,'CCW Stock Data'!$B$4:$I$38,6,FALSE)</f>
        <v>7175.202033575076</v>
      </c>
      <c r="BG24" s="259">
        <f>'CCW Stock Data'!$M$6</f>
        <v>0.433</v>
      </c>
      <c r="BH24" s="263">
        <f t="shared" si="19"/>
        <v>29292.88710902759</v>
      </c>
      <c r="BI24" s="233">
        <f aca="true" t="shared" si="21" ref="BI24:BI35">BH24-BB24</f>
        <v>29292.88710902759</v>
      </c>
      <c r="BJ24" s="233">
        <f aca="true" t="shared" si="22" ref="BJ24:BJ53">BF24</f>
        <v>7175.202033575076</v>
      </c>
      <c r="BK24" s="264">
        <f>BI24+BJ24</f>
        <v>36468.089142602665</v>
      </c>
      <c r="BL24" s="270">
        <f>VLOOKUP(AY24,'CCW Stock Data'!$B$4:$J$38,8)</f>
        <v>36468.089142602665</v>
      </c>
    </row>
    <row r="25" spans="1:64" ht="15">
      <c r="A25" s="3"/>
      <c r="B25" s="19">
        <f aca="true" t="shared" si="23" ref="B25:B53">B24+1</f>
        <v>2006</v>
      </c>
      <c r="C25" s="229">
        <f ca="1" t="shared" si="15"/>
        <v>0</v>
      </c>
      <c r="D25" s="229">
        <f ca="1" t="shared" si="15"/>
        <v>0</v>
      </c>
      <c r="E25" s="229">
        <f ca="1" t="shared" si="15"/>
        <v>0</v>
      </c>
      <c r="F25" s="229">
        <f ca="1" t="shared" si="15"/>
        <v>0</v>
      </c>
      <c r="G25" s="229">
        <f ca="1" t="shared" si="15"/>
        <v>0</v>
      </c>
      <c r="H25" s="229">
        <f ca="1" t="shared" si="15"/>
        <v>0</v>
      </c>
      <c r="I25" s="229">
        <f ca="1" t="shared" si="15"/>
        <v>0</v>
      </c>
      <c r="J25" s="229">
        <f ca="1" t="shared" si="15"/>
        <v>0</v>
      </c>
      <c r="K25" s="229">
        <f ca="1" t="shared" si="15"/>
        <v>0</v>
      </c>
      <c r="L25" s="229">
        <f ca="1" t="shared" si="15"/>
        <v>0</v>
      </c>
      <c r="M25" s="229">
        <f ca="1" t="shared" si="16"/>
        <v>0</v>
      </c>
      <c r="N25" s="229">
        <f ca="1" t="shared" si="16"/>
        <v>0</v>
      </c>
      <c r="O25" s="229">
        <f ca="1" t="shared" si="16"/>
        <v>0</v>
      </c>
      <c r="P25" s="229">
        <f ca="1" t="shared" si="16"/>
        <v>0</v>
      </c>
      <c r="Q25" s="229">
        <f ca="1" t="shared" si="16"/>
        <v>0</v>
      </c>
      <c r="R25" s="229">
        <f ca="1" t="shared" si="16"/>
        <v>0</v>
      </c>
      <c r="S25" s="229">
        <f ca="1" t="shared" si="16"/>
        <v>0</v>
      </c>
      <c r="T25" s="229">
        <f ca="1" t="shared" si="16"/>
        <v>0</v>
      </c>
      <c r="U25" s="229">
        <f ca="1" t="shared" si="16"/>
        <v>0</v>
      </c>
      <c r="V25" s="229">
        <f ca="1" t="shared" si="16"/>
        <v>0</v>
      </c>
      <c r="W25" s="229">
        <f ca="1" t="shared" si="17"/>
        <v>0</v>
      </c>
      <c r="X25" s="229">
        <f ca="1" t="shared" si="17"/>
        <v>0</v>
      </c>
      <c r="Y25" s="229">
        <f ca="1" t="shared" si="17"/>
        <v>0</v>
      </c>
      <c r="Z25" s="229">
        <f ca="1" t="shared" si="17"/>
        <v>0</v>
      </c>
      <c r="AA25" s="229">
        <f ca="1" t="shared" si="17"/>
        <v>0</v>
      </c>
      <c r="AB25" s="229">
        <f ca="1" t="shared" si="17"/>
        <v>0</v>
      </c>
      <c r="AC25" s="229">
        <f ca="1" t="shared" si="17"/>
        <v>0</v>
      </c>
      <c r="AD25" s="229">
        <f ca="1" t="shared" si="17"/>
        <v>0</v>
      </c>
      <c r="AE25" s="229">
        <f ca="1" t="shared" si="17"/>
        <v>0</v>
      </c>
      <c r="AF25" s="229">
        <f ca="1" t="shared" si="17"/>
        <v>0</v>
      </c>
      <c r="AG25" s="229">
        <f ca="1" t="shared" si="18"/>
        <v>0</v>
      </c>
      <c r="AH25" s="229">
        <f ca="1" t="shared" si="18"/>
        <v>0</v>
      </c>
      <c r="AI25" s="229">
        <f ca="1" t="shared" si="18"/>
        <v>0</v>
      </c>
      <c r="AJ25" s="229">
        <f ca="1" t="shared" si="18"/>
        <v>0</v>
      </c>
      <c r="AK25" s="229">
        <f ca="1" t="shared" si="18"/>
        <v>36040.42235956405</v>
      </c>
      <c r="AL25" s="229">
        <f ca="1" t="shared" si="18"/>
        <v>36062.590351141305</v>
      </c>
      <c r="AM25" s="229">
        <f ca="1" t="shared" si="18"/>
        <v>35990.075944122356</v>
      </c>
      <c r="AN25" s="229">
        <f ca="1" t="shared" si="18"/>
        <v>35955.627271606565</v>
      </c>
      <c r="AO25" s="229">
        <f ca="1" t="shared" si="18"/>
        <v>36063.16547664524</v>
      </c>
      <c r="AP25" s="229">
        <f ca="1" t="shared" si="18"/>
        <v>36130.652754304814</v>
      </c>
      <c r="AQ25" s="229">
        <f ca="1" t="shared" si="18"/>
        <v>36173.430309027586</v>
      </c>
      <c r="AR25" s="229">
        <f ca="1" t="shared" si="18"/>
        <v>35627.50390902758</v>
      </c>
      <c r="AS25" s="229">
        <f ca="1" t="shared" si="18"/>
        <v>35783.38390902759</v>
      </c>
      <c r="AT25" s="229">
        <f ca="1" t="shared" si="18"/>
        <v>36600.85650183865</v>
      </c>
      <c r="AU25" s="229">
        <f ca="1" t="shared" si="18"/>
        <v>36468.089142602665</v>
      </c>
      <c r="AV25" s="5"/>
      <c r="AY25" s="240">
        <f t="shared" si="11"/>
        <v>2006</v>
      </c>
      <c r="AZ25" s="256">
        <f ca="1">BI25+BJ25</f>
        <v>39716.774858614204</v>
      </c>
      <c r="BA25" s="232">
        <f ca="1" t="shared" si="12"/>
        <v>436612.5727875226</v>
      </c>
      <c r="BB25" s="253">
        <f ca="1" t="shared" si="20"/>
        <v>4322.6851536739105</v>
      </c>
      <c r="BC25" s="22">
        <f aca="true" t="shared" si="24" ref="BC25:BC53">$BO$6</f>
        <v>0.12</v>
      </c>
      <c r="BD25" s="224">
        <f aca="true" t="shared" si="25" ref="BD25:BD30">(BA24-SUM(AH25:AU25))*(1-BC24)</f>
        <v>36022.37628061592</v>
      </c>
      <c r="BE25" s="242">
        <v>57293</v>
      </c>
      <c r="BF25" s="224">
        <f>VLOOKUP(AY25,'CCW Stock Data'!$B$4:$I$38,6,FALSE)</f>
        <v>8017.083731672193</v>
      </c>
      <c r="BG25" s="258">
        <f>'CCW Stock Data'!$M$6</f>
        <v>0.433</v>
      </c>
      <c r="BH25" s="237">
        <f ca="1" t="shared" si="19"/>
        <v>36022.37628061592</v>
      </c>
      <c r="BI25" s="225">
        <f ca="1" t="shared" si="21"/>
        <v>31699.69112694201</v>
      </c>
      <c r="BJ25" s="279">
        <f t="shared" si="22"/>
        <v>8017.083731672193</v>
      </c>
      <c r="BK25" s="267">
        <f aca="true" t="shared" si="26" ref="BK25:BK53">BI25+BJ25</f>
        <v>39716.774858614204</v>
      </c>
      <c r="BL25" s="278">
        <f>VLOOKUP(AY25,'CCW Stock Data'!$B$4:$J$38,8)</f>
        <v>37309.97084069978</v>
      </c>
    </row>
    <row r="26" spans="1:64" ht="15">
      <c r="A26" s="3"/>
      <c r="B26" s="19">
        <f t="shared" si="23"/>
        <v>2007</v>
      </c>
      <c r="C26" s="229">
        <f ca="1" t="shared" si="15"/>
        <v>0</v>
      </c>
      <c r="D26" s="229">
        <f ca="1" t="shared" si="15"/>
        <v>0</v>
      </c>
      <c r="E26" s="229">
        <f ca="1" t="shared" si="15"/>
        <v>0</v>
      </c>
      <c r="F26" s="229">
        <f ca="1" t="shared" si="15"/>
        <v>0</v>
      </c>
      <c r="G26" s="229">
        <f ca="1" t="shared" si="15"/>
        <v>0</v>
      </c>
      <c r="H26" s="229">
        <f ca="1" t="shared" si="15"/>
        <v>0</v>
      </c>
      <c r="I26" s="229">
        <f ca="1" t="shared" si="15"/>
        <v>0</v>
      </c>
      <c r="J26" s="229">
        <f ca="1" t="shared" si="15"/>
        <v>0</v>
      </c>
      <c r="K26" s="229">
        <f ca="1" t="shared" si="15"/>
        <v>0</v>
      </c>
      <c r="L26" s="229">
        <f ca="1" t="shared" si="15"/>
        <v>0</v>
      </c>
      <c r="M26" s="229">
        <f ca="1" t="shared" si="16"/>
        <v>0</v>
      </c>
      <c r="N26" s="229">
        <f ca="1" t="shared" si="16"/>
        <v>0</v>
      </c>
      <c r="O26" s="229">
        <f ca="1" t="shared" si="16"/>
        <v>0</v>
      </c>
      <c r="P26" s="229">
        <f ca="1" t="shared" si="16"/>
        <v>0</v>
      </c>
      <c r="Q26" s="229">
        <f ca="1" t="shared" si="16"/>
        <v>0</v>
      </c>
      <c r="R26" s="229">
        <f ca="1" t="shared" si="16"/>
        <v>0</v>
      </c>
      <c r="S26" s="229">
        <f ca="1" t="shared" si="16"/>
        <v>0</v>
      </c>
      <c r="T26" s="229">
        <f ca="1" t="shared" si="16"/>
        <v>0</v>
      </c>
      <c r="U26" s="229">
        <f ca="1" t="shared" si="16"/>
        <v>0</v>
      </c>
      <c r="V26" s="229">
        <f ca="1" t="shared" si="16"/>
        <v>0</v>
      </c>
      <c r="W26" s="229">
        <f ca="1" t="shared" si="17"/>
        <v>0</v>
      </c>
      <c r="X26" s="229">
        <f ca="1" t="shared" si="17"/>
        <v>0</v>
      </c>
      <c r="Y26" s="229">
        <f ca="1" t="shared" si="17"/>
        <v>0</v>
      </c>
      <c r="Z26" s="229">
        <f ca="1" t="shared" si="17"/>
        <v>0</v>
      </c>
      <c r="AA26" s="229">
        <f ca="1" t="shared" si="17"/>
        <v>0</v>
      </c>
      <c r="AB26" s="229">
        <f ca="1" t="shared" si="17"/>
        <v>0</v>
      </c>
      <c r="AC26" s="229">
        <f ca="1" t="shared" si="17"/>
        <v>0</v>
      </c>
      <c r="AD26" s="229">
        <f ca="1" t="shared" si="17"/>
        <v>0</v>
      </c>
      <c r="AE26" s="229">
        <f ca="1" t="shared" si="17"/>
        <v>0</v>
      </c>
      <c r="AF26" s="229">
        <f ca="1" t="shared" si="17"/>
        <v>0</v>
      </c>
      <c r="AG26" s="229">
        <f ca="1" t="shared" si="18"/>
        <v>0</v>
      </c>
      <c r="AH26" s="229">
        <f ca="1" t="shared" si="18"/>
        <v>0</v>
      </c>
      <c r="AI26" s="229">
        <f ca="1" t="shared" si="18"/>
        <v>0</v>
      </c>
      <c r="AJ26" s="229">
        <f ca="1" t="shared" si="18"/>
        <v>0</v>
      </c>
      <c r="AK26" s="229">
        <f ca="1" t="shared" si="18"/>
        <v>36062.590351141305</v>
      </c>
      <c r="AL26" s="229">
        <f ca="1" t="shared" si="18"/>
        <v>35990.075944122356</v>
      </c>
      <c r="AM26" s="229">
        <f ca="1" t="shared" si="18"/>
        <v>35955.627271606565</v>
      </c>
      <c r="AN26" s="229">
        <f ca="1" t="shared" si="18"/>
        <v>36063.16547664524</v>
      </c>
      <c r="AO26" s="229">
        <f ca="1" t="shared" si="18"/>
        <v>36130.652754304814</v>
      </c>
      <c r="AP26" s="229">
        <f ca="1" t="shared" si="18"/>
        <v>36173.430309027586</v>
      </c>
      <c r="AQ26" s="229">
        <f ca="1" t="shared" si="18"/>
        <v>35627.50390902758</v>
      </c>
      <c r="AR26" s="229">
        <f ca="1" t="shared" si="18"/>
        <v>35783.38390902759</v>
      </c>
      <c r="AS26" s="229">
        <f ca="1" t="shared" si="18"/>
        <v>36600.85650183865</v>
      </c>
      <c r="AT26" s="229">
        <f ca="1" t="shared" si="18"/>
        <v>36468.089142602665</v>
      </c>
      <c r="AU26" s="229">
        <f ca="1" t="shared" si="18"/>
        <v>39716.774858614204</v>
      </c>
      <c r="AV26" s="5"/>
      <c r="AY26" s="240">
        <f t="shared" si="11"/>
        <v>2007</v>
      </c>
      <c r="AZ26" s="256">
        <f aca="true" t="shared" si="27" ref="AZ26:AZ53">BI26+BJ26</f>
        <v>35768.02984012145</v>
      </c>
      <c r="BA26" s="232">
        <f ca="1" t="shared" si="12"/>
        <v>436340.1802680799</v>
      </c>
      <c r="BB26" s="253">
        <f ca="1" t="shared" si="20"/>
        <v>3805.86860116997</v>
      </c>
      <c r="BC26" s="22">
        <f t="shared" si="24"/>
        <v>0.12</v>
      </c>
      <c r="BD26" s="224">
        <f ca="1" t="shared" si="25"/>
        <v>31715.571676416417</v>
      </c>
      <c r="BE26" s="242">
        <v>57293</v>
      </c>
      <c r="BF26" s="224">
        <f>VLOOKUP(AY26,'CCW Stock Data'!$B$4:$I$38,6,FALSE)</f>
        <v>7858.326764875004</v>
      </c>
      <c r="BG26" s="258">
        <f>'CCW Stock Data'!$M$6</f>
        <v>0.433</v>
      </c>
      <c r="BH26" s="237">
        <f ca="1" t="shared" si="19"/>
        <v>31715.571676416417</v>
      </c>
      <c r="BI26" s="225">
        <f ca="1" t="shared" si="21"/>
        <v>27909.70307524645</v>
      </c>
      <c r="BJ26" s="279">
        <f t="shared" si="22"/>
        <v>7858.326764875004</v>
      </c>
      <c r="BK26" s="267">
        <f ca="1" t="shared" si="26"/>
        <v>35768.02984012145</v>
      </c>
      <c r="BL26" s="278">
        <f>VLOOKUP(AY26,'CCW Stock Data'!$B$4:$J$38,8)</f>
        <v>37151.21387390259</v>
      </c>
    </row>
    <row r="27" spans="1:64" ht="15">
      <c r="A27" s="3"/>
      <c r="B27" s="19">
        <f t="shared" si="23"/>
        <v>2008</v>
      </c>
      <c r="C27" s="229">
        <f ca="1" t="shared" si="15"/>
        <v>0</v>
      </c>
      <c r="D27" s="229">
        <f ca="1" t="shared" si="15"/>
        <v>0</v>
      </c>
      <c r="E27" s="229">
        <f ca="1" t="shared" si="15"/>
        <v>0</v>
      </c>
      <c r="F27" s="229">
        <f ca="1" t="shared" si="15"/>
        <v>0</v>
      </c>
      <c r="G27" s="229">
        <f ca="1" t="shared" si="15"/>
        <v>0</v>
      </c>
      <c r="H27" s="229">
        <f ca="1" t="shared" si="15"/>
        <v>0</v>
      </c>
      <c r="I27" s="229">
        <f ca="1" t="shared" si="15"/>
        <v>0</v>
      </c>
      <c r="J27" s="229">
        <f ca="1" t="shared" si="15"/>
        <v>0</v>
      </c>
      <c r="K27" s="229">
        <f ca="1" t="shared" si="15"/>
        <v>0</v>
      </c>
      <c r="L27" s="229">
        <f ca="1" t="shared" si="15"/>
        <v>0</v>
      </c>
      <c r="M27" s="229">
        <f ca="1" t="shared" si="16"/>
        <v>0</v>
      </c>
      <c r="N27" s="229">
        <f ca="1" t="shared" si="16"/>
        <v>0</v>
      </c>
      <c r="O27" s="229">
        <f ca="1" t="shared" si="16"/>
        <v>0</v>
      </c>
      <c r="P27" s="229">
        <f ca="1" t="shared" si="16"/>
        <v>0</v>
      </c>
      <c r="Q27" s="229">
        <f ca="1" t="shared" si="16"/>
        <v>0</v>
      </c>
      <c r="R27" s="229">
        <f ca="1" t="shared" si="16"/>
        <v>0</v>
      </c>
      <c r="S27" s="229">
        <f ca="1" t="shared" si="16"/>
        <v>0</v>
      </c>
      <c r="T27" s="229">
        <f ca="1" t="shared" si="16"/>
        <v>0</v>
      </c>
      <c r="U27" s="229">
        <f ca="1" t="shared" si="16"/>
        <v>0</v>
      </c>
      <c r="V27" s="229">
        <f ca="1" t="shared" si="16"/>
        <v>0</v>
      </c>
      <c r="W27" s="229">
        <f ca="1" t="shared" si="17"/>
        <v>0</v>
      </c>
      <c r="X27" s="229">
        <f ca="1" t="shared" si="17"/>
        <v>0</v>
      </c>
      <c r="Y27" s="229">
        <f ca="1" t="shared" si="17"/>
        <v>0</v>
      </c>
      <c r="Z27" s="229">
        <f ca="1" t="shared" si="17"/>
        <v>0</v>
      </c>
      <c r="AA27" s="229">
        <f ca="1" t="shared" si="17"/>
        <v>0</v>
      </c>
      <c r="AB27" s="229">
        <f ca="1" t="shared" si="17"/>
        <v>0</v>
      </c>
      <c r="AC27" s="229">
        <f ca="1" t="shared" si="17"/>
        <v>0</v>
      </c>
      <c r="AD27" s="229">
        <f ca="1" t="shared" si="17"/>
        <v>0</v>
      </c>
      <c r="AE27" s="229">
        <f ca="1" t="shared" si="17"/>
        <v>0</v>
      </c>
      <c r="AF27" s="229">
        <f ca="1" t="shared" si="17"/>
        <v>0</v>
      </c>
      <c r="AG27" s="229">
        <f ca="1" t="shared" si="18"/>
        <v>0</v>
      </c>
      <c r="AH27" s="229">
        <f ca="1" t="shared" si="18"/>
        <v>0</v>
      </c>
      <c r="AI27" s="229">
        <f ca="1" t="shared" si="18"/>
        <v>0</v>
      </c>
      <c r="AJ27" s="229">
        <f ca="1" t="shared" si="18"/>
        <v>0</v>
      </c>
      <c r="AK27" s="229">
        <f ca="1" t="shared" si="18"/>
        <v>35990.075944122356</v>
      </c>
      <c r="AL27" s="229">
        <f ca="1" t="shared" si="18"/>
        <v>35955.627271606565</v>
      </c>
      <c r="AM27" s="229">
        <f ca="1" t="shared" si="18"/>
        <v>36063.16547664524</v>
      </c>
      <c r="AN27" s="229">
        <f ca="1" t="shared" si="18"/>
        <v>36130.652754304814</v>
      </c>
      <c r="AO27" s="229">
        <f ca="1" t="shared" si="18"/>
        <v>36173.430309027586</v>
      </c>
      <c r="AP27" s="229">
        <f ca="1" t="shared" si="18"/>
        <v>35627.50390902758</v>
      </c>
      <c r="AQ27" s="229">
        <f ca="1" t="shared" si="18"/>
        <v>35783.38390902759</v>
      </c>
      <c r="AR27" s="229">
        <f ca="1" t="shared" si="18"/>
        <v>36600.85650183865</v>
      </c>
      <c r="AS27" s="229">
        <f ca="1" t="shared" si="18"/>
        <v>36468.089142602665</v>
      </c>
      <c r="AT27" s="229">
        <f ca="1" t="shared" si="18"/>
        <v>39716.774858614204</v>
      </c>
      <c r="AU27" s="229">
        <f ca="1" t="shared" si="18"/>
        <v>35768.02984012145</v>
      </c>
      <c r="AV27" s="5"/>
      <c r="AY27" s="240">
        <f t="shared" si="11"/>
        <v>2008</v>
      </c>
      <c r="AZ27" s="256">
        <f ca="1" t="shared" si="27"/>
        <v>33791.81131422306</v>
      </c>
      <c r="BA27" s="232">
        <f ca="1" t="shared" si="12"/>
        <v>434069.40123116167</v>
      </c>
      <c r="BB27" s="253">
        <f ca="1" t="shared" si="20"/>
        <v>3808.20954108052</v>
      </c>
      <c r="BC27" s="22">
        <f t="shared" si="24"/>
        <v>0.12</v>
      </c>
      <c r="BD27" s="224">
        <f ca="1" t="shared" si="25"/>
        <v>31735.079509004336</v>
      </c>
      <c r="BE27" s="242">
        <v>57293</v>
      </c>
      <c r="BF27" s="224">
        <f>VLOOKUP(AY27,'CCW Stock Data'!$B$4:$I$38,6,FALSE)</f>
        <v>5864.941346299244</v>
      </c>
      <c r="BG27" s="258">
        <f>'CCW Stock Data'!$M$6</f>
        <v>0.433</v>
      </c>
      <c r="BH27" s="237">
        <f ca="1" t="shared" si="19"/>
        <v>31735.079509004336</v>
      </c>
      <c r="BI27" s="225">
        <f ca="1" t="shared" si="21"/>
        <v>27926.869967923816</v>
      </c>
      <c r="BJ27" s="279">
        <f t="shared" si="22"/>
        <v>5864.941346299244</v>
      </c>
      <c r="BK27" s="267">
        <f ca="1" t="shared" si="26"/>
        <v>33791.81131422306</v>
      </c>
      <c r="BL27" s="278">
        <f>VLOOKUP(AY27,'CCW Stock Data'!$B$4:$J$38,8)</f>
        <v>35157.82845532683</v>
      </c>
    </row>
    <row r="28" spans="1:64" ht="15">
      <c r="A28" s="3"/>
      <c r="B28" s="19">
        <f t="shared" si="23"/>
        <v>2009</v>
      </c>
      <c r="C28" s="229">
        <f ca="1" t="shared" si="15"/>
        <v>0</v>
      </c>
      <c r="D28" s="229">
        <f ca="1" t="shared" si="15"/>
        <v>0</v>
      </c>
      <c r="E28" s="229">
        <f ca="1" t="shared" si="15"/>
        <v>0</v>
      </c>
      <c r="F28" s="229">
        <f ca="1" t="shared" si="15"/>
        <v>0</v>
      </c>
      <c r="G28" s="229">
        <f ca="1" t="shared" si="15"/>
        <v>0</v>
      </c>
      <c r="H28" s="229">
        <f ca="1" t="shared" si="15"/>
        <v>0</v>
      </c>
      <c r="I28" s="229">
        <f ca="1" t="shared" si="15"/>
        <v>0</v>
      </c>
      <c r="J28" s="229">
        <f ca="1" t="shared" si="15"/>
        <v>0</v>
      </c>
      <c r="K28" s="229">
        <f ca="1" t="shared" si="15"/>
        <v>0</v>
      </c>
      <c r="L28" s="229">
        <f ca="1" t="shared" si="15"/>
        <v>0</v>
      </c>
      <c r="M28" s="229">
        <f ca="1" t="shared" si="16"/>
        <v>0</v>
      </c>
      <c r="N28" s="229">
        <f ca="1" t="shared" si="16"/>
        <v>0</v>
      </c>
      <c r="O28" s="229">
        <f ca="1" t="shared" si="16"/>
        <v>0</v>
      </c>
      <c r="P28" s="229">
        <f ca="1" t="shared" si="16"/>
        <v>0</v>
      </c>
      <c r="Q28" s="229">
        <f ca="1" t="shared" si="16"/>
        <v>0</v>
      </c>
      <c r="R28" s="229">
        <f ca="1" t="shared" si="16"/>
        <v>0</v>
      </c>
      <c r="S28" s="229">
        <f ca="1" t="shared" si="16"/>
        <v>0</v>
      </c>
      <c r="T28" s="229">
        <f ca="1" t="shared" si="16"/>
        <v>0</v>
      </c>
      <c r="U28" s="229">
        <f ca="1" t="shared" si="16"/>
        <v>0</v>
      </c>
      <c r="V28" s="229">
        <f ca="1" t="shared" si="16"/>
        <v>0</v>
      </c>
      <c r="W28" s="229">
        <f ca="1" t="shared" si="17"/>
        <v>0</v>
      </c>
      <c r="X28" s="229">
        <f ca="1" t="shared" si="17"/>
        <v>0</v>
      </c>
      <c r="Y28" s="229">
        <f ca="1" t="shared" si="17"/>
        <v>0</v>
      </c>
      <c r="Z28" s="229">
        <f ca="1" t="shared" si="17"/>
        <v>0</v>
      </c>
      <c r="AA28" s="229">
        <f ca="1" t="shared" si="17"/>
        <v>0</v>
      </c>
      <c r="AB28" s="229">
        <f ca="1" t="shared" si="17"/>
        <v>0</v>
      </c>
      <c r="AC28" s="229">
        <f ca="1" t="shared" si="17"/>
        <v>0</v>
      </c>
      <c r="AD28" s="229">
        <f ca="1" t="shared" si="17"/>
        <v>0</v>
      </c>
      <c r="AE28" s="229">
        <f ca="1" t="shared" si="17"/>
        <v>0</v>
      </c>
      <c r="AF28" s="229">
        <f ca="1" t="shared" si="17"/>
        <v>0</v>
      </c>
      <c r="AG28" s="229">
        <f ca="1" t="shared" si="18"/>
        <v>0</v>
      </c>
      <c r="AH28" s="229">
        <f ca="1" t="shared" si="18"/>
        <v>0</v>
      </c>
      <c r="AI28" s="229">
        <f ca="1" t="shared" si="18"/>
        <v>0</v>
      </c>
      <c r="AJ28" s="229">
        <f ca="1" t="shared" si="18"/>
        <v>0</v>
      </c>
      <c r="AK28" s="229">
        <f ca="1" t="shared" si="18"/>
        <v>35955.627271606565</v>
      </c>
      <c r="AL28" s="229">
        <f ca="1" t="shared" si="18"/>
        <v>36063.16547664524</v>
      </c>
      <c r="AM28" s="229">
        <f ca="1" t="shared" si="18"/>
        <v>36130.652754304814</v>
      </c>
      <c r="AN28" s="229">
        <f ca="1" t="shared" si="18"/>
        <v>36173.430309027586</v>
      </c>
      <c r="AO28" s="229">
        <f ca="1" t="shared" si="18"/>
        <v>35627.50390902758</v>
      </c>
      <c r="AP28" s="229">
        <f ca="1" t="shared" si="18"/>
        <v>35783.38390902759</v>
      </c>
      <c r="AQ28" s="229">
        <f ca="1" t="shared" si="18"/>
        <v>36600.85650183865</v>
      </c>
      <c r="AR28" s="229">
        <f ca="1" t="shared" si="18"/>
        <v>36468.089142602665</v>
      </c>
      <c r="AS28" s="229">
        <f ca="1" t="shared" si="18"/>
        <v>39716.774858614204</v>
      </c>
      <c r="AT28" s="229">
        <f ca="1" t="shared" si="18"/>
        <v>35768.02984012145</v>
      </c>
      <c r="AU28" s="229">
        <f ca="1" t="shared" si="18"/>
        <v>33791.81131422306</v>
      </c>
      <c r="AV28" s="5"/>
      <c r="AY28" s="240">
        <f t="shared" si="11"/>
        <v>2009</v>
      </c>
      <c r="AZ28" s="256">
        <f ca="1" t="shared" si="27"/>
        <v>30447.183847400476</v>
      </c>
      <c r="BA28" s="232">
        <f ca="1" t="shared" si="12"/>
        <v>428526.50913443987</v>
      </c>
      <c r="BB28" s="253">
        <f ca="1" t="shared" si="20"/>
        <v>3800.5520196993125</v>
      </c>
      <c r="BC28" s="22">
        <f t="shared" si="24"/>
        <v>0.12</v>
      </c>
      <c r="BD28" s="224">
        <f ca="1" t="shared" si="25"/>
        <v>31671.266830827604</v>
      </c>
      <c r="BE28" s="242">
        <v>57293</v>
      </c>
      <c r="BF28" s="224">
        <f>VLOOKUP(AY28,'CCW Stock Data'!$B$4:$I$38,6,FALSE)</f>
        <v>2576.4690362721835</v>
      </c>
      <c r="BG28" s="258">
        <f>'CCW Stock Data'!$M$6</f>
        <v>0.433</v>
      </c>
      <c r="BH28" s="237">
        <f ca="1" t="shared" si="19"/>
        <v>31671.266830827604</v>
      </c>
      <c r="BI28" s="225">
        <f ca="1" t="shared" si="21"/>
        <v>27870.71481112829</v>
      </c>
      <c r="BJ28" s="279">
        <f t="shared" si="22"/>
        <v>2576.4690362721835</v>
      </c>
      <c r="BK28" s="267">
        <f ca="1" t="shared" si="26"/>
        <v>30447.183847400476</v>
      </c>
      <c r="BL28" s="278">
        <f>VLOOKUP(AY28,'CCW Stock Data'!$B$4:$J$38,8)</f>
        <v>31869.35614529977</v>
      </c>
    </row>
    <row r="29" spans="1:64" ht="15">
      <c r="A29" s="3"/>
      <c r="B29" s="19">
        <f t="shared" si="23"/>
        <v>2010</v>
      </c>
      <c r="C29" s="229">
        <f aca="true" ca="1" t="shared" si="28" ref="C29:L38">IF(AND(year-Age&gt;=Initial_Year,Age,Age&lt;=ROUND($BO$4,0)),OFFSET($AZ29,-Age,0),0)</f>
        <v>0</v>
      </c>
      <c r="D29" s="229">
        <f ca="1" t="shared" si="28"/>
        <v>0</v>
      </c>
      <c r="E29" s="229">
        <f ca="1" t="shared" si="28"/>
        <v>0</v>
      </c>
      <c r="F29" s="229">
        <f ca="1" t="shared" si="28"/>
        <v>0</v>
      </c>
      <c r="G29" s="229">
        <f ca="1" t="shared" si="28"/>
        <v>0</v>
      </c>
      <c r="H29" s="229">
        <f ca="1" t="shared" si="28"/>
        <v>0</v>
      </c>
      <c r="I29" s="229">
        <f ca="1" t="shared" si="28"/>
        <v>0</v>
      </c>
      <c r="J29" s="229">
        <f ca="1" t="shared" si="28"/>
        <v>0</v>
      </c>
      <c r="K29" s="229">
        <f ca="1" t="shared" si="28"/>
        <v>0</v>
      </c>
      <c r="L29" s="229">
        <f ca="1" t="shared" si="28"/>
        <v>0</v>
      </c>
      <c r="M29" s="229">
        <f aca="true" ca="1" t="shared" si="29" ref="M29:V38">IF(AND(year-Age&gt;=Initial_Year,Age,Age&lt;=ROUND($BO$4,0)),OFFSET($AZ29,-Age,0),0)</f>
        <v>0</v>
      </c>
      <c r="N29" s="229">
        <f ca="1" t="shared" si="29"/>
        <v>0</v>
      </c>
      <c r="O29" s="229">
        <f ca="1" t="shared" si="29"/>
        <v>0</v>
      </c>
      <c r="P29" s="229">
        <f ca="1" t="shared" si="29"/>
        <v>0</v>
      </c>
      <c r="Q29" s="229">
        <f ca="1" t="shared" si="29"/>
        <v>0</v>
      </c>
      <c r="R29" s="229">
        <f ca="1" t="shared" si="29"/>
        <v>0</v>
      </c>
      <c r="S29" s="229">
        <f ca="1" t="shared" si="29"/>
        <v>0</v>
      </c>
      <c r="T29" s="229">
        <f ca="1" t="shared" si="29"/>
        <v>0</v>
      </c>
      <c r="U29" s="229">
        <f ca="1" t="shared" si="29"/>
        <v>0</v>
      </c>
      <c r="V29" s="229">
        <f ca="1" t="shared" si="29"/>
        <v>0</v>
      </c>
      <c r="W29" s="229">
        <f aca="true" ca="1" t="shared" si="30" ref="W29:AF38">IF(AND(year-Age&gt;=Initial_Year,Age,Age&lt;=ROUND($BO$4,0)),OFFSET($AZ29,-Age,0),0)</f>
        <v>0</v>
      </c>
      <c r="X29" s="229">
        <f ca="1" t="shared" si="30"/>
        <v>0</v>
      </c>
      <c r="Y29" s="229">
        <f ca="1" t="shared" si="30"/>
        <v>0</v>
      </c>
      <c r="Z29" s="229">
        <f ca="1" t="shared" si="30"/>
        <v>0</v>
      </c>
      <c r="AA29" s="229">
        <f ca="1" t="shared" si="30"/>
        <v>0</v>
      </c>
      <c r="AB29" s="229">
        <f ca="1" t="shared" si="30"/>
        <v>0</v>
      </c>
      <c r="AC29" s="229">
        <f ca="1" t="shared" si="30"/>
        <v>0</v>
      </c>
      <c r="AD29" s="229">
        <f ca="1" t="shared" si="30"/>
        <v>0</v>
      </c>
      <c r="AE29" s="229">
        <f ca="1" t="shared" si="30"/>
        <v>0</v>
      </c>
      <c r="AF29" s="229">
        <f ca="1" t="shared" si="30"/>
        <v>0</v>
      </c>
      <c r="AG29" s="229">
        <f aca="true" ca="1" t="shared" si="31" ref="AG29:AU38">IF(AND(year-Age&gt;=Initial_Year,Age,Age&lt;=ROUND($BO$4,0)),OFFSET($AZ29,-Age,0),0)</f>
        <v>0</v>
      </c>
      <c r="AH29" s="229">
        <f ca="1" t="shared" si="31"/>
        <v>0</v>
      </c>
      <c r="AI29" s="229">
        <f ca="1" t="shared" si="31"/>
        <v>0</v>
      </c>
      <c r="AJ29" s="229">
        <f ca="1" t="shared" si="31"/>
        <v>0</v>
      </c>
      <c r="AK29" s="229">
        <f ca="1" t="shared" si="31"/>
        <v>36063.16547664524</v>
      </c>
      <c r="AL29" s="229">
        <f ca="1" t="shared" si="31"/>
        <v>36130.652754304814</v>
      </c>
      <c r="AM29" s="229">
        <f ca="1" t="shared" si="31"/>
        <v>36173.430309027586</v>
      </c>
      <c r="AN29" s="229">
        <f ca="1" t="shared" si="31"/>
        <v>35627.50390902758</v>
      </c>
      <c r="AO29" s="229">
        <f ca="1" t="shared" si="31"/>
        <v>35783.38390902759</v>
      </c>
      <c r="AP29" s="229">
        <f ca="1" t="shared" si="31"/>
        <v>36600.85650183865</v>
      </c>
      <c r="AQ29" s="229">
        <f ca="1" t="shared" si="31"/>
        <v>36468.089142602665</v>
      </c>
      <c r="AR29" s="229">
        <f ca="1" t="shared" si="31"/>
        <v>39716.774858614204</v>
      </c>
      <c r="AS29" s="229">
        <f ca="1" t="shared" si="31"/>
        <v>35768.02984012145</v>
      </c>
      <c r="AT29" s="229">
        <f ca="1" t="shared" si="31"/>
        <v>33791.81131422306</v>
      </c>
      <c r="AU29" s="229">
        <f ca="1" t="shared" si="31"/>
        <v>30447.183847400476</v>
      </c>
      <c r="AV29" s="5"/>
      <c r="AY29" s="240">
        <f t="shared" si="11"/>
        <v>2010</v>
      </c>
      <c r="AZ29" s="256">
        <f ca="1" t="shared" si="27"/>
        <v>31897.947192538813</v>
      </c>
      <c r="BA29" s="232">
        <f ca="1" t="shared" si="12"/>
        <v>424468.82905537216</v>
      </c>
      <c r="BB29" s="253">
        <f ca="1" t="shared" si="20"/>
        <v>3796.9142398816493</v>
      </c>
      <c r="BC29" s="22">
        <f t="shared" si="24"/>
        <v>0.12</v>
      </c>
      <c r="BD29" s="224">
        <f ca="1" t="shared" si="25"/>
        <v>31640.951999013745</v>
      </c>
      <c r="BE29" s="242">
        <v>57293</v>
      </c>
      <c r="BF29" s="224">
        <f>VLOOKUP(AY29,'CCW Stock Data'!$B$4:$I$38,6,FALSE)</f>
        <v>4053.9094334067213</v>
      </c>
      <c r="BG29" s="258">
        <f>'CCW Stock Data'!$M$6</f>
        <v>0.433</v>
      </c>
      <c r="BH29" s="237">
        <f ca="1" t="shared" si="19"/>
        <v>31640.951999013745</v>
      </c>
      <c r="BI29" s="225">
        <f ca="1" t="shared" si="21"/>
        <v>27844.037759132094</v>
      </c>
      <c r="BJ29" s="279">
        <f t="shared" si="22"/>
        <v>4053.9094334067213</v>
      </c>
      <c r="BK29" s="267">
        <f ca="1" t="shared" si="26"/>
        <v>31897.947192538813</v>
      </c>
      <c r="BL29" s="278">
        <f>VLOOKUP(AY29,'CCW Stock Data'!$B$4:$J$38,8)</f>
        <v>33346.796542434306</v>
      </c>
    </row>
    <row r="30" spans="1:64" ht="15">
      <c r="A30" s="3"/>
      <c r="B30" s="19">
        <f t="shared" si="23"/>
        <v>2011</v>
      </c>
      <c r="C30" s="229">
        <f ca="1" t="shared" si="28"/>
        <v>0</v>
      </c>
      <c r="D30" s="229">
        <f ca="1" t="shared" si="28"/>
        <v>0</v>
      </c>
      <c r="E30" s="229">
        <f ca="1" t="shared" si="28"/>
        <v>0</v>
      </c>
      <c r="F30" s="229">
        <f ca="1" t="shared" si="28"/>
        <v>0</v>
      </c>
      <c r="G30" s="229">
        <f ca="1" t="shared" si="28"/>
        <v>0</v>
      </c>
      <c r="H30" s="229">
        <f ca="1" t="shared" si="28"/>
        <v>0</v>
      </c>
      <c r="I30" s="229">
        <f ca="1" t="shared" si="28"/>
        <v>0</v>
      </c>
      <c r="J30" s="229">
        <f ca="1" t="shared" si="28"/>
        <v>0</v>
      </c>
      <c r="K30" s="229">
        <f ca="1" t="shared" si="28"/>
        <v>0</v>
      </c>
      <c r="L30" s="229">
        <f ca="1" t="shared" si="28"/>
        <v>0</v>
      </c>
      <c r="M30" s="229">
        <f ca="1" t="shared" si="29"/>
        <v>0</v>
      </c>
      <c r="N30" s="229">
        <f ca="1" t="shared" si="29"/>
        <v>0</v>
      </c>
      <c r="O30" s="229">
        <f ca="1" t="shared" si="29"/>
        <v>0</v>
      </c>
      <c r="P30" s="229">
        <f ca="1" t="shared" si="29"/>
        <v>0</v>
      </c>
      <c r="Q30" s="229">
        <f ca="1" t="shared" si="29"/>
        <v>0</v>
      </c>
      <c r="R30" s="229">
        <f ca="1" t="shared" si="29"/>
        <v>0</v>
      </c>
      <c r="S30" s="229">
        <f ca="1" t="shared" si="29"/>
        <v>0</v>
      </c>
      <c r="T30" s="229">
        <f ca="1" t="shared" si="29"/>
        <v>0</v>
      </c>
      <c r="U30" s="229">
        <f ca="1" t="shared" si="29"/>
        <v>0</v>
      </c>
      <c r="V30" s="229">
        <f ca="1" t="shared" si="29"/>
        <v>0</v>
      </c>
      <c r="W30" s="229">
        <f ca="1" t="shared" si="30"/>
        <v>0</v>
      </c>
      <c r="X30" s="229">
        <f ca="1" t="shared" si="30"/>
        <v>0</v>
      </c>
      <c r="Y30" s="229">
        <f ca="1" t="shared" si="30"/>
        <v>0</v>
      </c>
      <c r="Z30" s="229">
        <f ca="1" t="shared" si="30"/>
        <v>0</v>
      </c>
      <c r="AA30" s="229">
        <f ca="1" t="shared" si="30"/>
        <v>0</v>
      </c>
      <c r="AB30" s="229">
        <f ca="1" t="shared" si="30"/>
        <v>0</v>
      </c>
      <c r="AC30" s="229">
        <f ca="1" t="shared" si="30"/>
        <v>0</v>
      </c>
      <c r="AD30" s="229">
        <f ca="1" t="shared" si="30"/>
        <v>0</v>
      </c>
      <c r="AE30" s="229">
        <f ca="1" t="shared" si="30"/>
        <v>0</v>
      </c>
      <c r="AF30" s="229">
        <f ca="1" t="shared" si="30"/>
        <v>0</v>
      </c>
      <c r="AG30" s="229">
        <f ca="1" t="shared" si="31"/>
        <v>0</v>
      </c>
      <c r="AH30" s="229">
        <f ca="1" t="shared" si="31"/>
        <v>0</v>
      </c>
      <c r="AI30" s="229">
        <f ca="1" t="shared" si="31"/>
        <v>0</v>
      </c>
      <c r="AJ30" s="229">
        <f ca="1" t="shared" si="31"/>
        <v>0</v>
      </c>
      <c r="AK30" s="229">
        <f ca="1" t="shared" si="31"/>
        <v>36130.652754304814</v>
      </c>
      <c r="AL30" s="229">
        <f ca="1" t="shared" si="31"/>
        <v>36173.430309027586</v>
      </c>
      <c r="AM30" s="229">
        <f ca="1" t="shared" si="31"/>
        <v>35627.50390902758</v>
      </c>
      <c r="AN30" s="229">
        <f ca="1" t="shared" si="31"/>
        <v>35783.38390902759</v>
      </c>
      <c r="AO30" s="229">
        <f ca="1" t="shared" si="31"/>
        <v>36600.85650183865</v>
      </c>
      <c r="AP30" s="229">
        <f ca="1" t="shared" si="31"/>
        <v>36468.089142602665</v>
      </c>
      <c r="AQ30" s="229">
        <f ca="1" t="shared" si="31"/>
        <v>39716.774858614204</v>
      </c>
      <c r="AR30" s="229">
        <f ca="1" t="shared" si="31"/>
        <v>35768.02984012145</v>
      </c>
      <c r="AS30" s="229">
        <f ca="1" t="shared" si="31"/>
        <v>33791.81131422306</v>
      </c>
      <c r="AT30" s="229">
        <f ca="1" t="shared" si="31"/>
        <v>30447.183847400476</v>
      </c>
      <c r="AU30" s="229">
        <f ca="1" t="shared" si="31"/>
        <v>31897.947192538813</v>
      </c>
      <c r="AV30" s="5"/>
      <c r="AY30" s="240">
        <f t="shared" si="11"/>
        <v>2011</v>
      </c>
      <c r="AZ30" s="256">
        <f ca="1" t="shared" si="27"/>
        <v>33835.43163629004</v>
      </c>
      <c r="BA30" s="232">
        <f ca="1" t="shared" si="12"/>
        <v>422241.0952150169</v>
      </c>
      <c r="BB30" s="253">
        <f ca="1" t="shared" si="20"/>
        <v>3808.270274333742</v>
      </c>
      <c r="BC30" s="22">
        <f t="shared" si="24"/>
        <v>0.12</v>
      </c>
      <c r="BD30" s="224">
        <f ca="1" t="shared" si="25"/>
        <v>31735.58561944785</v>
      </c>
      <c r="BE30" s="242">
        <v>57293</v>
      </c>
      <c r="BF30" s="224">
        <f>VLOOKUP(AY30,'CCW Stock Data'!$B$4:$I$38,6,FALSE)</f>
        <v>5908.116291175931</v>
      </c>
      <c r="BG30" s="258">
        <f>'CCW Stock Data'!$M$6</f>
        <v>0.433</v>
      </c>
      <c r="BH30" s="237">
        <f ca="1" t="shared" si="19"/>
        <v>31735.58561944785</v>
      </c>
      <c r="BI30" s="225">
        <f ca="1" t="shared" si="21"/>
        <v>27927.315345114108</v>
      </c>
      <c r="BJ30" s="279">
        <f t="shared" si="22"/>
        <v>5908.116291175931</v>
      </c>
      <c r="BK30" s="267">
        <f ca="1" t="shared" si="26"/>
        <v>33835.43163629004</v>
      </c>
      <c r="BL30" s="278">
        <f>VLOOKUP(AY30,'CCW Stock Data'!$B$4:$J$38,8)</f>
        <v>35201.00340020352</v>
      </c>
    </row>
    <row r="31" spans="1:64" ht="15">
      <c r="A31" s="3"/>
      <c r="B31" s="19">
        <f t="shared" si="23"/>
        <v>2012</v>
      </c>
      <c r="C31" s="229">
        <f ca="1" t="shared" si="28"/>
        <v>0</v>
      </c>
      <c r="D31" s="229">
        <f ca="1" t="shared" si="28"/>
        <v>0</v>
      </c>
      <c r="E31" s="229">
        <f ca="1" t="shared" si="28"/>
        <v>0</v>
      </c>
      <c r="F31" s="229">
        <f ca="1" t="shared" si="28"/>
        <v>0</v>
      </c>
      <c r="G31" s="229">
        <f ca="1" t="shared" si="28"/>
        <v>0</v>
      </c>
      <c r="H31" s="229">
        <f ca="1" t="shared" si="28"/>
        <v>0</v>
      </c>
      <c r="I31" s="229">
        <f ca="1" t="shared" si="28"/>
        <v>0</v>
      </c>
      <c r="J31" s="229">
        <f ca="1" t="shared" si="28"/>
        <v>0</v>
      </c>
      <c r="K31" s="229">
        <f ca="1" t="shared" si="28"/>
        <v>0</v>
      </c>
      <c r="L31" s="229">
        <f ca="1" t="shared" si="28"/>
        <v>0</v>
      </c>
      <c r="M31" s="229">
        <f ca="1" t="shared" si="29"/>
        <v>0</v>
      </c>
      <c r="N31" s="229">
        <f ca="1" t="shared" si="29"/>
        <v>0</v>
      </c>
      <c r="O31" s="229">
        <f ca="1" t="shared" si="29"/>
        <v>0</v>
      </c>
      <c r="P31" s="229">
        <f ca="1" t="shared" si="29"/>
        <v>0</v>
      </c>
      <c r="Q31" s="229">
        <f ca="1" t="shared" si="29"/>
        <v>0</v>
      </c>
      <c r="R31" s="229">
        <f ca="1" t="shared" si="29"/>
        <v>0</v>
      </c>
      <c r="S31" s="229">
        <f ca="1" t="shared" si="29"/>
        <v>0</v>
      </c>
      <c r="T31" s="229">
        <f ca="1" t="shared" si="29"/>
        <v>0</v>
      </c>
      <c r="U31" s="229">
        <f ca="1" t="shared" si="29"/>
        <v>0</v>
      </c>
      <c r="V31" s="229">
        <f ca="1" t="shared" si="29"/>
        <v>0</v>
      </c>
      <c r="W31" s="229">
        <f ca="1" t="shared" si="30"/>
        <v>0</v>
      </c>
      <c r="X31" s="229">
        <f ca="1" t="shared" si="30"/>
        <v>0</v>
      </c>
      <c r="Y31" s="229">
        <f ca="1" t="shared" si="30"/>
        <v>0</v>
      </c>
      <c r="Z31" s="229">
        <f ca="1" t="shared" si="30"/>
        <v>0</v>
      </c>
      <c r="AA31" s="229">
        <f ca="1" t="shared" si="30"/>
        <v>0</v>
      </c>
      <c r="AB31" s="229">
        <f ca="1" t="shared" si="30"/>
        <v>0</v>
      </c>
      <c r="AC31" s="229">
        <f ca="1" t="shared" si="30"/>
        <v>0</v>
      </c>
      <c r="AD31" s="229">
        <f ca="1" t="shared" si="30"/>
        <v>0</v>
      </c>
      <c r="AE31" s="229">
        <f ca="1" t="shared" si="30"/>
        <v>0</v>
      </c>
      <c r="AF31" s="229">
        <f ca="1" t="shared" si="30"/>
        <v>0</v>
      </c>
      <c r="AG31" s="229">
        <f ca="1" t="shared" si="31"/>
        <v>0</v>
      </c>
      <c r="AH31" s="229">
        <f ca="1" t="shared" si="31"/>
        <v>0</v>
      </c>
      <c r="AI31" s="229">
        <f ca="1" t="shared" si="31"/>
        <v>0</v>
      </c>
      <c r="AJ31" s="229">
        <f ca="1" t="shared" si="31"/>
        <v>0</v>
      </c>
      <c r="AK31" s="229">
        <f ca="1" t="shared" si="31"/>
        <v>36173.430309027586</v>
      </c>
      <c r="AL31" s="229">
        <f ca="1" t="shared" si="31"/>
        <v>35627.50390902758</v>
      </c>
      <c r="AM31" s="229">
        <f ca="1" t="shared" si="31"/>
        <v>35783.38390902759</v>
      </c>
      <c r="AN31" s="229">
        <f ca="1" t="shared" si="31"/>
        <v>36600.85650183865</v>
      </c>
      <c r="AO31" s="229">
        <f ca="1" t="shared" si="31"/>
        <v>36468.089142602665</v>
      </c>
      <c r="AP31" s="229">
        <f ca="1" t="shared" si="31"/>
        <v>39716.774858614204</v>
      </c>
      <c r="AQ31" s="229">
        <f ca="1" t="shared" si="31"/>
        <v>35768.02984012145</v>
      </c>
      <c r="AR31" s="229">
        <f ca="1" t="shared" si="31"/>
        <v>33791.81131422306</v>
      </c>
      <c r="AS31" s="229">
        <f ca="1" t="shared" si="31"/>
        <v>30447.183847400476</v>
      </c>
      <c r="AT31" s="229">
        <f ca="1" t="shared" si="31"/>
        <v>31897.947192538813</v>
      </c>
      <c r="AU31" s="229">
        <f ca="1" t="shared" si="31"/>
        <v>33835.43163629004</v>
      </c>
      <c r="AV31" s="5"/>
      <c r="AY31" s="240">
        <f t="shared" si="11"/>
        <v>2012</v>
      </c>
      <c r="AZ31" s="256">
        <f ca="1" t="shared" si="27"/>
        <v>34408.62694142697</v>
      </c>
      <c r="BA31" s="232">
        <f ca="1" t="shared" si="12"/>
        <v>420519.06940213905</v>
      </c>
      <c r="BB31" s="253">
        <f ca="1" t="shared" si="20"/>
        <v>3815.3969308545884</v>
      </c>
      <c r="BC31" s="22">
        <f t="shared" si="24"/>
        <v>0.12</v>
      </c>
      <c r="BD31" s="224">
        <f aca="true" t="shared" si="32" ref="BD31:BD53">(BA30-SUM(AH31:AU31))*(1-BC30)</f>
        <v>31794.974423788237</v>
      </c>
      <c r="BE31" s="242">
        <v>57293</v>
      </c>
      <c r="BF31" s="224">
        <f>VLOOKUP(AY31,'CCW Stock Data'!$B$4:$I$38,6,FALSE)</f>
        <v>6429.04944849332</v>
      </c>
      <c r="BG31" s="258">
        <f>'CCW Stock Data'!$M$6</f>
        <v>0.433</v>
      </c>
      <c r="BH31" s="237">
        <f ca="1" t="shared" si="19"/>
        <v>31794.974423788237</v>
      </c>
      <c r="BI31" s="225">
        <f ca="1" t="shared" si="21"/>
        <v>27979.577492933648</v>
      </c>
      <c r="BJ31" s="279">
        <f t="shared" si="22"/>
        <v>6429.04944849332</v>
      </c>
      <c r="BK31" s="267">
        <f ca="1" t="shared" si="26"/>
        <v>34408.62694142697</v>
      </c>
      <c r="BL31" s="278">
        <f>VLOOKUP(AY31,'CCW Stock Data'!$B$4:$J$38,8)</f>
        <v>35721.93655752091</v>
      </c>
    </row>
    <row r="32" spans="1:64" ht="15">
      <c r="A32" s="3"/>
      <c r="B32" s="19">
        <f t="shared" si="23"/>
        <v>2013</v>
      </c>
      <c r="C32" s="229">
        <f ca="1" t="shared" si="28"/>
        <v>0</v>
      </c>
      <c r="D32" s="229">
        <f ca="1" t="shared" si="28"/>
        <v>0</v>
      </c>
      <c r="E32" s="229">
        <f ca="1" t="shared" si="28"/>
        <v>0</v>
      </c>
      <c r="F32" s="229">
        <f ca="1" t="shared" si="28"/>
        <v>0</v>
      </c>
      <c r="G32" s="229">
        <f ca="1" t="shared" si="28"/>
        <v>0</v>
      </c>
      <c r="H32" s="229">
        <f ca="1" t="shared" si="28"/>
        <v>0</v>
      </c>
      <c r="I32" s="229">
        <f ca="1" t="shared" si="28"/>
        <v>0</v>
      </c>
      <c r="J32" s="229">
        <f ca="1" t="shared" si="28"/>
        <v>0</v>
      </c>
      <c r="K32" s="229">
        <f ca="1" t="shared" si="28"/>
        <v>0</v>
      </c>
      <c r="L32" s="229">
        <f ca="1" t="shared" si="28"/>
        <v>0</v>
      </c>
      <c r="M32" s="229">
        <f ca="1" t="shared" si="29"/>
        <v>0</v>
      </c>
      <c r="N32" s="229">
        <f ca="1" t="shared" si="29"/>
        <v>0</v>
      </c>
      <c r="O32" s="229">
        <f ca="1" t="shared" si="29"/>
        <v>0</v>
      </c>
      <c r="P32" s="229">
        <f ca="1" t="shared" si="29"/>
        <v>0</v>
      </c>
      <c r="Q32" s="229">
        <f ca="1" t="shared" si="29"/>
        <v>0</v>
      </c>
      <c r="R32" s="229">
        <f ca="1" t="shared" si="29"/>
        <v>0</v>
      </c>
      <c r="S32" s="229">
        <f ca="1" t="shared" si="29"/>
        <v>0</v>
      </c>
      <c r="T32" s="229">
        <f ca="1" t="shared" si="29"/>
        <v>0</v>
      </c>
      <c r="U32" s="229">
        <f ca="1" t="shared" si="29"/>
        <v>0</v>
      </c>
      <c r="V32" s="229">
        <f ca="1" t="shared" si="29"/>
        <v>0</v>
      </c>
      <c r="W32" s="229">
        <f ca="1" t="shared" si="30"/>
        <v>0</v>
      </c>
      <c r="X32" s="229">
        <f ca="1" t="shared" si="30"/>
        <v>0</v>
      </c>
      <c r="Y32" s="229">
        <f ca="1" t="shared" si="30"/>
        <v>0</v>
      </c>
      <c r="Z32" s="229">
        <f ca="1" t="shared" si="30"/>
        <v>0</v>
      </c>
      <c r="AA32" s="229">
        <f ca="1" t="shared" si="30"/>
        <v>0</v>
      </c>
      <c r="AB32" s="229">
        <f ca="1" t="shared" si="30"/>
        <v>0</v>
      </c>
      <c r="AC32" s="229">
        <f ca="1" t="shared" si="30"/>
        <v>0</v>
      </c>
      <c r="AD32" s="229">
        <f ca="1" t="shared" si="30"/>
        <v>0</v>
      </c>
      <c r="AE32" s="229">
        <f ca="1" t="shared" si="30"/>
        <v>0</v>
      </c>
      <c r="AF32" s="229">
        <f ca="1" t="shared" si="30"/>
        <v>0</v>
      </c>
      <c r="AG32" s="229">
        <f ca="1" t="shared" si="31"/>
        <v>0</v>
      </c>
      <c r="AH32" s="229">
        <f ca="1" t="shared" si="31"/>
        <v>0</v>
      </c>
      <c r="AI32" s="229">
        <f ca="1" t="shared" si="31"/>
        <v>0</v>
      </c>
      <c r="AJ32" s="229">
        <f ca="1" t="shared" si="31"/>
        <v>0</v>
      </c>
      <c r="AK32" s="229">
        <f ca="1" t="shared" si="31"/>
        <v>35627.50390902758</v>
      </c>
      <c r="AL32" s="229">
        <f ca="1" t="shared" si="31"/>
        <v>35783.38390902759</v>
      </c>
      <c r="AM32" s="229">
        <f ca="1" t="shared" si="31"/>
        <v>36600.85650183865</v>
      </c>
      <c r="AN32" s="229">
        <f ca="1" t="shared" si="31"/>
        <v>36468.089142602665</v>
      </c>
      <c r="AO32" s="229">
        <f ca="1" t="shared" si="31"/>
        <v>39716.774858614204</v>
      </c>
      <c r="AP32" s="229">
        <f ca="1" t="shared" si="31"/>
        <v>35768.02984012145</v>
      </c>
      <c r="AQ32" s="229">
        <f ca="1" t="shared" si="31"/>
        <v>33791.81131422306</v>
      </c>
      <c r="AR32" s="229">
        <f ca="1" t="shared" si="31"/>
        <v>30447.183847400476</v>
      </c>
      <c r="AS32" s="229">
        <f ca="1" t="shared" si="31"/>
        <v>31897.947192538813</v>
      </c>
      <c r="AT32" s="229">
        <f ca="1" t="shared" si="31"/>
        <v>33835.43163629004</v>
      </c>
      <c r="AU32" s="229">
        <f ca="1" t="shared" si="31"/>
        <v>34408.62694142697</v>
      </c>
      <c r="AV32" s="5"/>
      <c r="AY32" s="240">
        <f t="shared" si="11"/>
        <v>2013</v>
      </c>
      <c r="AZ32" s="256">
        <f ca="1" t="shared" si="27"/>
        <v>34803.97800791475</v>
      </c>
      <c r="BA32" s="232">
        <f ca="1" t="shared" si="12"/>
        <v>419149.61710102623</v>
      </c>
      <c r="BB32" s="253">
        <f ca="1" t="shared" si="20"/>
        <v>3819.9142406333094</v>
      </c>
      <c r="BC32" s="22">
        <f t="shared" si="24"/>
        <v>0.12</v>
      </c>
      <c r="BD32" s="224">
        <f ca="1" t="shared" si="32"/>
        <v>31832.618671944245</v>
      </c>
      <c r="BE32" s="242">
        <v>57293</v>
      </c>
      <c r="BF32" s="224">
        <f>VLOOKUP(AY32,'CCW Stock Data'!$B$4:$I$38,6,FALSE)</f>
        <v>6791.273576603814</v>
      </c>
      <c r="BG32" s="258">
        <f>'CCW Stock Data'!$M$6</f>
        <v>0.433</v>
      </c>
      <c r="BH32" s="237">
        <f ca="1" t="shared" si="19"/>
        <v>31832.618671944245</v>
      </c>
      <c r="BI32" s="225">
        <f ca="1" t="shared" si="21"/>
        <v>28012.704431310936</v>
      </c>
      <c r="BJ32" s="279">
        <f t="shared" si="22"/>
        <v>6791.273576603814</v>
      </c>
      <c r="BK32" s="267">
        <f ca="1" t="shared" si="26"/>
        <v>34803.97800791475</v>
      </c>
      <c r="BL32" s="278">
        <f>VLOOKUP(AY32,'CCW Stock Data'!$B$4:$J$38,8)</f>
        <v>36084.1606856314</v>
      </c>
    </row>
    <row r="33" spans="1:64" ht="15">
      <c r="A33" s="3"/>
      <c r="B33" s="19">
        <f t="shared" si="23"/>
        <v>2014</v>
      </c>
      <c r="C33" s="229">
        <f ca="1" t="shared" si="28"/>
        <v>0</v>
      </c>
      <c r="D33" s="229">
        <f ca="1" t="shared" si="28"/>
        <v>0</v>
      </c>
      <c r="E33" s="229">
        <f ca="1" t="shared" si="28"/>
        <v>0</v>
      </c>
      <c r="F33" s="229">
        <f ca="1" t="shared" si="28"/>
        <v>0</v>
      </c>
      <c r="G33" s="229">
        <f ca="1" t="shared" si="28"/>
        <v>0</v>
      </c>
      <c r="H33" s="229">
        <f ca="1" t="shared" si="28"/>
        <v>0</v>
      </c>
      <c r="I33" s="229">
        <f ca="1" t="shared" si="28"/>
        <v>0</v>
      </c>
      <c r="J33" s="229">
        <f ca="1" t="shared" si="28"/>
        <v>0</v>
      </c>
      <c r="K33" s="229">
        <f ca="1" t="shared" si="28"/>
        <v>0</v>
      </c>
      <c r="L33" s="229">
        <f ca="1" t="shared" si="28"/>
        <v>0</v>
      </c>
      <c r="M33" s="229">
        <f ca="1" t="shared" si="29"/>
        <v>0</v>
      </c>
      <c r="N33" s="229">
        <f ca="1" t="shared" si="29"/>
        <v>0</v>
      </c>
      <c r="O33" s="229">
        <f ca="1" t="shared" si="29"/>
        <v>0</v>
      </c>
      <c r="P33" s="229">
        <f ca="1" t="shared" si="29"/>
        <v>0</v>
      </c>
      <c r="Q33" s="229">
        <f ca="1" t="shared" si="29"/>
        <v>0</v>
      </c>
      <c r="R33" s="229">
        <f ca="1" t="shared" si="29"/>
        <v>0</v>
      </c>
      <c r="S33" s="229">
        <f ca="1" t="shared" si="29"/>
        <v>0</v>
      </c>
      <c r="T33" s="229">
        <f ca="1" t="shared" si="29"/>
        <v>0</v>
      </c>
      <c r="U33" s="229">
        <f ca="1" t="shared" si="29"/>
        <v>0</v>
      </c>
      <c r="V33" s="229">
        <f ca="1" t="shared" si="29"/>
        <v>0</v>
      </c>
      <c r="W33" s="229">
        <f ca="1" t="shared" si="30"/>
        <v>0</v>
      </c>
      <c r="X33" s="229">
        <f ca="1" t="shared" si="30"/>
        <v>0</v>
      </c>
      <c r="Y33" s="229">
        <f ca="1" t="shared" si="30"/>
        <v>0</v>
      </c>
      <c r="Z33" s="229">
        <f ca="1" t="shared" si="30"/>
        <v>0</v>
      </c>
      <c r="AA33" s="229">
        <f ca="1" t="shared" si="30"/>
        <v>0</v>
      </c>
      <c r="AB33" s="229">
        <f ca="1" t="shared" si="30"/>
        <v>0</v>
      </c>
      <c r="AC33" s="229">
        <f ca="1" t="shared" si="30"/>
        <v>0</v>
      </c>
      <c r="AD33" s="229">
        <f ca="1" t="shared" si="30"/>
        <v>0</v>
      </c>
      <c r="AE33" s="229">
        <f ca="1" t="shared" si="30"/>
        <v>0</v>
      </c>
      <c r="AF33" s="229">
        <f ca="1" t="shared" si="30"/>
        <v>0</v>
      </c>
      <c r="AG33" s="229">
        <f ca="1" t="shared" si="31"/>
        <v>0</v>
      </c>
      <c r="AH33" s="229">
        <f ca="1" t="shared" si="31"/>
        <v>0</v>
      </c>
      <c r="AI33" s="229">
        <f ca="1" t="shared" si="31"/>
        <v>0</v>
      </c>
      <c r="AJ33" s="229">
        <f ca="1" t="shared" si="31"/>
        <v>0</v>
      </c>
      <c r="AK33" s="229">
        <f ca="1" t="shared" si="31"/>
        <v>35783.38390902759</v>
      </c>
      <c r="AL33" s="229">
        <f ca="1" t="shared" si="31"/>
        <v>36600.85650183865</v>
      </c>
      <c r="AM33" s="229">
        <f ca="1" t="shared" si="31"/>
        <v>36468.089142602665</v>
      </c>
      <c r="AN33" s="229">
        <f ca="1" t="shared" si="31"/>
        <v>39716.774858614204</v>
      </c>
      <c r="AO33" s="229">
        <f ca="1" t="shared" si="31"/>
        <v>35768.02984012145</v>
      </c>
      <c r="AP33" s="229">
        <f ca="1" t="shared" si="31"/>
        <v>33791.81131422306</v>
      </c>
      <c r="AQ33" s="229">
        <f ca="1" t="shared" si="31"/>
        <v>30447.183847400476</v>
      </c>
      <c r="AR33" s="229">
        <f ca="1" t="shared" si="31"/>
        <v>31897.947192538813</v>
      </c>
      <c r="AS33" s="229">
        <f ca="1" t="shared" si="31"/>
        <v>33835.43163629004</v>
      </c>
      <c r="AT33" s="229">
        <f ca="1" t="shared" si="31"/>
        <v>34408.62694142697</v>
      </c>
      <c r="AU33" s="229">
        <f ca="1" t="shared" si="31"/>
        <v>34803.97800791475</v>
      </c>
      <c r="AV33" s="5"/>
      <c r="AY33" s="240">
        <f t="shared" si="11"/>
        <v>2014</v>
      </c>
      <c r="AZ33" s="256">
        <f ca="1" t="shared" si="27"/>
        <v>34883.644021746615</v>
      </c>
      <c r="BA33" s="232">
        <f ca="1" t="shared" si="12"/>
        <v>418405.75721374527</v>
      </c>
      <c r="BB33" s="253">
        <f ca="1" t="shared" si="20"/>
        <v>3762.2644127933154</v>
      </c>
      <c r="BC33" s="22">
        <f t="shared" si="24"/>
        <v>0.12</v>
      </c>
      <c r="BD33" s="224">
        <f ca="1" t="shared" si="32"/>
        <v>31352.203439944296</v>
      </c>
      <c r="BE33" s="242">
        <v>57293</v>
      </c>
      <c r="BF33" s="224">
        <f>VLOOKUP(AY33,'CCW Stock Data'!$B$4:$I$38,6,FALSE)</f>
        <v>7293.704994595635</v>
      </c>
      <c r="BG33" s="258">
        <f>'CCW Stock Data'!$M$6</f>
        <v>0.433</v>
      </c>
      <c r="BH33" s="237">
        <f ca="1" t="shared" si="19"/>
        <v>31352.203439944296</v>
      </c>
      <c r="BI33" s="225">
        <f ca="1" t="shared" si="21"/>
        <v>27589.93902715098</v>
      </c>
      <c r="BJ33" s="279">
        <f t="shared" si="22"/>
        <v>7293.704994595635</v>
      </c>
      <c r="BK33" s="267">
        <f ca="1" t="shared" si="26"/>
        <v>34883.644021746615</v>
      </c>
      <c r="BL33" s="278">
        <f>VLOOKUP(AY33,'CCW Stock Data'!$B$4:$J$38,8)</f>
        <v>36586.59210362322</v>
      </c>
    </row>
    <row r="34" spans="1:64" ht="15">
      <c r="A34" s="3"/>
      <c r="B34" s="19">
        <f t="shared" si="23"/>
        <v>2015</v>
      </c>
      <c r="C34" s="229">
        <f ca="1" t="shared" si="28"/>
        <v>0</v>
      </c>
      <c r="D34" s="229">
        <f ca="1" t="shared" si="28"/>
        <v>0</v>
      </c>
      <c r="E34" s="229">
        <f ca="1" t="shared" si="28"/>
        <v>0</v>
      </c>
      <c r="F34" s="229">
        <f ca="1" t="shared" si="28"/>
        <v>0</v>
      </c>
      <c r="G34" s="229">
        <f ca="1" t="shared" si="28"/>
        <v>0</v>
      </c>
      <c r="H34" s="229">
        <f ca="1" t="shared" si="28"/>
        <v>0</v>
      </c>
      <c r="I34" s="229">
        <f ca="1" t="shared" si="28"/>
        <v>0</v>
      </c>
      <c r="J34" s="229">
        <f ca="1" t="shared" si="28"/>
        <v>0</v>
      </c>
      <c r="K34" s="229">
        <f ca="1" t="shared" si="28"/>
        <v>0</v>
      </c>
      <c r="L34" s="229">
        <f ca="1" t="shared" si="28"/>
        <v>0</v>
      </c>
      <c r="M34" s="229">
        <f ca="1" t="shared" si="29"/>
        <v>0</v>
      </c>
      <c r="N34" s="229">
        <f ca="1" t="shared" si="29"/>
        <v>0</v>
      </c>
      <c r="O34" s="229">
        <f ca="1" t="shared" si="29"/>
        <v>0</v>
      </c>
      <c r="P34" s="229">
        <f ca="1" t="shared" si="29"/>
        <v>0</v>
      </c>
      <c r="Q34" s="229">
        <f ca="1" t="shared" si="29"/>
        <v>0</v>
      </c>
      <c r="R34" s="229">
        <f ca="1" t="shared" si="29"/>
        <v>0</v>
      </c>
      <c r="S34" s="229">
        <f ca="1" t="shared" si="29"/>
        <v>0</v>
      </c>
      <c r="T34" s="229">
        <f ca="1" t="shared" si="29"/>
        <v>0</v>
      </c>
      <c r="U34" s="229">
        <f ca="1" t="shared" si="29"/>
        <v>0</v>
      </c>
      <c r="V34" s="229">
        <f ca="1" t="shared" si="29"/>
        <v>0</v>
      </c>
      <c r="W34" s="229">
        <f ca="1" t="shared" si="30"/>
        <v>0</v>
      </c>
      <c r="X34" s="229">
        <f ca="1" t="shared" si="30"/>
        <v>0</v>
      </c>
      <c r="Y34" s="229">
        <f ca="1" t="shared" si="30"/>
        <v>0</v>
      </c>
      <c r="Z34" s="229">
        <f ca="1" t="shared" si="30"/>
        <v>0</v>
      </c>
      <c r="AA34" s="229">
        <f ca="1" t="shared" si="30"/>
        <v>0</v>
      </c>
      <c r="AB34" s="229">
        <f ca="1" t="shared" si="30"/>
        <v>0</v>
      </c>
      <c r="AC34" s="229">
        <f ca="1" t="shared" si="30"/>
        <v>0</v>
      </c>
      <c r="AD34" s="229">
        <f ca="1" t="shared" si="30"/>
        <v>0</v>
      </c>
      <c r="AE34" s="229">
        <f ca="1" t="shared" si="30"/>
        <v>0</v>
      </c>
      <c r="AF34" s="229">
        <f ca="1" t="shared" si="30"/>
        <v>0</v>
      </c>
      <c r="AG34" s="229">
        <f ca="1" t="shared" si="31"/>
        <v>0</v>
      </c>
      <c r="AH34" s="229">
        <f ca="1" t="shared" si="31"/>
        <v>0</v>
      </c>
      <c r="AI34" s="229">
        <f ca="1" t="shared" si="31"/>
        <v>0</v>
      </c>
      <c r="AJ34" s="229">
        <f ca="1" t="shared" si="31"/>
        <v>0</v>
      </c>
      <c r="AK34" s="229">
        <f ca="1" t="shared" si="31"/>
        <v>36600.85650183865</v>
      </c>
      <c r="AL34" s="229">
        <f ca="1" t="shared" si="31"/>
        <v>36468.089142602665</v>
      </c>
      <c r="AM34" s="229">
        <f ca="1" t="shared" si="31"/>
        <v>39716.774858614204</v>
      </c>
      <c r="AN34" s="229">
        <f ca="1" t="shared" si="31"/>
        <v>35768.02984012145</v>
      </c>
      <c r="AO34" s="229">
        <f ca="1" t="shared" si="31"/>
        <v>33791.81131422306</v>
      </c>
      <c r="AP34" s="229">
        <f ca="1" t="shared" si="31"/>
        <v>30447.183847400476</v>
      </c>
      <c r="AQ34" s="229">
        <f ca="1" t="shared" si="31"/>
        <v>31897.947192538813</v>
      </c>
      <c r="AR34" s="229">
        <f ca="1" t="shared" si="31"/>
        <v>33835.43163629004</v>
      </c>
      <c r="AS34" s="229">
        <f ca="1" t="shared" si="31"/>
        <v>34408.62694142697</v>
      </c>
      <c r="AT34" s="229">
        <f ca="1" t="shared" si="31"/>
        <v>34803.97800791475</v>
      </c>
      <c r="AU34" s="229">
        <f ca="1" t="shared" si="31"/>
        <v>34883.644021746615</v>
      </c>
      <c r="AV34" s="5"/>
      <c r="AY34" s="240">
        <f t="shared" si="11"/>
        <v>2015</v>
      </c>
      <c r="AZ34" s="256">
        <f ca="1" t="shared" si="27"/>
        <v>35600.927293128894</v>
      </c>
      <c r="BA34" s="232">
        <f ca="1" t="shared" si="12"/>
        <v>418223.3005978466</v>
      </c>
      <c r="BB34" s="253">
        <f ca="1">BD34*BC34</f>
        <v>3778.7253407933104</v>
      </c>
      <c r="BC34" s="22">
        <f t="shared" si="24"/>
        <v>0.12</v>
      </c>
      <c r="BD34" s="224">
        <f ca="1" t="shared" si="32"/>
        <v>31489.377839944253</v>
      </c>
      <c r="BE34" s="242">
        <v>57293</v>
      </c>
      <c r="BF34" s="224">
        <f>VLOOKUP(AY34,'CCW Stock Data'!$B$4:$I$38,6,FALSE)</f>
        <v>7890.274793977948</v>
      </c>
      <c r="BG34" s="258">
        <f>'CCW Stock Data'!$M$6</f>
        <v>0.433</v>
      </c>
      <c r="BH34" s="237">
        <f ca="1" t="shared" si="19"/>
        <v>31489.377839944253</v>
      </c>
      <c r="BI34" s="225">
        <f ca="1" t="shared" si="21"/>
        <v>27710.652499150943</v>
      </c>
      <c r="BJ34" s="279">
        <f t="shared" si="22"/>
        <v>7890.274793977948</v>
      </c>
      <c r="BK34" s="267">
        <f ca="1" t="shared" si="26"/>
        <v>35600.927293128894</v>
      </c>
      <c r="BL34" s="278">
        <f>VLOOKUP(AY34,'CCW Stock Data'!$B$4:$J$38,8)</f>
        <v>37183.16190300554</v>
      </c>
    </row>
    <row r="35" spans="1:64" ht="15">
      <c r="A35" s="3"/>
      <c r="B35" s="19">
        <f t="shared" si="23"/>
        <v>2016</v>
      </c>
      <c r="C35" s="229">
        <f ca="1" t="shared" si="28"/>
        <v>0</v>
      </c>
      <c r="D35" s="229">
        <f ca="1" t="shared" si="28"/>
        <v>0</v>
      </c>
      <c r="E35" s="229">
        <f ca="1" t="shared" si="28"/>
        <v>0</v>
      </c>
      <c r="F35" s="229">
        <f ca="1" t="shared" si="28"/>
        <v>0</v>
      </c>
      <c r="G35" s="229">
        <f ca="1" t="shared" si="28"/>
        <v>0</v>
      </c>
      <c r="H35" s="229">
        <f ca="1" t="shared" si="28"/>
        <v>0</v>
      </c>
      <c r="I35" s="229">
        <f ca="1" t="shared" si="28"/>
        <v>0</v>
      </c>
      <c r="J35" s="229">
        <f ca="1" t="shared" si="28"/>
        <v>0</v>
      </c>
      <c r="K35" s="229">
        <f ca="1" t="shared" si="28"/>
        <v>0</v>
      </c>
      <c r="L35" s="229">
        <f ca="1" t="shared" si="28"/>
        <v>0</v>
      </c>
      <c r="M35" s="229">
        <f ca="1" t="shared" si="29"/>
        <v>0</v>
      </c>
      <c r="N35" s="229">
        <f ca="1" t="shared" si="29"/>
        <v>0</v>
      </c>
      <c r="O35" s="229">
        <f ca="1" t="shared" si="29"/>
        <v>0</v>
      </c>
      <c r="P35" s="229">
        <f ca="1" t="shared" si="29"/>
        <v>0</v>
      </c>
      <c r="Q35" s="229">
        <f ca="1" t="shared" si="29"/>
        <v>0</v>
      </c>
      <c r="R35" s="229">
        <f ca="1" t="shared" si="29"/>
        <v>0</v>
      </c>
      <c r="S35" s="229">
        <f ca="1" t="shared" si="29"/>
        <v>0</v>
      </c>
      <c r="T35" s="229">
        <f ca="1" t="shared" si="29"/>
        <v>0</v>
      </c>
      <c r="U35" s="229">
        <f ca="1" t="shared" si="29"/>
        <v>0</v>
      </c>
      <c r="V35" s="229">
        <f ca="1" t="shared" si="29"/>
        <v>0</v>
      </c>
      <c r="W35" s="229">
        <f ca="1" t="shared" si="30"/>
        <v>0</v>
      </c>
      <c r="X35" s="229">
        <f ca="1" t="shared" si="30"/>
        <v>0</v>
      </c>
      <c r="Y35" s="229">
        <f ca="1" t="shared" si="30"/>
        <v>0</v>
      </c>
      <c r="Z35" s="229">
        <f ca="1" t="shared" si="30"/>
        <v>0</v>
      </c>
      <c r="AA35" s="229">
        <f ca="1" t="shared" si="30"/>
        <v>0</v>
      </c>
      <c r="AB35" s="229">
        <f ca="1" t="shared" si="30"/>
        <v>0</v>
      </c>
      <c r="AC35" s="229">
        <f ca="1" t="shared" si="30"/>
        <v>0</v>
      </c>
      <c r="AD35" s="229">
        <f ca="1" t="shared" si="30"/>
        <v>0</v>
      </c>
      <c r="AE35" s="229">
        <f ca="1" t="shared" si="30"/>
        <v>0</v>
      </c>
      <c r="AF35" s="229">
        <f ca="1" t="shared" si="30"/>
        <v>0</v>
      </c>
      <c r="AG35" s="229">
        <f ca="1" t="shared" si="31"/>
        <v>0</v>
      </c>
      <c r="AH35" s="229">
        <f ca="1" t="shared" si="31"/>
        <v>0</v>
      </c>
      <c r="AI35" s="229">
        <f ca="1" t="shared" si="31"/>
        <v>0</v>
      </c>
      <c r="AJ35" s="229">
        <f ca="1" t="shared" si="31"/>
        <v>0</v>
      </c>
      <c r="AK35" s="229">
        <f ca="1" t="shared" si="31"/>
        <v>36468.089142602665</v>
      </c>
      <c r="AL35" s="229">
        <f ca="1" t="shared" si="31"/>
        <v>39716.774858614204</v>
      </c>
      <c r="AM35" s="229">
        <f ca="1" t="shared" si="31"/>
        <v>35768.02984012145</v>
      </c>
      <c r="AN35" s="229">
        <f ca="1" t="shared" si="31"/>
        <v>33791.81131422306</v>
      </c>
      <c r="AO35" s="229">
        <f ca="1" t="shared" si="31"/>
        <v>30447.183847400476</v>
      </c>
      <c r="AP35" s="229">
        <f ca="1" t="shared" si="31"/>
        <v>31897.947192538813</v>
      </c>
      <c r="AQ35" s="229">
        <f ca="1" t="shared" si="31"/>
        <v>33835.43163629004</v>
      </c>
      <c r="AR35" s="229">
        <f ca="1" t="shared" si="31"/>
        <v>34408.62694142697</v>
      </c>
      <c r="AS35" s="229">
        <f ca="1" t="shared" si="31"/>
        <v>34803.97800791475</v>
      </c>
      <c r="AT35" s="229">
        <f ca="1" t="shared" si="31"/>
        <v>34883.644021746615</v>
      </c>
      <c r="AU35" s="229">
        <f ca="1" t="shared" si="31"/>
        <v>35600.927293128894</v>
      </c>
      <c r="AV35" s="5"/>
      <c r="AY35" s="240">
        <f t="shared" si="11"/>
        <v>2016</v>
      </c>
      <c r="AZ35" s="256">
        <f ca="1" t="shared" si="27"/>
        <v>40589.09387261644</v>
      </c>
      <c r="BA35" s="232">
        <f ca="1" t="shared" si="12"/>
        <v>422211.5379686244</v>
      </c>
      <c r="BB35" s="253">
        <f ca="1">BD35*BC35</f>
        <v>3865.050446594162</v>
      </c>
      <c r="BC35" s="22">
        <f t="shared" si="24"/>
        <v>0.12</v>
      </c>
      <c r="BD35" s="224">
        <f ca="1" t="shared" si="32"/>
        <v>32208.75372161802</v>
      </c>
      <c r="BE35" s="242">
        <v>57293</v>
      </c>
      <c r="BF35" s="224">
        <f>VLOOKUP(AY35,'CCW Stock Data'!$B$4:$I$38,6,FALSE)</f>
        <v>8380.340150998418</v>
      </c>
      <c r="BG35" s="258">
        <f>'CCW Stock Data'!$M$6</f>
        <v>0.433</v>
      </c>
      <c r="BH35" s="237">
        <f aca="true" t="shared" si="33" ref="BH35:BH53">BB35+BD35</f>
        <v>36073.804168212184</v>
      </c>
      <c r="BI35" s="225">
        <f ca="1" t="shared" si="21"/>
        <v>32208.75372161802</v>
      </c>
      <c r="BJ35" s="279">
        <f t="shared" si="22"/>
        <v>8380.340150998418</v>
      </c>
      <c r="BK35" s="267">
        <f ca="1" t="shared" si="26"/>
        <v>40589.09387261644</v>
      </c>
      <c r="BL35" s="278">
        <f>VLOOKUP(AY35,'CCW Stock Data'!$B$4:$J$38,8)</f>
        <v>38271.82298509732</v>
      </c>
    </row>
    <row r="36" spans="1:64" ht="15">
      <c r="A36" s="3"/>
      <c r="B36" s="19">
        <f t="shared" si="23"/>
        <v>2017</v>
      </c>
      <c r="C36" s="229">
        <f ca="1" t="shared" si="28"/>
        <v>0</v>
      </c>
      <c r="D36" s="229">
        <f ca="1" t="shared" si="28"/>
        <v>0</v>
      </c>
      <c r="E36" s="229">
        <f ca="1" t="shared" si="28"/>
        <v>0</v>
      </c>
      <c r="F36" s="229">
        <f ca="1" t="shared" si="28"/>
        <v>0</v>
      </c>
      <c r="G36" s="229">
        <f ca="1" t="shared" si="28"/>
        <v>0</v>
      </c>
      <c r="H36" s="229">
        <f ca="1" t="shared" si="28"/>
        <v>0</v>
      </c>
      <c r="I36" s="229">
        <f ca="1" t="shared" si="28"/>
        <v>0</v>
      </c>
      <c r="J36" s="229">
        <f ca="1" t="shared" si="28"/>
        <v>0</v>
      </c>
      <c r="K36" s="229">
        <f ca="1" t="shared" si="28"/>
        <v>0</v>
      </c>
      <c r="L36" s="229">
        <f ca="1" t="shared" si="28"/>
        <v>0</v>
      </c>
      <c r="M36" s="229">
        <f ca="1" t="shared" si="29"/>
        <v>0</v>
      </c>
      <c r="N36" s="229">
        <f ca="1" t="shared" si="29"/>
        <v>0</v>
      </c>
      <c r="O36" s="229">
        <f ca="1" t="shared" si="29"/>
        <v>0</v>
      </c>
      <c r="P36" s="229">
        <f ca="1" t="shared" si="29"/>
        <v>0</v>
      </c>
      <c r="Q36" s="229">
        <f ca="1" t="shared" si="29"/>
        <v>0</v>
      </c>
      <c r="R36" s="229">
        <f ca="1" t="shared" si="29"/>
        <v>0</v>
      </c>
      <c r="S36" s="229">
        <f ca="1" t="shared" si="29"/>
        <v>0</v>
      </c>
      <c r="T36" s="229">
        <f ca="1" t="shared" si="29"/>
        <v>0</v>
      </c>
      <c r="U36" s="229">
        <f ca="1" t="shared" si="29"/>
        <v>0</v>
      </c>
      <c r="V36" s="229">
        <f ca="1" t="shared" si="29"/>
        <v>0</v>
      </c>
      <c r="W36" s="229">
        <f ca="1" t="shared" si="30"/>
        <v>0</v>
      </c>
      <c r="X36" s="229">
        <f ca="1" t="shared" si="30"/>
        <v>0</v>
      </c>
      <c r="Y36" s="229">
        <f ca="1" t="shared" si="30"/>
        <v>0</v>
      </c>
      <c r="Z36" s="229">
        <f ca="1" t="shared" si="30"/>
        <v>0</v>
      </c>
      <c r="AA36" s="229">
        <f ca="1" t="shared" si="30"/>
        <v>0</v>
      </c>
      <c r="AB36" s="229">
        <f ca="1" t="shared" si="30"/>
        <v>0</v>
      </c>
      <c r="AC36" s="229">
        <f ca="1" t="shared" si="30"/>
        <v>0</v>
      </c>
      <c r="AD36" s="229">
        <f ca="1" t="shared" si="30"/>
        <v>0</v>
      </c>
      <c r="AE36" s="229">
        <f ca="1" t="shared" si="30"/>
        <v>0</v>
      </c>
      <c r="AF36" s="229">
        <f ca="1" t="shared" si="30"/>
        <v>0</v>
      </c>
      <c r="AG36" s="229">
        <f ca="1" t="shared" si="31"/>
        <v>0</v>
      </c>
      <c r="AH36" s="229">
        <f ca="1" t="shared" si="31"/>
        <v>0</v>
      </c>
      <c r="AI36" s="229">
        <f ca="1" t="shared" si="31"/>
        <v>0</v>
      </c>
      <c r="AJ36" s="229">
        <f ca="1" t="shared" si="31"/>
        <v>0</v>
      </c>
      <c r="AK36" s="229">
        <f ca="1" t="shared" si="31"/>
        <v>39716.774858614204</v>
      </c>
      <c r="AL36" s="229">
        <f ca="1" t="shared" si="31"/>
        <v>35768.02984012145</v>
      </c>
      <c r="AM36" s="229">
        <f ca="1" t="shared" si="31"/>
        <v>33791.81131422306</v>
      </c>
      <c r="AN36" s="229">
        <f ca="1" t="shared" si="31"/>
        <v>30447.183847400476</v>
      </c>
      <c r="AO36" s="229">
        <f ca="1" t="shared" si="31"/>
        <v>31897.947192538813</v>
      </c>
      <c r="AP36" s="229">
        <f ca="1" t="shared" si="31"/>
        <v>33835.43163629004</v>
      </c>
      <c r="AQ36" s="229">
        <f ca="1" t="shared" si="31"/>
        <v>34408.62694142697</v>
      </c>
      <c r="AR36" s="229">
        <f ca="1" t="shared" si="31"/>
        <v>34803.97800791475</v>
      </c>
      <c r="AS36" s="229">
        <f ca="1" t="shared" si="31"/>
        <v>34883.644021746615</v>
      </c>
      <c r="AT36" s="229">
        <f ca="1" t="shared" si="31"/>
        <v>35600.927293128894</v>
      </c>
      <c r="AU36" s="229">
        <f ca="1" t="shared" si="31"/>
        <v>40589.09387261644</v>
      </c>
      <c r="AV36" s="5"/>
      <c r="AY36" s="240">
        <f t="shared" si="11"/>
        <v>2017</v>
      </c>
      <c r="AZ36" s="256">
        <f ca="1" t="shared" si="27"/>
        <v>40747.29421422645</v>
      </c>
      <c r="BA36" s="232">
        <f ca="1" t="shared" si="12"/>
        <v>426490.74304024817</v>
      </c>
      <c r="BB36" s="253">
        <f aca="true" t="shared" si="34" ref="BB36:BB53">BD36*BC36</f>
        <v>3851.0302134588383</v>
      </c>
      <c r="BC36" s="22">
        <f t="shared" si="24"/>
        <v>0.12</v>
      </c>
      <c r="BD36" s="224">
        <f ca="1" t="shared" si="32"/>
        <v>32091.91844549032</v>
      </c>
      <c r="BE36" s="242">
        <v>57293</v>
      </c>
      <c r="BF36" s="224">
        <f>VLOOKUP(AY36,'CCW Stock Data'!$B$4:$I$38,6,FALSE)</f>
        <v>8655.375768736134</v>
      </c>
      <c r="BG36" s="258">
        <f>'CCW Stock Data'!$M$6</f>
        <v>0.433</v>
      </c>
      <c r="BH36" s="237">
        <f ca="1" t="shared" si="33"/>
        <v>35942.94865894916</v>
      </c>
      <c r="BI36" s="225">
        <f aca="true" t="shared" si="35" ref="BI36:BI53">BH36-BB36</f>
        <v>32091.91844549032</v>
      </c>
      <c r="BJ36" s="279">
        <f t="shared" si="22"/>
        <v>8655.375768736134</v>
      </c>
      <c r="BK36" s="267">
        <f ca="1" t="shared" si="26"/>
        <v>40747.29421422645</v>
      </c>
      <c r="BL36" s="278">
        <f>VLOOKUP(AY36,'CCW Stock Data'!$B$4:$J$38,8)</f>
        <v>38566.50400410202</v>
      </c>
    </row>
    <row r="37" spans="1:64" ht="15">
      <c r="A37" s="3"/>
      <c r="B37" s="19">
        <f t="shared" si="23"/>
        <v>2018</v>
      </c>
      <c r="C37" s="229">
        <f ca="1" t="shared" si="28"/>
        <v>0</v>
      </c>
      <c r="D37" s="229">
        <f ca="1" t="shared" si="28"/>
        <v>0</v>
      </c>
      <c r="E37" s="229">
        <f ca="1" t="shared" si="28"/>
        <v>0</v>
      </c>
      <c r="F37" s="229">
        <f ca="1" t="shared" si="28"/>
        <v>0</v>
      </c>
      <c r="G37" s="229">
        <f ca="1" t="shared" si="28"/>
        <v>0</v>
      </c>
      <c r="H37" s="229">
        <f ca="1" t="shared" si="28"/>
        <v>0</v>
      </c>
      <c r="I37" s="229">
        <f ca="1" t="shared" si="28"/>
        <v>0</v>
      </c>
      <c r="J37" s="229">
        <f ca="1" t="shared" si="28"/>
        <v>0</v>
      </c>
      <c r="K37" s="229">
        <f ca="1" t="shared" si="28"/>
        <v>0</v>
      </c>
      <c r="L37" s="229">
        <f ca="1" t="shared" si="28"/>
        <v>0</v>
      </c>
      <c r="M37" s="229">
        <f ca="1" t="shared" si="29"/>
        <v>0</v>
      </c>
      <c r="N37" s="229">
        <f ca="1" t="shared" si="29"/>
        <v>0</v>
      </c>
      <c r="O37" s="229">
        <f ca="1" t="shared" si="29"/>
        <v>0</v>
      </c>
      <c r="P37" s="229">
        <f ca="1" t="shared" si="29"/>
        <v>0</v>
      </c>
      <c r="Q37" s="229">
        <f ca="1" t="shared" si="29"/>
        <v>0</v>
      </c>
      <c r="R37" s="229">
        <f ca="1" t="shared" si="29"/>
        <v>0</v>
      </c>
      <c r="S37" s="229">
        <f ca="1" t="shared" si="29"/>
        <v>0</v>
      </c>
      <c r="T37" s="229">
        <f ca="1" t="shared" si="29"/>
        <v>0</v>
      </c>
      <c r="U37" s="229">
        <f ca="1" t="shared" si="29"/>
        <v>0</v>
      </c>
      <c r="V37" s="229">
        <f ca="1" t="shared" si="29"/>
        <v>0</v>
      </c>
      <c r="W37" s="229">
        <f ca="1" t="shared" si="30"/>
        <v>0</v>
      </c>
      <c r="X37" s="229">
        <f ca="1" t="shared" si="30"/>
        <v>0</v>
      </c>
      <c r="Y37" s="229">
        <f ca="1" t="shared" si="30"/>
        <v>0</v>
      </c>
      <c r="Z37" s="229">
        <f ca="1" t="shared" si="30"/>
        <v>0</v>
      </c>
      <c r="AA37" s="229">
        <f ca="1" t="shared" si="30"/>
        <v>0</v>
      </c>
      <c r="AB37" s="229">
        <f ca="1" t="shared" si="30"/>
        <v>0</v>
      </c>
      <c r="AC37" s="229">
        <f ca="1" t="shared" si="30"/>
        <v>0</v>
      </c>
      <c r="AD37" s="229">
        <f ca="1" t="shared" si="30"/>
        <v>0</v>
      </c>
      <c r="AE37" s="229">
        <f ca="1" t="shared" si="30"/>
        <v>0</v>
      </c>
      <c r="AF37" s="229">
        <f ca="1" t="shared" si="30"/>
        <v>0</v>
      </c>
      <c r="AG37" s="229">
        <f ca="1" t="shared" si="31"/>
        <v>0</v>
      </c>
      <c r="AH37" s="229">
        <f ca="1" t="shared" si="31"/>
        <v>0</v>
      </c>
      <c r="AI37" s="229">
        <f ca="1" t="shared" si="31"/>
        <v>0</v>
      </c>
      <c r="AJ37" s="229">
        <f ca="1" t="shared" si="31"/>
        <v>0</v>
      </c>
      <c r="AK37" s="229">
        <f ca="1" t="shared" si="31"/>
        <v>35768.02984012145</v>
      </c>
      <c r="AL37" s="229">
        <f ca="1" t="shared" si="31"/>
        <v>33791.81131422306</v>
      </c>
      <c r="AM37" s="229">
        <f ca="1" t="shared" si="31"/>
        <v>30447.183847400476</v>
      </c>
      <c r="AN37" s="229">
        <f ca="1" t="shared" si="31"/>
        <v>31897.947192538813</v>
      </c>
      <c r="AO37" s="229">
        <f ca="1" t="shared" si="31"/>
        <v>33835.43163629004</v>
      </c>
      <c r="AP37" s="229">
        <f ca="1" t="shared" si="31"/>
        <v>34408.62694142697</v>
      </c>
      <c r="AQ37" s="229">
        <f ca="1" t="shared" si="31"/>
        <v>34803.97800791475</v>
      </c>
      <c r="AR37" s="229">
        <f ca="1" t="shared" si="31"/>
        <v>34883.644021746615</v>
      </c>
      <c r="AS37" s="229">
        <f ca="1" t="shared" si="31"/>
        <v>35600.927293128894</v>
      </c>
      <c r="AT37" s="229">
        <f ca="1" t="shared" si="31"/>
        <v>40589.09387261644</v>
      </c>
      <c r="AU37" s="229">
        <f ca="1" t="shared" si="31"/>
        <v>40747.29421422645</v>
      </c>
      <c r="AV37" s="5"/>
      <c r="AY37" s="240">
        <f t="shared" si="11"/>
        <v>2018</v>
      </c>
      <c r="AZ37" s="256">
        <f ca="1" t="shared" si="27"/>
        <v>43907.88515129644</v>
      </c>
      <c r="BA37" s="232">
        <f ca="1" t="shared" si="12"/>
        <v>430681.8533329304</v>
      </c>
      <c r="BB37" s="253">
        <f ca="1" t="shared" si="34"/>
        <v>4194.091425069659</v>
      </c>
      <c r="BC37" s="22">
        <f t="shared" si="24"/>
        <v>0.12</v>
      </c>
      <c r="BD37" s="224">
        <f ca="1" t="shared" si="32"/>
        <v>34950.761875580494</v>
      </c>
      <c r="BE37" s="242">
        <v>57293</v>
      </c>
      <c r="BF37" s="224">
        <f>VLOOKUP(AY37,'CCW Stock Data'!$B$4:$I$38,6,FALSE)</f>
        <v>8957.123275715945</v>
      </c>
      <c r="BG37" s="258">
        <f>'CCW Stock Data'!$M$6</f>
        <v>0.433</v>
      </c>
      <c r="BH37" s="237">
        <f ca="1" t="shared" si="33"/>
        <v>39144.85330065015</v>
      </c>
      <c r="BI37" s="225">
        <f ca="1" t="shared" si="35"/>
        <v>34950.761875580494</v>
      </c>
      <c r="BJ37" s="279">
        <f t="shared" si="22"/>
        <v>8957.123275715945</v>
      </c>
      <c r="BK37" s="267">
        <f ca="1" t="shared" si="26"/>
        <v>43907.88515129644</v>
      </c>
      <c r="BL37" s="278">
        <f>VLOOKUP(AY37,'CCW Stock Data'!$B$4:$J$38,8)</f>
        <v>38889.80490443753</v>
      </c>
    </row>
    <row r="38" spans="1:64" ht="15">
      <c r="A38" s="3"/>
      <c r="B38" s="19">
        <f t="shared" si="23"/>
        <v>2019</v>
      </c>
      <c r="C38" s="229">
        <f ca="1" t="shared" si="28"/>
        <v>0</v>
      </c>
      <c r="D38" s="229">
        <f ca="1" t="shared" si="28"/>
        <v>0</v>
      </c>
      <c r="E38" s="229">
        <f ca="1" t="shared" si="28"/>
        <v>0</v>
      </c>
      <c r="F38" s="229">
        <f ca="1" t="shared" si="28"/>
        <v>0</v>
      </c>
      <c r="G38" s="229">
        <f ca="1" t="shared" si="28"/>
        <v>0</v>
      </c>
      <c r="H38" s="229">
        <f ca="1" t="shared" si="28"/>
        <v>0</v>
      </c>
      <c r="I38" s="229">
        <f ca="1" t="shared" si="28"/>
        <v>0</v>
      </c>
      <c r="J38" s="229">
        <f ca="1" t="shared" si="28"/>
        <v>0</v>
      </c>
      <c r="K38" s="229">
        <f ca="1" t="shared" si="28"/>
        <v>0</v>
      </c>
      <c r="L38" s="229">
        <f ca="1" t="shared" si="28"/>
        <v>0</v>
      </c>
      <c r="M38" s="229">
        <f ca="1" t="shared" si="29"/>
        <v>0</v>
      </c>
      <c r="N38" s="229">
        <f ca="1" t="shared" si="29"/>
        <v>0</v>
      </c>
      <c r="O38" s="229">
        <f ca="1" t="shared" si="29"/>
        <v>0</v>
      </c>
      <c r="P38" s="229">
        <f ca="1" t="shared" si="29"/>
        <v>0</v>
      </c>
      <c r="Q38" s="229">
        <f ca="1" t="shared" si="29"/>
        <v>0</v>
      </c>
      <c r="R38" s="229">
        <f ca="1" t="shared" si="29"/>
        <v>0</v>
      </c>
      <c r="S38" s="229">
        <f ca="1" t="shared" si="29"/>
        <v>0</v>
      </c>
      <c r="T38" s="229">
        <f ca="1" t="shared" si="29"/>
        <v>0</v>
      </c>
      <c r="U38" s="229">
        <f ca="1" t="shared" si="29"/>
        <v>0</v>
      </c>
      <c r="V38" s="229">
        <f ca="1" t="shared" si="29"/>
        <v>0</v>
      </c>
      <c r="W38" s="229">
        <f ca="1" t="shared" si="30"/>
        <v>0</v>
      </c>
      <c r="X38" s="229">
        <f ca="1" t="shared" si="30"/>
        <v>0</v>
      </c>
      <c r="Y38" s="229">
        <f ca="1" t="shared" si="30"/>
        <v>0</v>
      </c>
      <c r="Z38" s="229">
        <f ca="1" t="shared" si="30"/>
        <v>0</v>
      </c>
      <c r="AA38" s="229">
        <f ca="1" t="shared" si="30"/>
        <v>0</v>
      </c>
      <c r="AB38" s="229">
        <f ca="1" t="shared" si="30"/>
        <v>0</v>
      </c>
      <c r="AC38" s="229">
        <f ca="1" t="shared" si="30"/>
        <v>0</v>
      </c>
      <c r="AD38" s="229">
        <f ca="1" t="shared" si="30"/>
        <v>0</v>
      </c>
      <c r="AE38" s="229">
        <f ca="1" t="shared" si="30"/>
        <v>0</v>
      </c>
      <c r="AF38" s="229">
        <f ca="1" t="shared" si="30"/>
        <v>0</v>
      </c>
      <c r="AG38" s="229">
        <f ca="1" t="shared" si="31"/>
        <v>0</v>
      </c>
      <c r="AH38" s="229">
        <f ca="1" t="shared" si="31"/>
        <v>0</v>
      </c>
      <c r="AI38" s="229">
        <f ca="1" t="shared" si="31"/>
        <v>0</v>
      </c>
      <c r="AJ38" s="229">
        <f ca="1" t="shared" si="31"/>
        <v>0</v>
      </c>
      <c r="AK38" s="229">
        <f ca="1" t="shared" si="31"/>
        <v>33791.81131422306</v>
      </c>
      <c r="AL38" s="229">
        <f ca="1" t="shared" si="31"/>
        <v>30447.183847400476</v>
      </c>
      <c r="AM38" s="229">
        <f ca="1" t="shared" si="31"/>
        <v>31897.947192538813</v>
      </c>
      <c r="AN38" s="229">
        <f ca="1" t="shared" si="31"/>
        <v>33835.43163629004</v>
      </c>
      <c r="AO38" s="229">
        <f ca="1" t="shared" si="31"/>
        <v>34408.62694142697</v>
      </c>
      <c r="AP38" s="229">
        <f ca="1" t="shared" si="31"/>
        <v>34803.97800791475</v>
      </c>
      <c r="AQ38" s="229">
        <f ca="1" t="shared" si="31"/>
        <v>34883.644021746615</v>
      </c>
      <c r="AR38" s="229">
        <f ca="1" t="shared" si="31"/>
        <v>35600.927293128894</v>
      </c>
      <c r="AS38" s="229">
        <f ca="1" t="shared" si="31"/>
        <v>40589.09387261644</v>
      </c>
      <c r="AT38" s="229">
        <f ca="1" t="shared" si="31"/>
        <v>40747.29421422645</v>
      </c>
      <c r="AU38" s="229">
        <f ca="1" t="shared" si="31"/>
        <v>43907.88515129644</v>
      </c>
      <c r="AV38" s="5"/>
      <c r="AY38" s="240">
        <f t="shared" si="11"/>
        <v>2019</v>
      </c>
      <c r="AZ38" s="256">
        <f ca="1" t="shared" si="27"/>
        <v>40781.80169802345</v>
      </c>
      <c r="BA38" s="232">
        <f ca="1" t="shared" si="12"/>
        <v>435695.62519083236</v>
      </c>
      <c r="BB38" s="253">
        <f ca="1" t="shared" si="34"/>
        <v>3777.1039511168315</v>
      </c>
      <c r="BC38" s="22">
        <f t="shared" si="24"/>
        <v>0.12</v>
      </c>
      <c r="BD38" s="224">
        <f ca="1" t="shared" si="32"/>
        <v>31475.86625930693</v>
      </c>
      <c r="BE38" s="242">
        <v>57293</v>
      </c>
      <c r="BF38" s="224">
        <f>VLOOKUP(AY38,'CCW Stock Data'!$B$4:$I$38,6,FALSE)</f>
        <v>9305.935438716517</v>
      </c>
      <c r="BG38" s="258">
        <f>'CCW Stock Data'!$M$6</f>
        <v>0.433</v>
      </c>
      <c r="BH38" s="237">
        <f ca="1" t="shared" si="33"/>
        <v>35252.970210423766</v>
      </c>
      <c r="BI38" s="225">
        <f ca="1" t="shared" si="35"/>
        <v>31475.866259306935</v>
      </c>
      <c r="BJ38" s="279">
        <f t="shared" si="22"/>
        <v>9305.935438716517</v>
      </c>
      <c r="BK38" s="267">
        <f ca="1" t="shared" si="26"/>
        <v>40781.80169802345</v>
      </c>
      <c r="BL38" s="278">
        <f>VLOOKUP(AY38,'CCW Stock Data'!$B$4:$J$38,8)</f>
        <v>9970.645112910554</v>
      </c>
    </row>
    <row r="39" spans="1:64" ht="15">
      <c r="A39" s="3"/>
      <c r="B39" s="19">
        <f t="shared" si="23"/>
        <v>2020</v>
      </c>
      <c r="C39" s="229">
        <f aca="true" ca="1" t="shared" si="36" ref="C39:L53">IF(AND(year-Age&gt;=Initial_Year,Age,Age&lt;=ROUND($BO$4,0)),OFFSET($AZ39,-Age,0),0)</f>
        <v>0</v>
      </c>
      <c r="D39" s="229">
        <f ca="1" t="shared" si="36"/>
        <v>0</v>
      </c>
      <c r="E39" s="229">
        <f ca="1" t="shared" si="36"/>
        <v>0</v>
      </c>
      <c r="F39" s="229">
        <f ca="1" t="shared" si="36"/>
        <v>0</v>
      </c>
      <c r="G39" s="229">
        <f ca="1" t="shared" si="36"/>
        <v>0</v>
      </c>
      <c r="H39" s="229">
        <f ca="1" t="shared" si="36"/>
        <v>0</v>
      </c>
      <c r="I39" s="229">
        <f ca="1" t="shared" si="36"/>
        <v>0</v>
      </c>
      <c r="J39" s="229">
        <f ca="1" t="shared" si="36"/>
        <v>0</v>
      </c>
      <c r="K39" s="229">
        <f ca="1" t="shared" si="36"/>
        <v>0</v>
      </c>
      <c r="L39" s="229">
        <f ca="1" t="shared" si="36"/>
        <v>0</v>
      </c>
      <c r="M39" s="229">
        <f aca="true" ca="1" t="shared" si="37" ref="M39:V53">IF(AND(year-Age&gt;=Initial_Year,Age,Age&lt;=ROUND($BO$4,0)),OFFSET($AZ39,-Age,0),0)</f>
        <v>0</v>
      </c>
      <c r="N39" s="229">
        <f ca="1" t="shared" si="37"/>
        <v>0</v>
      </c>
      <c r="O39" s="229">
        <f ca="1" t="shared" si="37"/>
        <v>0</v>
      </c>
      <c r="P39" s="229">
        <f ca="1" t="shared" si="37"/>
        <v>0</v>
      </c>
      <c r="Q39" s="229">
        <f ca="1" t="shared" si="37"/>
        <v>0</v>
      </c>
      <c r="R39" s="229">
        <f ca="1" t="shared" si="37"/>
        <v>0</v>
      </c>
      <c r="S39" s="229">
        <f ca="1" t="shared" si="37"/>
        <v>0</v>
      </c>
      <c r="T39" s="229">
        <f ca="1" t="shared" si="37"/>
        <v>0</v>
      </c>
      <c r="U39" s="229">
        <f ca="1" t="shared" si="37"/>
        <v>0</v>
      </c>
      <c r="V39" s="229">
        <f ca="1" t="shared" si="37"/>
        <v>0</v>
      </c>
      <c r="W39" s="229">
        <f aca="true" ca="1" t="shared" si="38" ref="W39:AF53">IF(AND(year-Age&gt;=Initial_Year,Age,Age&lt;=ROUND($BO$4,0)),OFFSET($AZ39,-Age,0),0)</f>
        <v>0</v>
      </c>
      <c r="X39" s="229">
        <f ca="1" t="shared" si="38"/>
        <v>0</v>
      </c>
      <c r="Y39" s="229">
        <f ca="1" t="shared" si="38"/>
        <v>0</v>
      </c>
      <c r="Z39" s="229">
        <f ca="1" t="shared" si="38"/>
        <v>0</v>
      </c>
      <c r="AA39" s="229">
        <f ca="1" t="shared" si="38"/>
        <v>0</v>
      </c>
      <c r="AB39" s="229">
        <f ca="1" t="shared" si="38"/>
        <v>0</v>
      </c>
      <c r="AC39" s="229">
        <f ca="1" t="shared" si="38"/>
        <v>0</v>
      </c>
      <c r="AD39" s="229">
        <f ca="1" t="shared" si="38"/>
        <v>0</v>
      </c>
      <c r="AE39" s="229">
        <f ca="1" t="shared" si="38"/>
        <v>0</v>
      </c>
      <c r="AF39" s="229">
        <f ca="1" t="shared" si="38"/>
        <v>0</v>
      </c>
      <c r="AG39" s="229">
        <f aca="true" ca="1" t="shared" si="39" ref="AG39:AU53">IF(AND(year-Age&gt;=Initial_Year,Age,Age&lt;=ROUND($BO$4,0)),OFFSET($AZ39,-Age,0),0)</f>
        <v>0</v>
      </c>
      <c r="AH39" s="229">
        <f ca="1" t="shared" si="39"/>
        <v>0</v>
      </c>
      <c r="AI39" s="229">
        <f ca="1" t="shared" si="39"/>
        <v>0</v>
      </c>
      <c r="AJ39" s="229">
        <f ca="1" t="shared" si="39"/>
        <v>0</v>
      </c>
      <c r="AK39" s="229">
        <f ca="1" t="shared" si="39"/>
        <v>30447.183847400476</v>
      </c>
      <c r="AL39" s="229">
        <f ca="1" t="shared" si="39"/>
        <v>31897.947192538813</v>
      </c>
      <c r="AM39" s="229">
        <f ca="1" t="shared" si="39"/>
        <v>33835.43163629004</v>
      </c>
      <c r="AN39" s="229">
        <f ca="1" t="shared" si="39"/>
        <v>34408.62694142697</v>
      </c>
      <c r="AO39" s="229">
        <f ca="1" t="shared" si="39"/>
        <v>34803.97800791475</v>
      </c>
      <c r="AP39" s="229">
        <f ca="1" t="shared" si="39"/>
        <v>34883.644021746615</v>
      </c>
      <c r="AQ39" s="229">
        <f ca="1" t="shared" si="39"/>
        <v>35600.927293128894</v>
      </c>
      <c r="AR39" s="229">
        <f ca="1" t="shared" si="39"/>
        <v>40589.09387261644</v>
      </c>
      <c r="AS39" s="229">
        <f ca="1" t="shared" si="39"/>
        <v>40747.29421422645</v>
      </c>
      <c r="AT39" s="229">
        <f ca="1" t="shared" si="39"/>
        <v>43907.88515129644</v>
      </c>
      <c r="AU39" s="229">
        <f ca="1" t="shared" si="39"/>
        <v>40781.80169802345</v>
      </c>
      <c r="AV39" s="5"/>
      <c r="AY39" s="240">
        <f t="shared" si="11"/>
        <v>2020</v>
      </c>
      <c r="AZ39" s="256">
        <f ca="1" t="shared" si="27"/>
        <v>39248.8786955488</v>
      </c>
      <c r="BA39" s="232">
        <f ca="1" t="shared" si="12"/>
        <v>441152.6925721582</v>
      </c>
      <c r="BB39" s="253">
        <f ca="1" t="shared" si="34"/>
        <v>3568.415274781947</v>
      </c>
      <c r="BC39" s="22">
        <f t="shared" si="24"/>
        <v>0.12</v>
      </c>
      <c r="BD39" s="224">
        <f ca="1" t="shared" si="32"/>
        <v>29736.793956516227</v>
      </c>
      <c r="BE39" s="242">
        <v>57293</v>
      </c>
      <c r="BF39" s="224">
        <f>VLOOKUP(AY39,'CCW Stock Data'!$B$4:$I$38,6,FALSE)</f>
        <v>9512.084739032576</v>
      </c>
      <c r="BG39" s="258">
        <f>'CCW Stock Data'!$M$6</f>
        <v>0.433</v>
      </c>
      <c r="BH39" s="237">
        <f ca="1" t="shared" si="33"/>
        <v>33305.20923129818</v>
      </c>
      <c r="BI39" s="225">
        <f ca="1" t="shared" si="35"/>
        <v>29736.79395651623</v>
      </c>
      <c r="BJ39" s="279">
        <f t="shared" si="22"/>
        <v>9512.084739032576</v>
      </c>
      <c r="BK39" s="267">
        <f ca="1" t="shared" si="26"/>
        <v>39248.8786955488</v>
      </c>
      <c r="BL39" s="278">
        <f>VLOOKUP(AY39,'CCW Stock Data'!$B$4:$J$38,8)</f>
        <v>10191.519363249188</v>
      </c>
    </row>
    <row r="40" spans="1:64" ht="15">
      <c r="A40" s="3"/>
      <c r="B40" s="19">
        <f t="shared" si="23"/>
        <v>2021</v>
      </c>
      <c r="C40" s="229">
        <f ca="1" t="shared" si="36"/>
        <v>0</v>
      </c>
      <c r="D40" s="229">
        <f ca="1" t="shared" si="36"/>
        <v>0</v>
      </c>
      <c r="E40" s="229">
        <f ca="1" t="shared" si="36"/>
        <v>0</v>
      </c>
      <c r="F40" s="229">
        <f ca="1" t="shared" si="36"/>
        <v>0</v>
      </c>
      <c r="G40" s="229">
        <f ca="1" t="shared" si="36"/>
        <v>0</v>
      </c>
      <c r="H40" s="229">
        <f ca="1" t="shared" si="36"/>
        <v>0</v>
      </c>
      <c r="I40" s="229">
        <f ca="1" t="shared" si="36"/>
        <v>0</v>
      </c>
      <c r="J40" s="229">
        <f ca="1" t="shared" si="36"/>
        <v>0</v>
      </c>
      <c r="K40" s="229">
        <f ca="1" t="shared" si="36"/>
        <v>0</v>
      </c>
      <c r="L40" s="229">
        <f ca="1" t="shared" si="36"/>
        <v>0</v>
      </c>
      <c r="M40" s="229">
        <f ca="1" t="shared" si="37"/>
        <v>0</v>
      </c>
      <c r="N40" s="229">
        <f ca="1" t="shared" si="37"/>
        <v>0</v>
      </c>
      <c r="O40" s="229">
        <f ca="1" t="shared" si="37"/>
        <v>0</v>
      </c>
      <c r="P40" s="229">
        <f ca="1" t="shared" si="37"/>
        <v>0</v>
      </c>
      <c r="Q40" s="229">
        <f ca="1" t="shared" si="37"/>
        <v>0</v>
      </c>
      <c r="R40" s="229">
        <f ca="1" t="shared" si="37"/>
        <v>0</v>
      </c>
      <c r="S40" s="229">
        <f ca="1" t="shared" si="37"/>
        <v>0</v>
      </c>
      <c r="T40" s="229">
        <f ca="1" t="shared" si="37"/>
        <v>0</v>
      </c>
      <c r="U40" s="229">
        <f ca="1" t="shared" si="37"/>
        <v>0</v>
      </c>
      <c r="V40" s="229">
        <f ca="1" t="shared" si="37"/>
        <v>0</v>
      </c>
      <c r="W40" s="229">
        <f ca="1" t="shared" si="38"/>
        <v>0</v>
      </c>
      <c r="X40" s="229">
        <f ca="1" t="shared" si="38"/>
        <v>0</v>
      </c>
      <c r="Y40" s="229">
        <f ca="1" t="shared" si="38"/>
        <v>0</v>
      </c>
      <c r="Z40" s="229">
        <f ca="1" t="shared" si="38"/>
        <v>0</v>
      </c>
      <c r="AA40" s="229">
        <f ca="1" t="shared" si="38"/>
        <v>0</v>
      </c>
      <c r="AB40" s="229">
        <f ca="1" t="shared" si="38"/>
        <v>0</v>
      </c>
      <c r="AC40" s="229">
        <f ca="1" t="shared" si="38"/>
        <v>0</v>
      </c>
      <c r="AD40" s="229">
        <f ca="1" t="shared" si="38"/>
        <v>0</v>
      </c>
      <c r="AE40" s="229">
        <f ca="1" t="shared" si="38"/>
        <v>0</v>
      </c>
      <c r="AF40" s="229">
        <f ca="1" t="shared" si="38"/>
        <v>0</v>
      </c>
      <c r="AG40" s="229">
        <f ca="1" t="shared" si="39"/>
        <v>0</v>
      </c>
      <c r="AH40" s="229">
        <f ca="1" t="shared" si="39"/>
        <v>0</v>
      </c>
      <c r="AI40" s="229">
        <f ca="1" t="shared" si="39"/>
        <v>0</v>
      </c>
      <c r="AJ40" s="229">
        <f ca="1" t="shared" si="39"/>
        <v>0</v>
      </c>
      <c r="AK40" s="229">
        <f ca="1" t="shared" si="39"/>
        <v>31897.947192538813</v>
      </c>
      <c r="AL40" s="229">
        <f ca="1" t="shared" si="39"/>
        <v>33835.43163629004</v>
      </c>
      <c r="AM40" s="229">
        <f ca="1" t="shared" si="39"/>
        <v>34408.62694142697</v>
      </c>
      <c r="AN40" s="229">
        <f ca="1" t="shared" si="39"/>
        <v>34803.97800791475</v>
      </c>
      <c r="AO40" s="229">
        <f ca="1" t="shared" si="39"/>
        <v>34883.644021746615</v>
      </c>
      <c r="AP40" s="229">
        <f ca="1" t="shared" si="39"/>
        <v>35600.927293128894</v>
      </c>
      <c r="AQ40" s="229">
        <f ca="1" t="shared" si="39"/>
        <v>40589.09387261644</v>
      </c>
      <c r="AR40" s="229">
        <f ca="1" t="shared" si="39"/>
        <v>40747.29421422645</v>
      </c>
      <c r="AS40" s="229">
        <f ca="1" t="shared" si="39"/>
        <v>43907.88515129644</v>
      </c>
      <c r="AT40" s="229">
        <f ca="1" t="shared" si="39"/>
        <v>40781.80169802345</v>
      </c>
      <c r="AU40" s="229">
        <f ca="1" t="shared" si="39"/>
        <v>39248.8786955488</v>
      </c>
      <c r="AV40" s="5"/>
      <c r="AY40" s="240">
        <f t="shared" si="11"/>
        <v>2021</v>
      </c>
      <c r="AZ40" s="256">
        <f ca="1" t="shared" si="27"/>
        <v>36137.57511508827</v>
      </c>
      <c r="BA40" s="232">
        <f ca="1" t="shared" si="12"/>
        <v>446843.08383984596</v>
      </c>
      <c r="BB40" s="253">
        <f ca="1" t="shared" si="34"/>
        <v>3215.22261428549</v>
      </c>
      <c r="BC40" s="22">
        <f t="shared" si="24"/>
        <v>0.12</v>
      </c>
      <c r="BD40" s="224">
        <f ca="1" t="shared" si="32"/>
        <v>26793.52178571242</v>
      </c>
      <c r="BE40" s="242">
        <v>57293</v>
      </c>
      <c r="BF40" s="224">
        <f>VLOOKUP(AY40,'CCW Stock Data'!$B$4:$I$38,6,FALSE)</f>
        <v>9344.053329375849</v>
      </c>
      <c r="BG40" s="258">
        <f>'CCW Stock Data'!$M$6</f>
        <v>0.433</v>
      </c>
      <c r="BH40" s="237">
        <f ca="1" t="shared" si="33"/>
        <v>30008.744399997908</v>
      </c>
      <c r="BI40" s="225">
        <f ca="1" t="shared" si="35"/>
        <v>26793.52178571242</v>
      </c>
      <c r="BJ40" s="279">
        <f t="shared" si="22"/>
        <v>9344.053329375849</v>
      </c>
      <c r="BK40" s="267">
        <f ca="1" t="shared" si="26"/>
        <v>36137.57511508827</v>
      </c>
      <c r="BL40" s="278">
        <f>VLOOKUP(AY40,'CCW Stock Data'!$B$4:$J$38,8)</f>
        <v>10011.485710045552</v>
      </c>
    </row>
    <row r="41" spans="1:64" ht="15">
      <c r="A41" s="3"/>
      <c r="B41" s="19">
        <f t="shared" si="23"/>
        <v>2022</v>
      </c>
      <c r="C41" s="229">
        <f ca="1" t="shared" si="36"/>
        <v>0</v>
      </c>
      <c r="D41" s="229">
        <f ca="1" t="shared" si="36"/>
        <v>0</v>
      </c>
      <c r="E41" s="229">
        <f ca="1" t="shared" si="36"/>
        <v>0</v>
      </c>
      <c r="F41" s="229">
        <f ca="1" t="shared" si="36"/>
        <v>0</v>
      </c>
      <c r="G41" s="229">
        <f ca="1" t="shared" si="36"/>
        <v>0</v>
      </c>
      <c r="H41" s="229">
        <f ca="1" t="shared" si="36"/>
        <v>0</v>
      </c>
      <c r="I41" s="229">
        <f ca="1" t="shared" si="36"/>
        <v>0</v>
      </c>
      <c r="J41" s="229">
        <f ca="1" t="shared" si="36"/>
        <v>0</v>
      </c>
      <c r="K41" s="229">
        <f ca="1" t="shared" si="36"/>
        <v>0</v>
      </c>
      <c r="L41" s="229">
        <f ca="1" t="shared" si="36"/>
        <v>0</v>
      </c>
      <c r="M41" s="229">
        <f ca="1" t="shared" si="37"/>
        <v>0</v>
      </c>
      <c r="N41" s="229">
        <f ca="1" t="shared" si="37"/>
        <v>0</v>
      </c>
      <c r="O41" s="229">
        <f ca="1" t="shared" si="37"/>
        <v>0</v>
      </c>
      <c r="P41" s="229">
        <f ca="1" t="shared" si="37"/>
        <v>0</v>
      </c>
      <c r="Q41" s="229">
        <f ca="1" t="shared" si="37"/>
        <v>0</v>
      </c>
      <c r="R41" s="229">
        <f ca="1" t="shared" si="37"/>
        <v>0</v>
      </c>
      <c r="S41" s="229">
        <f ca="1" t="shared" si="37"/>
        <v>0</v>
      </c>
      <c r="T41" s="229">
        <f ca="1" t="shared" si="37"/>
        <v>0</v>
      </c>
      <c r="U41" s="229">
        <f ca="1" t="shared" si="37"/>
        <v>0</v>
      </c>
      <c r="V41" s="229">
        <f ca="1" t="shared" si="37"/>
        <v>0</v>
      </c>
      <c r="W41" s="229">
        <f ca="1" t="shared" si="38"/>
        <v>0</v>
      </c>
      <c r="X41" s="229">
        <f ca="1" t="shared" si="38"/>
        <v>0</v>
      </c>
      <c r="Y41" s="229">
        <f ca="1" t="shared" si="38"/>
        <v>0</v>
      </c>
      <c r="Z41" s="229">
        <f ca="1" t="shared" si="38"/>
        <v>0</v>
      </c>
      <c r="AA41" s="229">
        <f ca="1" t="shared" si="38"/>
        <v>0</v>
      </c>
      <c r="AB41" s="229">
        <f ca="1" t="shared" si="38"/>
        <v>0</v>
      </c>
      <c r="AC41" s="229">
        <f ca="1" t="shared" si="38"/>
        <v>0</v>
      </c>
      <c r="AD41" s="229">
        <f ca="1" t="shared" si="38"/>
        <v>0</v>
      </c>
      <c r="AE41" s="229">
        <f ca="1" t="shared" si="38"/>
        <v>0</v>
      </c>
      <c r="AF41" s="229">
        <f ca="1" t="shared" si="38"/>
        <v>0</v>
      </c>
      <c r="AG41" s="229">
        <f ca="1" t="shared" si="39"/>
        <v>0</v>
      </c>
      <c r="AH41" s="229">
        <f ca="1" t="shared" si="39"/>
        <v>0</v>
      </c>
      <c r="AI41" s="229">
        <f ca="1" t="shared" si="39"/>
        <v>0</v>
      </c>
      <c r="AJ41" s="229">
        <f ca="1" t="shared" si="39"/>
        <v>0</v>
      </c>
      <c r="AK41" s="229">
        <f ca="1" t="shared" si="39"/>
        <v>33835.43163629004</v>
      </c>
      <c r="AL41" s="229">
        <f ca="1" t="shared" si="39"/>
        <v>34408.62694142697</v>
      </c>
      <c r="AM41" s="229">
        <f ca="1" t="shared" si="39"/>
        <v>34803.97800791475</v>
      </c>
      <c r="AN41" s="229">
        <f ca="1" t="shared" si="39"/>
        <v>34883.644021746615</v>
      </c>
      <c r="AO41" s="229">
        <f ca="1" t="shared" si="39"/>
        <v>35600.927293128894</v>
      </c>
      <c r="AP41" s="229">
        <f ca="1" t="shared" si="39"/>
        <v>40589.09387261644</v>
      </c>
      <c r="AQ41" s="229">
        <f ca="1" t="shared" si="39"/>
        <v>40747.29421422645</v>
      </c>
      <c r="AR41" s="229">
        <f ca="1" t="shared" si="39"/>
        <v>43907.88515129644</v>
      </c>
      <c r="AS41" s="229">
        <f ca="1" t="shared" si="39"/>
        <v>40781.80169802345</v>
      </c>
      <c r="AT41" s="229">
        <f ca="1" t="shared" si="39"/>
        <v>39248.8786955488</v>
      </c>
      <c r="AU41" s="229">
        <f ca="1" t="shared" si="39"/>
        <v>36137.57511508827</v>
      </c>
      <c r="AV41" s="5"/>
      <c r="AY41" s="240">
        <f t="shared" si="11"/>
        <v>2022</v>
      </c>
      <c r="AZ41" s="256">
        <f ca="1" t="shared" si="27"/>
        <v>37518.811435220836</v>
      </c>
      <c r="BA41" s="232">
        <f ca="1" t="shared" si="12"/>
        <v>452463.94808252796</v>
      </c>
      <c r="BB41" s="253">
        <f ca="1" t="shared" si="34"/>
        <v>3368.4232235320997</v>
      </c>
      <c r="BC41" s="22">
        <f t="shared" si="24"/>
        <v>0.12</v>
      </c>
      <c r="BD41" s="224">
        <f ca="1" t="shared" si="32"/>
        <v>28070.193529434164</v>
      </c>
      <c r="BE41" s="242">
        <v>57293</v>
      </c>
      <c r="BF41" s="224">
        <f>VLOOKUP(AY41,'CCW Stock Data'!$B$4:$I$38,6,FALSE)</f>
        <v>9448.617905786676</v>
      </c>
      <c r="BG41" s="258">
        <f>'CCW Stock Data'!$M$6</f>
        <v>0.433</v>
      </c>
      <c r="BH41" s="237">
        <f ca="1" t="shared" si="33"/>
        <v>31438.616752966263</v>
      </c>
      <c r="BI41" s="225">
        <f ca="1" t="shared" si="35"/>
        <v>28070.193529434164</v>
      </c>
      <c r="BJ41" s="279">
        <f t="shared" si="22"/>
        <v>9448.617905786676</v>
      </c>
      <c r="BK41" s="267">
        <f ca="1" t="shared" si="26"/>
        <v>37518.811435220836</v>
      </c>
      <c r="BL41" s="278">
        <f>VLOOKUP(AY41,'CCW Stock Data'!$B$4:$J$38,8)</f>
        <v>10123.519184771438</v>
      </c>
    </row>
    <row r="42" spans="1:64" ht="15">
      <c r="A42" s="3"/>
      <c r="B42" s="19">
        <f t="shared" si="23"/>
        <v>2023</v>
      </c>
      <c r="C42" s="229">
        <f ca="1" t="shared" si="36"/>
        <v>0</v>
      </c>
      <c r="D42" s="229">
        <f ca="1" t="shared" si="36"/>
        <v>0</v>
      </c>
      <c r="E42" s="229">
        <f ca="1" t="shared" si="36"/>
        <v>0</v>
      </c>
      <c r="F42" s="229">
        <f ca="1" t="shared" si="36"/>
        <v>0</v>
      </c>
      <c r="G42" s="229">
        <f ca="1" t="shared" si="36"/>
        <v>0</v>
      </c>
      <c r="H42" s="229">
        <f ca="1" t="shared" si="36"/>
        <v>0</v>
      </c>
      <c r="I42" s="229">
        <f ca="1" t="shared" si="36"/>
        <v>0</v>
      </c>
      <c r="J42" s="229">
        <f ca="1" t="shared" si="36"/>
        <v>0</v>
      </c>
      <c r="K42" s="229">
        <f ca="1" t="shared" si="36"/>
        <v>0</v>
      </c>
      <c r="L42" s="229">
        <f ca="1" t="shared" si="36"/>
        <v>0</v>
      </c>
      <c r="M42" s="229">
        <f ca="1" t="shared" si="37"/>
        <v>0</v>
      </c>
      <c r="N42" s="229">
        <f ca="1" t="shared" si="37"/>
        <v>0</v>
      </c>
      <c r="O42" s="229">
        <f ca="1" t="shared" si="37"/>
        <v>0</v>
      </c>
      <c r="P42" s="229">
        <f ca="1" t="shared" si="37"/>
        <v>0</v>
      </c>
      <c r="Q42" s="229">
        <f ca="1" t="shared" si="37"/>
        <v>0</v>
      </c>
      <c r="R42" s="229">
        <f ca="1" t="shared" si="37"/>
        <v>0</v>
      </c>
      <c r="S42" s="229">
        <f ca="1" t="shared" si="37"/>
        <v>0</v>
      </c>
      <c r="T42" s="229">
        <f ca="1" t="shared" si="37"/>
        <v>0</v>
      </c>
      <c r="U42" s="229">
        <f ca="1" t="shared" si="37"/>
        <v>0</v>
      </c>
      <c r="V42" s="229">
        <f ca="1" t="shared" si="37"/>
        <v>0</v>
      </c>
      <c r="W42" s="229">
        <f ca="1" t="shared" si="38"/>
        <v>0</v>
      </c>
      <c r="X42" s="229">
        <f ca="1" t="shared" si="38"/>
        <v>0</v>
      </c>
      <c r="Y42" s="229">
        <f ca="1" t="shared" si="38"/>
        <v>0</v>
      </c>
      <c r="Z42" s="229">
        <f ca="1" t="shared" si="38"/>
        <v>0</v>
      </c>
      <c r="AA42" s="229">
        <f ca="1" t="shared" si="38"/>
        <v>0</v>
      </c>
      <c r="AB42" s="229">
        <f ca="1" t="shared" si="38"/>
        <v>0</v>
      </c>
      <c r="AC42" s="229">
        <f ca="1" t="shared" si="38"/>
        <v>0</v>
      </c>
      <c r="AD42" s="229">
        <f ca="1" t="shared" si="38"/>
        <v>0</v>
      </c>
      <c r="AE42" s="229">
        <f ca="1" t="shared" si="38"/>
        <v>0</v>
      </c>
      <c r="AF42" s="229">
        <f ca="1" t="shared" si="38"/>
        <v>0</v>
      </c>
      <c r="AG42" s="229">
        <f ca="1" t="shared" si="39"/>
        <v>0</v>
      </c>
      <c r="AH42" s="229">
        <f ca="1" t="shared" si="39"/>
        <v>0</v>
      </c>
      <c r="AI42" s="229">
        <f ca="1" t="shared" si="39"/>
        <v>0</v>
      </c>
      <c r="AJ42" s="229">
        <f ca="1" t="shared" si="39"/>
        <v>0</v>
      </c>
      <c r="AK42" s="229">
        <f ca="1" t="shared" si="39"/>
        <v>34408.62694142697</v>
      </c>
      <c r="AL42" s="229">
        <f ca="1" t="shared" si="39"/>
        <v>34803.97800791475</v>
      </c>
      <c r="AM42" s="229">
        <f ca="1" t="shared" si="39"/>
        <v>34883.644021746615</v>
      </c>
      <c r="AN42" s="229">
        <f ca="1" t="shared" si="39"/>
        <v>35600.927293128894</v>
      </c>
      <c r="AO42" s="229">
        <f ca="1" t="shared" si="39"/>
        <v>40589.09387261644</v>
      </c>
      <c r="AP42" s="229">
        <f ca="1" t="shared" si="39"/>
        <v>40747.29421422645</v>
      </c>
      <c r="AQ42" s="229">
        <f ca="1" t="shared" si="39"/>
        <v>43907.88515129644</v>
      </c>
      <c r="AR42" s="229">
        <f ca="1" t="shared" si="39"/>
        <v>40781.80169802345</v>
      </c>
      <c r="AS42" s="229">
        <f ca="1" t="shared" si="39"/>
        <v>39248.8786955488</v>
      </c>
      <c r="AT42" s="229">
        <f ca="1" t="shared" si="39"/>
        <v>36137.57511508827</v>
      </c>
      <c r="AU42" s="229">
        <f ca="1" t="shared" si="39"/>
        <v>37518.811435220836</v>
      </c>
      <c r="AV42" s="5"/>
      <c r="AY42" s="240">
        <f t="shared" si="11"/>
        <v>2023</v>
      </c>
      <c r="AZ42" s="256">
        <f ca="1" t="shared" si="27"/>
        <v>39267.232513852345</v>
      </c>
      <c r="BA42" s="232">
        <f ca="1" t="shared" si="12"/>
        <v>457895.7489600903</v>
      </c>
      <c r="BB42" s="253">
        <f ca="1" t="shared" si="34"/>
        <v>3573.021580792228</v>
      </c>
      <c r="BC42" s="22">
        <f t="shared" si="24"/>
        <v>0.12</v>
      </c>
      <c r="BD42" s="224">
        <f ca="1" t="shared" si="32"/>
        <v>29775.179839935237</v>
      </c>
      <c r="BE42" s="242">
        <v>57293</v>
      </c>
      <c r="BF42" s="224">
        <f>VLOOKUP(AY42,'CCW Stock Data'!$B$4:$I$38,6,FALSE)</f>
        <v>9492.052673917107</v>
      </c>
      <c r="BG42" s="258">
        <f>'CCW Stock Data'!$M$6</f>
        <v>0.433</v>
      </c>
      <c r="BH42" s="237">
        <f ca="1" t="shared" si="33"/>
        <v>33348.20142072746</v>
      </c>
      <c r="BI42" s="225">
        <f ca="1" t="shared" si="35"/>
        <v>29775.179839935234</v>
      </c>
      <c r="BJ42" s="279">
        <f t="shared" si="22"/>
        <v>9492.052673917107</v>
      </c>
      <c r="BK42" s="267">
        <f ca="1" t="shared" si="26"/>
        <v>39267.232513852345</v>
      </c>
      <c r="BL42" s="278">
        <f>VLOOKUP(AY42,'CCW Stock Data'!$B$4:$J$38,8)</f>
        <v>10170.056436339757</v>
      </c>
    </row>
    <row r="43" spans="1:64" ht="15">
      <c r="A43" s="3"/>
      <c r="B43" s="19">
        <f t="shared" si="23"/>
        <v>2024</v>
      </c>
      <c r="C43" s="229">
        <f ca="1" t="shared" si="36"/>
        <v>0</v>
      </c>
      <c r="D43" s="229">
        <f ca="1" t="shared" si="36"/>
        <v>0</v>
      </c>
      <c r="E43" s="229">
        <f ca="1" t="shared" si="36"/>
        <v>0</v>
      </c>
      <c r="F43" s="229">
        <f ca="1" t="shared" si="36"/>
        <v>0</v>
      </c>
      <c r="G43" s="229">
        <f ca="1" t="shared" si="36"/>
        <v>0</v>
      </c>
      <c r="H43" s="229">
        <f ca="1" t="shared" si="36"/>
        <v>0</v>
      </c>
      <c r="I43" s="229">
        <f ca="1" t="shared" si="36"/>
        <v>0</v>
      </c>
      <c r="J43" s="229">
        <f ca="1" t="shared" si="36"/>
        <v>0</v>
      </c>
      <c r="K43" s="229">
        <f ca="1" t="shared" si="36"/>
        <v>0</v>
      </c>
      <c r="L43" s="229">
        <f ca="1" t="shared" si="36"/>
        <v>0</v>
      </c>
      <c r="M43" s="229">
        <f ca="1" t="shared" si="37"/>
        <v>0</v>
      </c>
      <c r="N43" s="229">
        <f ca="1" t="shared" si="37"/>
        <v>0</v>
      </c>
      <c r="O43" s="229">
        <f ca="1" t="shared" si="37"/>
        <v>0</v>
      </c>
      <c r="P43" s="229">
        <f ca="1" t="shared" si="37"/>
        <v>0</v>
      </c>
      <c r="Q43" s="229">
        <f ca="1" t="shared" si="37"/>
        <v>0</v>
      </c>
      <c r="R43" s="229">
        <f ca="1" t="shared" si="37"/>
        <v>0</v>
      </c>
      <c r="S43" s="229">
        <f ca="1" t="shared" si="37"/>
        <v>0</v>
      </c>
      <c r="T43" s="229">
        <f ca="1" t="shared" si="37"/>
        <v>0</v>
      </c>
      <c r="U43" s="229">
        <f ca="1" t="shared" si="37"/>
        <v>0</v>
      </c>
      <c r="V43" s="229">
        <f ca="1" t="shared" si="37"/>
        <v>0</v>
      </c>
      <c r="W43" s="229">
        <f ca="1" t="shared" si="38"/>
        <v>0</v>
      </c>
      <c r="X43" s="229">
        <f ca="1" t="shared" si="38"/>
        <v>0</v>
      </c>
      <c r="Y43" s="229">
        <f ca="1" t="shared" si="38"/>
        <v>0</v>
      </c>
      <c r="Z43" s="229">
        <f ca="1" t="shared" si="38"/>
        <v>0</v>
      </c>
      <c r="AA43" s="229">
        <f ca="1" t="shared" si="38"/>
        <v>0</v>
      </c>
      <c r="AB43" s="229">
        <f ca="1" t="shared" si="38"/>
        <v>0</v>
      </c>
      <c r="AC43" s="229">
        <f ca="1" t="shared" si="38"/>
        <v>0</v>
      </c>
      <c r="AD43" s="229">
        <f ca="1" t="shared" si="38"/>
        <v>0</v>
      </c>
      <c r="AE43" s="229">
        <f ca="1" t="shared" si="38"/>
        <v>0</v>
      </c>
      <c r="AF43" s="229">
        <f ca="1" t="shared" si="38"/>
        <v>0</v>
      </c>
      <c r="AG43" s="229">
        <f ca="1" t="shared" si="39"/>
        <v>0</v>
      </c>
      <c r="AH43" s="229">
        <f ca="1" t="shared" si="39"/>
        <v>0</v>
      </c>
      <c r="AI43" s="229">
        <f ca="1" t="shared" si="39"/>
        <v>0</v>
      </c>
      <c r="AJ43" s="229">
        <f ca="1" t="shared" si="39"/>
        <v>0</v>
      </c>
      <c r="AK43" s="229">
        <f ca="1" t="shared" si="39"/>
        <v>34803.97800791475</v>
      </c>
      <c r="AL43" s="229">
        <f ca="1" t="shared" si="39"/>
        <v>34883.644021746615</v>
      </c>
      <c r="AM43" s="229">
        <f ca="1" t="shared" si="39"/>
        <v>35600.927293128894</v>
      </c>
      <c r="AN43" s="229">
        <f ca="1" t="shared" si="39"/>
        <v>40589.09387261644</v>
      </c>
      <c r="AO43" s="229">
        <f ca="1" t="shared" si="39"/>
        <v>40747.29421422645</v>
      </c>
      <c r="AP43" s="229">
        <f ca="1" t="shared" si="39"/>
        <v>43907.88515129644</v>
      </c>
      <c r="AQ43" s="229">
        <f ca="1" t="shared" si="39"/>
        <v>40781.80169802345</v>
      </c>
      <c r="AR43" s="229">
        <f ca="1" t="shared" si="39"/>
        <v>39248.8786955488</v>
      </c>
      <c r="AS43" s="229">
        <f ca="1" t="shared" si="39"/>
        <v>36137.57511508827</v>
      </c>
      <c r="AT43" s="229">
        <f ca="1" t="shared" si="39"/>
        <v>37518.811435220836</v>
      </c>
      <c r="AU43" s="229">
        <f ca="1" t="shared" si="39"/>
        <v>39267.232513852345</v>
      </c>
      <c r="AV43" s="5"/>
      <c r="AY43" s="240">
        <f t="shared" si="11"/>
        <v>2024</v>
      </c>
      <c r="AZ43" s="256">
        <f ca="1">BI43+BJ43</f>
        <v>39745.295061802644</v>
      </c>
      <c r="BA43" s="232">
        <f ca="1" t="shared" si="12"/>
        <v>463232.41708046594</v>
      </c>
      <c r="BB43" s="253">
        <f ca="1" t="shared" si="34"/>
        <v>3633.551005014692</v>
      </c>
      <c r="BC43" s="22">
        <f t="shared" si="24"/>
        <v>0.12</v>
      </c>
      <c r="BD43" s="224">
        <f ca="1" t="shared" si="32"/>
        <v>30279.591708455766</v>
      </c>
      <c r="BE43" s="242">
        <v>57293</v>
      </c>
      <c r="BF43" s="224">
        <f>VLOOKUP(AY43,'CCW Stock Data'!$B$4:$I$38,6,FALSE)</f>
        <v>9465.703353346877</v>
      </c>
      <c r="BG43" s="258">
        <f>'CCW Stock Data'!$M$6</f>
        <v>0.433</v>
      </c>
      <c r="BH43" s="237">
        <f ca="1" t="shared" si="33"/>
        <v>33913.14271347046</v>
      </c>
      <c r="BI43" s="225">
        <f ca="1" t="shared" si="35"/>
        <v>30279.591708455766</v>
      </c>
      <c r="BJ43" s="279">
        <f t="shared" si="22"/>
        <v>9465.703353346877</v>
      </c>
      <c r="BK43" s="267">
        <f ca="1" t="shared" si="26"/>
        <v>39745.295061802644</v>
      </c>
      <c r="BL43" s="278">
        <f>VLOOKUP(AY43,'CCW Stock Data'!$B$4:$J$38,8)</f>
        <v>10141.825021443083</v>
      </c>
    </row>
    <row r="44" spans="1:64" ht="15">
      <c r="A44" s="3"/>
      <c r="B44" s="19">
        <f t="shared" si="23"/>
        <v>2025</v>
      </c>
      <c r="C44" s="229">
        <f ca="1" t="shared" si="36"/>
        <v>0</v>
      </c>
      <c r="D44" s="229">
        <f ca="1" t="shared" si="36"/>
        <v>0</v>
      </c>
      <c r="E44" s="229">
        <f ca="1" t="shared" si="36"/>
        <v>0</v>
      </c>
      <c r="F44" s="229">
        <f ca="1" t="shared" si="36"/>
        <v>0</v>
      </c>
      <c r="G44" s="229">
        <f ca="1" t="shared" si="36"/>
        <v>0</v>
      </c>
      <c r="H44" s="229">
        <f ca="1" t="shared" si="36"/>
        <v>0</v>
      </c>
      <c r="I44" s="229">
        <f ca="1" t="shared" si="36"/>
        <v>0</v>
      </c>
      <c r="J44" s="229">
        <f ca="1" t="shared" si="36"/>
        <v>0</v>
      </c>
      <c r="K44" s="229">
        <f ca="1" t="shared" si="36"/>
        <v>0</v>
      </c>
      <c r="L44" s="229">
        <f ca="1" t="shared" si="36"/>
        <v>0</v>
      </c>
      <c r="M44" s="229">
        <f ca="1" t="shared" si="37"/>
        <v>0</v>
      </c>
      <c r="N44" s="229">
        <f ca="1" t="shared" si="37"/>
        <v>0</v>
      </c>
      <c r="O44" s="229">
        <f ca="1" t="shared" si="37"/>
        <v>0</v>
      </c>
      <c r="P44" s="229">
        <f ca="1" t="shared" si="37"/>
        <v>0</v>
      </c>
      <c r="Q44" s="229">
        <f ca="1" t="shared" si="37"/>
        <v>0</v>
      </c>
      <c r="R44" s="229">
        <f ca="1" t="shared" si="37"/>
        <v>0</v>
      </c>
      <c r="S44" s="229">
        <f ca="1" t="shared" si="37"/>
        <v>0</v>
      </c>
      <c r="T44" s="229">
        <f ca="1" t="shared" si="37"/>
        <v>0</v>
      </c>
      <c r="U44" s="229">
        <f ca="1" t="shared" si="37"/>
        <v>0</v>
      </c>
      <c r="V44" s="229">
        <f ca="1" t="shared" si="37"/>
        <v>0</v>
      </c>
      <c r="W44" s="229">
        <f ca="1" t="shared" si="38"/>
        <v>0</v>
      </c>
      <c r="X44" s="229">
        <f ca="1" t="shared" si="38"/>
        <v>0</v>
      </c>
      <c r="Y44" s="229">
        <f ca="1" t="shared" si="38"/>
        <v>0</v>
      </c>
      <c r="Z44" s="229">
        <f ca="1" t="shared" si="38"/>
        <v>0</v>
      </c>
      <c r="AA44" s="229">
        <f ca="1" t="shared" si="38"/>
        <v>0</v>
      </c>
      <c r="AB44" s="229">
        <f ca="1" t="shared" si="38"/>
        <v>0</v>
      </c>
      <c r="AC44" s="229">
        <f ca="1" t="shared" si="38"/>
        <v>0</v>
      </c>
      <c r="AD44" s="229">
        <f ca="1" t="shared" si="38"/>
        <v>0</v>
      </c>
      <c r="AE44" s="229">
        <f ca="1" t="shared" si="38"/>
        <v>0</v>
      </c>
      <c r="AF44" s="229">
        <f ca="1" t="shared" si="38"/>
        <v>0</v>
      </c>
      <c r="AG44" s="229">
        <f ca="1" t="shared" si="39"/>
        <v>0</v>
      </c>
      <c r="AH44" s="229">
        <f ca="1" t="shared" si="39"/>
        <v>0</v>
      </c>
      <c r="AI44" s="229">
        <f ca="1" t="shared" si="39"/>
        <v>0</v>
      </c>
      <c r="AJ44" s="229">
        <f ca="1" t="shared" si="39"/>
        <v>0</v>
      </c>
      <c r="AK44" s="229">
        <f ca="1" t="shared" si="39"/>
        <v>34883.644021746615</v>
      </c>
      <c r="AL44" s="229">
        <f ca="1" t="shared" si="39"/>
        <v>35600.927293128894</v>
      </c>
      <c r="AM44" s="229">
        <f ca="1" t="shared" si="39"/>
        <v>40589.09387261644</v>
      </c>
      <c r="AN44" s="229">
        <f ca="1" t="shared" si="39"/>
        <v>40747.29421422645</v>
      </c>
      <c r="AO44" s="229">
        <f ca="1" t="shared" si="39"/>
        <v>43907.88515129644</v>
      </c>
      <c r="AP44" s="229">
        <f ca="1" t="shared" si="39"/>
        <v>40781.80169802345</v>
      </c>
      <c r="AQ44" s="229">
        <f ca="1" t="shared" si="39"/>
        <v>39248.8786955488</v>
      </c>
      <c r="AR44" s="229">
        <f ca="1" t="shared" si="39"/>
        <v>36137.57511508827</v>
      </c>
      <c r="AS44" s="229">
        <f ca="1" t="shared" si="39"/>
        <v>37518.811435220836</v>
      </c>
      <c r="AT44" s="229">
        <f ca="1" t="shared" si="39"/>
        <v>39267.232513852345</v>
      </c>
      <c r="AU44" s="229">
        <f ca="1" t="shared" si="39"/>
        <v>39745.295061802644</v>
      </c>
      <c r="AV44" s="5"/>
      <c r="AY44" s="240">
        <f t="shared" si="11"/>
        <v>2025</v>
      </c>
      <c r="AZ44" s="256">
        <f ca="1" t="shared" si="27"/>
        <v>39990.91050025573</v>
      </c>
      <c r="BA44" s="232">
        <f ca="1" t="shared" si="12"/>
        <v>468419.34957280697</v>
      </c>
      <c r="BB44" s="253">
        <f ca="1" t="shared" si="34"/>
        <v>3675.3000776357953</v>
      </c>
      <c r="BC44" s="22">
        <f t="shared" si="24"/>
        <v>0.12</v>
      </c>
      <c r="BD44" s="224">
        <f ca="1" t="shared" si="32"/>
        <v>30627.500646964963</v>
      </c>
      <c r="BE44" s="242">
        <v>57293</v>
      </c>
      <c r="BF44" s="224">
        <f>VLOOKUP(AY44,'CCW Stock Data'!$B$4:$I$38,6,FALSE)</f>
        <v>9363.409853290766</v>
      </c>
      <c r="BG44" s="258">
        <f>'CCW Stock Data'!$M$6</f>
        <v>0.433</v>
      </c>
      <c r="BH44" s="237">
        <f ca="1" t="shared" si="33"/>
        <v>34302.80072460076</v>
      </c>
      <c r="BI44" s="225">
        <f ca="1" t="shared" si="35"/>
        <v>30627.500646964967</v>
      </c>
      <c r="BJ44" s="279">
        <f t="shared" si="22"/>
        <v>9363.409853290766</v>
      </c>
      <c r="BK44" s="267">
        <f ca="1" t="shared" si="26"/>
        <v>39990.91050025573</v>
      </c>
      <c r="BL44" s="278">
        <f>VLOOKUP(AY44,'CCW Stock Data'!$B$4:$J$38,8)</f>
        <v>10032.224842811536</v>
      </c>
    </row>
    <row r="45" spans="1:64" ht="15">
      <c r="A45" s="3"/>
      <c r="B45" s="19">
        <f t="shared" si="23"/>
        <v>2026</v>
      </c>
      <c r="C45" s="229">
        <f ca="1" t="shared" si="36"/>
        <v>0</v>
      </c>
      <c r="D45" s="229">
        <f ca="1" t="shared" si="36"/>
        <v>0</v>
      </c>
      <c r="E45" s="229">
        <f ca="1" t="shared" si="36"/>
        <v>0</v>
      </c>
      <c r="F45" s="229">
        <f ca="1" t="shared" si="36"/>
        <v>0</v>
      </c>
      <c r="G45" s="229">
        <f ca="1" t="shared" si="36"/>
        <v>0</v>
      </c>
      <c r="H45" s="229">
        <f ca="1" t="shared" si="36"/>
        <v>0</v>
      </c>
      <c r="I45" s="229">
        <f ca="1" t="shared" si="36"/>
        <v>0</v>
      </c>
      <c r="J45" s="229">
        <f ca="1" t="shared" si="36"/>
        <v>0</v>
      </c>
      <c r="K45" s="229">
        <f ca="1" t="shared" si="36"/>
        <v>0</v>
      </c>
      <c r="L45" s="229">
        <f ca="1" t="shared" si="36"/>
        <v>0</v>
      </c>
      <c r="M45" s="229">
        <f ca="1" t="shared" si="37"/>
        <v>0</v>
      </c>
      <c r="N45" s="229">
        <f ca="1" t="shared" si="37"/>
        <v>0</v>
      </c>
      <c r="O45" s="229">
        <f ca="1" t="shared" si="37"/>
        <v>0</v>
      </c>
      <c r="P45" s="229">
        <f ca="1" t="shared" si="37"/>
        <v>0</v>
      </c>
      <c r="Q45" s="229">
        <f ca="1" t="shared" si="37"/>
        <v>0</v>
      </c>
      <c r="R45" s="229">
        <f ca="1" t="shared" si="37"/>
        <v>0</v>
      </c>
      <c r="S45" s="229">
        <f ca="1" t="shared" si="37"/>
        <v>0</v>
      </c>
      <c r="T45" s="229">
        <f ca="1" t="shared" si="37"/>
        <v>0</v>
      </c>
      <c r="U45" s="229">
        <f ca="1" t="shared" si="37"/>
        <v>0</v>
      </c>
      <c r="V45" s="229">
        <f ca="1" t="shared" si="37"/>
        <v>0</v>
      </c>
      <c r="W45" s="229">
        <f ca="1" t="shared" si="38"/>
        <v>0</v>
      </c>
      <c r="X45" s="229">
        <f ca="1" t="shared" si="38"/>
        <v>0</v>
      </c>
      <c r="Y45" s="229">
        <f ca="1" t="shared" si="38"/>
        <v>0</v>
      </c>
      <c r="Z45" s="229">
        <f ca="1" t="shared" si="38"/>
        <v>0</v>
      </c>
      <c r="AA45" s="229">
        <f ca="1" t="shared" si="38"/>
        <v>0</v>
      </c>
      <c r="AB45" s="229">
        <f ca="1" t="shared" si="38"/>
        <v>0</v>
      </c>
      <c r="AC45" s="229">
        <f ca="1" t="shared" si="38"/>
        <v>0</v>
      </c>
      <c r="AD45" s="229">
        <f ca="1" t="shared" si="38"/>
        <v>0</v>
      </c>
      <c r="AE45" s="229">
        <f ca="1" t="shared" si="38"/>
        <v>0</v>
      </c>
      <c r="AF45" s="229">
        <f ca="1" t="shared" si="38"/>
        <v>0</v>
      </c>
      <c r="AG45" s="229">
        <f ca="1" t="shared" si="39"/>
        <v>0</v>
      </c>
      <c r="AH45" s="229">
        <f ca="1" t="shared" si="39"/>
        <v>0</v>
      </c>
      <c r="AI45" s="229">
        <f ca="1" t="shared" si="39"/>
        <v>0</v>
      </c>
      <c r="AJ45" s="229">
        <f ca="1" t="shared" si="39"/>
        <v>0</v>
      </c>
      <c r="AK45" s="229">
        <f ca="1" t="shared" si="39"/>
        <v>35600.927293128894</v>
      </c>
      <c r="AL45" s="229">
        <f ca="1" t="shared" si="39"/>
        <v>40589.09387261644</v>
      </c>
      <c r="AM45" s="229">
        <f ca="1" t="shared" si="39"/>
        <v>40747.29421422645</v>
      </c>
      <c r="AN45" s="229">
        <f ca="1" t="shared" si="39"/>
        <v>43907.88515129644</v>
      </c>
      <c r="AO45" s="229">
        <f ca="1" t="shared" si="39"/>
        <v>40781.80169802345</v>
      </c>
      <c r="AP45" s="229">
        <f ca="1" t="shared" si="39"/>
        <v>39248.8786955488</v>
      </c>
      <c r="AQ45" s="229">
        <f ca="1" t="shared" si="39"/>
        <v>36137.57511508827</v>
      </c>
      <c r="AR45" s="229">
        <f ca="1" t="shared" si="39"/>
        <v>37518.811435220836</v>
      </c>
      <c r="AS45" s="229">
        <f ca="1" t="shared" si="39"/>
        <v>39267.232513852345</v>
      </c>
      <c r="AT45" s="229">
        <f ca="1" t="shared" si="39"/>
        <v>39745.295061802644</v>
      </c>
      <c r="AU45" s="229">
        <f ca="1" t="shared" si="39"/>
        <v>39990.91050025573</v>
      </c>
      <c r="AV45" s="5"/>
      <c r="AY45" s="240">
        <f t="shared" si="11"/>
        <v>2026</v>
      </c>
      <c r="AZ45" s="256">
        <f ca="1" t="shared" si="27"/>
        <v>39920.598524894915</v>
      </c>
      <c r="BA45" s="232">
        <f ca="1" t="shared" si="12"/>
        <v>473456.3040759553</v>
      </c>
      <c r="BB45" s="253">
        <f ca="1" t="shared" si="34"/>
        <v>3683.712808696439</v>
      </c>
      <c r="BC45" s="22">
        <f t="shared" si="24"/>
        <v>0.12</v>
      </c>
      <c r="BD45" s="224">
        <f ca="1" t="shared" si="32"/>
        <v>30697.606739136994</v>
      </c>
      <c r="BE45" s="242">
        <v>57293</v>
      </c>
      <c r="BF45" s="224">
        <f>VLOOKUP(AY45,'CCW Stock Data'!$B$4:$I$38,6,FALSE)</f>
        <v>9222.991785757928</v>
      </c>
      <c r="BG45" s="258">
        <f>'CCW Stock Data'!$M$6</f>
        <v>0.433</v>
      </c>
      <c r="BH45" s="237">
        <f ca="1" t="shared" si="33"/>
        <v>34381.31954783343</v>
      </c>
      <c r="BI45" s="225">
        <f ca="1" t="shared" si="35"/>
        <v>30697.60673913699</v>
      </c>
      <c r="BJ45" s="279">
        <f t="shared" si="22"/>
        <v>9222.991785757928</v>
      </c>
      <c r="BK45" s="267">
        <f ca="1" t="shared" si="26"/>
        <v>39920.598524894915</v>
      </c>
      <c r="BL45" s="278">
        <f>VLOOKUP(AY45,'CCW Stock Data'!$B$4:$J$38,8)</f>
        <v>9881.776913312066</v>
      </c>
    </row>
    <row r="46" spans="1:64" ht="15">
      <c r="A46" s="3"/>
      <c r="B46" s="19">
        <f t="shared" si="23"/>
        <v>2027</v>
      </c>
      <c r="C46" s="229">
        <f ca="1" t="shared" si="36"/>
        <v>0</v>
      </c>
      <c r="D46" s="229">
        <f ca="1" t="shared" si="36"/>
        <v>0</v>
      </c>
      <c r="E46" s="229">
        <f ca="1" t="shared" si="36"/>
        <v>0</v>
      </c>
      <c r="F46" s="229">
        <f ca="1" t="shared" si="36"/>
        <v>0</v>
      </c>
      <c r="G46" s="229">
        <f ca="1" t="shared" si="36"/>
        <v>0</v>
      </c>
      <c r="H46" s="229">
        <f ca="1" t="shared" si="36"/>
        <v>0</v>
      </c>
      <c r="I46" s="229">
        <f ca="1" t="shared" si="36"/>
        <v>0</v>
      </c>
      <c r="J46" s="229">
        <f ca="1" t="shared" si="36"/>
        <v>0</v>
      </c>
      <c r="K46" s="229">
        <f ca="1" t="shared" si="36"/>
        <v>0</v>
      </c>
      <c r="L46" s="229">
        <f ca="1" t="shared" si="36"/>
        <v>0</v>
      </c>
      <c r="M46" s="229">
        <f ca="1" t="shared" si="37"/>
        <v>0</v>
      </c>
      <c r="N46" s="229">
        <f ca="1" t="shared" si="37"/>
        <v>0</v>
      </c>
      <c r="O46" s="229">
        <f ca="1" t="shared" si="37"/>
        <v>0</v>
      </c>
      <c r="P46" s="229">
        <f ca="1" t="shared" si="37"/>
        <v>0</v>
      </c>
      <c r="Q46" s="229">
        <f ca="1" t="shared" si="37"/>
        <v>0</v>
      </c>
      <c r="R46" s="229">
        <f ca="1" t="shared" si="37"/>
        <v>0</v>
      </c>
      <c r="S46" s="229">
        <f ca="1" t="shared" si="37"/>
        <v>0</v>
      </c>
      <c r="T46" s="229">
        <f ca="1" t="shared" si="37"/>
        <v>0</v>
      </c>
      <c r="U46" s="229">
        <f ca="1" t="shared" si="37"/>
        <v>0</v>
      </c>
      <c r="V46" s="229">
        <f ca="1" t="shared" si="37"/>
        <v>0</v>
      </c>
      <c r="W46" s="229">
        <f ca="1" t="shared" si="38"/>
        <v>0</v>
      </c>
      <c r="X46" s="229">
        <f ca="1" t="shared" si="38"/>
        <v>0</v>
      </c>
      <c r="Y46" s="229">
        <f ca="1" t="shared" si="38"/>
        <v>0</v>
      </c>
      <c r="Z46" s="229">
        <f ca="1" t="shared" si="38"/>
        <v>0</v>
      </c>
      <c r="AA46" s="229">
        <f ca="1" t="shared" si="38"/>
        <v>0</v>
      </c>
      <c r="AB46" s="229">
        <f ca="1" t="shared" si="38"/>
        <v>0</v>
      </c>
      <c r="AC46" s="229">
        <f ca="1" t="shared" si="38"/>
        <v>0</v>
      </c>
      <c r="AD46" s="229">
        <f ca="1" t="shared" si="38"/>
        <v>0</v>
      </c>
      <c r="AE46" s="229">
        <f ca="1" t="shared" si="38"/>
        <v>0</v>
      </c>
      <c r="AF46" s="229">
        <f ca="1" t="shared" si="38"/>
        <v>0</v>
      </c>
      <c r="AG46" s="229">
        <f ca="1" t="shared" si="39"/>
        <v>0</v>
      </c>
      <c r="AH46" s="229">
        <f ca="1" t="shared" si="39"/>
        <v>0</v>
      </c>
      <c r="AI46" s="229">
        <f ca="1" t="shared" si="39"/>
        <v>0</v>
      </c>
      <c r="AJ46" s="229">
        <f ca="1" t="shared" si="39"/>
        <v>0</v>
      </c>
      <c r="AK46" s="229">
        <f ca="1" t="shared" si="39"/>
        <v>40589.09387261644</v>
      </c>
      <c r="AL46" s="229">
        <f ca="1" t="shared" si="39"/>
        <v>40747.29421422645</v>
      </c>
      <c r="AM46" s="229">
        <f ca="1" t="shared" si="39"/>
        <v>43907.88515129644</v>
      </c>
      <c r="AN46" s="229">
        <f ca="1" t="shared" si="39"/>
        <v>40781.80169802345</v>
      </c>
      <c r="AO46" s="229">
        <f ca="1" t="shared" si="39"/>
        <v>39248.8786955488</v>
      </c>
      <c r="AP46" s="229">
        <f ca="1" t="shared" si="39"/>
        <v>36137.57511508827</v>
      </c>
      <c r="AQ46" s="229">
        <f ca="1" t="shared" si="39"/>
        <v>37518.811435220836</v>
      </c>
      <c r="AR46" s="229">
        <f ca="1" t="shared" si="39"/>
        <v>39267.232513852345</v>
      </c>
      <c r="AS46" s="229">
        <f ca="1" t="shared" si="39"/>
        <v>39745.295061802644</v>
      </c>
      <c r="AT46" s="229">
        <f ca="1" t="shared" si="39"/>
        <v>39990.91050025573</v>
      </c>
      <c r="AU46" s="229">
        <f ca="1" t="shared" si="39"/>
        <v>39920.598524894915</v>
      </c>
      <c r="AV46" s="5"/>
      <c r="AY46" s="240">
        <f t="shared" si="11"/>
        <v>2027</v>
      </c>
      <c r="AZ46" s="256">
        <f ca="1" t="shared" si="27"/>
        <v>40508.2433994352</v>
      </c>
      <c r="BA46" s="232">
        <f ca="1" t="shared" si="12"/>
        <v>478363.62018226157</v>
      </c>
      <c r="BB46" s="253">
        <f ca="1" t="shared" si="34"/>
        <v>3759.4579221544136</v>
      </c>
      <c r="BC46" s="22">
        <f t="shared" si="24"/>
        <v>0.12</v>
      </c>
      <c r="BD46" s="224">
        <f ca="1" t="shared" si="32"/>
        <v>31328.816017953446</v>
      </c>
      <c r="BE46" s="242">
        <v>57293</v>
      </c>
      <c r="BF46" s="224">
        <f>VLOOKUP(AY46,'CCW Stock Data'!$B$4:$I$38,6,FALSE)</f>
        <v>9179.427381481755</v>
      </c>
      <c r="BG46" s="258">
        <f>'CCW Stock Data'!$M$6</f>
        <v>0.433</v>
      </c>
      <c r="BH46" s="237">
        <f ca="1" t="shared" si="33"/>
        <v>35088.27394010786</v>
      </c>
      <c r="BI46" s="225">
        <f ca="1" t="shared" si="35"/>
        <v>31328.816017953446</v>
      </c>
      <c r="BJ46" s="279">
        <f t="shared" si="22"/>
        <v>9179.427381481755</v>
      </c>
      <c r="BK46" s="267">
        <f ca="1" t="shared" si="26"/>
        <v>40508.2433994352</v>
      </c>
      <c r="BL46" s="278">
        <f>VLOOKUP(AY46,'CCW Stock Data'!$B$4:$J$38,8)</f>
        <v>9835.100765873309</v>
      </c>
    </row>
    <row r="47" spans="1:64" ht="15">
      <c r="A47" s="3"/>
      <c r="B47" s="19">
        <f t="shared" si="23"/>
        <v>2028</v>
      </c>
      <c r="C47" s="229">
        <f ca="1" t="shared" si="36"/>
        <v>0</v>
      </c>
      <c r="D47" s="229">
        <f ca="1" t="shared" si="36"/>
        <v>0</v>
      </c>
      <c r="E47" s="229">
        <f ca="1" t="shared" si="36"/>
        <v>0</v>
      </c>
      <c r="F47" s="229">
        <f ca="1" t="shared" si="36"/>
        <v>0</v>
      </c>
      <c r="G47" s="229">
        <f ca="1" t="shared" si="36"/>
        <v>0</v>
      </c>
      <c r="H47" s="229">
        <f ca="1" t="shared" si="36"/>
        <v>0</v>
      </c>
      <c r="I47" s="229">
        <f ca="1" t="shared" si="36"/>
        <v>0</v>
      </c>
      <c r="J47" s="229">
        <f ca="1" t="shared" si="36"/>
        <v>0</v>
      </c>
      <c r="K47" s="229">
        <f ca="1" t="shared" si="36"/>
        <v>0</v>
      </c>
      <c r="L47" s="229">
        <f ca="1" t="shared" si="36"/>
        <v>0</v>
      </c>
      <c r="M47" s="229">
        <f ca="1" t="shared" si="37"/>
        <v>0</v>
      </c>
      <c r="N47" s="229">
        <f ca="1" t="shared" si="37"/>
        <v>0</v>
      </c>
      <c r="O47" s="229">
        <f ca="1" t="shared" si="37"/>
        <v>0</v>
      </c>
      <c r="P47" s="229">
        <f ca="1" t="shared" si="37"/>
        <v>0</v>
      </c>
      <c r="Q47" s="229">
        <f ca="1" t="shared" si="37"/>
        <v>0</v>
      </c>
      <c r="R47" s="229">
        <f ca="1" t="shared" si="37"/>
        <v>0</v>
      </c>
      <c r="S47" s="229">
        <f ca="1" t="shared" si="37"/>
        <v>0</v>
      </c>
      <c r="T47" s="229">
        <f ca="1" t="shared" si="37"/>
        <v>0</v>
      </c>
      <c r="U47" s="229">
        <f ca="1" t="shared" si="37"/>
        <v>0</v>
      </c>
      <c r="V47" s="229">
        <f ca="1" t="shared" si="37"/>
        <v>0</v>
      </c>
      <c r="W47" s="229">
        <f ca="1" t="shared" si="38"/>
        <v>0</v>
      </c>
      <c r="X47" s="229">
        <f ca="1" t="shared" si="38"/>
        <v>0</v>
      </c>
      <c r="Y47" s="229">
        <f ca="1" t="shared" si="38"/>
        <v>0</v>
      </c>
      <c r="Z47" s="229">
        <f ca="1" t="shared" si="38"/>
        <v>0</v>
      </c>
      <c r="AA47" s="229">
        <f ca="1" t="shared" si="38"/>
        <v>0</v>
      </c>
      <c r="AB47" s="229">
        <f ca="1" t="shared" si="38"/>
        <v>0</v>
      </c>
      <c r="AC47" s="229">
        <f ca="1" t="shared" si="38"/>
        <v>0</v>
      </c>
      <c r="AD47" s="229">
        <f ca="1" t="shared" si="38"/>
        <v>0</v>
      </c>
      <c r="AE47" s="229">
        <f ca="1" t="shared" si="38"/>
        <v>0</v>
      </c>
      <c r="AF47" s="229">
        <f ca="1" t="shared" si="38"/>
        <v>0</v>
      </c>
      <c r="AG47" s="229">
        <f ca="1" t="shared" si="39"/>
        <v>0</v>
      </c>
      <c r="AH47" s="229">
        <f ca="1" t="shared" si="39"/>
        <v>0</v>
      </c>
      <c r="AI47" s="229">
        <f ca="1" t="shared" si="39"/>
        <v>0</v>
      </c>
      <c r="AJ47" s="229">
        <f ca="1" t="shared" si="39"/>
        <v>0</v>
      </c>
      <c r="AK47" s="229">
        <f ca="1" t="shared" si="39"/>
        <v>40747.29421422645</v>
      </c>
      <c r="AL47" s="229">
        <f ca="1" t="shared" si="39"/>
        <v>43907.88515129644</v>
      </c>
      <c r="AM47" s="229">
        <f ca="1" t="shared" si="39"/>
        <v>40781.80169802345</v>
      </c>
      <c r="AN47" s="229">
        <f ca="1" t="shared" si="39"/>
        <v>39248.8786955488</v>
      </c>
      <c r="AO47" s="229">
        <f ca="1" t="shared" si="39"/>
        <v>36137.57511508827</v>
      </c>
      <c r="AP47" s="229">
        <f ca="1" t="shared" si="39"/>
        <v>37518.811435220836</v>
      </c>
      <c r="AQ47" s="229">
        <f ca="1" t="shared" si="39"/>
        <v>39267.232513852345</v>
      </c>
      <c r="AR47" s="229">
        <f ca="1" t="shared" si="39"/>
        <v>39745.295061802644</v>
      </c>
      <c r="AS47" s="229">
        <f ca="1" t="shared" si="39"/>
        <v>39990.91050025573</v>
      </c>
      <c r="AT47" s="229">
        <f ca="1" t="shared" si="39"/>
        <v>39920.598524894915</v>
      </c>
      <c r="AU47" s="229">
        <f ca="1" t="shared" si="39"/>
        <v>40508.2433994352</v>
      </c>
      <c r="AV47" s="5"/>
      <c r="AY47" s="240">
        <f t="shared" si="11"/>
        <v>2028</v>
      </c>
      <c r="AZ47" s="256">
        <f ca="1" t="shared" si="27"/>
        <v>44879.400386932844</v>
      </c>
      <c r="BA47" s="232">
        <f ca="1" t="shared" si="12"/>
        <v>482653.926696578</v>
      </c>
      <c r="BB47" s="253">
        <f ca="1" t="shared" si="34"/>
        <v>4286.2083129482935</v>
      </c>
      <c r="BC47" s="22">
        <f t="shared" si="24"/>
        <v>0.12</v>
      </c>
      <c r="BD47" s="224">
        <f ca="1" t="shared" si="32"/>
        <v>35718.40260790245</v>
      </c>
      <c r="BE47" s="242">
        <v>57293</v>
      </c>
      <c r="BF47" s="224">
        <f>VLOOKUP(AY47,'CCW Stock Data'!$B$4:$I$38,6,FALSE)</f>
        <v>9160.9977790304</v>
      </c>
      <c r="BG47" s="258">
        <f>'CCW Stock Data'!$M$6</f>
        <v>0.433</v>
      </c>
      <c r="BH47" s="237">
        <f ca="1" t="shared" si="33"/>
        <v>40004.61092085074</v>
      </c>
      <c r="BI47" s="225">
        <f ca="1" t="shared" si="35"/>
        <v>35718.40260790245</v>
      </c>
      <c r="BJ47" s="279">
        <f t="shared" si="22"/>
        <v>9160.9977790304</v>
      </c>
      <c r="BK47" s="267">
        <f ca="1" t="shared" si="26"/>
        <v>44879.400386932844</v>
      </c>
      <c r="BL47" s="278">
        <f>VLOOKUP(AY47,'CCW Stock Data'!$B$4:$J$38,8)</f>
        <v>9815.354763246858</v>
      </c>
    </row>
    <row r="48" spans="1:64" ht="15">
      <c r="A48" s="3"/>
      <c r="B48" s="19">
        <f t="shared" si="23"/>
        <v>2029</v>
      </c>
      <c r="C48" s="229">
        <f ca="1" t="shared" si="36"/>
        <v>0</v>
      </c>
      <c r="D48" s="229">
        <f ca="1" t="shared" si="36"/>
        <v>0</v>
      </c>
      <c r="E48" s="229">
        <f ca="1" t="shared" si="36"/>
        <v>0</v>
      </c>
      <c r="F48" s="229">
        <f ca="1" t="shared" si="36"/>
        <v>0</v>
      </c>
      <c r="G48" s="229">
        <f ca="1" t="shared" si="36"/>
        <v>0</v>
      </c>
      <c r="H48" s="229">
        <f ca="1" t="shared" si="36"/>
        <v>0</v>
      </c>
      <c r="I48" s="229">
        <f ca="1" t="shared" si="36"/>
        <v>0</v>
      </c>
      <c r="J48" s="229">
        <f ca="1" t="shared" si="36"/>
        <v>0</v>
      </c>
      <c r="K48" s="229">
        <f ca="1" t="shared" si="36"/>
        <v>0</v>
      </c>
      <c r="L48" s="229">
        <f ca="1" t="shared" si="36"/>
        <v>0</v>
      </c>
      <c r="M48" s="229">
        <f ca="1" t="shared" si="37"/>
        <v>0</v>
      </c>
      <c r="N48" s="229">
        <f ca="1" t="shared" si="37"/>
        <v>0</v>
      </c>
      <c r="O48" s="229">
        <f ca="1" t="shared" si="37"/>
        <v>0</v>
      </c>
      <c r="P48" s="229">
        <f ca="1" t="shared" si="37"/>
        <v>0</v>
      </c>
      <c r="Q48" s="229">
        <f ca="1" t="shared" si="37"/>
        <v>0</v>
      </c>
      <c r="R48" s="229">
        <f ca="1" t="shared" si="37"/>
        <v>0</v>
      </c>
      <c r="S48" s="229">
        <f ca="1" t="shared" si="37"/>
        <v>0</v>
      </c>
      <c r="T48" s="229">
        <f ca="1" t="shared" si="37"/>
        <v>0</v>
      </c>
      <c r="U48" s="229">
        <f ca="1" t="shared" si="37"/>
        <v>0</v>
      </c>
      <c r="V48" s="229">
        <f ca="1" t="shared" si="37"/>
        <v>0</v>
      </c>
      <c r="W48" s="229">
        <f ca="1" t="shared" si="38"/>
        <v>0</v>
      </c>
      <c r="X48" s="229">
        <f ca="1" t="shared" si="38"/>
        <v>0</v>
      </c>
      <c r="Y48" s="229">
        <f ca="1" t="shared" si="38"/>
        <v>0</v>
      </c>
      <c r="Z48" s="229">
        <f ca="1" t="shared" si="38"/>
        <v>0</v>
      </c>
      <c r="AA48" s="229">
        <f ca="1" t="shared" si="38"/>
        <v>0</v>
      </c>
      <c r="AB48" s="229">
        <f ca="1" t="shared" si="38"/>
        <v>0</v>
      </c>
      <c r="AC48" s="229">
        <f ca="1" t="shared" si="38"/>
        <v>0</v>
      </c>
      <c r="AD48" s="229">
        <f ca="1" t="shared" si="38"/>
        <v>0</v>
      </c>
      <c r="AE48" s="229">
        <f ca="1" t="shared" si="38"/>
        <v>0</v>
      </c>
      <c r="AF48" s="229">
        <f ca="1" t="shared" si="38"/>
        <v>0</v>
      </c>
      <c r="AG48" s="229">
        <f ca="1" t="shared" si="39"/>
        <v>0</v>
      </c>
      <c r="AH48" s="229">
        <f ca="1" t="shared" si="39"/>
        <v>0</v>
      </c>
      <c r="AI48" s="229">
        <f ca="1" t="shared" si="39"/>
        <v>0</v>
      </c>
      <c r="AJ48" s="229">
        <f ca="1" t="shared" si="39"/>
        <v>0</v>
      </c>
      <c r="AK48" s="229">
        <f ca="1" t="shared" si="39"/>
        <v>43907.88515129644</v>
      </c>
      <c r="AL48" s="229">
        <f ca="1" t="shared" si="39"/>
        <v>40781.80169802345</v>
      </c>
      <c r="AM48" s="229">
        <f ca="1" t="shared" si="39"/>
        <v>39248.8786955488</v>
      </c>
      <c r="AN48" s="229">
        <f ca="1" t="shared" si="39"/>
        <v>36137.57511508827</v>
      </c>
      <c r="AO48" s="229">
        <f ca="1" t="shared" si="39"/>
        <v>37518.811435220836</v>
      </c>
      <c r="AP48" s="229">
        <f ca="1" t="shared" si="39"/>
        <v>39267.232513852345</v>
      </c>
      <c r="AQ48" s="229">
        <f ca="1" t="shared" si="39"/>
        <v>39745.295061802644</v>
      </c>
      <c r="AR48" s="229">
        <f ca="1" t="shared" si="39"/>
        <v>39990.91050025573</v>
      </c>
      <c r="AS48" s="229">
        <f ca="1" t="shared" si="39"/>
        <v>39920.598524894915</v>
      </c>
      <c r="AT48" s="229">
        <f ca="1" t="shared" si="39"/>
        <v>40508.2433994352</v>
      </c>
      <c r="AU48" s="229">
        <f ca="1" t="shared" si="39"/>
        <v>44879.400386932844</v>
      </c>
      <c r="AV48" s="5"/>
      <c r="AY48" s="240">
        <f t="shared" si="11"/>
        <v>2029</v>
      </c>
      <c r="AZ48" s="256">
        <f ca="1" t="shared" si="27"/>
        <v>44988.076991743204</v>
      </c>
      <c r="BA48" s="232">
        <f ca="1" t="shared" si="12"/>
        <v>486894.7094740947</v>
      </c>
      <c r="BB48" s="253">
        <f ca="1" t="shared" si="34"/>
        <v>4302.9142690223225</v>
      </c>
      <c r="BC48" s="22">
        <f t="shared" si="24"/>
        <v>0.12</v>
      </c>
      <c r="BD48" s="224">
        <f ca="1" t="shared" si="32"/>
        <v>35857.618908519355</v>
      </c>
      <c r="BE48" s="242">
        <v>57293</v>
      </c>
      <c r="BF48" s="224">
        <f>VLOOKUP(AY48,'CCW Stock Data'!$B$4:$I$38,6,FALSE)</f>
        <v>9130.458083223853</v>
      </c>
      <c r="BG48" s="258">
        <f>'CCW Stock Data'!$M$6</f>
        <v>0.433</v>
      </c>
      <c r="BH48" s="237">
        <f ca="1" t="shared" si="33"/>
        <v>40160.53317754168</v>
      </c>
      <c r="BI48" s="225">
        <f ca="1" t="shared" si="35"/>
        <v>35857.618908519355</v>
      </c>
      <c r="BJ48" s="279">
        <f t="shared" si="22"/>
        <v>9130.458083223853</v>
      </c>
      <c r="BK48" s="267">
        <f ca="1" t="shared" si="26"/>
        <v>44988.076991743204</v>
      </c>
      <c r="BL48" s="278">
        <f>VLOOKUP(AY48,'CCW Stock Data'!$B$4:$J$38,8)</f>
        <v>9782.633660596986</v>
      </c>
    </row>
    <row r="49" spans="1:64" ht="15">
      <c r="A49" s="3"/>
      <c r="B49" s="19">
        <f t="shared" si="23"/>
        <v>2030</v>
      </c>
      <c r="C49" s="229">
        <f ca="1" t="shared" si="36"/>
        <v>0</v>
      </c>
      <c r="D49" s="229">
        <f ca="1" t="shared" si="36"/>
        <v>0</v>
      </c>
      <c r="E49" s="229">
        <f ca="1" t="shared" si="36"/>
        <v>0</v>
      </c>
      <c r="F49" s="229">
        <f ca="1" t="shared" si="36"/>
        <v>0</v>
      </c>
      <c r="G49" s="229">
        <f ca="1" t="shared" si="36"/>
        <v>0</v>
      </c>
      <c r="H49" s="229">
        <f ca="1" t="shared" si="36"/>
        <v>0</v>
      </c>
      <c r="I49" s="229">
        <f ca="1" t="shared" si="36"/>
        <v>0</v>
      </c>
      <c r="J49" s="229">
        <f ca="1" t="shared" si="36"/>
        <v>0</v>
      </c>
      <c r="K49" s="229">
        <f ca="1" t="shared" si="36"/>
        <v>0</v>
      </c>
      <c r="L49" s="229">
        <f ca="1" t="shared" si="36"/>
        <v>0</v>
      </c>
      <c r="M49" s="229">
        <f ca="1" t="shared" si="37"/>
        <v>0</v>
      </c>
      <c r="N49" s="229">
        <f ca="1" t="shared" si="37"/>
        <v>0</v>
      </c>
      <c r="O49" s="229">
        <f ca="1" t="shared" si="37"/>
        <v>0</v>
      </c>
      <c r="P49" s="229">
        <f ca="1" t="shared" si="37"/>
        <v>0</v>
      </c>
      <c r="Q49" s="229">
        <f ca="1" t="shared" si="37"/>
        <v>0</v>
      </c>
      <c r="R49" s="229">
        <f ca="1" t="shared" si="37"/>
        <v>0</v>
      </c>
      <c r="S49" s="229">
        <f ca="1" t="shared" si="37"/>
        <v>0</v>
      </c>
      <c r="T49" s="229">
        <f ca="1" t="shared" si="37"/>
        <v>0</v>
      </c>
      <c r="U49" s="229">
        <f ca="1" t="shared" si="37"/>
        <v>0</v>
      </c>
      <c r="V49" s="229">
        <f ca="1" t="shared" si="37"/>
        <v>0</v>
      </c>
      <c r="W49" s="229">
        <f ca="1" t="shared" si="38"/>
        <v>0</v>
      </c>
      <c r="X49" s="229">
        <f ca="1" t="shared" si="38"/>
        <v>0</v>
      </c>
      <c r="Y49" s="229">
        <f ca="1" t="shared" si="38"/>
        <v>0</v>
      </c>
      <c r="Z49" s="229">
        <f ca="1" t="shared" si="38"/>
        <v>0</v>
      </c>
      <c r="AA49" s="229">
        <f ca="1" t="shared" si="38"/>
        <v>0</v>
      </c>
      <c r="AB49" s="229">
        <f ca="1" t="shared" si="38"/>
        <v>0</v>
      </c>
      <c r="AC49" s="229">
        <f ca="1" t="shared" si="38"/>
        <v>0</v>
      </c>
      <c r="AD49" s="229">
        <f ca="1" t="shared" si="38"/>
        <v>0</v>
      </c>
      <c r="AE49" s="229">
        <f ca="1" t="shared" si="38"/>
        <v>0</v>
      </c>
      <c r="AF49" s="229">
        <f ca="1" t="shared" si="38"/>
        <v>0</v>
      </c>
      <c r="AG49" s="229">
        <f ca="1" t="shared" si="39"/>
        <v>0</v>
      </c>
      <c r="AH49" s="229">
        <f ca="1" t="shared" si="39"/>
        <v>0</v>
      </c>
      <c r="AI49" s="229">
        <f ca="1" t="shared" si="39"/>
        <v>0</v>
      </c>
      <c r="AJ49" s="229">
        <f ca="1" t="shared" si="39"/>
        <v>0</v>
      </c>
      <c r="AK49" s="229">
        <f ca="1" t="shared" si="39"/>
        <v>40781.80169802345</v>
      </c>
      <c r="AL49" s="229">
        <f ca="1" t="shared" si="39"/>
        <v>39248.8786955488</v>
      </c>
      <c r="AM49" s="229">
        <f ca="1" t="shared" si="39"/>
        <v>36137.57511508827</v>
      </c>
      <c r="AN49" s="229">
        <f ca="1" t="shared" si="39"/>
        <v>37518.811435220836</v>
      </c>
      <c r="AO49" s="229">
        <f ca="1" t="shared" si="39"/>
        <v>39267.232513852345</v>
      </c>
      <c r="AP49" s="229">
        <f ca="1" t="shared" si="39"/>
        <v>39745.295061802644</v>
      </c>
      <c r="AQ49" s="229">
        <f ca="1" t="shared" si="39"/>
        <v>39990.91050025573</v>
      </c>
      <c r="AR49" s="229">
        <f ca="1" t="shared" si="39"/>
        <v>39920.598524894915</v>
      </c>
      <c r="AS49" s="229">
        <f ca="1" t="shared" si="39"/>
        <v>40508.2433994352</v>
      </c>
      <c r="AT49" s="229">
        <f ca="1" t="shared" si="39"/>
        <v>44879.400386932844</v>
      </c>
      <c r="AU49" s="229">
        <f ca="1" t="shared" si="39"/>
        <v>44988.076991743204</v>
      </c>
      <c r="AV49" s="5"/>
      <c r="AY49" s="240">
        <f t="shared" si="11"/>
        <v>2030</v>
      </c>
      <c r="AZ49" s="256">
        <f ca="1" t="shared" si="27"/>
        <v>47670.057335394114</v>
      </c>
      <c r="BA49" s="232">
        <f ca="1" t="shared" si="12"/>
        <v>490656.88165819226</v>
      </c>
      <c r="BB49" s="253">
        <f ca="1" t="shared" si="34"/>
        <v>4636.672671976911</v>
      </c>
      <c r="BC49" s="22">
        <f t="shared" si="24"/>
        <v>0.12</v>
      </c>
      <c r="BD49" s="224">
        <f ca="1" t="shared" si="32"/>
        <v>38638.938933140926</v>
      </c>
      <c r="BE49" s="242">
        <v>57293</v>
      </c>
      <c r="BF49" s="224">
        <f>VLOOKUP(AY49,'CCW Stock Data'!$B$4:$I$38,6,FALSE)</f>
        <v>9031.118402253192</v>
      </c>
      <c r="BG49" s="258">
        <f>'CCW Stock Data'!$M$6</f>
        <v>0.433</v>
      </c>
      <c r="BH49" s="237">
        <f ca="1" t="shared" si="33"/>
        <v>43275.61160511784</v>
      </c>
      <c r="BI49" s="225">
        <f ca="1" t="shared" si="35"/>
        <v>38638.938933140926</v>
      </c>
      <c r="BJ49" s="279">
        <f t="shared" si="22"/>
        <v>9031.118402253192</v>
      </c>
      <c r="BK49" s="267">
        <f ca="1" t="shared" si="26"/>
        <v>47670.057335394114</v>
      </c>
      <c r="BL49" s="278">
        <f>VLOOKUP(AY49,'CCW Stock Data'!$B$4:$J$38,8)</f>
        <v>9676.19828812842</v>
      </c>
    </row>
    <row r="50" spans="1:64" ht="15">
      <c r="A50" s="3"/>
      <c r="B50" s="19">
        <f t="shared" si="23"/>
        <v>2031</v>
      </c>
      <c r="C50" s="229">
        <f ca="1" t="shared" si="36"/>
        <v>0</v>
      </c>
      <c r="D50" s="229">
        <f ca="1" t="shared" si="36"/>
        <v>0</v>
      </c>
      <c r="E50" s="229">
        <f ca="1" t="shared" si="36"/>
        <v>0</v>
      </c>
      <c r="F50" s="229">
        <f ca="1" t="shared" si="36"/>
        <v>0</v>
      </c>
      <c r="G50" s="229">
        <f ca="1" t="shared" si="36"/>
        <v>0</v>
      </c>
      <c r="H50" s="229">
        <f ca="1" t="shared" si="36"/>
        <v>0</v>
      </c>
      <c r="I50" s="229">
        <f ca="1" t="shared" si="36"/>
        <v>0</v>
      </c>
      <c r="J50" s="229">
        <f ca="1" t="shared" si="36"/>
        <v>0</v>
      </c>
      <c r="K50" s="229">
        <f ca="1" t="shared" si="36"/>
        <v>0</v>
      </c>
      <c r="L50" s="229">
        <f ca="1" t="shared" si="36"/>
        <v>0</v>
      </c>
      <c r="M50" s="229">
        <f ca="1" t="shared" si="37"/>
        <v>0</v>
      </c>
      <c r="N50" s="229">
        <f ca="1" t="shared" si="37"/>
        <v>0</v>
      </c>
      <c r="O50" s="229">
        <f ca="1" t="shared" si="37"/>
        <v>0</v>
      </c>
      <c r="P50" s="229">
        <f ca="1" t="shared" si="37"/>
        <v>0</v>
      </c>
      <c r="Q50" s="229">
        <f ca="1" t="shared" si="37"/>
        <v>0</v>
      </c>
      <c r="R50" s="229">
        <f ca="1" t="shared" si="37"/>
        <v>0</v>
      </c>
      <c r="S50" s="229">
        <f ca="1" t="shared" si="37"/>
        <v>0</v>
      </c>
      <c r="T50" s="229">
        <f ca="1" t="shared" si="37"/>
        <v>0</v>
      </c>
      <c r="U50" s="229">
        <f ca="1" t="shared" si="37"/>
        <v>0</v>
      </c>
      <c r="V50" s="229">
        <f ca="1" t="shared" si="37"/>
        <v>0</v>
      </c>
      <c r="W50" s="229">
        <f ca="1" t="shared" si="38"/>
        <v>0</v>
      </c>
      <c r="X50" s="229">
        <f ca="1" t="shared" si="38"/>
        <v>0</v>
      </c>
      <c r="Y50" s="229">
        <f ca="1" t="shared" si="38"/>
        <v>0</v>
      </c>
      <c r="Z50" s="229">
        <f ca="1" t="shared" si="38"/>
        <v>0</v>
      </c>
      <c r="AA50" s="229">
        <f ca="1" t="shared" si="38"/>
        <v>0</v>
      </c>
      <c r="AB50" s="229">
        <f ca="1" t="shared" si="38"/>
        <v>0</v>
      </c>
      <c r="AC50" s="229">
        <f ca="1" t="shared" si="38"/>
        <v>0</v>
      </c>
      <c r="AD50" s="229">
        <f ca="1" t="shared" si="38"/>
        <v>0</v>
      </c>
      <c r="AE50" s="229">
        <f ca="1" t="shared" si="38"/>
        <v>0</v>
      </c>
      <c r="AF50" s="229">
        <f ca="1" t="shared" si="38"/>
        <v>0</v>
      </c>
      <c r="AG50" s="229">
        <f ca="1" t="shared" si="39"/>
        <v>0</v>
      </c>
      <c r="AH50" s="229">
        <f ca="1" t="shared" si="39"/>
        <v>0</v>
      </c>
      <c r="AI50" s="229">
        <f ca="1" t="shared" si="39"/>
        <v>0</v>
      </c>
      <c r="AJ50" s="229">
        <f ca="1" t="shared" si="39"/>
        <v>0</v>
      </c>
      <c r="AK50" s="229">
        <f ca="1" t="shared" si="39"/>
        <v>39248.8786955488</v>
      </c>
      <c r="AL50" s="229">
        <f ca="1" t="shared" si="39"/>
        <v>36137.57511508827</v>
      </c>
      <c r="AM50" s="229">
        <f ca="1" t="shared" si="39"/>
        <v>37518.811435220836</v>
      </c>
      <c r="AN50" s="229">
        <f ca="1" t="shared" si="39"/>
        <v>39267.232513852345</v>
      </c>
      <c r="AO50" s="229">
        <f ca="1" t="shared" si="39"/>
        <v>39745.295061802644</v>
      </c>
      <c r="AP50" s="229">
        <f ca="1" t="shared" si="39"/>
        <v>39990.91050025573</v>
      </c>
      <c r="AQ50" s="229">
        <f ca="1" t="shared" si="39"/>
        <v>39920.598524894915</v>
      </c>
      <c r="AR50" s="229">
        <f ca="1" t="shared" si="39"/>
        <v>40508.2433994352</v>
      </c>
      <c r="AS50" s="229">
        <f ca="1" t="shared" si="39"/>
        <v>44879.400386932844</v>
      </c>
      <c r="AT50" s="229">
        <f ca="1" t="shared" si="39"/>
        <v>44988.076991743204</v>
      </c>
      <c r="AU50" s="229">
        <f ca="1" t="shared" si="39"/>
        <v>47670.057335394114</v>
      </c>
      <c r="AV50" s="5"/>
      <c r="AY50" s="240">
        <f t="shared" si="11"/>
        <v>2031</v>
      </c>
      <c r="AZ50" s="256">
        <f ca="1" t="shared" si="27"/>
        <v>44919.10389651383</v>
      </c>
      <c r="BA50" s="232">
        <f ca="1" t="shared" si="12"/>
        <v>494794.1838566826</v>
      </c>
      <c r="BB50" s="253">
        <f ca="1" t="shared" si="34"/>
        <v>4306.558259311277</v>
      </c>
      <c r="BC50" s="22">
        <f t="shared" si="24"/>
        <v>0.12</v>
      </c>
      <c r="BD50" s="224">
        <f ca="1" t="shared" si="32"/>
        <v>35887.98549426064</v>
      </c>
      <c r="BE50" s="242">
        <v>57293</v>
      </c>
      <c r="BF50" s="224">
        <f>VLOOKUP(AY50,'CCW Stock Data'!$B$4:$I$38,6,FALSE)</f>
        <v>9031.118402253192</v>
      </c>
      <c r="BG50" s="258">
        <f>'CCW Stock Data'!$M$6</f>
        <v>0.433</v>
      </c>
      <c r="BH50" s="237">
        <f ca="1" t="shared" si="33"/>
        <v>40194.54375357192</v>
      </c>
      <c r="BI50" s="225">
        <f ca="1" t="shared" si="35"/>
        <v>35887.98549426064</v>
      </c>
      <c r="BJ50" s="279">
        <f t="shared" si="22"/>
        <v>9031.118402253192</v>
      </c>
      <c r="BK50" s="267">
        <f ca="1" t="shared" si="26"/>
        <v>44919.10389651383</v>
      </c>
      <c r="BL50" s="278">
        <f>VLOOKUP(AY50,'CCW Stock Data'!$B$4:$J$38,8)</f>
        <v>9676.19828812842</v>
      </c>
    </row>
    <row r="51" spans="1:64" ht="15">
      <c r="A51" s="3"/>
      <c r="B51" s="19">
        <f t="shared" si="23"/>
        <v>2032</v>
      </c>
      <c r="C51" s="229">
        <f ca="1" t="shared" si="36"/>
        <v>0</v>
      </c>
      <c r="D51" s="229">
        <f ca="1" t="shared" si="36"/>
        <v>0</v>
      </c>
      <c r="E51" s="229">
        <f ca="1" t="shared" si="36"/>
        <v>0</v>
      </c>
      <c r="F51" s="229">
        <f ca="1" t="shared" si="36"/>
        <v>0</v>
      </c>
      <c r="G51" s="229">
        <f ca="1" t="shared" si="36"/>
        <v>0</v>
      </c>
      <c r="H51" s="229">
        <f ca="1" t="shared" si="36"/>
        <v>0</v>
      </c>
      <c r="I51" s="229">
        <f ca="1" t="shared" si="36"/>
        <v>0</v>
      </c>
      <c r="J51" s="229">
        <f ca="1" t="shared" si="36"/>
        <v>0</v>
      </c>
      <c r="K51" s="229">
        <f ca="1" t="shared" si="36"/>
        <v>0</v>
      </c>
      <c r="L51" s="229">
        <f ca="1" t="shared" si="36"/>
        <v>0</v>
      </c>
      <c r="M51" s="229">
        <f ca="1" t="shared" si="37"/>
        <v>0</v>
      </c>
      <c r="N51" s="229">
        <f ca="1" t="shared" si="37"/>
        <v>0</v>
      </c>
      <c r="O51" s="229">
        <f ca="1" t="shared" si="37"/>
        <v>0</v>
      </c>
      <c r="P51" s="229">
        <f ca="1" t="shared" si="37"/>
        <v>0</v>
      </c>
      <c r="Q51" s="229">
        <f ca="1" t="shared" si="37"/>
        <v>0</v>
      </c>
      <c r="R51" s="229">
        <f ca="1" t="shared" si="37"/>
        <v>0</v>
      </c>
      <c r="S51" s="229">
        <f ca="1" t="shared" si="37"/>
        <v>0</v>
      </c>
      <c r="T51" s="229">
        <f ca="1" t="shared" si="37"/>
        <v>0</v>
      </c>
      <c r="U51" s="229">
        <f ca="1" t="shared" si="37"/>
        <v>0</v>
      </c>
      <c r="V51" s="229">
        <f ca="1" t="shared" si="37"/>
        <v>0</v>
      </c>
      <c r="W51" s="229">
        <f ca="1" t="shared" si="38"/>
        <v>0</v>
      </c>
      <c r="X51" s="229">
        <f ca="1" t="shared" si="38"/>
        <v>0</v>
      </c>
      <c r="Y51" s="229">
        <f ca="1" t="shared" si="38"/>
        <v>0</v>
      </c>
      <c r="Z51" s="229">
        <f ca="1" t="shared" si="38"/>
        <v>0</v>
      </c>
      <c r="AA51" s="229">
        <f ca="1" t="shared" si="38"/>
        <v>0</v>
      </c>
      <c r="AB51" s="229">
        <f ca="1" t="shared" si="38"/>
        <v>0</v>
      </c>
      <c r="AC51" s="229">
        <f ca="1" t="shared" si="38"/>
        <v>0</v>
      </c>
      <c r="AD51" s="229">
        <f ca="1" t="shared" si="38"/>
        <v>0</v>
      </c>
      <c r="AE51" s="229">
        <f ca="1" t="shared" si="38"/>
        <v>0</v>
      </c>
      <c r="AF51" s="229">
        <f ca="1" t="shared" si="38"/>
        <v>0</v>
      </c>
      <c r="AG51" s="229">
        <f ca="1" t="shared" si="39"/>
        <v>0</v>
      </c>
      <c r="AH51" s="229">
        <f ca="1" t="shared" si="39"/>
        <v>0</v>
      </c>
      <c r="AI51" s="229">
        <f ca="1" t="shared" si="39"/>
        <v>0</v>
      </c>
      <c r="AJ51" s="229">
        <f ca="1" t="shared" si="39"/>
        <v>0</v>
      </c>
      <c r="AK51" s="229">
        <f ca="1" t="shared" si="39"/>
        <v>36137.57511508827</v>
      </c>
      <c r="AL51" s="229">
        <f ca="1" t="shared" si="39"/>
        <v>37518.811435220836</v>
      </c>
      <c r="AM51" s="229">
        <f ca="1" t="shared" si="39"/>
        <v>39267.232513852345</v>
      </c>
      <c r="AN51" s="229">
        <f ca="1" t="shared" si="39"/>
        <v>39745.295061802644</v>
      </c>
      <c r="AO51" s="229">
        <f ca="1" t="shared" si="39"/>
        <v>39990.91050025573</v>
      </c>
      <c r="AP51" s="229">
        <f ca="1" t="shared" si="39"/>
        <v>39920.598524894915</v>
      </c>
      <c r="AQ51" s="229">
        <f ca="1" t="shared" si="39"/>
        <v>40508.2433994352</v>
      </c>
      <c r="AR51" s="229">
        <f ca="1" t="shared" si="39"/>
        <v>44879.400386932844</v>
      </c>
      <c r="AS51" s="229">
        <f ca="1" t="shared" si="39"/>
        <v>44988.076991743204</v>
      </c>
      <c r="AT51" s="229">
        <f ca="1" t="shared" si="39"/>
        <v>47670.057335394114</v>
      </c>
      <c r="AU51" s="229">
        <f ca="1" t="shared" si="39"/>
        <v>44919.10389651383</v>
      </c>
      <c r="AV51" s="5"/>
      <c r="AY51" s="240">
        <f t="shared" si="11"/>
        <v>2032</v>
      </c>
      <c r="AZ51" s="256">
        <f ca="1" t="shared" si="27"/>
        <v>43570.13165433609</v>
      </c>
      <c r="BA51" s="232">
        <f ca="1" t="shared" si="12"/>
        <v>499115.43681547</v>
      </c>
      <c r="BB51" s="253">
        <f ca="1" t="shared" si="34"/>
        <v>4144.6815902499475</v>
      </c>
      <c r="BC51" s="22">
        <f t="shared" si="24"/>
        <v>0.12</v>
      </c>
      <c r="BD51" s="224">
        <f ca="1" t="shared" si="32"/>
        <v>34539.0132520829</v>
      </c>
      <c r="BE51" s="242">
        <v>57293</v>
      </c>
      <c r="BF51" s="224">
        <f>VLOOKUP(AY51,'CCW Stock Data'!$B$4:$I$38,6,FALSE)</f>
        <v>9031.118402253192</v>
      </c>
      <c r="BG51" s="258">
        <f>'CCW Stock Data'!$M$6</f>
        <v>0.433</v>
      </c>
      <c r="BH51" s="237">
        <f ca="1" t="shared" si="33"/>
        <v>38683.69484233284</v>
      </c>
      <c r="BI51" s="225">
        <f ca="1" t="shared" si="35"/>
        <v>34539.01325208289</v>
      </c>
      <c r="BJ51" s="279">
        <f t="shared" si="22"/>
        <v>9031.118402253192</v>
      </c>
      <c r="BK51" s="267">
        <f ca="1" t="shared" si="26"/>
        <v>43570.13165433609</v>
      </c>
      <c r="BL51" s="278">
        <f>VLOOKUP(AY51,'CCW Stock Data'!$B$4:$J$38,8)</f>
        <v>9676.19828812842</v>
      </c>
    </row>
    <row r="52" spans="1:64" ht="15">
      <c r="A52" s="3"/>
      <c r="B52" s="19">
        <f t="shared" si="23"/>
        <v>2033</v>
      </c>
      <c r="C52" s="229">
        <f ca="1" t="shared" si="36"/>
        <v>0</v>
      </c>
      <c r="D52" s="229">
        <f ca="1" t="shared" si="36"/>
        <v>0</v>
      </c>
      <c r="E52" s="229">
        <f ca="1" t="shared" si="36"/>
        <v>0</v>
      </c>
      <c r="F52" s="229">
        <f ca="1" t="shared" si="36"/>
        <v>0</v>
      </c>
      <c r="G52" s="229">
        <f ca="1" t="shared" si="36"/>
        <v>0</v>
      </c>
      <c r="H52" s="229">
        <f ca="1" t="shared" si="36"/>
        <v>0</v>
      </c>
      <c r="I52" s="229">
        <f ca="1" t="shared" si="36"/>
        <v>0</v>
      </c>
      <c r="J52" s="229">
        <f ca="1" t="shared" si="36"/>
        <v>0</v>
      </c>
      <c r="K52" s="229">
        <f ca="1" t="shared" si="36"/>
        <v>0</v>
      </c>
      <c r="L52" s="229">
        <f ca="1" t="shared" si="36"/>
        <v>0</v>
      </c>
      <c r="M52" s="229">
        <f ca="1" t="shared" si="37"/>
        <v>0</v>
      </c>
      <c r="N52" s="229">
        <f ca="1" t="shared" si="37"/>
        <v>0</v>
      </c>
      <c r="O52" s="229">
        <f ca="1" t="shared" si="37"/>
        <v>0</v>
      </c>
      <c r="P52" s="229">
        <f ca="1" t="shared" si="37"/>
        <v>0</v>
      </c>
      <c r="Q52" s="229">
        <f ca="1" t="shared" si="37"/>
        <v>0</v>
      </c>
      <c r="R52" s="229">
        <f ca="1" t="shared" si="37"/>
        <v>0</v>
      </c>
      <c r="S52" s="229">
        <f ca="1" t="shared" si="37"/>
        <v>0</v>
      </c>
      <c r="T52" s="229">
        <f ca="1" t="shared" si="37"/>
        <v>0</v>
      </c>
      <c r="U52" s="229">
        <f ca="1" t="shared" si="37"/>
        <v>0</v>
      </c>
      <c r="V52" s="229">
        <f ca="1" t="shared" si="37"/>
        <v>0</v>
      </c>
      <c r="W52" s="229">
        <f ca="1" t="shared" si="38"/>
        <v>0</v>
      </c>
      <c r="X52" s="229">
        <f ca="1" t="shared" si="38"/>
        <v>0</v>
      </c>
      <c r="Y52" s="229">
        <f ca="1" t="shared" si="38"/>
        <v>0</v>
      </c>
      <c r="Z52" s="229">
        <f ca="1" t="shared" si="38"/>
        <v>0</v>
      </c>
      <c r="AA52" s="229">
        <f ca="1" t="shared" si="38"/>
        <v>0</v>
      </c>
      <c r="AB52" s="229">
        <f ca="1" t="shared" si="38"/>
        <v>0</v>
      </c>
      <c r="AC52" s="229">
        <f ca="1" t="shared" si="38"/>
        <v>0</v>
      </c>
      <c r="AD52" s="229">
        <f ca="1" t="shared" si="38"/>
        <v>0</v>
      </c>
      <c r="AE52" s="229">
        <f ca="1" t="shared" si="38"/>
        <v>0</v>
      </c>
      <c r="AF52" s="229">
        <f ca="1" t="shared" si="38"/>
        <v>0</v>
      </c>
      <c r="AG52" s="229">
        <f ca="1" t="shared" si="39"/>
        <v>0</v>
      </c>
      <c r="AH52" s="229">
        <f ca="1" t="shared" si="39"/>
        <v>0</v>
      </c>
      <c r="AI52" s="229">
        <f ca="1" t="shared" si="39"/>
        <v>0</v>
      </c>
      <c r="AJ52" s="229">
        <f ca="1" t="shared" si="39"/>
        <v>0</v>
      </c>
      <c r="AK52" s="229">
        <f ca="1" t="shared" si="39"/>
        <v>37518.811435220836</v>
      </c>
      <c r="AL52" s="229">
        <f ca="1" t="shared" si="39"/>
        <v>39267.232513852345</v>
      </c>
      <c r="AM52" s="229">
        <f ca="1" t="shared" si="39"/>
        <v>39745.295061802644</v>
      </c>
      <c r="AN52" s="229">
        <f ca="1" t="shared" si="39"/>
        <v>39990.91050025573</v>
      </c>
      <c r="AO52" s="229">
        <f ca="1" t="shared" si="39"/>
        <v>39920.598524894915</v>
      </c>
      <c r="AP52" s="229">
        <f ca="1" t="shared" si="39"/>
        <v>40508.2433994352</v>
      </c>
      <c r="AQ52" s="229">
        <f ca="1" t="shared" si="39"/>
        <v>44879.400386932844</v>
      </c>
      <c r="AR52" s="229">
        <f ca="1" t="shared" si="39"/>
        <v>44988.076991743204</v>
      </c>
      <c r="AS52" s="229">
        <f ca="1" t="shared" si="39"/>
        <v>47670.057335394114</v>
      </c>
      <c r="AT52" s="229">
        <f ca="1" t="shared" si="39"/>
        <v>44919.10389651383</v>
      </c>
      <c r="AU52" s="229">
        <f ca="1" t="shared" si="39"/>
        <v>43570.13165433609</v>
      </c>
      <c r="AV52" s="5"/>
      <c r="AY52" s="240">
        <f t="shared" si="11"/>
        <v>2033</v>
      </c>
      <c r="AZ52" s="256">
        <f ca="1" t="shared" si="27"/>
        <v>40832.18450353086</v>
      </c>
      <c r="BA52" s="232">
        <f ca="1" t="shared" si="12"/>
        <v>503810.0462039126</v>
      </c>
      <c r="BB52" s="253">
        <f ca="1" t="shared" si="34"/>
        <v>3816.1279321533198</v>
      </c>
      <c r="BC52" s="22">
        <f t="shared" si="24"/>
        <v>0.12</v>
      </c>
      <c r="BD52" s="224">
        <f ca="1" t="shared" si="32"/>
        <v>31801.066101277665</v>
      </c>
      <c r="BE52" s="242">
        <v>57293</v>
      </c>
      <c r="BF52" s="224">
        <f>VLOOKUP(AY52,'CCW Stock Data'!$B$4:$I$38,6,FALSE)</f>
        <v>9031.118402253192</v>
      </c>
      <c r="BG52" s="258">
        <f>'CCW Stock Data'!$M$6</f>
        <v>0.433</v>
      </c>
      <c r="BH52" s="237">
        <f ca="1" t="shared" si="33"/>
        <v>35617.194033430984</v>
      </c>
      <c r="BI52" s="225">
        <f ca="1" t="shared" si="35"/>
        <v>31801.066101277665</v>
      </c>
      <c r="BJ52" s="279">
        <f t="shared" si="22"/>
        <v>9031.118402253192</v>
      </c>
      <c r="BK52" s="267">
        <f ca="1" t="shared" si="26"/>
        <v>40832.18450353086</v>
      </c>
      <c r="BL52" s="278">
        <f>VLOOKUP(AY52,'CCW Stock Data'!$B$4:$J$38,8)</f>
        <v>9676.19828812842</v>
      </c>
    </row>
    <row r="53" spans="1:64" ht="15.75" thickBot="1">
      <c r="A53" s="3"/>
      <c r="B53" s="19">
        <f t="shared" si="23"/>
        <v>2034</v>
      </c>
      <c r="C53" s="229">
        <f ca="1" t="shared" si="36"/>
        <v>0</v>
      </c>
      <c r="D53" s="229">
        <f ca="1" t="shared" si="36"/>
        <v>0</v>
      </c>
      <c r="E53" s="229">
        <f ca="1" t="shared" si="36"/>
        <v>0</v>
      </c>
      <c r="F53" s="229">
        <f ca="1" t="shared" si="36"/>
        <v>0</v>
      </c>
      <c r="G53" s="229">
        <f ca="1" t="shared" si="36"/>
        <v>0</v>
      </c>
      <c r="H53" s="229">
        <f ca="1" t="shared" si="36"/>
        <v>0</v>
      </c>
      <c r="I53" s="229">
        <f ca="1" t="shared" si="36"/>
        <v>0</v>
      </c>
      <c r="J53" s="229">
        <f ca="1" t="shared" si="36"/>
        <v>0</v>
      </c>
      <c r="K53" s="229">
        <f ca="1" t="shared" si="36"/>
        <v>0</v>
      </c>
      <c r="L53" s="229">
        <f ca="1" t="shared" si="36"/>
        <v>0</v>
      </c>
      <c r="M53" s="229">
        <f ca="1" t="shared" si="37"/>
        <v>0</v>
      </c>
      <c r="N53" s="229">
        <f ca="1" t="shared" si="37"/>
        <v>0</v>
      </c>
      <c r="O53" s="229">
        <f ca="1" t="shared" si="37"/>
        <v>0</v>
      </c>
      <c r="P53" s="229">
        <f ca="1" t="shared" si="37"/>
        <v>0</v>
      </c>
      <c r="Q53" s="229">
        <f ca="1" t="shared" si="37"/>
        <v>0</v>
      </c>
      <c r="R53" s="229">
        <f ca="1" t="shared" si="37"/>
        <v>0</v>
      </c>
      <c r="S53" s="229">
        <f ca="1" t="shared" si="37"/>
        <v>0</v>
      </c>
      <c r="T53" s="229">
        <f ca="1" t="shared" si="37"/>
        <v>0</v>
      </c>
      <c r="U53" s="229">
        <f ca="1" t="shared" si="37"/>
        <v>0</v>
      </c>
      <c r="V53" s="229">
        <f ca="1" t="shared" si="37"/>
        <v>0</v>
      </c>
      <c r="W53" s="229">
        <f ca="1" t="shared" si="38"/>
        <v>0</v>
      </c>
      <c r="X53" s="229">
        <f ca="1" t="shared" si="38"/>
        <v>0</v>
      </c>
      <c r="Y53" s="229">
        <f ca="1" t="shared" si="38"/>
        <v>0</v>
      </c>
      <c r="Z53" s="229">
        <f ca="1" t="shared" si="38"/>
        <v>0</v>
      </c>
      <c r="AA53" s="229">
        <f ca="1" t="shared" si="38"/>
        <v>0</v>
      </c>
      <c r="AB53" s="229">
        <f ca="1" t="shared" si="38"/>
        <v>0</v>
      </c>
      <c r="AC53" s="229">
        <f ca="1" t="shared" si="38"/>
        <v>0</v>
      </c>
      <c r="AD53" s="229">
        <f ca="1" t="shared" si="38"/>
        <v>0</v>
      </c>
      <c r="AE53" s="229">
        <f ca="1" t="shared" si="38"/>
        <v>0</v>
      </c>
      <c r="AF53" s="229">
        <f ca="1" t="shared" si="38"/>
        <v>0</v>
      </c>
      <c r="AG53" s="229">
        <f ca="1" t="shared" si="39"/>
        <v>0</v>
      </c>
      <c r="AH53" s="229">
        <f ca="1" t="shared" si="39"/>
        <v>0</v>
      </c>
      <c r="AI53" s="229">
        <f ca="1" t="shared" si="39"/>
        <v>0</v>
      </c>
      <c r="AJ53" s="229">
        <f ca="1" t="shared" si="39"/>
        <v>0</v>
      </c>
      <c r="AK53" s="229">
        <f ca="1" t="shared" si="39"/>
        <v>39267.232513852345</v>
      </c>
      <c r="AL53" s="229">
        <f ca="1" t="shared" si="39"/>
        <v>39745.295061802644</v>
      </c>
      <c r="AM53" s="229">
        <f ca="1" t="shared" si="39"/>
        <v>39990.91050025573</v>
      </c>
      <c r="AN53" s="229">
        <f ca="1" t="shared" si="39"/>
        <v>39920.598524894915</v>
      </c>
      <c r="AO53" s="229">
        <f ca="1" t="shared" si="39"/>
        <v>40508.2433994352</v>
      </c>
      <c r="AP53" s="229">
        <f ca="1" t="shared" si="39"/>
        <v>44879.400386932844</v>
      </c>
      <c r="AQ53" s="229">
        <f ca="1" t="shared" si="39"/>
        <v>44988.076991743204</v>
      </c>
      <c r="AR53" s="229">
        <f ca="1" t="shared" si="39"/>
        <v>47670.057335394114</v>
      </c>
      <c r="AS53" s="229">
        <f ca="1" t="shared" si="39"/>
        <v>44919.10389651383</v>
      </c>
      <c r="AT53" s="229">
        <f ca="1" t="shared" si="39"/>
        <v>43570.13165433609</v>
      </c>
      <c r="AU53" s="229">
        <f ca="1" t="shared" si="39"/>
        <v>40832.18450353086</v>
      </c>
      <c r="AV53" s="5"/>
      <c r="AY53" s="287">
        <f t="shared" si="11"/>
        <v>2034</v>
      </c>
      <c r="AZ53" s="257">
        <f ca="1" t="shared" si="27"/>
        <v>42047.67246524757</v>
      </c>
      <c r="BA53" s="234">
        <f ca="1" t="shared" si="12"/>
        <v>508338.9072339393</v>
      </c>
      <c r="BB53" s="231">
        <f ca="1" t="shared" si="34"/>
        <v>3961.9864875593244</v>
      </c>
      <c r="BC53" s="288">
        <f t="shared" si="24"/>
        <v>0.12</v>
      </c>
      <c r="BD53" s="235">
        <f ca="1" t="shared" si="32"/>
        <v>33016.55406299437</v>
      </c>
      <c r="BE53" s="260">
        <v>57293</v>
      </c>
      <c r="BF53" s="235">
        <f>VLOOKUP(AY53,'CCW Stock Data'!$B$4:$I$38,6,FALSE)</f>
        <v>9031.118402253192</v>
      </c>
      <c r="BG53" s="261">
        <f>'CCW Stock Data'!$M$6</f>
        <v>0.433</v>
      </c>
      <c r="BH53" s="238">
        <f ca="1" t="shared" si="33"/>
        <v>36978.5405505537</v>
      </c>
      <c r="BI53" s="226">
        <f ca="1" t="shared" si="35"/>
        <v>33016.55406299437</v>
      </c>
      <c r="BJ53" s="280">
        <f t="shared" si="22"/>
        <v>9031.118402253192</v>
      </c>
      <c r="BK53" s="268">
        <f ca="1" t="shared" si="26"/>
        <v>42047.67246524757</v>
      </c>
      <c r="BL53" s="289">
        <f>VLOOKUP(AY53,'CCW Stock Data'!$B$4:$J$38,8)</f>
        <v>9676.19828812842</v>
      </c>
    </row>
  </sheetData>
  <mergeCells count="6">
    <mergeCell ref="AZ4:BA6"/>
    <mergeCell ref="BB4:BG6"/>
    <mergeCell ref="BH4:BL6"/>
    <mergeCell ref="BO5:BR5"/>
    <mergeCell ref="BO4:BR4"/>
    <mergeCell ref="BO6:BR6"/>
  </mergeCells>
  <conditionalFormatting sqref="C9:AU53">
    <cfRule type="colorScale" priority="1">
      <colorScale>
        <cfvo type="min" val="0"/>
        <cfvo type="percentile" val="50"/>
        <cfvo type="max"/>
        <color rgb="FFF8696B"/>
        <color rgb="FFFFEB84"/>
        <color rgb="FF63BE7B"/>
      </colorScale>
    </cfRule>
  </conditionalFormatting>
  <dataValidations count="1">
    <dataValidation type="list" allowBlank="1" showInputMessage="1" showErrorMessage="1" sqref="BO5">
      <formula1>$B$6:$B$7</formula1>
    </dataValidation>
  </dataValidations>
  <printOptions/>
  <pageMargins left="0.7" right="0.7" top="0.75" bottom="0.75" header="0.3" footer="0.3"/>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799847602844"/>
  </sheetPr>
  <dimension ref="B2:V45"/>
  <sheetViews>
    <sheetView zoomScale="90" zoomScaleNormal="90" workbookViewId="0" topLeftCell="A1">
      <selection activeCell="K30" sqref="K30"/>
    </sheetView>
  </sheetViews>
  <sheetFormatPr defaultColWidth="9.140625" defaultRowHeight="15"/>
  <cols>
    <col min="1" max="1" width="9.140625" style="330" customWidth="1"/>
    <col min="2" max="2" width="4.00390625" style="330" customWidth="1"/>
    <col min="3" max="3" width="42.421875" style="330" customWidth="1"/>
    <col min="4" max="4" width="17.57421875" style="331" customWidth="1"/>
    <col min="5" max="5" width="14.28125" style="331" customWidth="1"/>
    <col min="6" max="6" width="13.57421875" style="331" customWidth="1"/>
    <col min="7" max="7" width="12.140625" style="330" customWidth="1"/>
    <col min="8" max="8" width="17.7109375" style="330" customWidth="1"/>
    <col min="9" max="9" width="12.421875" style="330" customWidth="1"/>
    <col min="10" max="10" width="15.421875" style="330" customWidth="1"/>
    <col min="11" max="11" width="16.57421875" style="330" customWidth="1"/>
    <col min="12" max="12" width="13.00390625" style="330" customWidth="1"/>
    <col min="13" max="13" width="16.8515625" style="330" customWidth="1"/>
    <col min="14" max="14" width="9.140625" style="330" customWidth="1"/>
    <col min="15" max="15" width="16.7109375" style="330" customWidth="1"/>
    <col min="16" max="22" width="9.140625" style="330" customWidth="1"/>
    <col min="23" max="16384" width="9.140625" style="330" customWidth="1"/>
  </cols>
  <sheetData>
    <row r="1" ht="12.75" thickBot="1"/>
    <row r="2" spans="3:18" ht="15">
      <c r="C2" s="332" t="s">
        <v>144</v>
      </c>
      <c r="H2" s="720" t="s">
        <v>167</v>
      </c>
      <c r="I2" s="721"/>
      <c r="J2" s="721"/>
      <c r="K2" s="721"/>
      <c r="L2" s="721"/>
      <c r="M2" s="722"/>
      <c r="N2" s="723" t="s">
        <v>187</v>
      </c>
      <c r="O2" s="724"/>
      <c r="P2" s="724"/>
      <c r="Q2" s="724"/>
      <c r="R2" s="725"/>
    </row>
    <row r="3" spans="2:22" s="340" customFormat="1" ht="22.5" customHeight="1">
      <c r="B3" s="333"/>
      <c r="C3" s="334" t="s">
        <v>210</v>
      </c>
      <c r="D3" s="335" t="s">
        <v>62</v>
      </c>
      <c r="E3" s="336" t="s">
        <v>59</v>
      </c>
      <c r="F3" s="337" t="s">
        <v>60</v>
      </c>
      <c r="G3" s="338" t="s">
        <v>63</v>
      </c>
      <c r="H3" s="305" t="s">
        <v>168</v>
      </c>
      <c r="I3" s="304" t="s">
        <v>169</v>
      </c>
      <c r="J3" s="304" t="s">
        <v>170</v>
      </c>
      <c r="K3" s="304" t="s">
        <v>171</v>
      </c>
      <c r="L3" s="304" t="s">
        <v>172</v>
      </c>
      <c r="M3" s="318" t="s">
        <v>20</v>
      </c>
      <c r="N3" s="315" t="s">
        <v>188</v>
      </c>
      <c r="O3" s="307" t="s">
        <v>189</v>
      </c>
      <c r="P3" s="307" t="s">
        <v>190</v>
      </c>
      <c r="Q3" s="307" t="s">
        <v>191</v>
      </c>
      <c r="R3" s="316" t="s">
        <v>192</v>
      </c>
      <c r="S3" s="339"/>
      <c r="T3" s="339"/>
      <c r="U3" s="339"/>
      <c r="V3" s="339"/>
    </row>
    <row r="4" spans="2:22" ht="15">
      <c r="B4" s="341"/>
      <c r="C4" s="342"/>
      <c r="D4" s="343" t="s">
        <v>61</v>
      </c>
      <c r="E4" s="344" t="s">
        <v>65</v>
      </c>
      <c r="F4" s="344" t="s">
        <v>66</v>
      </c>
      <c r="G4" s="345" t="s">
        <v>64</v>
      </c>
      <c r="H4" s="305" t="s">
        <v>173</v>
      </c>
      <c r="I4" s="304" t="s">
        <v>173</v>
      </c>
      <c r="J4" s="304" t="s">
        <v>174</v>
      </c>
      <c r="K4" s="304" t="s">
        <v>174</v>
      </c>
      <c r="L4" s="304" t="s">
        <v>174</v>
      </c>
      <c r="M4" s="318" t="s">
        <v>174</v>
      </c>
      <c r="N4" s="315" t="s">
        <v>193</v>
      </c>
      <c r="O4" s="306" t="s">
        <v>174</v>
      </c>
      <c r="P4" s="306" t="s">
        <v>174</v>
      </c>
      <c r="Q4" s="306" t="s">
        <v>174</v>
      </c>
      <c r="R4" s="317" t="s">
        <v>174</v>
      </c>
      <c r="S4" s="346"/>
      <c r="T4" s="346"/>
      <c r="U4" s="346"/>
      <c r="V4" s="346"/>
    </row>
    <row r="5" spans="2:22" ht="15">
      <c r="B5" s="341"/>
      <c r="C5" s="342" t="s">
        <v>166</v>
      </c>
      <c r="D5" s="343">
        <v>1.04</v>
      </c>
      <c r="E5" s="344">
        <f>Assumptions!$D$5</f>
        <v>9.5</v>
      </c>
      <c r="F5" s="347">
        <f>Assumptions!$C$23</f>
        <v>2.83</v>
      </c>
      <c r="G5" s="348">
        <v>0.52</v>
      </c>
      <c r="H5" s="349">
        <f>((0.05488*(D5^2))-(0.28248*D5)+0.51016)*E5</f>
        <v>2.6195205759999993</v>
      </c>
      <c r="I5" s="350">
        <f>E5*F5</f>
        <v>26.885</v>
      </c>
      <c r="J5" s="350">
        <f>VLOOKUP(D5,Assumptions!$B$62:$D$67,2)</f>
        <v>0.25351184521612874</v>
      </c>
      <c r="K5" s="350">
        <f>LAF*VLOOKUP(F5,MaxLoadWt,3)*(G5-4%)*DEF*DUF</f>
        <v>1.2265344</v>
      </c>
      <c r="L5" s="350">
        <f>H5*SpecificHeat*MassWater*Delta_temperature/(RecoveryElectric*BtuperkWh)/10000</f>
        <v>0.5105493955919133</v>
      </c>
      <c r="M5" s="351">
        <f>SUM(J5:L5)</f>
        <v>1.990595640808042</v>
      </c>
      <c r="N5" s="352">
        <f>I5*Assumptions!$C$22</f>
        <v>3801.1937792147796</v>
      </c>
      <c r="O5" s="353">
        <f>J5*Assumptions!$C$22</f>
        <v>35.84331965753426</v>
      </c>
      <c r="P5" s="353">
        <f>K5*Assumptions!$C$22</f>
        <v>173.41621466516392</v>
      </c>
      <c r="Q5" s="353">
        <f>L5*Assumptions!$C$22</f>
        <v>72.1851287523097</v>
      </c>
      <c r="R5" s="354">
        <f>SUM(O5:Q5)</f>
        <v>281.4446630750079</v>
      </c>
      <c r="S5" s="346"/>
      <c r="T5" s="346"/>
      <c r="U5" s="346"/>
      <c r="V5" s="346"/>
    </row>
    <row r="6" spans="2:22" ht="15" customHeight="1">
      <c r="B6" s="346"/>
      <c r="C6" s="342" t="s">
        <v>161</v>
      </c>
      <c r="D6" s="355">
        <f>Assumptions!C5</f>
        <v>1.26</v>
      </c>
      <c r="E6" s="344">
        <f>Assumptions!$D$5</f>
        <v>9.5</v>
      </c>
      <c r="F6" s="347">
        <f>Assumptions!$C$23</f>
        <v>2.83</v>
      </c>
      <c r="G6" s="356">
        <v>0.52</v>
      </c>
      <c r="H6" s="349">
        <f>((0.05488*(D6^2))-(0.28248*D6)+0.51016)*E6</f>
        <v>2.2929455359999995</v>
      </c>
      <c r="I6" s="350">
        <f aca="true" t="shared" si="0" ref="I6:I7">E6*F6</f>
        <v>26.885</v>
      </c>
      <c r="J6" s="350">
        <f>VLOOKUP(D6,Assumptions!$B$62:$D$67,2)</f>
        <v>0.1982059205994955</v>
      </c>
      <c r="K6" s="350">
        <f>LAF*VLOOKUP(F6,MaxLoadWt,3)*(G6-4%)*DEF*DUF</f>
        <v>1.2265344</v>
      </c>
      <c r="L6" s="350">
        <f>H6*SpecificHeat*MassWater*Delta_temperature/(RecoveryElectric*BtuperkWh)/10000</f>
        <v>0.44689931747647227</v>
      </c>
      <c r="M6" s="351">
        <f aca="true" t="shared" si="1" ref="M6:M7">SUM(J6:L6)</f>
        <v>1.8716396380759677</v>
      </c>
      <c r="N6" s="352">
        <f>I6*Assumptions!$C$22</f>
        <v>3801.1937792147796</v>
      </c>
      <c r="O6" s="353">
        <f>J6*Assumptions!$C$22</f>
        <v>28.02377208057805</v>
      </c>
      <c r="P6" s="353">
        <f>K6*Assumptions!$C$22</f>
        <v>173.41621466516392</v>
      </c>
      <c r="Q6" s="353">
        <f>L6*Assumptions!$C$22</f>
        <v>63.185825014948755</v>
      </c>
      <c r="R6" s="354">
        <f aca="true" t="shared" si="2" ref="R6:R7">SUM(O6:Q6)</f>
        <v>264.62581176069074</v>
      </c>
      <c r="S6" s="346"/>
      <c r="T6" s="346"/>
      <c r="U6" s="346"/>
      <c r="V6" s="346"/>
    </row>
    <row r="7" spans="2:22" ht="11.25" customHeight="1" thickBot="1">
      <c r="B7" s="346"/>
      <c r="C7" s="357" t="s">
        <v>164</v>
      </c>
      <c r="D7" s="355">
        <f>Assumptions!D14</f>
        <v>2</v>
      </c>
      <c r="E7" s="344">
        <f>Assumptions!E14</f>
        <v>5.5</v>
      </c>
      <c r="F7" s="347">
        <f>Assumptions!$C$23</f>
        <v>2.83</v>
      </c>
      <c r="G7" s="358">
        <v>0.42</v>
      </c>
      <c r="H7" s="359">
        <f>((0.05488*(D7^2))-(0.28248*D7)+0.51016)*E7</f>
        <v>0.9059599999999995</v>
      </c>
      <c r="I7" s="360">
        <f t="shared" si="0"/>
        <v>15.565000000000001</v>
      </c>
      <c r="J7" s="360">
        <f>VLOOKUP(D7,Assumptions!$B$62:$D$67,2)</f>
        <v>0.10958897491930181</v>
      </c>
      <c r="K7" s="360">
        <f>LAF*VLOOKUP(F7,MaxLoadWt,3)*(G7-4%)*DEF*DUF</f>
        <v>0.9710063999999998</v>
      </c>
      <c r="L7" s="360">
        <f>H7*SpecificHeat*MassWater*Delta_temperature/(RecoveryElectric*BtuperkWh)/10000</f>
        <v>0.17657327629651323</v>
      </c>
      <c r="M7" s="361">
        <f t="shared" si="1"/>
        <v>1.257168651215815</v>
      </c>
      <c r="N7" s="362">
        <f>I7*Assumptions!$C$22</f>
        <v>2200.691135334873</v>
      </c>
      <c r="O7" s="363">
        <f>J7*Assumptions!$C$22</f>
        <v>15.494473860285458</v>
      </c>
      <c r="P7" s="363">
        <f>K7*Assumptions!$C$22</f>
        <v>137.2878366099214</v>
      </c>
      <c r="Q7" s="363">
        <f>L7*Assumptions!$C$22</f>
        <v>24.965193953277986</v>
      </c>
      <c r="R7" s="364">
        <f t="shared" si="2"/>
        <v>177.74750442348486</v>
      </c>
      <c r="S7" s="346"/>
      <c r="T7" s="346"/>
      <c r="U7" s="346"/>
      <c r="V7" s="346"/>
    </row>
    <row r="8" spans="2:22" ht="12.75" thickBot="1">
      <c r="B8" s="346"/>
      <c r="C8" s="346"/>
      <c r="D8" s="365"/>
      <c r="E8" s="365"/>
      <c r="F8" s="365"/>
      <c r="G8" s="366"/>
      <c r="H8" s="366"/>
      <c r="I8" s="346"/>
      <c r="J8" s="346"/>
      <c r="K8" s="346"/>
      <c r="L8" s="346"/>
      <c r="M8" s="346"/>
      <c r="N8" s="346"/>
      <c r="O8" s="346"/>
      <c r="P8" s="346"/>
      <c r="Q8" s="346"/>
      <c r="R8" s="346"/>
      <c r="S8" s="346"/>
      <c r="T8" s="346"/>
      <c r="U8" s="346"/>
      <c r="V8" s="346"/>
    </row>
    <row r="9" spans="2:22" ht="12.75" customHeight="1">
      <c r="B9" s="346"/>
      <c r="C9" s="346"/>
      <c r="D9" s="365"/>
      <c r="E9" s="365"/>
      <c r="F9" s="365"/>
      <c r="G9" s="366"/>
      <c r="H9" s="720" t="s">
        <v>167</v>
      </c>
      <c r="I9" s="721"/>
      <c r="J9" s="721"/>
      <c r="K9" s="721"/>
      <c r="L9" s="721"/>
      <c r="M9" s="722"/>
      <c r="N9" s="723" t="s">
        <v>187</v>
      </c>
      <c r="O9" s="724"/>
      <c r="P9" s="724"/>
      <c r="Q9" s="724"/>
      <c r="R9" s="725"/>
      <c r="S9" s="346"/>
      <c r="T9" s="346"/>
      <c r="U9" s="346"/>
      <c r="V9" s="346"/>
    </row>
    <row r="10" spans="2:21" s="340" customFormat="1" ht="24">
      <c r="B10" s="339"/>
      <c r="C10" s="367" t="s">
        <v>211</v>
      </c>
      <c r="D10" s="335" t="s">
        <v>48</v>
      </c>
      <c r="E10" s="336" t="s">
        <v>59</v>
      </c>
      <c r="F10" s="337" t="s">
        <v>60</v>
      </c>
      <c r="G10" s="338" t="s">
        <v>63</v>
      </c>
      <c r="H10" s="305" t="s">
        <v>168</v>
      </c>
      <c r="I10" s="304" t="s">
        <v>169</v>
      </c>
      <c r="J10" s="304" t="s">
        <v>170</v>
      </c>
      <c r="K10" s="304" t="s">
        <v>171</v>
      </c>
      <c r="L10" s="304" t="s">
        <v>172</v>
      </c>
      <c r="M10" s="318" t="s">
        <v>20</v>
      </c>
      <c r="N10" s="315" t="s">
        <v>188</v>
      </c>
      <c r="O10" s="307" t="s">
        <v>189</v>
      </c>
      <c r="P10" s="307" t="s">
        <v>190</v>
      </c>
      <c r="Q10" s="307" t="s">
        <v>191</v>
      </c>
      <c r="R10" s="316" t="s">
        <v>192</v>
      </c>
      <c r="S10" s="339"/>
      <c r="T10" s="339"/>
      <c r="U10" s="339"/>
    </row>
    <row r="11" spans="2:21" ht="15">
      <c r="B11" s="346"/>
      <c r="C11" s="342"/>
      <c r="D11" s="343" t="s">
        <v>61</v>
      </c>
      <c r="E11" s="344" t="s">
        <v>65</v>
      </c>
      <c r="F11" s="344" t="s">
        <v>66</v>
      </c>
      <c r="G11" s="345" t="s">
        <v>64</v>
      </c>
      <c r="H11" s="305" t="s">
        <v>173</v>
      </c>
      <c r="I11" s="304" t="s">
        <v>173</v>
      </c>
      <c r="J11" s="304" t="s">
        <v>174</v>
      </c>
      <c r="K11" s="304" t="s">
        <v>174</v>
      </c>
      <c r="L11" s="304" t="s">
        <v>174</v>
      </c>
      <c r="M11" s="318" t="s">
        <v>174</v>
      </c>
      <c r="N11" s="315" t="s">
        <v>193</v>
      </c>
      <c r="O11" s="306" t="s">
        <v>174</v>
      </c>
      <c r="P11" s="306" t="s">
        <v>174</v>
      </c>
      <c r="Q11" s="306" t="s">
        <v>174</v>
      </c>
      <c r="R11" s="317" t="s">
        <v>174</v>
      </c>
      <c r="S11" s="346"/>
      <c r="T11" s="346"/>
      <c r="U11" s="346"/>
    </row>
    <row r="12" spans="2:21" ht="15">
      <c r="B12" s="346"/>
      <c r="C12" s="342" t="s">
        <v>163</v>
      </c>
      <c r="D12" s="343">
        <v>1.04</v>
      </c>
      <c r="E12" s="344">
        <f>Assumptions!$D$6</f>
        <v>9.5</v>
      </c>
      <c r="F12" s="347">
        <f>Assumptions!$C$23</f>
        <v>2.83</v>
      </c>
      <c r="G12" s="348">
        <v>0.52</v>
      </c>
      <c r="H12" s="349">
        <f>((0.05488*(D12^2))-(0.28248*D12)+0.51016)*E12</f>
        <v>2.6195205759999993</v>
      </c>
      <c r="I12" s="350">
        <f>E12*F12</f>
        <v>26.885</v>
      </c>
      <c r="J12" s="350">
        <f>VLOOKUP(D12,Assumptions!$B$62:$D$67,2)</f>
        <v>0.25351184521612874</v>
      </c>
      <c r="K12" s="350">
        <f>LAF*VLOOKUP(F12,MaxLoadWt,3)*(G12-4%)*DEF*DUF</f>
        <v>1.2265344</v>
      </c>
      <c r="L12" s="350">
        <f>H12*SpecificHeat*MassWater*Delta_temperature/(RecoveryElectric*BtuperkWh)/10000</f>
        <v>0.5105493955919133</v>
      </c>
      <c r="M12" s="351">
        <f>SUM(J12:L12)</f>
        <v>1.990595640808042</v>
      </c>
      <c r="N12" s="352">
        <f>I12*Assumptions!$C$22</f>
        <v>3801.1937792147796</v>
      </c>
      <c r="O12" s="353">
        <f>J12*Assumptions!$C$22</f>
        <v>35.84331965753426</v>
      </c>
      <c r="P12" s="353">
        <f>K12*Assumptions!$C$22</f>
        <v>173.41621466516392</v>
      </c>
      <c r="Q12" s="353">
        <f>L12*Assumptions!$C$22</f>
        <v>72.1851287523097</v>
      </c>
      <c r="R12" s="354">
        <f>SUM(O12:Q12)</f>
        <v>281.4446630750079</v>
      </c>
      <c r="S12" s="346"/>
      <c r="T12" s="346"/>
      <c r="U12" s="346"/>
    </row>
    <row r="13" spans="2:21" ht="15">
      <c r="B13" s="346"/>
      <c r="C13" s="342" t="s">
        <v>162</v>
      </c>
      <c r="D13" s="355">
        <f>Assumptions!C5</f>
        <v>1.26</v>
      </c>
      <c r="E13" s="344">
        <f>Assumptions!$D$6</f>
        <v>9.5</v>
      </c>
      <c r="F13" s="347">
        <f>Assumptions!$C$23</f>
        <v>2.83</v>
      </c>
      <c r="G13" s="356">
        <v>0.52</v>
      </c>
      <c r="H13" s="349">
        <f>((0.05488*(D13^2))-(0.28248*D13)+0.51016)*E13</f>
        <v>2.2929455359999995</v>
      </c>
      <c r="I13" s="350">
        <f aca="true" t="shared" si="3" ref="I13:I14">E13*F13</f>
        <v>26.885</v>
      </c>
      <c r="J13" s="350">
        <f>VLOOKUP(D13,Assumptions!$B$62:$D$67,2)</f>
        <v>0.1982059205994955</v>
      </c>
      <c r="K13" s="350">
        <f>LAF*VLOOKUP(F13,MaxLoadWt,3)*(G13-4%)*DEF*DUF</f>
        <v>1.2265344</v>
      </c>
      <c r="L13" s="350">
        <f>H13*SpecificHeat*MassWater*Delta_temperature/(RecoveryElectric*BtuperkWh)/10000</f>
        <v>0.44689931747647227</v>
      </c>
      <c r="M13" s="351">
        <f aca="true" t="shared" si="4" ref="M13:M14">SUM(J13:L13)</f>
        <v>1.8716396380759677</v>
      </c>
      <c r="N13" s="352">
        <f>I13*Assumptions!$C$22</f>
        <v>3801.1937792147796</v>
      </c>
      <c r="O13" s="353">
        <f>J13*Assumptions!$C$22</f>
        <v>28.02377208057805</v>
      </c>
      <c r="P13" s="353">
        <f>K13*Assumptions!$C$22</f>
        <v>173.41621466516392</v>
      </c>
      <c r="Q13" s="353">
        <f>L13*Assumptions!$C$22</f>
        <v>63.185825014948755</v>
      </c>
      <c r="R13" s="354">
        <f aca="true" t="shared" si="5" ref="R13:R14">SUM(O13:Q13)</f>
        <v>264.62581176069074</v>
      </c>
      <c r="S13" s="346"/>
      <c r="T13" s="346"/>
      <c r="U13" s="346"/>
    </row>
    <row r="14" spans="2:21" ht="15" customHeight="1" thickBot="1">
      <c r="B14" s="341"/>
      <c r="C14" s="368" t="s">
        <v>165</v>
      </c>
      <c r="D14" s="355">
        <f>Assumptions!D13</f>
        <v>1.6</v>
      </c>
      <c r="E14" s="355">
        <f>Assumptions!E13</f>
        <v>8.5</v>
      </c>
      <c r="F14" s="347">
        <f>Assumptions!$C$23</f>
        <v>2.83</v>
      </c>
      <c r="G14" s="358">
        <v>0.48</v>
      </c>
      <c r="H14" s="359">
        <f>((0.05488*(D14^2))-(0.28248*D14)+0.51016)*E14</f>
        <v>1.6888207999999996</v>
      </c>
      <c r="I14" s="360">
        <f t="shared" si="3"/>
        <v>24.055</v>
      </c>
      <c r="J14" s="360">
        <f>VLOOKUP(D14,Assumptions!$B$62:$D$67,2)</f>
        <v>0.14590020244438415</v>
      </c>
      <c r="K14" s="360">
        <f>LAF*VLOOKUP(F14,MaxLoadWt,3)*(G14-4%)*DEF*DUF</f>
        <v>1.1243231999999999</v>
      </c>
      <c r="L14" s="360">
        <f>H14*SpecificHeat*MassWater*Delta_temperature/(RecoveryElectric*BtuperkWh)/10000</f>
        <v>0.3291542912862584</v>
      </c>
      <c r="M14" s="361">
        <f t="shared" si="4"/>
        <v>1.5993776937306423</v>
      </c>
      <c r="N14" s="362">
        <f>I14*Assumptions!$C$22</f>
        <v>3401.068118244803</v>
      </c>
      <c r="O14" s="363">
        <f>J14*Assumptions!$C$22</f>
        <v>20.628415172689976</v>
      </c>
      <c r="P14" s="363">
        <f>K14*Assumptions!$C$22</f>
        <v>158.96486344306692</v>
      </c>
      <c r="Q14" s="363">
        <f>L14*Assumptions!$C$22</f>
        <v>46.538190233928766</v>
      </c>
      <c r="R14" s="364">
        <f t="shared" si="5"/>
        <v>226.13146884968566</v>
      </c>
      <c r="S14" s="346"/>
      <c r="T14" s="346"/>
      <c r="U14" s="346"/>
    </row>
    <row r="15" spans="2:21" s="377" customFormat="1" ht="12.75" thickBot="1">
      <c r="B15" s="369"/>
      <c r="C15" s="370"/>
      <c r="D15" s="371"/>
      <c r="E15" s="371"/>
      <c r="F15" s="372"/>
      <c r="G15" s="392"/>
      <c r="H15" s="373"/>
      <c r="I15" s="373"/>
      <c r="J15" s="373"/>
      <c r="K15" s="373"/>
      <c r="L15" s="373"/>
      <c r="M15" s="373"/>
      <c r="N15" s="374"/>
      <c r="O15" s="374"/>
      <c r="P15" s="374"/>
      <c r="Q15" s="374"/>
      <c r="R15" s="375"/>
      <c r="S15" s="376"/>
      <c r="T15" s="376"/>
      <c r="U15" s="376"/>
    </row>
    <row r="16" spans="2:21" ht="12.75" thickBot="1">
      <c r="B16" s="341"/>
      <c r="C16" s="378" t="s">
        <v>194</v>
      </c>
      <c r="D16" s="365"/>
      <c r="E16" s="365"/>
      <c r="F16" s="366"/>
      <c r="G16" s="393"/>
      <c r="H16" s="720" t="s">
        <v>167</v>
      </c>
      <c r="I16" s="721"/>
      <c r="J16" s="721"/>
      <c r="K16" s="721"/>
      <c r="L16" s="721"/>
      <c r="M16" s="722"/>
      <c r="N16" s="723" t="s">
        <v>187</v>
      </c>
      <c r="O16" s="724"/>
      <c r="P16" s="724"/>
      <c r="Q16" s="724"/>
      <c r="R16" s="725"/>
      <c r="S16" s="346"/>
      <c r="T16" s="346"/>
      <c r="U16" s="346"/>
    </row>
    <row r="17" spans="2:18" ht="36">
      <c r="B17" s="333"/>
      <c r="C17" s="367" t="str">
        <f>C3</f>
        <v xml:space="preserve">Front Loading </v>
      </c>
      <c r="D17" s="335" t="s">
        <v>62</v>
      </c>
      <c r="E17" s="336" t="s">
        <v>59</v>
      </c>
      <c r="F17" s="337" t="s">
        <v>60</v>
      </c>
      <c r="G17" s="338" t="s">
        <v>63</v>
      </c>
      <c r="H17" s="305" t="s">
        <v>168</v>
      </c>
      <c r="I17" s="304" t="s">
        <v>169</v>
      </c>
      <c r="J17" s="304" t="s">
        <v>170</v>
      </c>
      <c r="K17" s="304" t="s">
        <v>171</v>
      </c>
      <c r="L17" s="304" t="s">
        <v>172</v>
      </c>
      <c r="M17" s="318" t="s">
        <v>20</v>
      </c>
      <c r="N17" s="309" t="s">
        <v>188</v>
      </c>
      <c r="O17" s="310" t="s">
        <v>189</v>
      </c>
      <c r="P17" s="310" t="s">
        <v>198</v>
      </c>
      <c r="Q17" s="310" t="s">
        <v>199</v>
      </c>
      <c r="R17" s="311" t="s">
        <v>197</v>
      </c>
    </row>
    <row r="18" spans="2:18" ht="15">
      <c r="B18" s="341"/>
      <c r="C18" s="342"/>
      <c r="D18" s="343" t="s">
        <v>61</v>
      </c>
      <c r="E18" s="344" t="s">
        <v>65</v>
      </c>
      <c r="F18" s="344" t="s">
        <v>66</v>
      </c>
      <c r="G18" s="345" t="s">
        <v>64</v>
      </c>
      <c r="H18" s="305" t="s">
        <v>173</v>
      </c>
      <c r="I18" s="304" t="s">
        <v>173</v>
      </c>
      <c r="J18" s="304" t="s">
        <v>174</v>
      </c>
      <c r="K18" s="304" t="s">
        <v>195</v>
      </c>
      <c r="L18" s="304" t="s">
        <v>195</v>
      </c>
      <c r="M18" s="318" t="s">
        <v>195</v>
      </c>
      <c r="N18" s="312" t="s">
        <v>193</v>
      </c>
      <c r="O18" s="313" t="s">
        <v>174</v>
      </c>
      <c r="P18" s="313" t="s">
        <v>195</v>
      </c>
      <c r="Q18" s="313" t="s">
        <v>195</v>
      </c>
      <c r="R18" s="314" t="s">
        <v>195</v>
      </c>
    </row>
    <row r="19" spans="2:18" ht="15">
      <c r="B19" s="341"/>
      <c r="C19" s="342" t="s">
        <v>166</v>
      </c>
      <c r="D19" s="343">
        <f>D5</f>
        <v>1.04</v>
      </c>
      <c r="E19" s="344">
        <f>Assumptions!$D$5</f>
        <v>9.5</v>
      </c>
      <c r="F19" s="347">
        <f>Assumptions!$C$23</f>
        <v>2.83</v>
      </c>
      <c r="G19" s="348">
        <v>0.52</v>
      </c>
      <c r="H19" s="349">
        <f>((0.05488*(D19^2))-(0.28248*D19)+0.51016)*E19</f>
        <v>2.6195205759999993</v>
      </c>
      <c r="I19" s="350">
        <f>E19*F19</f>
        <v>26.885</v>
      </c>
      <c r="J19" s="350">
        <f>J5</f>
        <v>0.25351184521612874</v>
      </c>
      <c r="K19" s="350">
        <f>K5*GasDryerFactor*3413/100000</f>
        <v>0.04688501336064001</v>
      </c>
      <c r="L19" s="350">
        <f>(L5*3413/100000)/GasRecovery_Efficiency</f>
        <v>0.023233401162069334</v>
      </c>
      <c r="M19" s="351">
        <f>SUM(K19:L19)</f>
        <v>0.07011841452270934</v>
      </c>
      <c r="N19" s="352">
        <f>I19*Assumptions!$C$22</f>
        <v>3801.1937792147796</v>
      </c>
      <c r="O19" s="353">
        <f>J19*Assumptions!$C$22</f>
        <v>35.84331965753426</v>
      </c>
      <c r="P19" s="353">
        <f>K19*Assumptions!$C$22</f>
        <v>6.628938855304691</v>
      </c>
      <c r="Q19" s="353">
        <f>L19*Assumptions!$C$22</f>
        <v>3.284904592421774</v>
      </c>
      <c r="R19" s="354">
        <f>SUM(P19:Q19)</f>
        <v>9.913843447726464</v>
      </c>
    </row>
    <row r="20" spans="2:18" ht="15">
      <c r="B20" s="346"/>
      <c r="C20" s="342" t="s">
        <v>161</v>
      </c>
      <c r="D20" s="343">
        <f>D6</f>
        <v>1.26</v>
      </c>
      <c r="E20" s="344">
        <f>Assumptions!$D$5</f>
        <v>9.5</v>
      </c>
      <c r="F20" s="347">
        <f>Assumptions!$C$23</f>
        <v>2.83</v>
      </c>
      <c r="G20" s="356">
        <v>0.52</v>
      </c>
      <c r="H20" s="349">
        <f>((0.05488*(D20^2))-(0.28248*D20)+0.51016)*E20</f>
        <v>2.2929455359999995</v>
      </c>
      <c r="I20" s="350">
        <f aca="true" t="shared" si="6" ref="I20:I21">E20*F20</f>
        <v>26.885</v>
      </c>
      <c r="J20" s="350">
        <f>J6</f>
        <v>0.1982059205994955</v>
      </c>
      <c r="K20" s="350">
        <f>K6*GasDryerFactor*3413/100000</f>
        <v>0.04688501336064001</v>
      </c>
      <c r="L20" s="350">
        <f>(L6*3413/100000)/GasRecovery_Efficiency</f>
        <v>0.020336898273962664</v>
      </c>
      <c r="M20" s="351">
        <f aca="true" t="shared" si="7" ref="M20:M21">SUM(K20:L20)</f>
        <v>0.06722191163460267</v>
      </c>
      <c r="N20" s="352">
        <f>I20*Assumptions!$C$22</f>
        <v>3801.1937792147796</v>
      </c>
      <c r="O20" s="353">
        <f>J20*Assumptions!$C$22</f>
        <v>28.02377208057805</v>
      </c>
      <c r="P20" s="353">
        <f>K20*Assumptions!$C$22</f>
        <v>6.628938855304691</v>
      </c>
      <c r="Q20" s="353">
        <f>L20*Assumptions!$C$22</f>
        <v>2.875376277013601</v>
      </c>
      <c r="R20" s="354">
        <f>SUM(P20:Q20)</f>
        <v>9.504315132318292</v>
      </c>
    </row>
    <row r="21" spans="2:18" ht="12.75" thickBot="1">
      <c r="B21" s="346"/>
      <c r="C21" s="368" t="s">
        <v>164</v>
      </c>
      <c r="D21" s="343">
        <f>D7</f>
        <v>2</v>
      </c>
      <c r="E21" s="344">
        <f>E7</f>
        <v>5.5</v>
      </c>
      <c r="F21" s="347">
        <f>Assumptions!$C$23</f>
        <v>2.83</v>
      </c>
      <c r="G21" s="358">
        <v>0.42</v>
      </c>
      <c r="H21" s="359">
        <f>((0.05488*(D21^2))-(0.28248*D21)+0.51016)*E21</f>
        <v>0.9059599999999995</v>
      </c>
      <c r="I21" s="360">
        <f t="shared" si="6"/>
        <v>15.565000000000001</v>
      </c>
      <c r="J21" s="360">
        <f>J7</f>
        <v>0.10958897491930181</v>
      </c>
      <c r="K21" s="360">
        <f>K7*GasDryerFactor*3413/100000</f>
        <v>0.037117302243839995</v>
      </c>
      <c r="L21" s="360">
        <f>(L7*3413/100000)/GasRecovery_Efficiency</f>
        <v>0.008035261226666661</v>
      </c>
      <c r="M21" s="361">
        <f t="shared" si="7"/>
        <v>0.045152563470506654</v>
      </c>
      <c r="N21" s="362">
        <f>I21*Assumptions!$C$22</f>
        <v>2200.691135334873</v>
      </c>
      <c r="O21" s="363">
        <f>J21*Assumptions!$C$22</f>
        <v>15.494473860285458</v>
      </c>
      <c r="P21" s="363">
        <f>K21*Assumptions!$C$22</f>
        <v>5.247909927116212</v>
      </c>
      <c r="Q21" s="363">
        <f>L21*Assumptions!$C$22</f>
        <v>1.1360827595005034</v>
      </c>
      <c r="R21" s="364">
        <f aca="true" t="shared" si="8" ref="R21">SUM(O21:Q21)</f>
        <v>21.878466546902175</v>
      </c>
    </row>
    <row r="22" spans="2:18" ht="12.75" thickBot="1">
      <c r="B22" s="346"/>
      <c r="C22" s="346"/>
      <c r="D22" s="365"/>
      <c r="E22" s="365"/>
      <c r="F22" s="365"/>
      <c r="G22" s="366"/>
      <c r="H22" s="366"/>
      <c r="I22" s="346"/>
      <c r="J22" s="346"/>
      <c r="K22" s="346"/>
      <c r="L22" s="346"/>
      <c r="M22" s="346"/>
      <c r="N22" s="346"/>
      <c r="O22" s="346"/>
      <c r="P22" s="346"/>
      <c r="Q22" s="346"/>
      <c r="R22" s="346"/>
    </row>
    <row r="23" spans="2:18" ht="12.75" thickBot="1">
      <c r="B23" s="346"/>
      <c r="C23" s="346"/>
      <c r="D23" s="365"/>
      <c r="E23" s="365"/>
      <c r="F23" s="365"/>
      <c r="G23" s="366"/>
      <c r="H23" s="720" t="s">
        <v>167</v>
      </c>
      <c r="I23" s="721"/>
      <c r="J23" s="721"/>
      <c r="K23" s="721"/>
      <c r="L23" s="721"/>
      <c r="M23" s="721"/>
      <c r="N23" s="723" t="s">
        <v>187</v>
      </c>
      <c r="O23" s="724"/>
      <c r="P23" s="724"/>
      <c r="Q23" s="724"/>
      <c r="R23" s="725"/>
    </row>
    <row r="24" spans="2:18" ht="36">
      <c r="B24" s="339"/>
      <c r="C24" s="367" t="str">
        <f>C10</f>
        <v xml:space="preserve">Toploading </v>
      </c>
      <c r="D24" s="335" t="s">
        <v>48</v>
      </c>
      <c r="E24" s="336" t="s">
        <v>59</v>
      </c>
      <c r="F24" s="337" t="s">
        <v>60</v>
      </c>
      <c r="G24" s="338" t="s">
        <v>63</v>
      </c>
      <c r="H24" s="305" t="s">
        <v>168</v>
      </c>
      <c r="I24" s="304" t="s">
        <v>169</v>
      </c>
      <c r="J24" s="304" t="s">
        <v>170</v>
      </c>
      <c r="K24" s="304" t="s">
        <v>171</v>
      </c>
      <c r="L24" s="304" t="s">
        <v>172</v>
      </c>
      <c r="M24" s="308" t="s">
        <v>20</v>
      </c>
      <c r="N24" s="309" t="s">
        <v>188</v>
      </c>
      <c r="O24" s="310" t="s">
        <v>189</v>
      </c>
      <c r="P24" s="310" t="s">
        <v>198</v>
      </c>
      <c r="Q24" s="310" t="s">
        <v>199</v>
      </c>
      <c r="R24" s="311" t="s">
        <v>197</v>
      </c>
    </row>
    <row r="25" spans="2:18" ht="15">
      <c r="B25" s="346"/>
      <c r="C25" s="342"/>
      <c r="D25" s="343" t="s">
        <v>61</v>
      </c>
      <c r="E25" s="344" t="s">
        <v>65</v>
      </c>
      <c r="F25" s="344" t="s">
        <v>66</v>
      </c>
      <c r="G25" s="345" t="s">
        <v>64</v>
      </c>
      <c r="H25" s="305" t="s">
        <v>173</v>
      </c>
      <c r="I25" s="304" t="s">
        <v>173</v>
      </c>
      <c r="J25" s="304" t="s">
        <v>174</v>
      </c>
      <c r="K25" s="304" t="s">
        <v>195</v>
      </c>
      <c r="L25" s="304" t="s">
        <v>195</v>
      </c>
      <c r="M25" s="308" t="s">
        <v>195</v>
      </c>
      <c r="N25" s="312" t="s">
        <v>193</v>
      </c>
      <c r="O25" s="313" t="s">
        <v>174</v>
      </c>
      <c r="P25" s="313" t="s">
        <v>195</v>
      </c>
      <c r="Q25" s="313" t="s">
        <v>195</v>
      </c>
      <c r="R25" s="314" t="s">
        <v>195</v>
      </c>
    </row>
    <row r="26" spans="2:18" ht="15">
      <c r="B26" s="346"/>
      <c r="C26" s="342" t="s">
        <v>163</v>
      </c>
      <c r="D26" s="343">
        <f>D12</f>
        <v>1.04</v>
      </c>
      <c r="E26" s="344">
        <f>Assumptions!$D$6</f>
        <v>9.5</v>
      </c>
      <c r="F26" s="347">
        <f>Assumptions!$C$23</f>
        <v>2.83</v>
      </c>
      <c r="G26" s="348">
        <v>0.52</v>
      </c>
      <c r="H26" s="349">
        <f>((0.05488*(D26^2))-(0.28248*D26)+0.51016)*E26</f>
        <v>2.6195205759999993</v>
      </c>
      <c r="I26" s="350">
        <f>E26*F26</f>
        <v>26.885</v>
      </c>
      <c r="J26" s="350">
        <f>J12</f>
        <v>0.25351184521612874</v>
      </c>
      <c r="K26" s="350">
        <f>K12*GasDryerFactor*3413/100000</f>
        <v>0.04688501336064001</v>
      </c>
      <c r="L26" s="350">
        <f>(L12*3413/100000)/GasRecovery_Efficiency</f>
        <v>0.023233401162069334</v>
      </c>
      <c r="M26" s="379">
        <f>SUM(K26:L26)</f>
        <v>0.07011841452270934</v>
      </c>
      <c r="N26" s="352">
        <f>I26*Assumptions!$C$22</f>
        <v>3801.1937792147796</v>
      </c>
      <c r="O26" s="353">
        <f>J26*Assumptions!$C$22</f>
        <v>35.84331965753426</v>
      </c>
      <c r="P26" s="353">
        <f>K26*Assumptions!$C$22</f>
        <v>6.628938855304691</v>
      </c>
      <c r="Q26" s="353">
        <f>L26*Assumptions!$C$22</f>
        <v>3.284904592421774</v>
      </c>
      <c r="R26" s="354">
        <f>SUM(P26:Q26)</f>
        <v>9.913843447726464</v>
      </c>
    </row>
    <row r="27" spans="2:18" ht="15">
      <c r="B27" s="346"/>
      <c r="C27" s="342" t="s">
        <v>162</v>
      </c>
      <c r="D27" s="343">
        <f>D13</f>
        <v>1.26</v>
      </c>
      <c r="E27" s="344">
        <f>Assumptions!$D$6</f>
        <v>9.5</v>
      </c>
      <c r="F27" s="347">
        <f>Assumptions!$C$23</f>
        <v>2.83</v>
      </c>
      <c r="G27" s="356">
        <v>0.52</v>
      </c>
      <c r="H27" s="349">
        <f>((0.05488*(D27^2))-(0.28248*D27)+0.51016)*E27</f>
        <v>2.2929455359999995</v>
      </c>
      <c r="I27" s="350">
        <f aca="true" t="shared" si="9" ref="I27:I28">E27*F27</f>
        <v>26.885</v>
      </c>
      <c r="J27" s="350">
        <f>J13</f>
        <v>0.1982059205994955</v>
      </c>
      <c r="K27" s="350">
        <f>K13*GasDryerFactor*3413/100000</f>
        <v>0.04688501336064001</v>
      </c>
      <c r="L27" s="350">
        <f>(L13*3413/100000)/GasRecovery_Efficiency</f>
        <v>0.020336898273962664</v>
      </c>
      <c r="M27" s="379">
        <f aca="true" t="shared" si="10" ref="M27:M28">SUM(K27:L27)</f>
        <v>0.06722191163460267</v>
      </c>
      <c r="N27" s="352">
        <f>I27*Assumptions!$C$22</f>
        <v>3801.1937792147796</v>
      </c>
      <c r="O27" s="353">
        <f>J27*Assumptions!$C$22</f>
        <v>28.02377208057805</v>
      </c>
      <c r="P27" s="353">
        <f>K27*Assumptions!$C$22</f>
        <v>6.628938855304691</v>
      </c>
      <c r="Q27" s="353">
        <f>L27*Assumptions!$C$22</f>
        <v>2.875376277013601</v>
      </c>
      <c r="R27" s="354">
        <f aca="true" t="shared" si="11" ref="R27:R28">SUM(P27:Q27)</f>
        <v>9.504315132318292</v>
      </c>
    </row>
    <row r="28" spans="2:18" ht="11.25" customHeight="1" thickBot="1">
      <c r="B28" s="341"/>
      <c r="C28" s="368" t="s">
        <v>165</v>
      </c>
      <c r="D28" s="343">
        <f>D14</f>
        <v>1.6</v>
      </c>
      <c r="E28" s="355">
        <f>E14</f>
        <v>8.5</v>
      </c>
      <c r="F28" s="347">
        <f>Assumptions!$C$23</f>
        <v>2.83</v>
      </c>
      <c r="G28" s="358">
        <v>0.48</v>
      </c>
      <c r="H28" s="359">
        <f>((0.05488*(D28^2))-(0.28248*D28)+0.51016)*E28</f>
        <v>1.6888207999999996</v>
      </c>
      <c r="I28" s="360">
        <f t="shared" si="9"/>
        <v>24.055</v>
      </c>
      <c r="J28" s="360">
        <f>J14</f>
        <v>0.14590020244438415</v>
      </c>
      <c r="K28" s="360">
        <f>K14*GasDryerFactor*3413/100000</f>
        <v>0.042977928913919994</v>
      </c>
      <c r="L28" s="360">
        <f>(L14*3413/100000)/GasRecovery_Efficiency</f>
        <v>0.014978714615466668</v>
      </c>
      <c r="M28" s="380">
        <f t="shared" si="10"/>
        <v>0.05795664352938666</v>
      </c>
      <c r="N28" s="362">
        <f>I28*Assumptions!$C$22</f>
        <v>3401.068118244803</v>
      </c>
      <c r="O28" s="363">
        <f>J28*Assumptions!$C$22</f>
        <v>20.628415172689976</v>
      </c>
      <c r="P28" s="363">
        <f>K28*Assumptions!$C$22</f>
        <v>6.076527284029298</v>
      </c>
      <c r="Q28" s="363">
        <f>L28*Assumptions!$C$22</f>
        <v>2.117797910245319</v>
      </c>
      <c r="R28" s="364">
        <f t="shared" si="11"/>
        <v>8.194325194274617</v>
      </c>
    </row>
    <row r="29" spans="2:18" s="377" customFormat="1" ht="15">
      <c r="B29" s="376"/>
      <c r="C29" s="376"/>
      <c r="D29" s="370"/>
      <c r="E29" s="370"/>
      <c r="F29" s="370"/>
      <c r="G29" s="376"/>
      <c r="H29" s="376"/>
      <c r="I29" s="376"/>
      <c r="J29" s="376"/>
      <c r="K29" s="376"/>
      <c r="L29" s="376"/>
      <c r="M29" s="376"/>
      <c r="N29" s="376"/>
      <c r="O29" s="376"/>
      <c r="P29" s="376"/>
      <c r="Q29" s="376"/>
      <c r="R29" s="376"/>
    </row>
    <row r="30" ht="15">
      <c r="C30" s="381" t="s">
        <v>212</v>
      </c>
    </row>
    <row r="31" spans="3:7" ht="24">
      <c r="C31" s="382" t="s">
        <v>200</v>
      </c>
      <c r="D31" s="382" t="s">
        <v>201</v>
      </c>
      <c r="E31" s="382" t="s">
        <v>202</v>
      </c>
      <c r="F31" s="382" t="s">
        <v>203</v>
      </c>
      <c r="G31" s="382" t="s">
        <v>204</v>
      </c>
    </row>
    <row r="32" spans="3:7" ht="15">
      <c r="C32" s="383">
        <f>Assumptions!C26</f>
        <v>0.95</v>
      </c>
      <c r="D32" s="383">
        <f>Assumptions!C27</f>
        <v>0.05</v>
      </c>
      <c r="E32" s="383">
        <f>Assumptions!C30</f>
        <v>0.99</v>
      </c>
      <c r="F32" s="383">
        <f>Assumptions!C31</f>
        <v>0.01</v>
      </c>
      <c r="G32" s="383">
        <v>1</v>
      </c>
    </row>
    <row r="33" spans="3:7" ht="15">
      <c r="C33" s="384" t="s">
        <v>205</v>
      </c>
      <c r="D33" s="384" t="s">
        <v>206</v>
      </c>
      <c r="E33" s="384" t="s">
        <v>205</v>
      </c>
      <c r="F33" s="384" t="s">
        <v>206</v>
      </c>
      <c r="G33" s="384" t="s">
        <v>205</v>
      </c>
    </row>
    <row r="34" spans="4:8" ht="15">
      <c r="D34" s="385"/>
      <c r="E34" s="385"/>
      <c r="F34" s="385"/>
      <c r="G34" s="385"/>
      <c r="H34" s="385"/>
    </row>
    <row r="35" spans="4:15" ht="15">
      <c r="D35" s="384" t="s">
        <v>213</v>
      </c>
      <c r="E35" s="384" t="s">
        <v>214</v>
      </c>
      <c r="F35" s="726" t="s">
        <v>215</v>
      </c>
      <c r="G35" s="726"/>
      <c r="H35" s="726" t="s">
        <v>219</v>
      </c>
      <c r="I35" s="726"/>
      <c r="J35" s="727" t="s">
        <v>207</v>
      </c>
      <c r="K35" s="727"/>
      <c r="L35" s="727" t="s">
        <v>208</v>
      </c>
      <c r="M35" s="727"/>
      <c r="N35" s="342" t="s">
        <v>220</v>
      </c>
      <c r="O35" s="342" t="s">
        <v>221</v>
      </c>
    </row>
    <row r="36" spans="4:15" ht="15">
      <c r="D36" s="384" t="s">
        <v>216</v>
      </c>
      <c r="E36" s="384" t="s">
        <v>217</v>
      </c>
      <c r="F36" s="386" t="s">
        <v>216</v>
      </c>
      <c r="G36" s="386" t="s">
        <v>218</v>
      </c>
      <c r="H36" s="386" t="s">
        <v>216</v>
      </c>
      <c r="I36" s="342" t="s">
        <v>218</v>
      </c>
      <c r="J36" s="342" t="s">
        <v>216</v>
      </c>
      <c r="K36" s="342" t="s">
        <v>218</v>
      </c>
      <c r="L36" s="342" t="s">
        <v>216</v>
      </c>
      <c r="M36" s="342" t="s">
        <v>218</v>
      </c>
      <c r="N36" s="342" t="s">
        <v>216</v>
      </c>
      <c r="O36" s="342" t="s">
        <v>222</v>
      </c>
    </row>
    <row r="37" spans="3:15" ht="15">
      <c r="C37" s="342" t="s">
        <v>166</v>
      </c>
      <c r="D37" s="387">
        <f>R5</f>
        <v>281.4446630750079</v>
      </c>
      <c r="E37" s="387">
        <f>R19</f>
        <v>9.913843447726464</v>
      </c>
      <c r="F37" s="387">
        <f>Q5</f>
        <v>72.1851287523097</v>
      </c>
      <c r="G37" s="388">
        <f>P19</f>
        <v>6.628938855304691</v>
      </c>
      <c r="H37" s="388">
        <f>P5</f>
        <v>173.41621466516392</v>
      </c>
      <c r="I37" s="388">
        <f>Q19</f>
        <v>3.284904592421774</v>
      </c>
      <c r="J37" s="389">
        <f>F37*C$32</f>
        <v>68.57587231469421</v>
      </c>
      <c r="K37" s="389">
        <f>G37*D$32</f>
        <v>0.33144694276523456</v>
      </c>
      <c r="L37" s="389">
        <f>H37*E$32</f>
        <v>171.68205251851228</v>
      </c>
      <c r="M37" s="389">
        <f>I37*F$32</f>
        <v>0.03284904592421774</v>
      </c>
      <c r="N37" s="388">
        <f>O5</f>
        <v>35.84331965753426</v>
      </c>
      <c r="O37" s="390">
        <f>J37+L37+N37</f>
        <v>276.1012444907407</v>
      </c>
    </row>
    <row r="38" spans="3:15" ht="15">
      <c r="C38" s="342" t="s">
        <v>161</v>
      </c>
      <c r="D38" s="387">
        <f aca="true" t="shared" si="12" ref="D38:D39">R6</f>
        <v>264.62581176069074</v>
      </c>
      <c r="E38" s="387">
        <f aca="true" t="shared" si="13" ref="E38:E39">R20</f>
        <v>9.504315132318292</v>
      </c>
      <c r="F38" s="387">
        <f aca="true" t="shared" si="14" ref="F38:F39">Q6</f>
        <v>63.185825014948755</v>
      </c>
      <c r="G38" s="388">
        <f aca="true" t="shared" si="15" ref="G38:G39">P20</f>
        <v>6.628938855304691</v>
      </c>
      <c r="H38" s="388">
        <f aca="true" t="shared" si="16" ref="H38:H39">P6</f>
        <v>173.41621466516392</v>
      </c>
      <c r="I38" s="388">
        <f aca="true" t="shared" si="17" ref="I38:I39">Q20</f>
        <v>2.875376277013601</v>
      </c>
      <c r="J38" s="389">
        <f>F38*$C$32</f>
        <v>60.02653376420131</v>
      </c>
      <c r="K38" s="389">
        <f aca="true" t="shared" si="18" ref="K38:M39">G38*D$32</f>
        <v>0.33144694276523456</v>
      </c>
      <c r="L38" s="389">
        <f t="shared" si="18"/>
        <v>171.68205251851228</v>
      </c>
      <c r="M38" s="389">
        <f t="shared" si="18"/>
        <v>0.028753762770136013</v>
      </c>
      <c r="N38" s="388">
        <f aca="true" t="shared" si="19" ref="N38:N39">O6</f>
        <v>28.02377208057805</v>
      </c>
      <c r="O38" s="390">
        <f aca="true" t="shared" si="20" ref="O38:O39">J38+L38+N38</f>
        <v>259.7323583632916</v>
      </c>
    </row>
    <row r="39" spans="3:15" ht="13.5" customHeight="1">
      <c r="C39" s="368" t="s">
        <v>164</v>
      </c>
      <c r="D39" s="387">
        <f t="shared" si="12"/>
        <v>177.74750442348486</v>
      </c>
      <c r="E39" s="387">
        <f t="shared" si="13"/>
        <v>21.878466546902175</v>
      </c>
      <c r="F39" s="387">
        <f t="shared" si="14"/>
        <v>24.965193953277986</v>
      </c>
      <c r="G39" s="388">
        <f t="shared" si="15"/>
        <v>5.247909927116212</v>
      </c>
      <c r="H39" s="388">
        <f t="shared" si="16"/>
        <v>137.2878366099214</v>
      </c>
      <c r="I39" s="388">
        <f t="shared" si="17"/>
        <v>1.1360827595005034</v>
      </c>
      <c r="J39" s="389">
        <f>F39*$C$32</f>
        <v>23.716934255614085</v>
      </c>
      <c r="K39" s="389">
        <f t="shared" si="18"/>
        <v>0.2623954963558106</v>
      </c>
      <c r="L39" s="389">
        <f t="shared" si="18"/>
        <v>135.91495824382218</v>
      </c>
      <c r="M39" s="389">
        <f t="shared" si="18"/>
        <v>0.011360827595005034</v>
      </c>
      <c r="N39" s="388">
        <f t="shared" si="19"/>
        <v>15.494473860285458</v>
      </c>
      <c r="O39" s="390">
        <f t="shared" si="20"/>
        <v>175.12636635972174</v>
      </c>
    </row>
    <row r="40" ht="15">
      <c r="C40" s="391"/>
    </row>
    <row r="41" spans="3:15" ht="15">
      <c r="C41" s="391"/>
      <c r="D41" s="384" t="s">
        <v>213</v>
      </c>
      <c r="E41" s="384" t="s">
        <v>214</v>
      </c>
      <c r="F41" s="726" t="s">
        <v>215</v>
      </c>
      <c r="G41" s="726"/>
      <c r="H41" s="726" t="s">
        <v>219</v>
      </c>
      <c r="I41" s="726"/>
      <c r="J41" s="727" t="s">
        <v>207</v>
      </c>
      <c r="K41" s="727"/>
      <c r="L41" s="727" t="s">
        <v>208</v>
      </c>
      <c r="M41" s="727"/>
      <c r="N41" s="342" t="s">
        <v>220</v>
      </c>
      <c r="O41" s="342" t="s">
        <v>221</v>
      </c>
    </row>
    <row r="42" spans="3:15" ht="15">
      <c r="C42" s="391"/>
      <c r="D42" s="384" t="s">
        <v>216</v>
      </c>
      <c r="E42" s="384" t="s">
        <v>217</v>
      </c>
      <c r="F42" s="386" t="s">
        <v>216</v>
      </c>
      <c r="G42" s="386" t="s">
        <v>218</v>
      </c>
      <c r="H42" s="386" t="s">
        <v>216</v>
      </c>
      <c r="I42" s="342" t="s">
        <v>218</v>
      </c>
      <c r="J42" s="342" t="s">
        <v>216</v>
      </c>
      <c r="K42" s="342" t="s">
        <v>218</v>
      </c>
      <c r="L42" s="342" t="s">
        <v>216</v>
      </c>
      <c r="M42" s="342" t="s">
        <v>218</v>
      </c>
      <c r="N42" s="342" t="s">
        <v>216</v>
      </c>
      <c r="O42" s="342" t="s">
        <v>222</v>
      </c>
    </row>
    <row r="43" spans="3:15" ht="15">
      <c r="C43" s="342" t="s">
        <v>163</v>
      </c>
      <c r="D43" s="387">
        <f>R12</f>
        <v>281.4446630750079</v>
      </c>
      <c r="E43" s="387">
        <f>R26</f>
        <v>9.913843447726464</v>
      </c>
      <c r="F43" s="387">
        <f>Q12</f>
        <v>72.1851287523097</v>
      </c>
      <c r="G43" s="388">
        <f>Q26</f>
        <v>3.284904592421774</v>
      </c>
      <c r="H43" s="388">
        <f>P5</f>
        <v>173.41621466516392</v>
      </c>
      <c r="I43" s="388">
        <f>P26</f>
        <v>6.628938855304691</v>
      </c>
      <c r="J43" s="389">
        <f aca="true" t="shared" si="21" ref="J43:M45">C$32*F43</f>
        <v>68.57587231469421</v>
      </c>
      <c r="K43" s="389">
        <f t="shared" si="21"/>
        <v>0.1642452296210887</v>
      </c>
      <c r="L43" s="389">
        <f t="shared" si="21"/>
        <v>171.68205251851228</v>
      </c>
      <c r="M43" s="389">
        <f t="shared" si="21"/>
        <v>0.0662893885530469</v>
      </c>
      <c r="N43" s="388">
        <f>O12</f>
        <v>35.84331965753426</v>
      </c>
      <c r="O43" s="390">
        <f>J43+L43+N43</f>
        <v>276.1012444907407</v>
      </c>
    </row>
    <row r="44" spans="3:15" ht="15">
      <c r="C44" s="342" t="s">
        <v>162</v>
      </c>
      <c r="D44" s="387">
        <f aca="true" t="shared" si="22" ref="D44:D45">R13</f>
        <v>264.62581176069074</v>
      </c>
      <c r="E44" s="387">
        <f aca="true" t="shared" si="23" ref="E44:E45">R27</f>
        <v>9.504315132318292</v>
      </c>
      <c r="F44" s="387">
        <f aca="true" t="shared" si="24" ref="F44:F45">Q13</f>
        <v>63.185825014948755</v>
      </c>
      <c r="G44" s="388">
        <f aca="true" t="shared" si="25" ref="G44:G45">Q27</f>
        <v>2.875376277013601</v>
      </c>
      <c r="H44" s="388">
        <f aca="true" t="shared" si="26" ref="H44:H45">P6</f>
        <v>173.41621466516392</v>
      </c>
      <c r="I44" s="388">
        <f aca="true" t="shared" si="27" ref="I44:I45">P27</f>
        <v>6.628938855304691</v>
      </c>
      <c r="J44" s="389">
        <f t="shared" si="21"/>
        <v>60.02653376420131</v>
      </c>
      <c r="K44" s="389">
        <f t="shared" si="21"/>
        <v>0.14376881385068005</v>
      </c>
      <c r="L44" s="389">
        <f t="shared" si="21"/>
        <v>171.68205251851228</v>
      </c>
      <c r="M44" s="389">
        <f t="shared" si="21"/>
        <v>0.0662893885530469</v>
      </c>
      <c r="N44" s="388">
        <f aca="true" t="shared" si="28" ref="N44:N45">O13</f>
        <v>28.02377208057805</v>
      </c>
      <c r="O44" s="390">
        <f aca="true" t="shared" si="29" ref="O44:O45">J44+L44+N44</f>
        <v>259.7323583632916</v>
      </c>
    </row>
    <row r="45" spans="3:15" ht="14.25" customHeight="1">
      <c r="C45" s="368" t="s">
        <v>165</v>
      </c>
      <c r="D45" s="387">
        <f t="shared" si="22"/>
        <v>226.13146884968566</v>
      </c>
      <c r="E45" s="387">
        <f t="shared" si="23"/>
        <v>8.194325194274617</v>
      </c>
      <c r="F45" s="387">
        <f t="shared" si="24"/>
        <v>46.538190233928766</v>
      </c>
      <c r="G45" s="388">
        <f t="shared" si="25"/>
        <v>2.117797910245319</v>
      </c>
      <c r="H45" s="388">
        <f t="shared" si="26"/>
        <v>137.2878366099214</v>
      </c>
      <c r="I45" s="388">
        <f t="shared" si="27"/>
        <v>6.076527284029298</v>
      </c>
      <c r="J45" s="389">
        <f t="shared" si="21"/>
        <v>44.211280722232324</v>
      </c>
      <c r="K45" s="389">
        <f t="shared" si="21"/>
        <v>0.10588989551226596</v>
      </c>
      <c r="L45" s="389">
        <f t="shared" si="21"/>
        <v>135.91495824382218</v>
      </c>
      <c r="M45" s="389">
        <f t="shared" si="21"/>
        <v>0.06076527284029298</v>
      </c>
      <c r="N45" s="388">
        <f t="shared" si="28"/>
        <v>20.628415172689976</v>
      </c>
      <c r="O45" s="390">
        <f t="shared" si="29"/>
        <v>200.75465413874448</v>
      </c>
    </row>
  </sheetData>
  <mergeCells count="16">
    <mergeCell ref="F41:G41"/>
    <mergeCell ref="H41:I41"/>
    <mergeCell ref="J41:K41"/>
    <mergeCell ref="L41:M41"/>
    <mergeCell ref="H23:M23"/>
    <mergeCell ref="H2:M2"/>
    <mergeCell ref="N2:R2"/>
    <mergeCell ref="H16:M16"/>
    <mergeCell ref="N16:R16"/>
    <mergeCell ref="F35:G35"/>
    <mergeCell ref="H35:I35"/>
    <mergeCell ref="J35:K35"/>
    <mergeCell ref="L35:M35"/>
    <mergeCell ref="H9:M9"/>
    <mergeCell ref="N9:R9"/>
    <mergeCell ref="N23:R2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799847602844"/>
  </sheetPr>
  <dimension ref="B1:N40"/>
  <sheetViews>
    <sheetView workbookViewId="0" topLeftCell="G1">
      <selection activeCell="I9" sqref="I9"/>
    </sheetView>
  </sheetViews>
  <sheetFormatPr defaultColWidth="9.140625" defaultRowHeight="15"/>
  <cols>
    <col min="1" max="2" width="9.140625" style="1" customWidth="1"/>
    <col min="3" max="10" width="31.140625" style="1" customWidth="1"/>
    <col min="11" max="11" width="9.140625" style="1" customWidth="1"/>
    <col min="12" max="12" width="41.7109375" style="1" customWidth="1"/>
    <col min="13" max="13" width="22.57421875" style="1" customWidth="1"/>
    <col min="14" max="14" width="33.57421875" style="1" customWidth="1"/>
    <col min="15" max="16384" width="9.140625" style="1" customWidth="1"/>
  </cols>
  <sheetData>
    <row r="1" ht="15">
      <c r="B1" s="1" t="s">
        <v>7</v>
      </c>
    </row>
    <row r="2" ht="15">
      <c r="B2" s="1" t="s">
        <v>238</v>
      </c>
    </row>
    <row r="3" spans="2:14" ht="15">
      <c r="B3" s="15" t="s">
        <v>89</v>
      </c>
      <c r="C3" s="16"/>
      <c r="D3" s="16"/>
      <c r="E3" s="16"/>
      <c r="F3" s="16"/>
      <c r="G3" s="16"/>
      <c r="H3" s="16"/>
      <c r="I3" s="16"/>
      <c r="J3" s="16"/>
      <c r="K3" s="6"/>
      <c r="L3" s="6"/>
      <c r="M3" s="6"/>
      <c r="N3" s="6"/>
    </row>
    <row r="4" spans="2:14" ht="15">
      <c r="B4" s="7"/>
      <c r="C4" s="8" t="s">
        <v>87</v>
      </c>
      <c r="D4" s="8" t="s">
        <v>88</v>
      </c>
      <c r="E4" s="8" t="s">
        <v>91</v>
      </c>
      <c r="F4" s="8" t="s">
        <v>132</v>
      </c>
      <c r="G4" s="8" t="s">
        <v>90</v>
      </c>
      <c r="H4" s="8" t="s">
        <v>134</v>
      </c>
      <c r="I4" s="8" t="s">
        <v>135</v>
      </c>
      <c r="J4" s="8" t="s">
        <v>11</v>
      </c>
      <c r="K4" s="6"/>
      <c r="L4" s="6"/>
      <c r="M4" s="6"/>
      <c r="N4" s="6" t="s">
        <v>47</v>
      </c>
    </row>
    <row r="5" spans="2:14" ht="15">
      <c r="B5" s="9">
        <v>2001</v>
      </c>
      <c r="C5" s="216">
        <f>HLOOKUP(B5,'PNW Total Housing Units'!$A$10:$AH$14,3,FALSE)</f>
        <v>884046.5</v>
      </c>
      <c r="D5" s="216">
        <f>HLOOKUP(B5,'PNW Total Housing Units'!$D$16:$AH$20,3,FALSE)</f>
        <v>15890.4</v>
      </c>
      <c r="E5" s="223">
        <f>SUM(C5:D5)</f>
        <v>899936.9</v>
      </c>
      <c r="F5" s="222">
        <f>$C$9*$M$6*1/$M$8</f>
        <v>29292.887109027586</v>
      </c>
      <c r="G5" s="222">
        <f aca="true" t="shared" si="0" ref="G5:G8">D5*$M$6</f>
        <v>6880.5432</v>
      </c>
      <c r="H5" s="219" t="s">
        <v>133</v>
      </c>
      <c r="I5" s="216">
        <f>SUM(F5:H5)</f>
        <v>36173.430309027586</v>
      </c>
      <c r="J5" s="216">
        <f>I5+$C$9*$M$6</f>
        <v>446273.8498354138</v>
      </c>
      <c r="K5" s="10"/>
      <c r="L5" s="11" t="s">
        <v>6</v>
      </c>
      <c r="M5" s="12"/>
      <c r="N5" s="12"/>
    </row>
    <row r="6" spans="2:14" ht="15">
      <c r="B6" s="9">
        <f aca="true" t="shared" si="1" ref="B6:B38">B5+1</f>
        <v>2002</v>
      </c>
      <c r="C6" s="216">
        <f>HLOOKUP(B6,'PNW Total Housing Units'!$A$10:$AH$14,3,FALSE)</f>
        <v>898676.1</v>
      </c>
      <c r="D6" s="216">
        <f>HLOOKUP(B6,'PNW Total Housing Units'!$D$16:$AH$20,3,FALSE)</f>
        <v>14629.6</v>
      </c>
      <c r="E6" s="223">
        <f aca="true" t="shared" si="2" ref="E6:E38">SUM(C6:D6)</f>
        <v>913305.7</v>
      </c>
      <c r="F6" s="222">
        <f>$C$9*$M$6*1/$M$8</f>
        <v>29292.887109027586</v>
      </c>
      <c r="G6" s="222">
        <f t="shared" si="0"/>
        <v>6334.6168</v>
      </c>
      <c r="H6" s="219" t="s">
        <v>133</v>
      </c>
      <c r="I6" s="216">
        <f aca="true" t="shared" si="3" ref="I6:I38">SUM(F6:H6)</f>
        <v>35627.50390902758</v>
      </c>
      <c r="J6" s="216">
        <f aca="true" t="shared" si="4" ref="J6:J38">I6+$C$9*$M$6</f>
        <v>445727.92343541374</v>
      </c>
      <c r="K6" s="10"/>
      <c r="L6" s="13" t="s">
        <v>85</v>
      </c>
      <c r="M6" s="220">
        <f>Assumptions!C128</f>
        <v>0.433</v>
      </c>
      <c r="N6" s="14" t="s">
        <v>86</v>
      </c>
    </row>
    <row r="7" spans="2:14" ht="15">
      <c r="B7" s="9">
        <f t="shared" si="1"/>
        <v>2003</v>
      </c>
      <c r="C7" s="216">
        <f>HLOOKUP(B7,'PNW Total Housing Units'!$A$10:$AH$14,3,FALSE)</f>
        <v>913665.7</v>
      </c>
      <c r="D7" s="216">
        <f>HLOOKUP(B7,'PNW Total Housing Units'!$D$16:$AH$20,3,FALSE)</f>
        <v>14989.6</v>
      </c>
      <c r="E7" s="223">
        <f t="shared" si="2"/>
        <v>928655.2999999999</v>
      </c>
      <c r="F7" s="222">
        <f>$C$9*$M$6*1/$M$8</f>
        <v>29292.887109027586</v>
      </c>
      <c r="G7" s="222">
        <f t="shared" si="0"/>
        <v>6490.4968</v>
      </c>
      <c r="H7" s="219" t="s">
        <v>133</v>
      </c>
      <c r="I7" s="216">
        <f t="shared" si="3"/>
        <v>35783.38390902759</v>
      </c>
      <c r="J7" s="216">
        <f t="shared" si="4"/>
        <v>445883.80343541375</v>
      </c>
      <c r="K7" s="10"/>
      <c r="L7" s="13" t="s">
        <v>127</v>
      </c>
      <c r="M7" s="14">
        <v>0</v>
      </c>
      <c r="N7" s="14" t="s">
        <v>86</v>
      </c>
    </row>
    <row r="8" spans="2:14" ht="15">
      <c r="B8" s="9">
        <f t="shared" si="1"/>
        <v>2004</v>
      </c>
      <c r="C8" s="216">
        <f>HLOOKUP(B8,'PNW Total Housing Units'!$A$10:$AH$14,3,FALSE)</f>
        <v>930543.2274660764</v>
      </c>
      <c r="D8" s="216">
        <f>HLOOKUP(B8,'PNW Total Housing Units'!$D$16:$AH$20,3,FALSE)</f>
        <v>16877.527466076368</v>
      </c>
      <c r="E8" s="223">
        <f t="shared" si="2"/>
        <v>947420.7549321528</v>
      </c>
      <c r="F8" s="222">
        <f>$C$9*$M$6*1/$M$8</f>
        <v>29292.887109027586</v>
      </c>
      <c r="G8" s="222">
        <f t="shared" si="0"/>
        <v>7307.969392811067</v>
      </c>
      <c r="H8" s="219" t="s">
        <v>133</v>
      </c>
      <c r="I8" s="216">
        <f t="shared" si="3"/>
        <v>36600.85650183865</v>
      </c>
      <c r="J8" s="216">
        <f t="shared" si="4"/>
        <v>446701.27602822485</v>
      </c>
      <c r="K8" s="10"/>
      <c r="L8" s="14" t="s">
        <v>128</v>
      </c>
      <c r="M8" s="221">
        <v>14</v>
      </c>
      <c r="N8" s="14" t="s">
        <v>86</v>
      </c>
    </row>
    <row r="9" spans="2:14" ht="15">
      <c r="B9" s="9">
        <f t="shared" si="1"/>
        <v>2005</v>
      </c>
      <c r="C9" s="216">
        <f>HLOOKUP(B9,'PNW Total Housing Units'!$A$10:$AH$14,3,FALSE)</f>
        <v>947114.1328553953</v>
      </c>
      <c r="D9" s="216">
        <f>HLOOKUP(B9,'PNW Total Housing Units'!$D$16:$AH$20,3,FALSE)</f>
        <v>16570.905389318883</v>
      </c>
      <c r="E9" s="216">
        <f t="shared" si="2"/>
        <v>963685.0382447143</v>
      </c>
      <c r="F9" s="222">
        <f aca="true" t="shared" si="5" ref="F9:F22">$C$9*$M$6*1/$M$8</f>
        <v>29292.887109027586</v>
      </c>
      <c r="G9" s="216">
        <f aca="true" t="shared" si="6" ref="G9:G35">D9*$M$6</f>
        <v>7175.202033575076</v>
      </c>
      <c r="H9" s="219" t="s">
        <v>133</v>
      </c>
      <c r="I9" s="216">
        <f t="shared" si="3"/>
        <v>36468.089142602665</v>
      </c>
      <c r="J9" s="216">
        <f t="shared" si="4"/>
        <v>446568.5086689888</v>
      </c>
      <c r="K9" s="10"/>
      <c r="L9" s="14"/>
      <c r="M9" s="14"/>
      <c r="N9" s="14"/>
    </row>
    <row r="10" spans="2:14" ht="15">
      <c r="B10" s="9">
        <f t="shared" si="1"/>
        <v>2006</v>
      </c>
      <c r="C10" s="216">
        <f>HLOOKUP(B10,'PNW Total Housing Units'!$A$10:$AH$14,3,FALSE)</f>
        <v>965629.3377784258</v>
      </c>
      <c r="D10" s="216">
        <f>HLOOKUP(B10,'PNW Total Housing Units'!$D$16:$AH$20,3,FALSE)</f>
        <v>18515.20492303047</v>
      </c>
      <c r="E10" s="216">
        <f t="shared" si="2"/>
        <v>984144.5427014562</v>
      </c>
      <c r="F10" s="222">
        <f t="shared" si="5"/>
        <v>29292.887109027586</v>
      </c>
      <c r="G10" s="216">
        <f t="shared" si="6"/>
        <v>8017.083731672193</v>
      </c>
      <c r="H10" s="219" t="s">
        <v>133</v>
      </c>
      <c r="I10" s="216">
        <f t="shared" si="3"/>
        <v>37309.97084069978</v>
      </c>
      <c r="J10" s="216">
        <f t="shared" si="4"/>
        <v>447410.390367086</v>
      </c>
      <c r="K10" s="10"/>
      <c r="L10" s="6"/>
      <c r="M10" s="6"/>
      <c r="N10" s="6"/>
    </row>
    <row r="11" spans="2:14" ht="15">
      <c r="B11" s="9">
        <f t="shared" si="1"/>
        <v>2007</v>
      </c>
      <c r="C11" s="216">
        <f>HLOOKUP(B11,'PNW Total Housing Units'!$A$10:$AH$14,3,FALSE)</f>
        <v>983777.8984363356</v>
      </c>
      <c r="D11" s="216">
        <f>HLOOKUP(B11,'PNW Total Housing Units'!$D$16:$AH$20,3,FALSE)</f>
        <v>18148.56065790994</v>
      </c>
      <c r="E11" s="216">
        <f t="shared" si="2"/>
        <v>1001926.4590942456</v>
      </c>
      <c r="F11" s="222">
        <f t="shared" si="5"/>
        <v>29292.887109027586</v>
      </c>
      <c r="G11" s="216">
        <f t="shared" si="6"/>
        <v>7858.326764875004</v>
      </c>
      <c r="H11" s="219" t="s">
        <v>133</v>
      </c>
      <c r="I11" s="216">
        <f t="shared" si="3"/>
        <v>37151.21387390259</v>
      </c>
      <c r="J11" s="216">
        <f t="shared" si="4"/>
        <v>447251.63340028876</v>
      </c>
      <c r="K11" s="10"/>
      <c r="L11" s="6"/>
      <c r="M11" s="6"/>
      <c r="N11" s="6"/>
    </row>
    <row r="12" spans="2:14" ht="15">
      <c r="B12" s="9">
        <f t="shared" si="1"/>
        <v>2008</v>
      </c>
      <c r="C12" s="216">
        <f>HLOOKUP(B12,'PNW Total Housing Units'!$A$10:$AH$14,3,FALSE)</f>
        <v>997322.7976194748</v>
      </c>
      <c r="D12" s="216">
        <f>HLOOKUP(B12,'PNW Total Housing Units'!$D$16:$AH$20,3,FALSE)</f>
        <v>13544.899183139132</v>
      </c>
      <c r="E12" s="216">
        <f t="shared" si="2"/>
        <v>1010867.6968026139</v>
      </c>
      <c r="F12" s="222">
        <f t="shared" si="5"/>
        <v>29292.887109027586</v>
      </c>
      <c r="G12" s="216">
        <f t="shared" si="6"/>
        <v>5864.941346299244</v>
      </c>
      <c r="H12" s="219" t="s">
        <v>133</v>
      </c>
      <c r="I12" s="216">
        <f t="shared" si="3"/>
        <v>35157.82845532683</v>
      </c>
      <c r="J12" s="216">
        <f t="shared" si="4"/>
        <v>445258.24798171304</v>
      </c>
      <c r="K12" s="10"/>
      <c r="L12" s="6"/>
      <c r="M12" s="6"/>
      <c r="N12" s="6"/>
    </row>
    <row r="13" spans="2:14" ht="15">
      <c r="B13" s="9">
        <f t="shared" si="1"/>
        <v>2009</v>
      </c>
      <c r="C13" s="216">
        <f>HLOOKUP(B13,'PNW Total Housing Units'!$A$10:$AH$14,3,FALSE)</f>
        <v>1003273.0725300342</v>
      </c>
      <c r="D13" s="216">
        <f>HLOOKUP(B13,'PNW Total Housing Units'!$D$16:$AH$20,3,FALSE)</f>
        <v>5950.274910559316</v>
      </c>
      <c r="E13" s="216">
        <f t="shared" si="2"/>
        <v>1009223.3474405935</v>
      </c>
      <c r="F13" s="222">
        <f t="shared" si="5"/>
        <v>29292.887109027586</v>
      </c>
      <c r="G13" s="216">
        <f t="shared" si="6"/>
        <v>2576.4690362721835</v>
      </c>
      <c r="H13" s="219" t="s">
        <v>133</v>
      </c>
      <c r="I13" s="216">
        <f t="shared" si="3"/>
        <v>31869.35614529977</v>
      </c>
      <c r="J13" s="216">
        <f t="shared" si="4"/>
        <v>441969.775671686</v>
      </c>
      <c r="K13" s="10"/>
      <c r="L13" s="6"/>
      <c r="M13" s="6"/>
      <c r="N13" s="6"/>
    </row>
    <row r="14" spans="2:14" ht="15">
      <c r="B14" s="9">
        <f t="shared" si="1"/>
        <v>2010</v>
      </c>
      <c r="C14" s="216">
        <f>HLOOKUP(B14,'PNW Total Housing Units'!$A$10:$AH$14,3,FALSE)</f>
        <v>1003273.0725300342</v>
      </c>
      <c r="D14" s="216">
        <f>HLOOKUP(B14,'PNW Total Housing Units'!$D$16:$AH$20,3,FALSE)</f>
        <v>9362.377444357324</v>
      </c>
      <c r="E14" s="216">
        <f t="shared" si="2"/>
        <v>1012635.4499743916</v>
      </c>
      <c r="F14" s="222">
        <f t="shared" si="5"/>
        <v>29292.887109027586</v>
      </c>
      <c r="G14" s="216">
        <f t="shared" si="6"/>
        <v>4053.9094334067213</v>
      </c>
      <c r="H14" s="219" t="s">
        <v>133</v>
      </c>
      <c r="I14" s="216">
        <f t="shared" si="3"/>
        <v>33346.796542434306</v>
      </c>
      <c r="J14" s="216">
        <f t="shared" si="4"/>
        <v>443447.2160688205</v>
      </c>
      <c r="K14" s="10"/>
      <c r="L14" s="6"/>
      <c r="M14" s="6"/>
      <c r="N14" s="6"/>
    </row>
    <row r="15" spans="2:14" ht="15">
      <c r="B15" s="9">
        <f t="shared" si="1"/>
        <v>2011</v>
      </c>
      <c r="C15" s="216">
        <f>HLOOKUP(B15,'PNW Total Housing Units'!$A$10:$AH$14,3,FALSE)</f>
        <v>1003273.0725300342</v>
      </c>
      <c r="D15" s="216">
        <f>HLOOKUP(B15,'PNW Total Housing Units'!$D$16:$AH$20,3,FALSE)</f>
        <v>13644.610372230789</v>
      </c>
      <c r="E15" s="216">
        <f t="shared" si="2"/>
        <v>1016917.682902265</v>
      </c>
      <c r="F15" s="222">
        <f t="shared" si="5"/>
        <v>29292.887109027586</v>
      </c>
      <c r="G15" s="216">
        <f t="shared" si="6"/>
        <v>5908.116291175931</v>
      </c>
      <c r="H15" s="219" t="s">
        <v>133</v>
      </c>
      <c r="I15" s="216">
        <f t="shared" si="3"/>
        <v>35201.00340020352</v>
      </c>
      <c r="J15" s="216">
        <f t="shared" si="4"/>
        <v>445301.42292658973</v>
      </c>
      <c r="K15" s="10"/>
      <c r="L15" s="6"/>
      <c r="M15" s="6"/>
      <c r="N15" s="6"/>
    </row>
    <row r="16" spans="2:14" ht="15">
      <c r="B16" s="9">
        <f t="shared" si="1"/>
        <v>2012</v>
      </c>
      <c r="C16" s="216">
        <f>HLOOKUP(B16,'PNW Total Housing Units'!$A$10:$AH$14,3,FALSE)</f>
        <v>1003273.0725300342</v>
      </c>
      <c r="D16" s="216">
        <f>HLOOKUP(B16,'PNW Total Housing Units'!$D$16:$AH$20,3,FALSE)</f>
        <v>14847.689257490347</v>
      </c>
      <c r="E16" s="216">
        <f t="shared" si="2"/>
        <v>1018120.7617875246</v>
      </c>
      <c r="F16" s="222">
        <f t="shared" si="5"/>
        <v>29292.887109027586</v>
      </c>
      <c r="G16" s="216">
        <f t="shared" si="6"/>
        <v>6429.04944849332</v>
      </c>
      <c r="H16" s="219" t="s">
        <v>133</v>
      </c>
      <c r="I16" s="216">
        <f t="shared" si="3"/>
        <v>35721.93655752091</v>
      </c>
      <c r="J16" s="216">
        <f t="shared" si="4"/>
        <v>445822.35608390707</v>
      </c>
      <c r="K16" s="10"/>
      <c r="L16" s="6"/>
      <c r="M16" s="6"/>
      <c r="N16" s="6"/>
    </row>
    <row r="17" spans="2:14" ht="15">
      <c r="B17" s="9">
        <f t="shared" si="1"/>
        <v>2013</v>
      </c>
      <c r="C17" s="216">
        <f>HLOOKUP(B17,'PNW Total Housing Units'!$A$10:$AH$14,3,FALSE)</f>
        <v>1003273.0725300342</v>
      </c>
      <c r="D17" s="216">
        <f>HLOOKUP(B17,'PNW Total Housing Units'!$D$16:$AH$20,3,FALSE)</f>
        <v>15684.23458799957</v>
      </c>
      <c r="E17" s="216">
        <f t="shared" si="2"/>
        <v>1018957.3071180338</v>
      </c>
      <c r="F17" s="222">
        <f t="shared" si="5"/>
        <v>29292.887109027586</v>
      </c>
      <c r="G17" s="216">
        <f t="shared" si="6"/>
        <v>6791.273576603814</v>
      </c>
      <c r="H17" s="219" t="s">
        <v>133</v>
      </c>
      <c r="I17" s="216">
        <f t="shared" si="3"/>
        <v>36084.1606856314</v>
      </c>
      <c r="J17" s="216">
        <f t="shared" si="4"/>
        <v>446184.5802120176</v>
      </c>
      <c r="K17" s="10"/>
      <c r="L17" s="6"/>
      <c r="M17" s="6"/>
      <c r="N17" s="6"/>
    </row>
    <row r="18" spans="2:14" ht="15">
      <c r="B18" s="9">
        <f t="shared" si="1"/>
        <v>2014</v>
      </c>
      <c r="C18" s="216">
        <f>HLOOKUP(B18,'PNW Total Housing Units'!$A$10:$AH$14,3,FALSE)</f>
        <v>1003273.0725300342</v>
      </c>
      <c r="D18" s="216">
        <f>HLOOKUP(B18,'PNW Total Housing Units'!$D$16:$AH$20,3,FALSE)</f>
        <v>16844.584283130796</v>
      </c>
      <c r="E18" s="216">
        <f t="shared" si="2"/>
        <v>1020117.656813165</v>
      </c>
      <c r="F18" s="222">
        <f t="shared" si="5"/>
        <v>29292.887109027586</v>
      </c>
      <c r="G18" s="216">
        <f t="shared" si="6"/>
        <v>7293.704994595635</v>
      </c>
      <c r="H18" s="219" t="s">
        <v>133</v>
      </c>
      <c r="I18" s="216">
        <f t="shared" si="3"/>
        <v>36586.59210362322</v>
      </c>
      <c r="J18" s="216">
        <f t="shared" si="4"/>
        <v>446687.0116300094</v>
      </c>
      <c r="K18" s="10"/>
      <c r="L18" s="6"/>
      <c r="M18" s="6"/>
      <c r="N18" s="6"/>
    </row>
    <row r="19" spans="2:14" ht="15">
      <c r="B19" s="9">
        <f t="shared" si="1"/>
        <v>2015</v>
      </c>
      <c r="C19" s="216">
        <f>HLOOKUP(B19,'PNW Total Housing Units'!$A$10:$AH$14,3,FALSE)</f>
        <v>1003273.0725300342</v>
      </c>
      <c r="D19" s="216">
        <f>HLOOKUP(B19,'PNW Total Housing Units'!$D$16:$AH$20,3,FALSE)</f>
        <v>18222.343635053</v>
      </c>
      <c r="E19" s="216">
        <f t="shared" si="2"/>
        <v>1021495.4161650873</v>
      </c>
      <c r="F19" s="222">
        <f t="shared" si="5"/>
        <v>29292.887109027586</v>
      </c>
      <c r="G19" s="216">
        <f t="shared" si="6"/>
        <v>7890.274793977948</v>
      </c>
      <c r="H19" s="219" t="s">
        <v>133</v>
      </c>
      <c r="I19" s="216">
        <f t="shared" si="3"/>
        <v>37183.16190300554</v>
      </c>
      <c r="J19" s="216">
        <f t="shared" si="4"/>
        <v>447283.58142939175</v>
      </c>
      <c r="K19" s="10"/>
      <c r="L19" s="6"/>
      <c r="M19" s="6"/>
      <c r="N19" s="6"/>
    </row>
    <row r="20" spans="2:14" ht="15">
      <c r="B20" s="9">
        <f t="shared" si="1"/>
        <v>2016</v>
      </c>
      <c r="C20" s="216">
        <f>HLOOKUP(B20,'PNW Total Housing Units'!$A$10:$AH$14,3,FALSE)</f>
        <v>1003273.0725300342</v>
      </c>
      <c r="D20" s="216">
        <f>HLOOKUP(B20,'PNW Total Housing Units'!$D$16:$AH$20,3,FALSE)</f>
        <v>19354.134297917823</v>
      </c>
      <c r="E20" s="216">
        <f t="shared" si="2"/>
        <v>1022627.2068279521</v>
      </c>
      <c r="F20" s="222">
        <f t="shared" si="5"/>
        <v>29292.887109027586</v>
      </c>
      <c r="G20" s="216">
        <f t="shared" si="6"/>
        <v>8380.340150998418</v>
      </c>
      <c r="H20" s="216">
        <f aca="true" t="shared" si="7" ref="H20:H38">G20*1/$M$8</f>
        <v>598.5957250713155</v>
      </c>
      <c r="I20" s="216">
        <f t="shared" si="3"/>
        <v>38271.82298509732</v>
      </c>
      <c r="J20" s="216">
        <f t="shared" si="4"/>
        <v>448372.2425114835</v>
      </c>
      <c r="K20" s="10"/>
      <c r="L20" s="6"/>
      <c r="M20" s="6"/>
      <c r="N20" s="6"/>
    </row>
    <row r="21" spans="2:14" ht="15">
      <c r="B21" s="9">
        <f t="shared" si="1"/>
        <v>2017</v>
      </c>
      <c r="C21" s="216">
        <f>HLOOKUP(B21,'PNW Total Housing Units'!$A$10:$AH$14,3,FALSE)</f>
        <v>1003273.0725300342</v>
      </c>
      <c r="D21" s="216">
        <f>HLOOKUP(B21,'PNW Total Housing Units'!$D$16:$AH$20,3,FALSE)</f>
        <v>19989.320482069594</v>
      </c>
      <c r="E21" s="216">
        <f t="shared" si="2"/>
        <v>1023262.3930121039</v>
      </c>
      <c r="F21" s="222">
        <f t="shared" si="5"/>
        <v>29292.887109027586</v>
      </c>
      <c r="G21" s="216">
        <f t="shared" si="6"/>
        <v>8655.375768736134</v>
      </c>
      <c r="H21" s="216">
        <f t="shared" si="7"/>
        <v>618.2411263382953</v>
      </c>
      <c r="I21" s="216">
        <f t="shared" si="3"/>
        <v>38566.50400410202</v>
      </c>
      <c r="J21" s="216">
        <f t="shared" si="4"/>
        <v>448666.9235304882</v>
      </c>
      <c r="K21" s="10"/>
      <c r="L21" s="6"/>
      <c r="M21" s="6"/>
      <c r="N21" s="6"/>
    </row>
    <row r="22" spans="2:14" ht="15">
      <c r="B22" s="9">
        <f t="shared" si="1"/>
        <v>2018</v>
      </c>
      <c r="C22" s="216">
        <f>HLOOKUP(B22,'PNW Total Housing Units'!$A$10:$AH$14,3,FALSE)</f>
        <v>1003273.0725300342</v>
      </c>
      <c r="D22" s="216">
        <f>HLOOKUP(B22,'PNW Total Housing Units'!$D$16:$AH$20,3,FALSE)</f>
        <v>20686.196941607264</v>
      </c>
      <c r="E22" s="216">
        <f t="shared" si="2"/>
        <v>1023959.2694716415</v>
      </c>
      <c r="F22" s="222">
        <f t="shared" si="5"/>
        <v>29292.887109027586</v>
      </c>
      <c r="G22" s="216">
        <f t="shared" si="6"/>
        <v>8957.123275715945</v>
      </c>
      <c r="H22" s="216">
        <f t="shared" si="7"/>
        <v>639.7945196939961</v>
      </c>
      <c r="I22" s="216">
        <f t="shared" si="3"/>
        <v>38889.80490443753</v>
      </c>
      <c r="J22" s="216">
        <f t="shared" si="4"/>
        <v>448990.2244308237</v>
      </c>
      <c r="K22" s="10"/>
      <c r="L22" s="6"/>
      <c r="M22" s="6"/>
      <c r="N22" s="6"/>
    </row>
    <row r="23" spans="2:14" ht="15">
      <c r="B23" s="9">
        <f t="shared" si="1"/>
        <v>2019</v>
      </c>
      <c r="C23" s="216">
        <f>HLOOKUP(B23,'PNW Total Housing Units'!$A$10:$AH$14,3,FALSE)</f>
        <v>1003273.0725300342</v>
      </c>
      <c r="D23" s="216">
        <f>HLOOKUP(B23,'PNW Total Housing Units'!$D$16:$AH$20,3,FALSE)</f>
        <v>21491.767756851077</v>
      </c>
      <c r="E23" s="216">
        <f t="shared" si="2"/>
        <v>1024764.8402868853</v>
      </c>
      <c r="F23" s="216">
        <f>HLOOKUP(B23,'DHW &amp; Appliance Units'!$A$23:$AL$44,17)</f>
        <v>0</v>
      </c>
      <c r="G23" s="216">
        <f t="shared" si="6"/>
        <v>9305.935438716517</v>
      </c>
      <c r="H23" s="216">
        <f t="shared" si="7"/>
        <v>664.7096741940369</v>
      </c>
      <c r="I23" s="216">
        <f t="shared" si="3"/>
        <v>9970.645112910554</v>
      </c>
      <c r="J23" s="216">
        <f t="shared" si="4"/>
        <v>420071.06463929673</v>
      </c>
      <c r="K23" s="10"/>
      <c r="L23" s="6"/>
      <c r="M23" s="6"/>
      <c r="N23" s="6"/>
    </row>
    <row r="24" spans="2:14" ht="15">
      <c r="B24" s="9">
        <f t="shared" si="1"/>
        <v>2020</v>
      </c>
      <c r="C24" s="216">
        <f>HLOOKUP(B24,'PNW Total Housing Units'!$A$10:$AH$14,3,FALSE)</f>
        <v>1003273.0725300342</v>
      </c>
      <c r="D24" s="216">
        <f>HLOOKUP(B24,'PNW Total Housing Units'!$D$16:$AH$20,3,FALSE)</f>
        <v>21967.863138643363</v>
      </c>
      <c r="E24" s="216">
        <f t="shared" si="2"/>
        <v>1025240.9356686776</v>
      </c>
      <c r="F24" s="216">
        <f>HLOOKUP(B24,'DHW &amp; Appliance Units'!$A$23:$AL$44,17)</f>
        <v>0</v>
      </c>
      <c r="G24" s="216">
        <f t="shared" si="6"/>
        <v>9512.084739032576</v>
      </c>
      <c r="H24" s="216">
        <f t="shared" si="7"/>
        <v>679.4346242166126</v>
      </c>
      <c r="I24" s="216">
        <f t="shared" si="3"/>
        <v>10191.519363249188</v>
      </c>
      <c r="J24" s="216">
        <f t="shared" si="4"/>
        <v>420291.9388896354</v>
      </c>
      <c r="K24" s="10"/>
      <c r="L24" s="6"/>
      <c r="M24" s="6"/>
      <c r="N24" s="6"/>
    </row>
    <row r="25" spans="2:14" ht="15">
      <c r="B25" s="9">
        <f t="shared" si="1"/>
        <v>2021</v>
      </c>
      <c r="C25" s="216">
        <f>HLOOKUP(B25,'PNW Total Housing Units'!$A$10:$AH$14,3,FALSE)</f>
        <v>1003273.0725300342</v>
      </c>
      <c r="D25" s="216">
        <f>HLOOKUP(B25,'PNW Total Housing Units'!$D$16:$AH$20,3,FALSE)</f>
        <v>21579.799836895727</v>
      </c>
      <c r="E25" s="216">
        <f t="shared" si="2"/>
        <v>1024852.87236693</v>
      </c>
      <c r="F25" s="216">
        <f>HLOOKUP(B25,'DHW &amp; Appliance Units'!$A$23:$AL$44,17)</f>
        <v>0</v>
      </c>
      <c r="G25" s="216">
        <f t="shared" si="6"/>
        <v>9344.053329375849</v>
      </c>
      <c r="H25" s="216">
        <f t="shared" si="7"/>
        <v>667.4323806697035</v>
      </c>
      <c r="I25" s="216">
        <f t="shared" si="3"/>
        <v>10011.485710045552</v>
      </c>
      <c r="J25" s="216">
        <f t="shared" si="4"/>
        <v>420111.90523643175</v>
      </c>
      <c r="K25" s="10"/>
      <c r="L25" s="6"/>
      <c r="M25" s="6"/>
      <c r="N25" s="6"/>
    </row>
    <row r="26" spans="2:14" ht="15">
      <c r="B26" s="9">
        <f t="shared" si="1"/>
        <v>2022</v>
      </c>
      <c r="C26" s="216">
        <f>HLOOKUP(B26,'PNW Total Housing Units'!$A$10:$AH$14,3,FALSE)</f>
        <v>1003273.0725300342</v>
      </c>
      <c r="D26" s="216">
        <f>HLOOKUP(B26,'PNW Total Housing Units'!$D$16:$AH$20,3,FALSE)</f>
        <v>21821.288466020036</v>
      </c>
      <c r="E26" s="216">
        <f t="shared" si="2"/>
        <v>1025094.3609960543</v>
      </c>
      <c r="F26" s="216">
        <f>HLOOKUP(B26,'DHW &amp; Appliance Units'!$A$23:$AL$44,17)</f>
        <v>0</v>
      </c>
      <c r="G26" s="216">
        <f t="shared" si="6"/>
        <v>9448.617905786676</v>
      </c>
      <c r="H26" s="216">
        <f t="shared" si="7"/>
        <v>674.9012789847626</v>
      </c>
      <c r="I26" s="216">
        <f t="shared" si="3"/>
        <v>10123.519184771438</v>
      </c>
      <c r="J26" s="216">
        <f t="shared" si="4"/>
        <v>420223.93871115765</v>
      </c>
      <c r="K26" s="10"/>
      <c r="L26" s="6"/>
      <c r="M26" s="6"/>
      <c r="N26" s="6"/>
    </row>
    <row r="27" spans="2:14" ht="15">
      <c r="B27" s="9">
        <f t="shared" si="1"/>
        <v>2023</v>
      </c>
      <c r="C27" s="216">
        <f>HLOOKUP(B27,'PNW Total Housing Units'!$A$10:$AH$14,3,FALSE)</f>
        <v>1003273.0725300342</v>
      </c>
      <c r="D27" s="216">
        <f>HLOOKUP(B27,'PNW Total Housing Units'!$D$16:$AH$20,3,FALSE)</f>
        <v>21921.59970881549</v>
      </c>
      <c r="E27" s="216">
        <f t="shared" si="2"/>
        <v>1025194.6722388497</v>
      </c>
      <c r="F27" s="216">
        <f>HLOOKUP(B27,'DHW &amp; Appliance Units'!$A$23:$AL$44,17)</f>
        <v>0</v>
      </c>
      <c r="G27" s="216">
        <f t="shared" si="6"/>
        <v>9492.052673917107</v>
      </c>
      <c r="H27" s="216">
        <f t="shared" si="7"/>
        <v>678.0037624226505</v>
      </c>
      <c r="I27" s="216">
        <f t="shared" si="3"/>
        <v>10170.056436339757</v>
      </c>
      <c r="J27" s="216">
        <f t="shared" si="4"/>
        <v>420270.47596272593</v>
      </c>
      <c r="K27" s="10"/>
      <c r="L27" s="6"/>
      <c r="M27" s="6"/>
      <c r="N27" s="6"/>
    </row>
    <row r="28" spans="2:14" ht="15">
      <c r="B28" s="9">
        <f t="shared" si="1"/>
        <v>2024</v>
      </c>
      <c r="C28" s="216">
        <f>HLOOKUP(B28,'PNW Total Housing Units'!$A$10:$AH$14,3,FALSE)</f>
        <v>1003273.0725300342</v>
      </c>
      <c r="D28" s="216">
        <f>HLOOKUP(B28,'PNW Total Housing Units'!$D$16:$AH$20,3,FALSE)</f>
        <v>21860.746774473155</v>
      </c>
      <c r="E28" s="216">
        <f t="shared" si="2"/>
        <v>1025133.8193045073</v>
      </c>
      <c r="F28" s="216">
        <f>HLOOKUP(B28,'DHW &amp; Appliance Units'!$A$23:$AL$44,17)</f>
        <v>0</v>
      </c>
      <c r="G28" s="216">
        <f t="shared" si="6"/>
        <v>9465.703353346877</v>
      </c>
      <c r="H28" s="216">
        <f t="shared" si="7"/>
        <v>676.1216680962054</v>
      </c>
      <c r="I28" s="216">
        <f t="shared" si="3"/>
        <v>10141.825021443083</v>
      </c>
      <c r="J28" s="216">
        <f t="shared" si="4"/>
        <v>420242.24454782926</v>
      </c>
      <c r="K28" s="10"/>
      <c r="L28" s="6"/>
      <c r="M28" s="6"/>
      <c r="N28" s="6"/>
    </row>
    <row r="29" spans="2:14" ht="15">
      <c r="B29" s="9">
        <f t="shared" si="1"/>
        <v>2025</v>
      </c>
      <c r="C29" s="216">
        <f>HLOOKUP(B29,'PNW Total Housing Units'!$A$10:$AH$14,3,FALSE)</f>
        <v>1003273.0725300342</v>
      </c>
      <c r="D29" s="216">
        <f>HLOOKUP(B29,'PNW Total Housing Units'!$D$16:$AH$20,3,FALSE)</f>
        <v>21624.50312538283</v>
      </c>
      <c r="E29" s="216">
        <f t="shared" si="2"/>
        <v>1024897.575655417</v>
      </c>
      <c r="F29" s="216">
        <f>HLOOKUP(B29,'DHW &amp; Appliance Units'!$A$23:$AL$44,17)</f>
        <v>0</v>
      </c>
      <c r="G29" s="216">
        <f t="shared" si="6"/>
        <v>9363.409853290766</v>
      </c>
      <c r="H29" s="216">
        <f t="shared" si="7"/>
        <v>668.814989520769</v>
      </c>
      <c r="I29" s="216">
        <f t="shared" si="3"/>
        <v>10032.224842811536</v>
      </c>
      <c r="J29" s="216">
        <f t="shared" si="4"/>
        <v>420132.6443691977</v>
      </c>
      <c r="K29" s="10"/>
      <c r="L29" s="6"/>
      <c r="M29" s="6"/>
      <c r="N29" s="6"/>
    </row>
    <row r="30" spans="2:14" ht="15">
      <c r="B30" s="9">
        <f t="shared" si="1"/>
        <v>2026</v>
      </c>
      <c r="C30" s="216">
        <f>HLOOKUP(B30,'PNW Total Housing Units'!$A$10:$AH$14,3,FALSE)</f>
        <v>1003273.0725300342</v>
      </c>
      <c r="D30" s="216">
        <f>HLOOKUP(B30,'PNW Total Housing Units'!$D$16:$AH$20,3,FALSE)</f>
        <v>21300.211976346254</v>
      </c>
      <c r="E30" s="216">
        <f t="shared" si="2"/>
        <v>1024573.2845063804</v>
      </c>
      <c r="F30" s="216">
        <f>HLOOKUP(B30,'DHW &amp; Appliance Units'!$A$23:$AL$44,17)</f>
        <v>0</v>
      </c>
      <c r="G30" s="216">
        <f t="shared" si="6"/>
        <v>9222.991785757928</v>
      </c>
      <c r="H30" s="216">
        <f t="shared" si="7"/>
        <v>658.7851275541377</v>
      </c>
      <c r="I30" s="216">
        <f t="shared" si="3"/>
        <v>9881.776913312066</v>
      </c>
      <c r="J30" s="216">
        <f t="shared" si="4"/>
        <v>419982.1964396983</v>
      </c>
      <c r="K30" s="10"/>
      <c r="L30" s="6"/>
      <c r="M30" s="6"/>
      <c r="N30" s="6"/>
    </row>
    <row r="31" spans="2:14" ht="15">
      <c r="B31" s="9">
        <f t="shared" si="1"/>
        <v>2027</v>
      </c>
      <c r="C31" s="216">
        <f>HLOOKUP(B31,'PNW Total Housing Units'!$A$10:$AH$14,3,FALSE)</f>
        <v>1003273.0725300342</v>
      </c>
      <c r="D31" s="216">
        <f>HLOOKUP(B31,'PNW Total Housing Units'!$D$16:$AH$20,3,FALSE)</f>
        <v>21199.601342913986</v>
      </c>
      <c r="E31" s="216">
        <f t="shared" si="2"/>
        <v>1024472.6738729482</v>
      </c>
      <c r="F31" s="216">
        <f>HLOOKUP(B31,'DHW &amp; Appliance Units'!$A$23:$AL$44,17)</f>
        <v>0</v>
      </c>
      <c r="G31" s="216">
        <f t="shared" si="6"/>
        <v>9179.427381481755</v>
      </c>
      <c r="H31" s="216">
        <f t="shared" si="7"/>
        <v>655.6733843915539</v>
      </c>
      <c r="I31" s="216">
        <f t="shared" si="3"/>
        <v>9835.100765873309</v>
      </c>
      <c r="J31" s="216">
        <f t="shared" si="4"/>
        <v>419935.5202922595</v>
      </c>
      <c r="K31" s="10"/>
      <c r="L31" s="6"/>
      <c r="M31" s="6"/>
      <c r="N31" s="6"/>
    </row>
    <row r="32" spans="2:14" ht="15">
      <c r="B32" s="9">
        <f t="shared" si="1"/>
        <v>2028</v>
      </c>
      <c r="C32" s="216">
        <f>HLOOKUP(B32,'PNW Total Housing Units'!$A$10:$AH$14,3,FALSE)</f>
        <v>1003273.07253003</v>
      </c>
      <c r="D32" s="216">
        <f>HLOOKUP(B32,'PNW Total Housing Units'!$D$16:$AH$20,3,FALSE)</f>
        <v>21157.038750647574</v>
      </c>
      <c r="E32" s="216">
        <f t="shared" si="2"/>
        <v>1024430.1112806776</v>
      </c>
      <c r="F32" s="216">
        <f>HLOOKUP(B32,'DHW &amp; Appliance Units'!$A$23:$AL$44,17)</f>
        <v>0</v>
      </c>
      <c r="G32" s="216">
        <f t="shared" si="6"/>
        <v>9160.9977790304</v>
      </c>
      <c r="H32" s="216">
        <f t="shared" si="7"/>
        <v>654.3569842164571</v>
      </c>
      <c r="I32" s="216">
        <f t="shared" si="3"/>
        <v>9815.354763246858</v>
      </c>
      <c r="J32" s="216">
        <f t="shared" si="4"/>
        <v>419915.77428963303</v>
      </c>
      <c r="K32" s="10"/>
      <c r="L32" s="6"/>
      <c r="M32" s="6"/>
      <c r="N32" s="6"/>
    </row>
    <row r="33" spans="2:14" ht="15">
      <c r="B33" s="9">
        <f t="shared" si="1"/>
        <v>2029</v>
      </c>
      <c r="C33" s="216">
        <f>HLOOKUP(B33,'PNW Total Housing Units'!$A$10:$AH$14,3,FALSE)</f>
        <v>1003273.0725300342</v>
      </c>
      <c r="D33" s="216">
        <f>HLOOKUP(B33,'PNW Total Housing Units'!$D$16:$AH$20,3,FALSE)</f>
        <v>21086.508275343775</v>
      </c>
      <c r="E33" s="216">
        <f t="shared" si="2"/>
        <v>1024359.580805378</v>
      </c>
      <c r="F33" s="216">
        <f>HLOOKUP(B33,'DHW &amp; Appliance Units'!$A$23:$AL$44,17)</f>
        <v>0</v>
      </c>
      <c r="G33" s="216">
        <f t="shared" si="6"/>
        <v>9130.458083223853</v>
      </c>
      <c r="H33" s="216">
        <f t="shared" si="7"/>
        <v>652.1755773731323</v>
      </c>
      <c r="I33" s="216">
        <f t="shared" si="3"/>
        <v>9782.633660596986</v>
      </c>
      <c r="J33" s="216">
        <f t="shared" si="4"/>
        <v>419883.05318698316</v>
      </c>
      <c r="K33" s="10"/>
      <c r="L33" s="6"/>
      <c r="M33" s="6"/>
      <c r="N33" s="6"/>
    </row>
    <row r="34" spans="2:14" ht="15">
      <c r="B34" s="9">
        <f>B33+1</f>
        <v>2030</v>
      </c>
      <c r="C34" s="216">
        <f>HLOOKUP(B34,'PNW Total Housing Units'!$A$10:$AH$14,3,FALSE)</f>
        <v>1003273.0725300342</v>
      </c>
      <c r="D34" s="216">
        <f>HLOOKUP(B34,'PNW Total Housing Units'!$D$16:$AH$20,3,FALSE)</f>
        <v>20857.086379337627</v>
      </c>
      <c r="E34" s="216">
        <f t="shared" si="2"/>
        <v>1024130.1589093718</v>
      </c>
      <c r="F34" s="216">
        <f>HLOOKUP(B34,'DHW &amp; Appliance Units'!$A$23:$AL$44,17)</f>
        <v>0</v>
      </c>
      <c r="G34" s="216">
        <f t="shared" si="6"/>
        <v>9031.118402253192</v>
      </c>
      <c r="H34" s="216">
        <f t="shared" si="7"/>
        <v>645.079885875228</v>
      </c>
      <c r="I34" s="216">
        <f t="shared" si="3"/>
        <v>9676.19828812842</v>
      </c>
      <c r="J34" s="216">
        <f t="shared" si="4"/>
        <v>419776.6178145146</v>
      </c>
      <c r="K34" s="10"/>
      <c r="L34" s="6"/>
      <c r="M34" s="6"/>
      <c r="N34" s="6"/>
    </row>
    <row r="35" spans="2:14" ht="15">
      <c r="B35" s="9">
        <f t="shared" si="1"/>
        <v>2031</v>
      </c>
      <c r="C35" s="217">
        <f>C34</f>
        <v>1003273.0725300342</v>
      </c>
      <c r="D35" s="217">
        <f>D34*(1+$M$7)</f>
        <v>20857.086379337627</v>
      </c>
      <c r="E35" s="217">
        <f t="shared" si="2"/>
        <v>1024130.1589093718</v>
      </c>
      <c r="F35" s="216">
        <f>F34</f>
        <v>0</v>
      </c>
      <c r="G35" s="217">
        <f t="shared" si="6"/>
        <v>9031.118402253192</v>
      </c>
      <c r="H35" s="216">
        <f t="shared" si="7"/>
        <v>645.079885875228</v>
      </c>
      <c r="I35" s="216">
        <f t="shared" si="3"/>
        <v>9676.19828812842</v>
      </c>
      <c r="J35" s="216">
        <f t="shared" si="4"/>
        <v>419776.6178145146</v>
      </c>
      <c r="K35" s="10"/>
      <c r="L35" s="6"/>
      <c r="M35" s="6"/>
      <c r="N35" s="6"/>
    </row>
    <row r="36" spans="2:14" ht="15">
      <c r="B36" s="9">
        <f t="shared" si="1"/>
        <v>2032</v>
      </c>
      <c r="C36" s="217">
        <f aca="true" t="shared" si="8" ref="C36:C38">C35</f>
        <v>1003273.0725300342</v>
      </c>
      <c r="D36" s="217">
        <f aca="true" t="shared" si="9" ref="D36:D38">D35*(1+$M$7)</f>
        <v>20857.086379337627</v>
      </c>
      <c r="E36" s="217">
        <f t="shared" si="2"/>
        <v>1024130.1589093718</v>
      </c>
      <c r="F36" s="216">
        <f>F35</f>
        <v>0</v>
      </c>
      <c r="G36" s="217">
        <f aca="true" t="shared" si="10" ref="G36:G38">D36*$M$6</f>
        <v>9031.118402253192</v>
      </c>
      <c r="H36" s="216">
        <f t="shared" si="7"/>
        <v>645.079885875228</v>
      </c>
      <c r="I36" s="216">
        <f t="shared" si="3"/>
        <v>9676.19828812842</v>
      </c>
      <c r="J36" s="216">
        <f t="shared" si="4"/>
        <v>419776.6178145146</v>
      </c>
      <c r="K36" s="10"/>
      <c r="L36" s="6"/>
      <c r="M36" s="6"/>
      <c r="N36" s="6"/>
    </row>
    <row r="37" spans="2:14" ht="15">
      <c r="B37" s="9">
        <f t="shared" si="1"/>
        <v>2033</v>
      </c>
      <c r="C37" s="217">
        <f t="shared" si="8"/>
        <v>1003273.0725300342</v>
      </c>
      <c r="D37" s="217">
        <f t="shared" si="9"/>
        <v>20857.086379337627</v>
      </c>
      <c r="E37" s="217">
        <f t="shared" si="2"/>
        <v>1024130.1589093718</v>
      </c>
      <c r="F37" s="216">
        <f>F36</f>
        <v>0</v>
      </c>
      <c r="G37" s="217">
        <f t="shared" si="10"/>
        <v>9031.118402253192</v>
      </c>
      <c r="H37" s="216">
        <f t="shared" si="7"/>
        <v>645.079885875228</v>
      </c>
      <c r="I37" s="216">
        <f t="shared" si="3"/>
        <v>9676.19828812842</v>
      </c>
      <c r="J37" s="216">
        <f t="shared" si="4"/>
        <v>419776.6178145146</v>
      </c>
      <c r="K37" s="10"/>
      <c r="L37" s="6"/>
      <c r="M37" s="6"/>
      <c r="N37" s="6"/>
    </row>
    <row r="38" spans="2:14" ht="15">
      <c r="B38" s="9">
        <f t="shared" si="1"/>
        <v>2034</v>
      </c>
      <c r="C38" s="217">
        <f t="shared" si="8"/>
        <v>1003273.0725300342</v>
      </c>
      <c r="D38" s="217">
        <f t="shared" si="9"/>
        <v>20857.086379337627</v>
      </c>
      <c r="E38" s="217">
        <f t="shared" si="2"/>
        <v>1024130.1589093718</v>
      </c>
      <c r="F38" s="216">
        <f>F37</f>
        <v>0</v>
      </c>
      <c r="G38" s="217">
        <f t="shared" si="10"/>
        <v>9031.118402253192</v>
      </c>
      <c r="H38" s="216">
        <f t="shared" si="7"/>
        <v>645.079885875228</v>
      </c>
      <c r="I38" s="216">
        <f t="shared" si="3"/>
        <v>9676.19828812842</v>
      </c>
      <c r="J38" s="216">
        <f t="shared" si="4"/>
        <v>419776.6178145146</v>
      </c>
      <c r="K38" s="10"/>
      <c r="L38" s="6"/>
      <c r="M38" s="6"/>
      <c r="N38" s="6"/>
    </row>
    <row r="40" spans="2:3" ht="15">
      <c r="B40" s="2"/>
      <c r="C40" s="1" t="s">
        <v>8</v>
      </c>
    </row>
  </sheetData>
  <printOptions/>
  <pageMargins left="0.7" right="0.7" top="0.75" bottom="0.75" header="0.3" footer="0.3"/>
  <pageSetup horizontalDpi="600" verticalDpi="600" orientation="portrait" r:id="rId4"/>
  <drawing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AM174"/>
  <sheetViews>
    <sheetView workbookViewId="0" topLeftCell="A22">
      <selection activeCell="H44" sqref="H44"/>
    </sheetView>
  </sheetViews>
  <sheetFormatPr defaultColWidth="9.140625" defaultRowHeight="15"/>
  <cols>
    <col min="1" max="1" width="35.00390625" style="536" customWidth="1"/>
    <col min="2" max="4" width="9.28125" style="536" bestFit="1" customWidth="1"/>
    <col min="5" max="5" width="10.00390625" style="536" bestFit="1" customWidth="1"/>
    <col min="6" max="34" width="9.421875" style="536" bestFit="1" customWidth="1"/>
    <col min="35" max="36" width="10.00390625" style="536" bestFit="1" customWidth="1"/>
    <col min="37" max="37" width="9.28125" style="536" bestFit="1" customWidth="1"/>
    <col min="38" max="39" width="10.00390625" style="536" bestFit="1" customWidth="1"/>
    <col min="40" max="16384" width="9.140625" style="536" customWidth="1"/>
  </cols>
  <sheetData>
    <row r="1" spans="1:35" ht="12.75" thickBot="1">
      <c r="A1" s="530" t="s">
        <v>261</v>
      </c>
      <c r="B1" s="531"/>
      <c r="C1" s="532"/>
      <c r="D1" s="533"/>
      <c r="E1" s="533"/>
      <c r="F1" s="534"/>
      <c r="G1" s="534"/>
      <c r="H1" s="534"/>
      <c r="I1" s="534"/>
      <c r="J1" s="534"/>
      <c r="K1" s="534"/>
      <c r="L1" s="535"/>
      <c r="M1" s="535"/>
      <c r="N1" s="535"/>
      <c r="O1" s="535"/>
      <c r="P1" s="535"/>
      <c r="Q1" s="535"/>
      <c r="R1" s="535"/>
      <c r="S1" s="533"/>
      <c r="T1" s="533"/>
      <c r="U1" s="533"/>
      <c r="V1" s="533"/>
      <c r="W1" s="533"/>
      <c r="X1" s="533"/>
      <c r="Y1" s="533"/>
      <c r="Z1" s="533"/>
      <c r="AA1" s="533"/>
      <c r="AB1" s="533"/>
      <c r="AC1" s="533"/>
      <c r="AD1" s="533"/>
      <c r="AE1" s="533"/>
      <c r="AF1" s="533"/>
      <c r="AG1" s="533"/>
      <c r="AH1" s="533"/>
      <c r="AI1" s="533"/>
    </row>
    <row r="2" spans="1:35" ht="12.75" thickBot="1">
      <c r="A2" s="537" t="s">
        <v>92</v>
      </c>
      <c r="B2" s="538"/>
      <c r="C2" s="533"/>
      <c r="D2" s="533"/>
      <c r="E2" s="533"/>
      <c r="F2" s="534"/>
      <c r="G2" s="534"/>
      <c r="H2" s="534"/>
      <c r="I2" s="534"/>
      <c r="J2" s="534"/>
      <c r="K2" s="534"/>
      <c r="L2" s="535"/>
      <c r="M2" s="535"/>
      <c r="N2" s="535"/>
      <c r="O2" s="535"/>
      <c r="P2" s="535"/>
      <c r="Q2" s="535"/>
      <c r="R2" s="535"/>
      <c r="S2" s="533"/>
      <c r="T2" s="533"/>
      <c r="U2" s="533"/>
      <c r="V2" s="533"/>
      <c r="W2" s="533"/>
      <c r="X2" s="533"/>
      <c r="Y2" s="533"/>
      <c r="Z2" s="533"/>
      <c r="AA2" s="533"/>
      <c r="AB2" s="533"/>
      <c r="AC2" s="533"/>
      <c r="AD2" s="533"/>
      <c r="AE2" s="533"/>
      <c r="AF2" s="533"/>
      <c r="AG2" s="533"/>
      <c r="AH2" s="533"/>
      <c r="AI2" s="533"/>
    </row>
    <row r="3" spans="1:35" ht="12.75" thickBot="1">
      <c r="A3" s="539" t="s">
        <v>94</v>
      </c>
      <c r="B3" s="540"/>
      <c r="C3" s="533"/>
      <c r="D3" s="533"/>
      <c r="E3" s="533"/>
      <c r="F3" s="534"/>
      <c r="G3" s="534"/>
      <c r="H3" s="534"/>
      <c r="I3" s="534"/>
      <c r="J3" s="534"/>
      <c r="K3" s="534"/>
      <c r="L3" s="535"/>
      <c r="M3" s="535"/>
      <c r="N3" s="535"/>
      <c r="O3" s="535"/>
      <c r="P3" s="535"/>
      <c r="Q3" s="535"/>
      <c r="R3" s="535"/>
      <c r="S3" s="533"/>
      <c r="T3" s="533"/>
      <c r="U3" s="533"/>
      <c r="V3" s="533"/>
      <c r="W3" s="533"/>
      <c r="X3" s="533"/>
      <c r="Y3" s="533"/>
      <c r="Z3" s="533"/>
      <c r="AA3" s="533"/>
      <c r="AB3" s="533"/>
      <c r="AC3" s="533"/>
      <c r="AD3" s="533"/>
      <c r="AE3" s="533"/>
      <c r="AF3" s="533"/>
      <c r="AG3" s="533"/>
      <c r="AH3" s="533"/>
      <c r="AI3" s="533"/>
    </row>
    <row r="4" spans="1:35" ht="24">
      <c r="A4" s="541" t="s">
        <v>24</v>
      </c>
      <c r="B4" s="542"/>
      <c r="C4" s="541"/>
      <c r="D4" s="541"/>
      <c r="E4" s="541">
        <v>2001</v>
      </c>
      <c r="F4" s="541">
        <v>2002</v>
      </c>
      <c r="G4" s="541">
        <v>2003</v>
      </c>
      <c r="H4" s="541">
        <v>2004</v>
      </c>
      <c r="I4" s="541">
        <v>2005</v>
      </c>
      <c r="J4" s="541">
        <v>2006</v>
      </c>
      <c r="K4" s="541">
        <v>2007</v>
      </c>
      <c r="L4" s="541">
        <v>2008</v>
      </c>
      <c r="M4" s="541">
        <v>2009</v>
      </c>
      <c r="N4" s="541">
        <v>2010</v>
      </c>
      <c r="O4" s="541">
        <v>2011</v>
      </c>
      <c r="P4" s="541">
        <v>2012</v>
      </c>
      <c r="Q4" s="541">
        <v>2013</v>
      </c>
      <c r="R4" s="541">
        <v>2014</v>
      </c>
      <c r="S4" s="541">
        <v>2015</v>
      </c>
      <c r="T4" s="541">
        <v>2016</v>
      </c>
      <c r="U4" s="541">
        <v>2017</v>
      </c>
      <c r="V4" s="541">
        <v>2018</v>
      </c>
      <c r="W4" s="541">
        <v>2019</v>
      </c>
      <c r="X4" s="541">
        <v>2020</v>
      </c>
      <c r="Y4" s="541">
        <v>2021</v>
      </c>
      <c r="Z4" s="541">
        <v>2022</v>
      </c>
      <c r="AA4" s="541">
        <v>2023</v>
      </c>
      <c r="AB4" s="541">
        <v>2024</v>
      </c>
      <c r="AC4" s="541">
        <v>2025</v>
      </c>
      <c r="AD4" s="541">
        <v>2026</v>
      </c>
      <c r="AE4" s="541">
        <v>2027</v>
      </c>
      <c r="AF4" s="541">
        <v>2028</v>
      </c>
      <c r="AG4" s="541">
        <v>2029</v>
      </c>
      <c r="AH4" s="541">
        <v>2030</v>
      </c>
      <c r="AI4" s="543" t="s">
        <v>262</v>
      </c>
    </row>
    <row r="5" spans="1:35" ht="15">
      <c r="A5" s="544" t="s">
        <v>263</v>
      </c>
      <c r="B5" s="545"/>
      <c r="C5" s="545"/>
      <c r="D5" s="545"/>
      <c r="E5" s="546">
        <v>5056894.6</v>
      </c>
      <c r="F5" s="546">
        <v>5145162.8</v>
      </c>
      <c r="G5" s="546">
        <v>5240289.9</v>
      </c>
      <c r="H5" s="546">
        <v>5340768.885594389</v>
      </c>
      <c r="I5" s="546">
        <v>5449372.591871774</v>
      </c>
      <c r="J5" s="546">
        <v>5550866.378016482</v>
      </c>
      <c r="K5" s="546">
        <v>5635486.331570545</v>
      </c>
      <c r="L5" s="546">
        <v>5691856.792730121</v>
      </c>
      <c r="M5" s="546">
        <v>5732731.166190088</v>
      </c>
      <c r="N5" s="547">
        <v>5793583.8971840255</v>
      </c>
      <c r="O5" s="546">
        <v>5874918.907059715</v>
      </c>
      <c r="P5" s="546">
        <v>5966560.855210815</v>
      </c>
      <c r="Q5" s="546">
        <v>6060418.798939675</v>
      </c>
      <c r="R5" s="546">
        <v>6154480.028994057</v>
      </c>
      <c r="S5" s="546">
        <v>6249710.683000555</v>
      </c>
      <c r="T5" s="546">
        <v>6345976.603751485</v>
      </c>
      <c r="U5" s="546">
        <v>6441457.275699995</v>
      </c>
      <c r="V5" s="546">
        <v>6536223.432645015</v>
      </c>
      <c r="W5" s="546">
        <v>6630422.820024343</v>
      </c>
      <c r="X5" s="546">
        <v>6724195.581341955</v>
      </c>
      <c r="Y5" s="546">
        <v>6816156.086687331</v>
      </c>
      <c r="Z5" s="546">
        <v>6907511.582709836</v>
      </c>
      <c r="AA5" s="546">
        <v>6998378.193450991</v>
      </c>
      <c r="AB5" s="546">
        <v>7088374.503453838</v>
      </c>
      <c r="AC5" s="546">
        <v>7177923.557651818</v>
      </c>
      <c r="AD5" s="546">
        <v>7266465.602733547</v>
      </c>
      <c r="AE5" s="546">
        <v>7353492.436902209</v>
      </c>
      <c r="AF5" s="546">
        <v>7438640.070069755</v>
      </c>
      <c r="AG5" s="546">
        <v>7522347.466794647</v>
      </c>
      <c r="AH5" s="548">
        <v>7605303.707655968</v>
      </c>
      <c r="AI5" s="549">
        <v>7605303.707655968</v>
      </c>
    </row>
    <row r="6" spans="1:35" ht="15">
      <c r="A6" s="550" t="s">
        <v>104</v>
      </c>
      <c r="B6" s="551"/>
      <c r="C6" s="551"/>
      <c r="D6" s="551"/>
      <c r="E6" s="546">
        <v>3629474.1</v>
      </c>
      <c r="F6" s="546">
        <v>3695648.7</v>
      </c>
      <c r="G6" s="546">
        <v>3768891.2</v>
      </c>
      <c r="H6" s="546">
        <v>3845833.658128313</v>
      </c>
      <c r="I6" s="546">
        <v>3931209.459016378</v>
      </c>
      <c r="J6" s="546">
        <v>4007845.0402380563</v>
      </c>
      <c r="K6" s="546">
        <v>4066282.342690695</v>
      </c>
      <c r="L6" s="546">
        <v>4100781.991747177</v>
      </c>
      <c r="M6" s="546">
        <v>4127258.8807773907</v>
      </c>
      <c r="N6" s="547">
        <v>4170267.664338339</v>
      </c>
      <c r="O6" s="546">
        <v>4229604.839532517</v>
      </c>
      <c r="P6" s="546">
        <v>4298331.758822944</v>
      </c>
      <c r="Q6" s="546">
        <v>4368797.405899356</v>
      </c>
      <c r="R6" s="546">
        <v>4438766.025456402</v>
      </c>
      <c r="S6" s="546">
        <v>4508952.074595045</v>
      </c>
      <c r="T6" s="546">
        <v>4579364.0345888855</v>
      </c>
      <c r="U6" s="546">
        <v>4648542.488640245</v>
      </c>
      <c r="V6" s="546">
        <v>4716343.02926947</v>
      </c>
      <c r="W6" s="546">
        <v>4782658.540034974</v>
      </c>
      <c r="X6" s="546">
        <v>4847852.550011458</v>
      </c>
      <c r="Y6" s="546">
        <v>4911342.007985121</v>
      </c>
      <c r="Z6" s="546">
        <v>4973703.592674535</v>
      </c>
      <c r="AA6" s="546">
        <v>5035251.971199129</v>
      </c>
      <c r="AB6" s="546">
        <v>5095868.482133197</v>
      </c>
      <c r="AC6" s="546">
        <v>5156278.237776408</v>
      </c>
      <c r="AD6" s="546">
        <v>5216138.653375028</v>
      </c>
      <c r="AE6" s="546">
        <v>5274824.774895992</v>
      </c>
      <c r="AF6" s="546">
        <v>5331982.718585268</v>
      </c>
      <c r="AG6" s="546">
        <v>5388098.71455297</v>
      </c>
      <c r="AH6" s="548">
        <v>5443989.3687358</v>
      </c>
      <c r="AI6" s="549">
        <v>5443989.3687358</v>
      </c>
    </row>
    <row r="7" spans="1:35" ht="15">
      <c r="A7" s="550" t="s">
        <v>105</v>
      </c>
      <c r="B7" s="551"/>
      <c r="C7" s="551"/>
      <c r="D7" s="551"/>
      <c r="E7" s="546">
        <v>884046.5</v>
      </c>
      <c r="F7" s="546">
        <v>898676.1</v>
      </c>
      <c r="G7" s="546">
        <v>913665.7</v>
      </c>
      <c r="H7" s="546">
        <v>930543.2274660764</v>
      </c>
      <c r="I7" s="546">
        <v>947114.1328553953</v>
      </c>
      <c r="J7" s="546">
        <v>965629.3377784258</v>
      </c>
      <c r="K7" s="546">
        <v>983777.8984363356</v>
      </c>
      <c r="L7" s="546">
        <v>997322.7976194748</v>
      </c>
      <c r="M7" s="546">
        <v>1003273.0725300342</v>
      </c>
      <c r="N7" s="547">
        <v>1012635.4499743914</v>
      </c>
      <c r="O7" s="546">
        <v>1026280.0603466223</v>
      </c>
      <c r="P7" s="546">
        <v>1041127.7496041125</v>
      </c>
      <c r="Q7" s="546">
        <v>1056811.984192112</v>
      </c>
      <c r="R7" s="546">
        <v>1073656.568475243</v>
      </c>
      <c r="S7" s="546">
        <v>1091878.9121102958</v>
      </c>
      <c r="T7" s="546">
        <v>1111233.0464082137</v>
      </c>
      <c r="U7" s="546">
        <v>1131222.3668902833</v>
      </c>
      <c r="V7" s="546">
        <v>1151908.5638318907</v>
      </c>
      <c r="W7" s="546">
        <v>1173400.3315887419</v>
      </c>
      <c r="X7" s="546">
        <v>1195368.1947273852</v>
      </c>
      <c r="Y7" s="546">
        <v>1216947.9945642808</v>
      </c>
      <c r="Z7" s="546">
        <v>1238769.2830303009</v>
      </c>
      <c r="AA7" s="546">
        <v>1260690.8827391164</v>
      </c>
      <c r="AB7" s="546">
        <v>1282551.6295135897</v>
      </c>
      <c r="AC7" s="546">
        <v>1304176.1326389725</v>
      </c>
      <c r="AD7" s="546">
        <v>1325476.3446153188</v>
      </c>
      <c r="AE7" s="546">
        <v>1346675.9459582327</v>
      </c>
      <c r="AF7" s="546">
        <v>1367832.9847088805</v>
      </c>
      <c r="AG7" s="546">
        <v>1388919.492984224</v>
      </c>
      <c r="AH7" s="548">
        <v>1409776.5793635617</v>
      </c>
      <c r="AI7" s="549">
        <v>1409776.5793635617</v>
      </c>
    </row>
    <row r="8" spans="1:35" ht="12.75" thickBot="1">
      <c r="A8" s="550" t="s">
        <v>106</v>
      </c>
      <c r="B8" s="552"/>
      <c r="C8" s="552"/>
      <c r="D8" s="552"/>
      <c r="E8" s="546">
        <v>543374</v>
      </c>
      <c r="F8" s="546">
        <v>550838</v>
      </c>
      <c r="G8" s="546">
        <v>557733</v>
      </c>
      <c r="H8" s="546">
        <v>564392</v>
      </c>
      <c r="I8" s="546">
        <v>571049</v>
      </c>
      <c r="J8" s="546">
        <v>577392</v>
      </c>
      <c r="K8" s="546">
        <v>585426.0904435148</v>
      </c>
      <c r="L8" s="546">
        <v>593752.0033634683</v>
      </c>
      <c r="M8" s="546">
        <v>602199.2128826629</v>
      </c>
      <c r="N8" s="547">
        <v>610680.7828712948</v>
      </c>
      <c r="O8" s="546">
        <v>619034.0071805766</v>
      </c>
      <c r="P8" s="546">
        <v>627101.3467837586</v>
      </c>
      <c r="Q8" s="546">
        <v>634809.4088482073</v>
      </c>
      <c r="R8" s="546">
        <v>642057.4350624119</v>
      </c>
      <c r="S8" s="546">
        <v>648879.6962952134</v>
      </c>
      <c r="T8" s="546">
        <v>655379.5227543863</v>
      </c>
      <c r="U8" s="546">
        <v>661692.4201694666</v>
      </c>
      <c r="V8" s="546">
        <v>667971.8395436541</v>
      </c>
      <c r="W8" s="546">
        <v>674363.948400628</v>
      </c>
      <c r="X8" s="546">
        <v>680974.8366031114</v>
      </c>
      <c r="Y8" s="546">
        <v>687866.0841379296</v>
      </c>
      <c r="Z8" s="546">
        <v>695038.7070049994</v>
      </c>
      <c r="AA8" s="546">
        <v>702435.3395127454</v>
      </c>
      <c r="AB8" s="546">
        <v>709954.3918070516</v>
      </c>
      <c r="AC8" s="546">
        <v>717469.1872364377</v>
      </c>
      <c r="AD8" s="546">
        <v>724850.6047432005</v>
      </c>
      <c r="AE8" s="546">
        <v>731991.7160479845</v>
      </c>
      <c r="AF8" s="546">
        <v>738824.3667756065</v>
      </c>
      <c r="AG8" s="546">
        <v>745329.259257453</v>
      </c>
      <c r="AH8" s="548">
        <v>751537.7595566069</v>
      </c>
      <c r="AI8" s="549">
        <v>751537.7595566069</v>
      </c>
    </row>
    <row r="9" spans="1:35" ht="36">
      <c r="A9" s="550"/>
      <c r="B9" s="552"/>
      <c r="C9" s="552"/>
      <c r="D9" s="552"/>
      <c r="E9" s="533"/>
      <c r="F9" s="533"/>
      <c r="G9" s="533"/>
      <c r="H9" s="533"/>
      <c r="I9" s="533"/>
      <c r="J9" s="533"/>
      <c r="K9" s="533"/>
      <c r="L9" s="533"/>
      <c r="M9" s="533"/>
      <c r="N9" s="553"/>
      <c r="O9" s="533"/>
      <c r="P9" s="533"/>
      <c r="Q9" s="533"/>
      <c r="R9" s="533"/>
      <c r="S9" s="533"/>
      <c r="T9" s="533"/>
      <c r="U9" s="533"/>
      <c r="V9" s="533"/>
      <c r="W9" s="533"/>
      <c r="X9" s="533"/>
      <c r="Y9" s="533"/>
      <c r="Z9" s="533"/>
      <c r="AA9" s="533"/>
      <c r="AB9" s="533"/>
      <c r="AC9" s="533"/>
      <c r="AD9" s="533"/>
      <c r="AE9" s="533"/>
      <c r="AF9" s="533"/>
      <c r="AG9" s="533"/>
      <c r="AH9" s="533"/>
      <c r="AI9" s="543" t="s">
        <v>264</v>
      </c>
    </row>
    <row r="10" spans="1:35" ht="15">
      <c r="A10" s="544" t="s">
        <v>87</v>
      </c>
      <c r="B10" s="552"/>
      <c r="C10" s="552"/>
      <c r="D10" s="552"/>
      <c r="E10" s="546">
        <v>5056894.6</v>
      </c>
      <c r="F10" s="546">
        <v>5145162.8</v>
      </c>
      <c r="G10" s="546">
        <v>5240289.9</v>
      </c>
      <c r="H10" s="546">
        <v>5340768.885594389</v>
      </c>
      <c r="I10" s="546">
        <v>5449372.591871774</v>
      </c>
      <c r="J10" s="546">
        <v>5550866.378016482</v>
      </c>
      <c r="K10" s="546">
        <v>5635486.331570545</v>
      </c>
      <c r="L10" s="546">
        <v>5691856.792730121</v>
      </c>
      <c r="M10" s="546">
        <v>5732731.166190088</v>
      </c>
      <c r="N10" s="547">
        <v>5732731.166190088</v>
      </c>
      <c r="O10" s="546">
        <v>5732731.166190088</v>
      </c>
      <c r="P10" s="546">
        <v>5732731.166190088</v>
      </c>
      <c r="Q10" s="546">
        <v>5732731.166190088</v>
      </c>
      <c r="R10" s="546">
        <v>5732731.166190088</v>
      </c>
      <c r="S10" s="546">
        <v>5732731.166190088</v>
      </c>
      <c r="T10" s="546">
        <v>5732731.166190088</v>
      </c>
      <c r="U10" s="546">
        <v>5732731.166190088</v>
      </c>
      <c r="V10" s="546">
        <v>5732731.166190088</v>
      </c>
      <c r="W10" s="546">
        <v>5732731.166190088</v>
      </c>
      <c r="X10" s="546">
        <v>5732731.166190088</v>
      </c>
      <c r="Y10" s="546">
        <v>5732731.166190088</v>
      </c>
      <c r="Z10" s="546">
        <v>5732731.166190088</v>
      </c>
      <c r="AA10" s="546">
        <v>5732731.166190088</v>
      </c>
      <c r="AB10" s="546">
        <v>5732731.166190088</v>
      </c>
      <c r="AC10" s="546">
        <v>5732731.166190088</v>
      </c>
      <c r="AD10" s="546">
        <v>5732731.166190088</v>
      </c>
      <c r="AE10" s="546">
        <v>5732731.166190088</v>
      </c>
      <c r="AF10" s="546">
        <v>5732731.166190088</v>
      </c>
      <c r="AG10" s="546">
        <v>5732731.166190088</v>
      </c>
      <c r="AH10" s="548">
        <v>5732731.166190088</v>
      </c>
      <c r="AI10" s="549">
        <v>5732731.166190088</v>
      </c>
    </row>
    <row r="11" spans="1:35" ht="15">
      <c r="A11" s="550" t="s">
        <v>104</v>
      </c>
      <c r="B11" s="551"/>
      <c r="C11" s="552"/>
      <c r="D11" s="552"/>
      <c r="E11" s="546">
        <v>3629474.1</v>
      </c>
      <c r="F11" s="546">
        <v>3695648.7</v>
      </c>
      <c r="G11" s="546">
        <v>3768891.2</v>
      </c>
      <c r="H11" s="546">
        <v>3845833.658128313</v>
      </c>
      <c r="I11" s="546">
        <v>3931209.459016378</v>
      </c>
      <c r="J11" s="546">
        <v>4007845.0402380563</v>
      </c>
      <c r="K11" s="546">
        <v>4066282.342690695</v>
      </c>
      <c r="L11" s="546">
        <v>4100781.991747177</v>
      </c>
      <c r="M11" s="546">
        <v>4127258.8807773907</v>
      </c>
      <c r="N11" s="547">
        <v>4127258.8807773907</v>
      </c>
      <c r="O11" s="546">
        <v>4127258.8807773907</v>
      </c>
      <c r="P11" s="546">
        <v>4127258.8807773907</v>
      </c>
      <c r="Q11" s="546">
        <v>4127258.8807773907</v>
      </c>
      <c r="R11" s="546">
        <v>4127258.8807773907</v>
      </c>
      <c r="S11" s="546">
        <v>4127258.8807773907</v>
      </c>
      <c r="T11" s="546">
        <v>4127258.8807773907</v>
      </c>
      <c r="U11" s="546">
        <v>4127258.8807773907</v>
      </c>
      <c r="V11" s="546">
        <v>4127258.8807773907</v>
      </c>
      <c r="W11" s="546">
        <v>4127258.8807773907</v>
      </c>
      <c r="X11" s="546">
        <v>4127258.8807773907</v>
      </c>
      <c r="Y11" s="546">
        <v>4127258.8807773907</v>
      </c>
      <c r="Z11" s="546">
        <v>4127258.8807773907</v>
      </c>
      <c r="AA11" s="546">
        <v>4127258.8807773907</v>
      </c>
      <c r="AB11" s="546">
        <v>4127258.8807773907</v>
      </c>
      <c r="AC11" s="546">
        <v>4127258.8807773907</v>
      </c>
      <c r="AD11" s="546">
        <v>4127258.8807773907</v>
      </c>
      <c r="AE11" s="546">
        <v>4127258.8807773907</v>
      </c>
      <c r="AF11" s="546">
        <v>4127258.8807773907</v>
      </c>
      <c r="AG11" s="546">
        <v>4127258.8807773907</v>
      </c>
      <c r="AH11" s="548">
        <v>4127258.8807773907</v>
      </c>
      <c r="AI11" s="549">
        <v>4127258.8807773907</v>
      </c>
    </row>
    <row r="12" spans="1:35" ht="15">
      <c r="A12" s="550" t="s">
        <v>105</v>
      </c>
      <c r="B12" s="551"/>
      <c r="C12" s="552"/>
      <c r="D12" s="552"/>
      <c r="E12" s="546">
        <v>884046.5</v>
      </c>
      <c r="F12" s="546">
        <v>898676.1</v>
      </c>
      <c r="G12" s="546">
        <v>913665.7</v>
      </c>
      <c r="H12" s="546">
        <v>930543.2274660764</v>
      </c>
      <c r="I12" s="546">
        <v>947114.1328553953</v>
      </c>
      <c r="J12" s="546">
        <v>965629.3377784258</v>
      </c>
      <c r="K12" s="546">
        <v>983777.8984363356</v>
      </c>
      <c r="L12" s="546">
        <v>997322.7976194748</v>
      </c>
      <c r="M12" s="546">
        <v>1003273.0725300342</v>
      </c>
      <c r="N12" s="547">
        <v>1003273.0725300342</v>
      </c>
      <c r="O12" s="546">
        <v>1003273.0725300342</v>
      </c>
      <c r="P12" s="546">
        <v>1003273.0725300342</v>
      </c>
      <c r="Q12" s="546">
        <v>1003273.0725300342</v>
      </c>
      <c r="R12" s="546">
        <v>1003273.0725300342</v>
      </c>
      <c r="S12" s="546">
        <v>1003273.0725300342</v>
      </c>
      <c r="T12" s="546">
        <v>1003273.0725300342</v>
      </c>
      <c r="U12" s="546">
        <v>1003273.0725300342</v>
      </c>
      <c r="V12" s="546">
        <v>1003273.0725300342</v>
      </c>
      <c r="W12" s="546">
        <v>1003273.0725300342</v>
      </c>
      <c r="X12" s="546">
        <v>1003273.0725300342</v>
      </c>
      <c r="Y12" s="546">
        <v>1003273.0725300342</v>
      </c>
      <c r="Z12" s="546">
        <v>1003273.0725300342</v>
      </c>
      <c r="AA12" s="546">
        <v>1003273.0725300342</v>
      </c>
      <c r="AB12" s="546">
        <v>1003273.0725300342</v>
      </c>
      <c r="AC12" s="546">
        <v>1003273.0725300342</v>
      </c>
      <c r="AD12" s="546">
        <v>1003273.0725300342</v>
      </c>
      <c r="AE12" s="546">
        <v>1003273.0725300342</v>
      </c>
      <c r="AF12" s="546">
        <v>1003273.0725300342</v>
      </c>
      <c r="AG12" s="546">
        <v>1003273.0725300342</v>
      </c>
      <c r="AH12" s="548">
        <v>1003273.0725300342</v>
      </c>
      <c r="AI12" s="549">
        <v>1003273.0725300342</v>
      </c>
    </row>
    <row r="13" spans="1:35" ht="15">
      <c r="A13" s="550" t="s">
        <v>106</v>
      </c>
      <c r="B13" s="551"/>
      <c r="C13" s="552"/>
      <c r="D13" s="552"/>
      <c r="E13" s="546">
        <v>543374</v>
      </c>
      <c r="F13" s="546">
        <v>550838</v>
      </c>
      <c r="G13" s="546">
        <v>557733</v>
      </c>
      <c r="H13" s="546">
        <v>564392</v>
      </c>
      <c r="I13" s="546">
        <v>571049</v>
      </c>
      <c r="J13" s="546">
        <v>577392</v>
      </c>
      <c r="K13" s="546">
        <v>585426.0904435148</v>
      </c>
      <c r="L13" s="546">
        <v>593752.0033634683</v>
      </c>
      <c r="M13" s="546">
        <v>602199.2128826629</v>
      </c>
      <c r="N13" s="547">
        <v>602199.2128826629</v>
      </c>
      <c r="O13" s="546">
        <v>602199.2128826629</v>
      </c>
      <c r="P13" s="546">
        <v>602199.2128826629</v>
      </c>
      <c r="Q13" s="546">
        <v>602199.2128826629</v>
      </c>
      <c r="R13" s="546">
        <v>602199.2128826629</v>
      </c>
      <c r="S13" s="546">
        <v>602199.2128826629</v>
      </c>
      <c r="T13" s="546">
        <v>602199.2128826629</v>
      </c>
      <c r="U13" s="546">
        <v>602199.2128826629</v>
      </c>
      <c r="V13" s="546">
        <v>602199.2128826629</v>
      </c>
      <c r="W13" s="546">
        <v>602199.2128826629</v>
      </c>
      <c r="X13" s="546">
        <v>602199.2128826629</v>
      </c>
      <c r="Y13" s="546">
        <v>602199.2128826629</v>
      </c>
      <c r="Z13" s="546">
        <v>602199.2128826629</v>
      </c>
      <c r="AA13" s="546">
        <v>602199.2128826629</v>
      </c>
      <c r="AB13" s="546">
        <v>602199.2128826629</v>
      </c>
      <c r="AC13" s="546">
        <v>602199.2128826629</v>
      </c>
      <c r="AD13" s="546">
        <v>602199.2128826629</v>
      </c>
      <c r="AE13" s="546">
        <v>602199.2128826629</v>
      </c>
      <c r="AF13" s="546">
        <v>602199.2128826629</v>
      </c>
      <c r="AG13" s="546">
        <v>602199.2128826629</v>
      </c>
      <c r="AH13" s="548">
        <v>602199.2128826629</v>
      </c>
      <c r="AI13" s="549">
        <v>602199.2128826629</v>
      </c>
    </row>
    <row r="14" spans="1:35" ht="12.75" thickBot="1">
      <c r="A14" s="550"/>
      <c r="B14" s="552"/>
      <c r="C14" s="552"/>
      <c r="D14" s="552"/>
      <c r="E14" s="533"/>
      <c r="F14" s="533"/>
      <c r="G14" s="533"/>
      <c r="H14" s="533"/>
      <c r="I14" s="533"/>
      <c r="J14" s="533"/>
      <c r="K14" s="533"/>
      <c r="L14" s="533"/>
      <c r="M14" s="533"/>
      <c r="N14" s="553"/>
      <c r="O14" s="533"/>
      <c r="P14" s="533"/>
      <c r="Q14" s="533"/>
      <c r="R14" s="533"/>
      <c r="S14" s="533"/>
      <c r="T14" s="533"/>
      <c r="U14" s="533"/>
      <c r="V14" s="533"/>
      <c r="W14" s="533"/>
      <c r="X14" s="533"/>
      <c r="Y14" s="533"/>
      <c r="Z14" s="533"/>
      <c r="AA14" s="533"/>
      <c r="AB14" s="533"/>
      <c r="AC14" s="533"/>
      <c r="AD14" s="533"/>
      <c r="AE14" s="533"/>
      <c r="AF14" s="533"/>
      <c r="AG14" s="533"/>
      <c r="AH14" s="533"/>
      <c r="AI14" s="554"/>
    </row>
    <row r="15" spans="1:35" ht="36">
      <c r="A15" s="544" t="s">
        <v>88</v>
      </c>
      <c r="B15" s="545"/>
      <c r="C15" s="545"/>
      <c r="D15" s="545"/>
      <c r="E15" s="541">
        <v>2001</v>
      </c>
      <c r="F15" s="541">
        <v>2002</v>
      </c>
      <c r="G15" s="541">
        <v>2003</v>
      </c>
      <c r="H15" s="541">
        <v>2004</v>
      </c>
      <c r="I15" s="541">
        <v>2005</v>
      </c>
      <c r="J15" s="541">
        <v>2006</v>
      </c>
      <c r="K15" s="541">
        <v>2007</v>
      </c>
      <c r="L15" s="541">
        <v>2008</v>
      </c>
      <c r="M15" s="541">
        <v>2009</v>
      </c>
      <c r="N15" s="541">
        <v>2010</v>
      </c>
      <c r="O15" s="541">
        <v>2011</v>
      </c>
      <c r="P15" s="541">
        <v>2012</v>
      </c>
      <c r="Q15" s="541">
        <v>2013</v>
      </c>
      <c r="R15" s="541">
        <v>2014</v>
      </c>
      <c r="S15" s="541">
        <v>2015</v>
      </c>
      <c r="T15" s="541">
        <v>2016</v>
      </c>
      <c r="U15" s="541">
        <v>2017</v>
      </c>
      <c r="V15" s="541">
        <v>2018</v>
      </c>
      <c r="W15" s="541">
        <v>2019</v>
      </c>
      <c r="X15" s="541">
        <v>2020</v>
      </c>
      <c r="Y15" s="541">
        <v>2021</v>
      </c>
      <c r="Z15" s="541">
        <v>2022</v>
      </c>
      <c r="AA15" s="541">
        <v>2023</v>
      </c>
      <c r="AB15" s="541">
        <v>2024</v>
      </c>
      <c r="AC15" s="541">
        <v>2025</v>
      </c>
      <c r="AD15" s="541">
        <v>2026</v>
      </c>
      <c r="AE15" s="541">
        <v>2027</v>
      </c>
      <c r="AF15" s="541">
        <v>2028</v>
      </c>
      <c r="AG15" s="541">
        <v>2029</v>
      </c>
      <c r="AH15" s="555">
        <v>2030</v>
      </c>
      <c r="AI15" s="543" t="s">
        <v>265</v>
      </c>
    </row>
    <row r="16" spans="1:35" ht="15">
      <c r="A16" s="550" t="s">
        <v>263</v>
      </c>
      <c r="B16" s="545"/>
      <c r="C16" s="545"/>
      <c r="D16" s="545"/>
      <c r="E16" s="546">
        <v>82155.2</v>
      </c>
      <c r="F16" s="546">
        <v>88268.20000000001</v>
      </c>
      <c r="G16" s="546">
        <v>95127.1</v>
      </c>
      <c r="H16" s="546">
        <v>100478.98559438891</v>
      </c>
      <c r="I16" s="546">
        <v>108603.70627738388</v>
      </c>
      <c r="J16" s="546">
        <v>101493.78614470904</v>
      </c>
      <c r="K16" s="546">
        <v>84619.95355406326</v>
      </c>
      <c r="L16" s="546">
        <v>56370.46115957529</v>
      </c>
      <c r="M16" s="546">
        <v>40874.37345996732</v>
      </c>
      <c r="N16" s="547">
        <v>60852.730993937665</v>
      </c>
      <c r="O16" s="546">
        <v>81335.00987568982</v>
      </c>
      <c r="P16" s="546">
        <v>91641.94815109976</v>
      </c>
      <c r="Q16" s="546">
        <v>93857.94372886057</v>
      </c>
      <c r="R16" s="546">
        <v>94061.23005438191</v>
      </c>
      <c r="S16" s="546">
        <v>95230.65400649654</v>
      </c>
      <c r="T16" s="546">
        <v>96265.92075093104</v>
      </c>
      <c r="U16" s="546">
        <v>95480.67194850983</v>
      </c>
      <c r="V16" s="546">
        <v>94766.15694501952</v>
      </c>
      <c r="W16" s="546">
        <v>94199.38737932882</v>
      </c>
      <c r="X16" s="546">
        <v>93772.76131761138</v>
      </c>
      <c r="Y16" s="546">
        <v>91960.50534537708</v>
      </c>
      <c r="Z16" s="546">
        <v>91355.49602250384</v>
      </c>
      <c r="AA16" s="546">
        <v>90866.6107411549</v>
      </c>
      <c r="AB16" s="546">
        <v>89996.31000284737</v>
      </c>
      <c r="AC16" s="546">
        <v>89549.05419798104</v>
      </c>
      <c r="AD16" s="546">
        <v>88542.0450817289</v>
      </c>
      <c r="AE16" s="546">
        <v>87026.83416866286</v>
      </c>
      <c r="AF16" s="546">
        <v>85147.63316754521</v>
      </c>
      <c r="AG16" s="546">
        <v>83707.39672489144</v>
      </c>
      <c r="AH16" s="548">
        <v>82956.24086132075</v>
      </c>
      <c r="AI16" s="549">
        <v>1872572.5414658803</v>
      </c>
    </row>
    <row r="17" spans="1:39" ht="15">
      <c r="A17" s="550" t="s">
        <v>104</v>
      </c>
      <c r="B17" s="551"/>
      <c r="C17" s="551"/>
      <c r="D17" s="551"/>
      <c r="E17" s="546">
        <v>58981.8</v>
      </c>
      <c r="F17" s="546">
        <v>66174.6</v>
      </c>
      <c r="G17" s="546">
        <v>73242.5</v>
      </c>
      <c r="H17" s="546">
        <v>76942.45812831254</v>
      </c>
      <c r="I17" s="546">
        <v>85375.800888065</v>
      </c>
      <c r="J17" s="546">
        <v>76635.58122167857</v>
      </c>
      <c r="K17" s="546">
        <v>58437.30245263851</v>
      </c>
      <c r="L17" s="546">
        <v>34499.649056482594</v>
      </c>
      <c r="M17" s="546">
        <v>26476.889030213424</v>
      </c>
      <c r="N17" s="547">
        <v>43008.78356094843</v>
      </c>
      <c r="O17" s="546">
        <v>59337.1751941772</v>
      </c>
      <c r="P17" s="546">
        <v>68726.91929042741</v>
      </c>
      <c r="Q17" s="546">
        <v>70465.6470764123</v>
      </c>
      <c r="R17" s="546">
        <v>69968.6195570465</v>
      </c>
      <c r="S17" s="546">
        <v>70186.049138642</v>
      </c>
      <c r="T17" s="546">
        <v>70411.95999384047</v>
      </c>
      <c r="U17" s="546">
        <v>69178.45405135982</v>
      </c>
      <c r="V17" s="546">
        <v>67800.54062922472</v>
      </c>
      <c r="W17" s="546">
        <v>66315.51076550395</v>
      </c>
      <c r="X17" s="546">
        <v>65194.00997648459</v>
      </c>
      <c r="Y17" s="546">
        <v>63489.45797366316</v>
      </c>
      <c r="Z17" s="546">
        <v>62361.584689413976</v>
      </c>
      <c r="AA17" s="546">
        <v>61548.37852459341</v>
      </c>
      <c r="AB17" s="546">
        <v>60616.51093406797</v>
      </c>
      <c r="AC17" s="546">
        <v>60409.75564321208</v>
      </c>
      <c r="AD17" s="546">
        <v>59860.41559861986</v>
      </c>
      <c r="AE17" s="546">
        <v>58686.12152096466</v>
      </c>
      <c r="AF17" s="546">
        <v>57157.94368927572</v>
      </c>
      <c r="AG17" s="546">
        <v>56115.99596770128</v>
      </c>
      <c r="AH17" s="548">
        <v>55890.65418282927</v>
      </c>
      <c r="AI17" s="549">
        <v>1316730.487958409</v>
      </c>
      <c r="AJ17" s="533"/>
      <c r="AK17" s="533"/>
      <c r="AL17" s="533"/>
      <c r="AM17" s="533"/>
    </row>
    <row r="18" spans="1:39" ht="15">
      <c r="A18" s="550" t="s">
        <v>105</v>
      </c>
      <c r="B18" s="551"/>
      <c r="C18" s="551"/>
      <c r="D18" s="551"/>
      <c r="E18" s="546">
        <v>15890.4</v>
      </c>
      <c r="F18" s="546">
        <v>14629.6</v>
      </c>
      <c r="G18" s="546">
        <v>14989.6</v>
      </c>
      <c r="H18" s="546">
        <v>16877.527466076368</v>
      </c>
      <c r="I18" s="546">
        <v>16570.905389318883</v>
      </c>
      <c r="J18" s="546">
        <v>18515.20492303047</v>
      </c>
      <c r="K18" s="546">
        <v>18148.56065790994</v>
      </c>
      <c r="L18" s="546">
        <v>13544.899183139132</v>
      </c>
      <c r="M18" s="546">
        <v>5950.274910559316</v>
      </c>
      <c r="N18" s="547">
        <v>9362.377444357324</v>
      </c>
      <c r="O18" s="546">
        <v>13644.610372230789</v>
      </c>
      <c r="P18" s="546">
        <v>14847.689257490347</v>
      </c>
      <c r="Q18" s="546">
        <v>15684.23458799957</v>
      </c>
      <c r="R18" s="546">
        <v>16844.584283130796</v>
      </c>
      <c r="S18" s="546">
        <v>18222.343635053</v>
      </c>
      <c r="T18" s="546">
        <v>19354.134297917823</v>
      </c>
      <c r="U18" s="546">
        <v>19989.320482069594</v>
      </c>
      <c r="V18" s="546">
        <v>20686.196941607264</v>
      </c>
      <c r="W18" s="546">
        <v>21491.767756851077</v>
      </c>
      <c r="X18" s="546">
        <v>21967.863138643363</v>
      </c>
      <c r="Y18" s="546">
        <v>21579.799836895727</v>
      </c>
      <c r="Z18" s="546">
        <v>21821.288466020036</v>
      </c>
      <c r="AA18" s="546">
        <v>21921.59970881549</v>
      </c>
      <c r="AB18" s="546">
        <v>21860.746774473155</v>
      </c>
      <c r="AC18" s="546">
        <v>21624.50312538283</v>
      </c>
      <c r="AD18" s="546">
        <v>21300.211976346254</v>
      </c>
      <c r="AE18" s="546">
        <v>21199.601342913986</v>
      </c>
      <c r="AF18" s="546">
        <v>21157.038750647574</v>
      </c>
      <c r="AG18" s="546">
        <v>21086.508275343775</v>
      </c>
      <c r="AH18" s="548">
        <v>20857.086379337627</v>
      </c>
      <c r="AI18" s="549">
        <v>406503.5068335274</v>
      </c>
      <c r="AJ18" s="533"/>
      <c r="AK18" s="533"/>
      <c r="AL18" s="533"/>
      <c r="AM18" s="533"/>
    </row>
    <row r="19" spans="1:39" ht="15">
      <c r="A19" s="550" t="s">
        <v>106</v>
      </c>
      <c r="B19" s="551"/>
      <c r="C19" s="551"/>
      <c r="D19" s="551"/>
      <c r="E19" s="546">
        <v>7283</v>
      </c>
      <c r="F19" s="546">
        <v>7464</v>
      </c>
      <c r="G19" s="546">
        <v>6895</v>
      </c>
      <c r="H19" s="546">
        <v>6659</v>
      </c>
      <c r="I19" s="546">
        <v>6657</v>
      </c>
      <c r="J19" s="546">
        <v>6343</v>
      </c>
      <c r="K19" s="546">
        <v>8034.090443514807</v>
      </c>
      <c r="L19" s="546">
        <v>8325.91291995356</v>
      </c>
      <c r="M19" s="546">
        <v>8447.209519194574</v>
      </c>
      <c r="N19" s="547">
        <v>8481.56998863191</v>
      </c>
      <c r="O19" s="546">
        <v>8353.224309281835</v>
      </c>
      <c r="P19" s="546">
        <v>8067.339603182001</v>
      </c>
      <c r="Q19" s="546">
        <v>7708.062064448706</v>
      </c>
      <c r="R19" s="546">
        <v>7248.026214204614</v>
      </c>
      <c r="S19" s="546">
        <v>6822.261232801542</v>
      </c>
      <c r="T19" s="546">
        <v>6499.826459172753</v>
      </c>
      <c r="U19" s="546">
        <v>6312.897415080413</v>
      </c>
      <c r="V19" s="546">
        <v>6279.419374187542</v>
      </c>
      <c r="W19" s="546">
        <v>6392.108856973809</v>
      </c>
      <c r="X19" s="546">
        <v>6610.888202483438</v>
      </c>
      <c r="Y19" s="546">
        <v>6891.247534818185</v>
      </c>
      <c r="Z19" s="546">
        <v>7172.622867069829</v>
      </c>
      <c r="AA19" s="546">
        <v>7396.632507745986</v>
      </c>
      <c r="AB19" s="546">
        <v>7519.05229430625</v>
      </c>
      <c r="AC19" s="546">
        <v>7514.795429386129</v>
      </c>
      <c r="AD19" s="546">
        <v>7381.417506762778</v>
      </c>
      <c r="AE19" s="546">
        <v>7141.11130478421</v>
      </c>
      <c r="AF19" s="546">
        <v>6832.650727621904</v>
      </c>
      <c r="AG19" s="546">
        <v>6504.892481846382</v>
      </c>
      <c r="AH19" s="548">
        <v>6208.500299153851</v>
      </c>
      <c r="AI19" s="549">
        <v>149338.54667394407</v>
      </c>
      <c r="AJ19" s="533"/>
      <c r="AK19" s="533"/>
      <c r="AL19" s="533"/>
      <c r="AM19" s="533"/>
    </row>
    <row r="20" spans="1:39" ht="12.75" thickBot="1">
      <c r="A20" s="533"/>
      <c r="B20" s="533"/>
      <c r="C20" s="533"/>
      <c r="D20" s="533"/>
      <c r="E20" s="533"/>
      <c r="F20" s="533"/>
      <c r="G20" s="533"/>
      <c r="H20" s="533"/>
      <c r="I20" s="533"/>
      <c r="J20" s="533"/>
      <c r="K20" s="533"/>
      <c r="L20" s="533"/>
      <c r="M20" s="533"/>
      <c r="N20" s="533"/>
      <c r="O20" s="533"/>
      <c r="P20" s="533"/>
      <c r="Q20" s="533"/>
      <c r="R20" s="533"/>
      <c r="S20" s="533"/>
      <c r="T20" s="533"/>
      <c r="U20" s="533"/>
      <c r="V20" s="533"/>
      <c r="W20" s="533"/>
      <c r="X20" s="533"/>
      <c r="Y20" s="533"/>
      <c r="Z20" s="533"/>
      <c r="AA20" s="533"/>
      <c r="AB20" s="533"/>
      <c r="AC20" s="533"/>
      <c r="AD20" s="533"/>
      <c r="AE20" s="533"/>
      <c r="AF20" s="533"/>
      <c r="AG20" s="533"/>
      <c r="AH20" s="533"/>
      <c r="AI20" s="533"/>
      <c r="AJ20" s="533"/>
      <c r="AK20" s="533"/>
      <c r="AL20" s="533"/>
      <c r="AM20" s="533"/>
    </row>
    <row r="21" spans="1:39" ht="13.5" thickBot="1">
      <c r="A21" s="556" t="s">
        <v>266</v>
      </c>
      <c r="B21" s="557">
        <v>2005</v>
      </c>
      <c r="C21" s="558"/>
      <c r="D21" s="558"/>
      <c r="E21" s="558"/>
      <c r="F21" s="558"/>
      <c r="G21" s="558"/>
      <c r="H21" s="558"/>
      <c r="I21" s="558"/>
      <c r="J21" s="558"/>
      <c r="K21" s="558"/>
      <c r="L21" s="558"/>
      <c r="M21" s="558"/>
      <c r="N21" s="558"/>
      <c r="O21" s="558"/>
      <c r="P21" s="558"/>
      <c r="Q21" s="558"/>
      <c r="R21" s="558"/>
      <c r="S21" s="559">
        <v>2017</v>
      </c>
      <c r="T21" s="559">
        <v>4</v>
      </c>
      <c r="U21" s="559">
        <v>5</v>
      </c>
      <c r="V21" s="559">
        <v>6</v>
      </c>
      <c r="W21" s="558"/>
      <c r="X21" s="558"/>
      <c r="Y21" s="558"/>
      <c r="Z21" s="558"/>
      <c r="AA21" s="558"/>
      <c r="AB21" s="558"/>
      <c r="AC21" s="558"/>
      <c r="AD21" s="558"/>
      <c r="AE21" s="558"/>
      <c r="AF21" s="558"/>
      <c r="AG21" s="558"/>
      <c r="AH21" s="558"/>
      <c r="AI21" s="558"/>
      <c r="AJ21" s="558"/>
      <c r="AK21" s="558"/>
      <c r="AL21" s="558"/>
      <c r="AM21" s="558"/>
    </row>
    <row r="22" spans="1:39" ht="12.75">
      <c r="A22" s="560" t="s">
        <v>267</v>
      </c>
      <c r="B22" s="558"/>
      <c r="C22" s="558"/>
      <c r="D22" s="558"/>
      <c r="E22" s="558"/>
      <c r="F22" s="728" t="s">
        <v>268</v>
      </c>
      <c r="G22" s="729"/>
      <c r="H22" s="729"/>
      <c r="I22" s="729"/>
      <c r="J22" s="729"/>
      <c r="K22" s="729"/>
      <c r="L22" s="729"/>
      <c r="M22" s="729"/>
      <c r="N22" s="729"/>
      <c r="O22" s="729"/>
      <c r="P22" s="729"/>
      <c r="Q22" s="729"/>
      <c r="R22" s="729"/>
      <c r="S22" s="729"/>
      <c r="T22" s="729"/>
      <c r="U22" s="729"/>
      <c r="V22" s="729"/>
      <c r="W22" s="729"/>
      <c r="X22" s="729"/>
      <c r="Y22" s="729"/>
      <c r="Z22" s="729"/>
      <c r="AA22" s="729"/>
      <c r="AB22" s="729"/>
      <c r="AC22" s="729"/>
      <c r="AD22" s="558"/>
      <c r="AE22" s="558"/>
      <c r="AF22" s="558"/>
      <c r="AG22" s="558"/>
      <c r="AH22" s="558"/>
      <c r="AI22" s="558"/>
      <c r="AJ22" s="558"/>
      <c r="AK22" s="558"/>
      <c r="AL22" s="558"/>
      <c r="AM22" s="558"/>
    </row>
    <row r="23" spans="1:39" ht="63.75">
      <c r="A23" s="561" t="s">
        <v>24</v>
      </c>
      <c r="B23" s="561" t="s">
        <v>269</v>
      </c>
      <c r="C23" s="561" t="s">
        <v>270</v>
      </c>
      <c r="D23" s="562" t="s">
        <v>271</v>
      </c>
      <c r="E23" s="561" t="s">
        <v>272</v>
      </c>
      <c r="F23" s="561">
        <v>2002</v>
      </c>
      <c r="G23" s="561">
        <v>2003</v>
      </c>
      <c r="H23" s="561">
        <v>2004</v>
      </c>
      <c r="I23" s="561">
        <v>2005</v>
      </c>
      <c r="J23" s="561">
        <v>2006</v>
      </c>
      <c r="K23" s="561">
        <v>2007</v>
      </c>
      <c r="L23" s="561">
        <v>2008</v>
      </c>
      <c r="M23" s="561">
        <v>2009</v>
      </c>
      <c r="N23" s="561">
        <v>2010</v>
      </c>
      <c r="O23" s="561">
        <v>2011</v>
      </c>
      <c r="P23" s="561">
        <v>2012</v>
      </c>
      <c r="Q23" s="561">
        <v>2013</v>
      </c>
      <c r="R23" s="561">
        <v>2014</v>
      </c>
      <c r="S23" s="561">
        <v>2015</v>
      </c>
      <c r="T23" s="561">
        <v>2016</v>
      </c>
      <c r="U23" s="561">
        <v>2017</v>
      </c>
      <c r="V23" s="561">
        <v>2018</v>
      </c>
      <c r="W23" s="561">
        <v>2019</v>
      </c>
      <c r="X23" s="561">
        <v>2020</v>
      </c>
      <c r="Y23" s="561">
        <v>2021</v>
      </c>
      <c r="Z23" s="561">
        <v>2022</v>
      </c>
      <c r="AA23" s="561">
        <v>2023</v>
      </c>
      <c r="AB23" s="561">
        <v>2024</v>
      </c>
      <c r="AC23" s="561">
        <v>2025</v>
      </c>
      <c r="AD23" s="561">
        <v>2026</v>
      </c>
      <c r="AE23" s="561">
        <v>2027</v>
      </c>
      <c r="AF23" s="561">
        <v>2028</v>
      </c>
      <c r="AG23" s="561">
        <v>2029</v>
      </c>
      <c r="AH23" s="561">
        <v>2030</v>
      </c>
      <c r="AI23" s="561" t="s">
        <v>273</v>
      </c>
      <c r="AJ23" s="561" t="s">
        <v>274</v>
      </c>
      <c r="AK23" s="561" t="s">
        <v>275</v>
      </c>
      <c r="AL23" s="561" t="s">
        <v>276</v>
      </c>
      <c r="AM23" s="563" t="s">
        <v>277</v>
      </c>
    </row>
    <row r="24" spans="1:39" ht="13.5" thickBot="1">
      <c r="A24" s="564" t="s">
        <v>104</v>
      </c>
      <c r="B24" s="565"/>
      <c r="C24" s="566"/>
      <c r="D24" s="566"/>
      <c r="E24" s="566"/>
      <c r="F24" s="566"/>
      <c r="G24" s="566"/>
      <c r="H24" s="566"/>
      <c r="I24" s="566"/>
      <c r="J24" s="566"/>
      <c r="K24" s="566"/>
      <c r="L24" s="566"/>
      <c r="M24" s="566"/>
      <c r="N24" s="566"/>
      <c r="O24" s="566"/>
      <c r="P24" s="566"/>
      <c r="Q24" s="566"/>
      <c r="R24" s="566"/>
      <c r="S24" s="566"/>
      <c r="T24" s="566"/>
      <c r="U24" s="566"/>
      <c r="V24" s="566"/>
      <c r="W24" s="566"/>
      <c r="X24" s="566"/>
      <c r="Y24" s="566"/>
      <c r="Z24" s="566"/>
      <c r="AA24" s="566"/>
      <c r="AB24" s="566"/>
      <c r="AC24" s="566"/>
      <c r="AD24" s="566"/>
      <c r="AE24" s="566"/>
      <c r="AF24" s="566"/>
      <c r="AG24" s="566"/>
      <c r="AH24" s="566"/>
      <c r="AI24" s="566"/>
      <c r="AJ24" s="566"/>
      <c r="AK24" s="566"/>
      <c r="AL24" s="566"/>
      <c r="AM24" s="558"/>
    </row>
    <row r="25" spans="1:39" ht="13.5" thickBot="1">
      <c r="A25" s="567" t="s">
        <v>278</v>
      </c>
      <c r="B25" s="568">
        <v>0.6380307253225443</v>
      </c>
      <c r="C25" s="569">
        <v>12</v>
      </c>
      <c r="D25" s="570">
        <v>0.08333333333333333</v>
      </c>
      <c r="E25" s="571">
        <v>2508232.422531067</v>
      </c>
      <c r="F25" s="571">
        <v>0</v>
      </c>
      <c r="G25" s="571">
        <v>0</v>
      </c>
      <c r="H25" s="571">
        <v>0</v>
      </c>
      <c r="I25" s="571">
        <v>209019.36854425556</v>
      </c>
      <c r="J25" s="571">
        <v>209019.36854425556</v>
      </c>
      <c r="K25" s="571">
        <v>209019.36854425556</v>
      </c>
      <c r="L25" s="571">
        <v>209019.36854425556</v>
      </c>
      <c r="M25" s="571">
        <v>209019.36854425556</v>
      </c>
      <c r="N25" s="571">
        <v>209019.36854425556</v>
      </c>
      <c r="O25" s="571">
        <v>209019.36854425556</v>
      </c>
      <c r="P25" s="571">
        <v>209019.36854425556</v>
      </c>
      <c r="Q25" s="571">
        <v>209019.36854425556</v>
      </c>
      <c r="R25" s="571">
        <v>209019.36854425556</v>
      </c>
      <c r="S25" s="571">
        <v>209019.36854425556</v>
      </c>
      <c r="T25" s="571">
        <v>209019.36854425556</v>
      </c>
      <c r="U25" s="571">
        <v>0</v>
      </c>
      <c r="V25" s="571">
        <v>0</v>
      </c>
      <c r="W25" s="571">
        <v>0</v>
      </c>
      <c r="X25" s="571">
        <v>0</v>
      </c>
      <c r="Y25" s="571">
        <v>0</v>
      </c>
      <c r="Z25" s="571">
        <v>0</v>
      </c>
      <c r="AA25" s="571">
        <v>0</v>
      </c>
      <c r="AB25" s="571">
        <v>0</v>
      </c>
      <c r="AC25" s="571">
        <v>0</v>
      </c>
      <c r="AD25" s="571">
        <v>0</v>
      </c>
      <c r="AE25" s="571">
        <v>0</v>
      </c>
      <c r="AF25" s="571">
        <v>0</v>
      </c>
      <c r="AG25" s="571">
        <v>0</v>
      </c>
      <c r="AH25" s="571">
        <v>0</v>
      </c>
      <c r="AI25" s="572">
        <v>2508232.422531067</v>
      </c>
      <c r="AJ25" s="572">
        <v>1019672.4472172612</v>
      </c>
      <c r="AK25" s="572">
        <v>57167.12565912551</v>
      </c>
      <c r="AL25" s="573">
        <v>3585071.9954074533</v>
      </c>
      <c r="AM25" s="574">
        <v>4075029.903972123</v>
      </c>
    </row>
    <row r="26" spans="1:39" ht="12.75">
      <c r="A26" s="567" t="s">
        <v>279</v>
      </c>
      <c r="B26" s="568">
        <v>1.1204469504317132</v>
      </c>
      <c r="C26" s="569">
        <v>19</v>
      </c>
      <c r="D26" s="570">
        <v>0.05263157894736842</v>
      </c>
      <c r="E26" s="571">
        <v>4404711.649863206</v>
      </c>
      <c r="F26" s="571">
        <v>0</v>
      </c>
      <c r="G26" s="571">
        <v>0</v>
      </c>
      <c r="H26" s="571">
        <v>0</v>
      </c>
      <c r="I26" s="571">
        <v>231826.92894016873</v>
      </c>
      <c r="J26" s="571">
        <v>231826.92894016873</v>
      </c>
      <c r="K26" s="571">
        <v>231826.92894016873</v>
      </c>
      <c r="L26" s="571">
        <v>231826.92894016873</v>
      </c>
      <c r="M26" s="571">
        <v>231826.92894016873</v>
      </c>
      <c r="N26" s="571">
        <v>231826.92894016873</v>
      </c>
      <c r="O26" s="571">
        <v>231826.92894016873</v>
      </c>
      <c r="P26" s="571">
        <v>231826.92894016873</v>
      </c>
      <c r="Q26" s="571">
        <v>231826.92894016873</v>
      </c>
      <c r="R26" s="571">
        <v>231826.92894016873</v>
      </c>
      <c r="S26" s="571">
        <v>231826.92894016873</v>
      </c>
      <c r="T26" s="571">
        <v>231826.92894016873</v>
      </c>
      <c r="U26" s="571">
        <v>231826.92894016873</v>
      </c>
      <c r="V26" s="571">
        <v>231826.92894016873</v>
      </c>
      <c r="W26" s="571">
        <v>231826.92894016873</v>
      </c>
      <c r="X26" s="571">
        <v>231826.92894016873</v>
      </c>
      <c r="Y26" s="571">
        <v>231826.92894016873</v>
      </c>
      <c r="Z26" s="571">
        <v>231826.92894016873</v>
      </c>
      <c r="AA26" s="571">
        <v>231826.92894016873</v>
      </c>
      <c r="AB26" s="571">
        <v>0</v>
      </c>
      <c r="AC26" s="571">
        <v>0</v>
      </c>
      <c r="AD26" s="571">
        <v>0</v>
      </c>
      <c r="AE26" s="571">
        <v>0</v>
      </c>
      <c r="AF26" s="571">
        <v>0</v>
      </c>
      <c r="AG26" s="571">
        <v>0</v>
      </c>
      <c r="AH26" s="571">
        <v>0</v>
      </c>
      <c r="AI26" s="572">
        <v>4404711.649863205</v>
      </c>
      <c r="AJ26" s="572">
        <v>1790648.6922651862</v>
      </c>
      <c r="AK26" s="572">
        <v>35154.72003051323</v>
      </c>
      <c r="AL26" s="572">
        <v>6230515.062158905</v>
      </c>
      <c r="AM26" s="558"/>
    </row>
    <row r="27" spans="1:39" ht="12.75">
      <c r="A27" s="567" t="s">
        <v>280</v>
      </c>
      <c r="B27" s="568">
        <v>0.5673737735173195</v>
      </c>
      <c r="C27" s="569">
        <v>22</v>
      </c>
      <c r="D27" s="570">
        <v>0.045454545454545456</v>
      </c>
      <c r="E27" s="571">
        <v>2230465.1452491027</v>
      </c>
      <c r="F27" s="571">
        <v>0</v>
      </c>
      <c r="G27" s="571">
        <v>0</v>
      </c>
      <c r="H27" s="571">
        <v>0</v>
      </c>
      <c r="I27" s="571">
        <v>101384.77932950467</v>
      </c>
      <c r="J27" s="571">
        <v>101384.77932950467</v>
      </c>
      <c r="K27" s="571">
        <v>101384.77932950467</v>
      </c>
      <c r="L27" s="571">
        <v>101384.77932950467</v>
      </c>
      <c r="M27" s="571">
        <v>101384.77932950467</v>
      </c>
      <c r="N27" s="571">
        <v>101384.77932950467</v>
      </c>
      <c r="O27" s="571">
        <v>101384.77932950467</v>
      </c>
      <c r="P27" s="571">
        <v>101384.77932950467</v>
      </c>
      <c r="Q27" s="571">
        <v>101384.77932950467</v>
      </c>
      <c r="R27" s="571">
        <v>101384.77932950467</v>
      </c>
      <c r="S27" s="571">
        <v>101384.77932950467</v>
      </c>
      <c r="T27" s="571">
        <v>101384.77932950467</v>
      </c>
      <c r="U27" s="571">
        <v>101384.77932950467</v>
      </c>
      <c r="V27" s="571">
        <v>101384.77932950467</v>
      </c>
      <c r="W27" s="571">
        <v>101384.77932950467</v>
      </c>
      <c r="X27" s="571">
        <v>101384.77932950467</v>
      </c>
      <c r="Y27" s="571">
        <v>101384.77932950467</v>
      </c>
      <c r="Z27" s="571">
        <v>101384.77932950467</v>
      </c>
      <c r="AA27" s="571">
        <v>101384.77932950467</v>
      </c>
      <c r="AB27" s="571">
        <v>101384.77932950467</v>
      </c>
      <c r="AC27" s="571">
        <v>101384.77932950467</v>
      </c>
      <c r="AD27" s="571">
        <v>101384.77932950467</v>
      </c>
      <c r="AE27" s="571">
        <v>0</v>
      </c>
      <c r="AF27" s="571">
        <v>0</v>
      </c>
      <c r="AG27" s="571">
        <v>0</v>
      </c>
      <c r="AH27" s="571">
        <v>0</v>
      </c>
      <c r="AI27" s="572">
        <v>2129080.3659195974</v>
      </c>
      <c r="AJ27" s="572">
        <v>906751.6361956231</v>
      </c>
      <c r="AK27" s="572">
        <v>10541.22180081953</v>
      </c>
      <c r="AL27" s="572">
        <v>3046373.2239160403</v>
      </c>
      <c r="AM27" s="558"/>
    </row>
    <row r="28" spans="1:39" ht="12.75">
      <c r="A28" s="575" t="s">
        <v>281</v>
      </c>
      <c r="B28" s="576">
        <v>0.8468925125391364</v>
      </c>
      <c r="C28" s="577">
        <v>14</v>
      </c>
      <c r="D28" s="578">
        <v>0.07142857142857142</v>
      </c>
      <c r="E28" s="579">
        <v>3329311.8560639997</v>
      </c>
      <c r="F28" s="579">
        <v>0</v>
      </c>
      <c r="G28" s="579">
        <v>0</v>
      </c>
      <c r="H28" s="579">
        <v>0</v>
      </c>
      <c r="I28" s="579">
        <v>237807.9897188571</v>
      </c>
      <c r="J28" s="579">
        <v>237807.9897188571</v>
      </c>
      <c r="K28" s="579">
        <v>237807.9897188571</v>
      </c>
      <c r="L28" s="579">
        <v>237807.9897188571</v>
      </c>
      <c r="M28" s="579">
        <v>237807.9897188571</v>
      </c>
      <c r="N28" s="579">
        <v>237807.9897188571</v>
      </c>
      <c r="O28" s="579">
        <v>237807.9897188571</v>
      </c>
      <c r="P28" s="579">
        <v>237807.9897188571</v>
      </c>
      <c r="Q28" s="579">
        <v>237807.9897188571</v>
      </c>
      <c r="R28" s="579">
        <v>237807.9897188571</v>
      </c>
      <c r="S28" s="579">
        <v>237807.9897188571</v>
      </c>
      <c r="T28" s="579">
        <v>237807.9897188571</v>
      </c>
      <c r="U28" s="579">
        <v>237807.9897188571</v>
      </c>
      <c r="V28" s="579">
        <v>237807.9897188571</v>
      </c>
      <c r="W28" s="579">
        <v>0</v>
      </c>
      <c r="X28" s="579">
        <v>0</v>
      </c>
      <c r="Y28" s="579">
        <v>0</v>
      </c>
      <c r="Z28" s="579">
        <v>0</v>
      </c>
      <c r="AA28" s="579">
        <v>0</v>
      </c>
      <c r="AB28" s="579">
        <v>0</v>
      </c>
      <c r="AC28" s="579">
        <v>0</v>
      </c>
      <c r="AD28" s="579">
        <v>0</v>
      </c>
      <c r="AE28" s="579">
        <v>0</v>
      </c>
      <c r="AF28" s="579">
        <v>0</v>
      </c>
      <c r="AG28" s="579">
        <v>0</v>
      </c>
      <c r="AH28" s="579">
        <v>0</v>
      </c>
      <c r="AI28" s="580">
        <v>3329311.8560640006</v>
      </c>
      <c r="AJ28" s="580">
        <v>1353466.1051851436</v>
      </c>
      <c r="AK28" s="580">
        <v>56562.57738233281</v>
      </c>
      <c r="AL28" s="580">
        <v>4739340.538631477</v>
      </c>
      <c r="AM28" s="581"/>
    </row>
    <row r="29" spans="1:39" ht="12.75">
      <c r="A29" s="567" t="s">
        <v>282</v>
      </c>
      <c r="B29" s="568">
        <v>0.8208495645747469</v>
      </c>
      <c r="C29" s="569">
        <v>14</v>
      </c>
      <c r="D29" s="570">
        <v>0.07142857142857142</v>
      </c>
      <c r="E29" s="571">
        <v>3226931.5726857204</v>
      </c>
      <c r="F29" s="571">
        <v>0</v>
      </c>
      <c r="G29" s="571">
        <v>0</v>
      </c>
      <c r="H29" s="571">
        <v>0</v>
      </c>
      <c r="I29" s="571">
        <v>230495.1123346943</v>
      </c>
      <c r="J29" s="571">
        <v>230495.1123346943</v>
      </c>
      <c r="K29" s="571">
        <v>230495.1123346943</v>
      </c>
      <c r="L29" s="571">
        <v>230495.1123346943</v>
      </c>
      <c r="M29" s="571">
        <v>230495.1123346943</v>
      </c>
      <c r="N29" s="571">
        <v>230495.1123346943</v>
      </c>
      <c r="O29" s="571">
        <v>230495.1123346943</v>
      </c>
      <c r="P29" s="571">
        <v>230495.1123346943</v>
      </c>
      <c r="Q29" s="571">
        <v>230495.1123346943</v>
      </c>
      <c r="R29" s="571">
        <v>230495.1123346943</v>
      </c>
      <c r="S29" s="571">
        <v>230495.1123346943</v>
      </c>
      <c r="T29" s="571">
        <v>230495.1123346943</v>
      </c>
      <c r="U29" s="571">
        <v>230495.1123346943</v>
      </c>
      <c r="V29" s="571">
        <v>230495.1123346943</v>
      </c>
      <c r="W29" s="571">
        <v>0</v>
      </c>
      <c r="X29" s="571">
        <v>0</v>
      </c>
      <c r="Y29" s="571">
        <v>0</v>
      </c>
      <c r="Z29" s="571">
        <v>0</v>
      </c>
      <c r="AA29" s="571">
        <v>0</v>
      </c>
      <c r="AB29" s="571">
        <v>0</v>
      </c>
      <c r="AC29" s="571">
        <v>0</v>
      </c>
      <c r="AD29" s="571">
        <v>0</v>
      </c>
      <c r="AE29" s="571">
        <v>0</v>
      </c>
      <c r="AF29" s="571">
        <v>0</v>
      </c>
      <c r="AG29" s="571">
        <v>0</v>
      </c>
      <c r="AH29" s="571">
        <v>0</v>
      </c>
      <c r="AI29" s="572">
        <v>3226931.57268572</v>
      </c>
      <c r="AJ29" s="572">
        <v>1311845.4191748006</v>
      </c>
      <c r="AK29" s="572">
        <v>54823.211125470596</v>
      </c>
      <c r="AL29" s="572">
        <v>4593600.202985991</v>
      </c>
      <c r="AM29" s="558"/>
    </row>
    <row r="30" spans="1:39" s="583" customFormat="1" ht="12.75">
      <c r="A30" s="575" t="s">
        <v>283</v>
      </c>
      <c r="B30" s="578">
        <v>0.6715984668883408</v>
      </c>
      <c r="C30" s="577">
        <v>9</v>
      </c>
      <c r="D30" s="578">
        <v>0.1111111111111111</v>
      </c>
      <c r="E30" s="579">
        <v>2640194.245692343</v>
      </c>
      <c r="F30" s="579">
        <v>0</v>
      </c>
      <c r="G30" s="579">
        <v>0</v>
      </c>
      <c r="H30" s="579">
        <v>0</v>
      </c>
      <c r="I30" s="579">
        <v>293354.91618803807</v>
      </c>
      <c r="J30" s="579">
        <v>293354.91618803807</v>
      </c>
      <c r="K30" s="579">
        <v>293354.91618803807</v>
      </c>
      <c r="L30" s="579">
        <v>293354.91618803807</v>
      </c>
      <c r="M30" s="579">
        <v>293354.91618803807</v>
      </c>
      <c r="N30" s="579">
        <v>293354.91618803807</v>
      </c>
      <c r="O30" s="579">
        <v>293354.91618803807</v>
      </c>
      <c r="P30" s="579">
        <v>293354.91618803807</v>
      </c>
      <c r="Q30" s="579">
        <v>293354.91618803807</v>
      </c>
      <c r="R30" s="579">
        <v>0</v>
      </c>
      <c r="S30" s="579">
        <v>0</v>
      </c>
      <c r="T30" s="579">
        <v>0</v>
      </c>
      <c r="U30" s="579">
        <v>0</v>
      </c>
      <c r="V30" s="579">
        <v>0</v>
      </c>
      <c r="W30" s="579">
        <v>0</v>
      </c>
      <c r="X30" s="579">
        <v>0</v>
      </c>
      <c r="Y30" s="579">
        <v>0</v>
      </c>
      <c r="Z30" s="579">
        <v>0</v>
      </c>
      <c r="AA30" s="579">
        <v>0</v>
      </c>
      <c r="AB30" s="579">
        <v>0</v>
      </c>
      <c r="AC30" s="579">
        <v>0</v>
      </c>
      <c r="AD30" s="579">
        <v>0</v>
      </c>
      <c r="AE30" s="579">
        <v>0</v>
      </c>
      <c r="AF30" s="579">
        <v>0</v>
      </c>
      <c r="AG30" s="579">
        <v>0</v>
      </c>
      <c r="AH30" s="579">
        <v>0</v>
      </c>
      <c r="AI30" s="580">
        <v>2640194.245692342</v>
      </c>
      <c r="AJ30" s="580">
        <v>1073318.925092835</v>
      </c>
      <c r="AK30" s="580">
        <v>95047.72710174875</v>
      </c>
      <c r="AL30" s="580">
        <v>3808560.897886926</v>
      </c>
      <c r="AM30" s="582"/>
    </row>
    <row r="31" spans="1:39" ht="12.75">
      <c r="A31" s="567" t="s">
        <v>284</v>
      </c>
      <c r="B31" s="568">
        <v>0.8243049688800121</v>
      </c>
      <c r="C31" s="569">
        <v>20</v>
      </c>
      <c r="D31" s="570">
        <v>0.05</v>
      </c>
      <c r="E31" s="571">
        <v>3240515.490775305</v>
      </c>
      <c r="F31" s="571">
        <v>0</v>
      </c>
      <c r="G31" s="571">
        <v>0</v>
      </c>
      <c r="H31" s="571">
        <v>0</v>
      </c>
      <c r="I31" s="571">
        <v>162025.77453876525</v>
      </c>
      <c r="J31" s="571">
        <v>162025.77453876525</v>
      </c>
      <c r="K31" s="571">
        <v>162025.77453876525</v>
      </c>
      <c r="L31" s="571">
        <v>162025.77453876525</v>
      </c>
      <c r="M31" s="571">
        <v>162025.77453876525</v>
      </c>
      <c r="N31" s="571">
        <v>162025.77453876525</v>
      </c>
      <c r="O31" s="571">
        <v>162025.77453876525</v>
      </c>
      <c r="P31" s="571">
        <v>162025.77453876525</v>
      </c>
      <c r="Q31" s="571">
        <v>162025.77453876525</v>
      </c>
      <c r="R31" s="571">
        <v>162025.77453876525</v>
      </c>
      <c r="S31" s="571">
        <v>162025.77453876525</v>
      </c>
      <c r="T31" s="571">
        <v>162025.77453876525</v>
      </c>
      <c r="U31" s="571">
        <v>162025.77453876525</v>
      </c>
      <c r="V31" s="571">
        <v>162025.77453876525</v>
      </c>
      <c r="W31" s="571">
        <v>162025.77453876525</v>
      </c>
      <c r="X31" s="571">
        <v>162025.77453876525</v>
      </c>
      <c r="Y31" s="571">
        <v>162025.77453876525</v>
      </c>
      <c r="Z31" s="571">
        <v>162025.77453876525</v>
      </c>
      <c r="AA31" s="571">
        <v>162025.77453876525</v>
      </c>
      <c r="AB31" s="571">
        <v>162025.77453876525</v>
      </c>
      <c r="AC31" s="571">
        <v>0</v>
      </c>
      <c r="AD31" s="571">
        <v>0</v>
      </c>
      <c r="AE31" s="571">
        <v>0</v>
      </c>
      <c r="AF31" s="571">
        <v>0</v>
      </c>
      <c r="AG31" s="571">
        <v>0</v>
      </c>
      <c r="AH31" s="571">
        <v>0</v>
      </c>
      <c r="AI31" s="572">
        <v>3240515.4907753044</v>
      </c>
      <c r="AJ31" s="572">
        <v>1317367.6932977184</v>
      </c>
      <c r="AK31" s="572">
        <v>21953.193306380417</v>
      </c>
      <c r="AL31" s="572">
        <v>4579836.3773794025</v>
      </c>
      <c r="AM31" s="558"/>
    </row>
    <row r="32" spans="1:39" ht="12.75">
      <c r="A32" s="567" t="s">
        <v>285</v>
      </c>
      <c r="B32" s="568">
        <v>0.11108830806400877</v>
      </c>
      <c r="C32" s="569">
        <v>9</v>
      </c>
      <c r="D32" s="570">
        <v>0.1111111111111111</v>
      </c>
      <c r="E32" s="571">
        <v>436711.4074473567</v>
      </c>
      <c r="F32" s="571">
        <v>0</v>
      </c>
      <c r="G32" s="571">
        <v>0</v>
      </c>
      <c r="H32" s="571">
        <v>0</v>
      </c>
      <c r="I32" s="571">
        <v>48523.48971637296</v>
      </c>
      <c r="J32" s="571">
        <v>48523.48971637296</v>
      </c>
      <c r="K32" s="571">
        <v>48523.48971637296</v>
      </c>
      <c r="L32" s="571">
        <v>48523.48971637296</v>
      </c>
      <c r="M32" s="571">
        <v>48523.48971637296</v>
      </c>
      <c r="N32" s="571">
        <v>48523.48971637296</v>
      </c>
      <c r="O32" s="571">
        <v>48523.48971637296</v>
      </c>
      <c r="P32" s="571">
        <v>48523.48971637296</v>
      </c>
      <c r="Q32" s="571">
        <v>48523.48971637296</v>
      </c>
      <c r="R32" s="571">
        <v>0</v>
      </c>
      <c r="S32" s="571">
        <v>0</v>
      </c>
      <c r="T32" s="571">
        <v>0</v>
      </c>
      <c r="U32" s="571">
        <v>0</v>
      </c>
      <c r="V32" s="571">
        <v>0</v>
      </c>
      <c r="W32" s="571">
        <v>0</v>
      </c>
      <c r="X32" s="571">
        <v>0</v>
      </c>
      <c r="Y32" s="571">
        <v>0</v>
      </c>
      <c r="Z32" s="571">
        <v>0</v>
      </c>
      <c r="AA32" s="571">
        <v>0</v>
      </c>
      <c r="AB32" s="571">
        <v>0</v>
      </c>
      <c r="AC32" s="571">
        <v>0</v>
      </c>
      <c r="AD32" s="571">
        <v>0</v>
      </c>
      <c r="AE32" s="571">
        <v>0</v>
      </c>
      <c r="AF32" s="571">
        <v>0</v>
      </c>
      <c r="AG32" s="571">
        <v>0</v>
      </c>
      <c r="AH32" s="571">
        <v>0</v>
      </c>
      <c r="AI32" s="572">
        <v>436711.40744735673</v>
      </c>
      <c r="AJ32" s="572">
        <v>177536.41391421936</v>
      </c>
      <c r="AK32" s="572">
        <v>15721.732120657709</v>
      </c>
      <c r="AL32" s="572">
        <v>629969.5534822338</v>
      </c>
      <c r="AM32" s="558"/>
    </row>
    <row r="33" spans="1:38" ht="12.75">
      <c r="A33" s="567" t="s">
        <v>286</v>
      </c>
      <c r="B33" s="568">
        <v>0.5210191428571428</v>
      </c>
      <c r="C33" s="569">
        <v>18</v>
      </c>
      <c r="D33" s="570">
        <v>0.05555555555555555</v>
      </c>
      <c r="E33" s="571">
        <v>2048235.3827286053</v>
      </c>
      <c r="F33" s="571">
        <v>0</v>
      </c>
      <c r="G33" s="571">
        <v>0</v>
      </c>
      <c r="H33" s="571">
        <v>0</v>
      </c>
      <c r="I33" s="571">
        <v>113790.85459603362</v>
      </c>
      <c r="J33" s="571">
        <v>113790.85459603362</v>
      </c>
      <c r="K33" s="571">
        <v>113790.85459603362</v>
      </c>
      <c r="L33" s="571">
        <v>113790.85459603362</v>
      </c>
      <c r="M33" s="571">
        <v>113790.85459603362</v>
      </c>
      <c r="N33" s="571">
        <v>113790.85459603362</v>
      </c>
      <c r="O33" s="571">
        <v>113790.85459603362</v>
      </c>
      <c r="P33" s="571">
        <v>113790.85459603362</v>
      </c>
      <c r="Q33" s="571">
        <v>113790.85459603362</v>
      </c>
      <c r="R33" s="571">
        <v>113790.85459603362</v>
      </c>
      <c r="S33" s="571">
        <v>113790.85459603362</v>
      </c>
      <c r="T33" s="571">
        <v>113790.85459603362</v>
      </c>
      <c r="U33" s="571">
        <v>113790.85459603362</v>
      </c>
      <c r="V33" s="571">
        <v>113790.85459603362</v>
      </c>
      <c r="W33" s="571">
        <v>113790.85459603362</v>
      </c>
      <c r="X33" s="571">
        <v>113790.85459603362</v>
      </c>
      <c r="Y33" s="571">
        <v>113790.85459603362</v>
      </c>
      <c r="Z33" s="571">
        <v>113790.85459603362</v>
      </c>
      <c r="AA33" s="571">
        <v>0</v>
      </c>
      <c r="AB33" s="571">
        <v>0</v>
      </c>
      <c r="AC33" s="571">
        <v>0</v>
      </c>
      <c r="AD33" s="571">
        <v>0</v>
      </c>
      <c r="AE33" s="571">
        <v>0</v>
      </c>
      <c r="AF33" s="571">
        <v>0</v>
      </c>
      <c r="AG33" s="571">
        <v>0</v>
      </c>
      <c r="AH33" s="571">
        <v>0</v>
      </c>
      <c r="AI33" s="572">
        <v>2048235.3827286055</v>
      </c>
      <c r="AJ33" s="572">
        <v>832669.7184929607</v>
      </c>
      <c r="AK33" s="572">
        <v>19142.556750817123</v>
      </c>
      <c r="AL33" s="572">
        <v>2900047.6579723833</v>
      </c>
    </row>
    <row r="34" spans="1:38" ht="12.75">
      <c r="A34" s="566"/>
      <c r="B34" s="570"/>
      <c r="C34" s="570"/>
      <c r="D34" s="570"/>
      <c r="E34" s="566"/>
      <c r="F34" s="566"/>
      <c r="G34" s="566"/>
      <c r="H34" s="566"/>
      <c r="I34" s="566"/>
      <c r="J34" s="566"/>
      <c r="K34" s="566"/>
      <c r="L34" s="566"/>
      <c r="M34" s="566"/>
      <c r="N34" s="566"/>
      <c r="O34" s="566"/>
      <c r="P34" s="566"/>
      <c r="Q34" s="566"/>
      <c r="R34" s="566"/>
      <c r="S34" s="566"/>
      <c r="T34" s="566"/>
      <c r="U34" s="566"/>
      <c r="V34" s="566"/>
      <c r="W34" s="566"/>
      <c r="X34" s="566"/>
      <c r="Y34" s="566"/>
      <c r="Z34" s="566"/>
      <c r="AA34" s="566"/>
      <c r="AB34" s="566"/>
      <c r="AC34" s="566"/>
      <c r="AD34" s="566"/>
      <c r="AE34" s="566"/>
      <c r="AF34" s="566"/>
      <c r="AG34" s="566"/>
      <c r="AH34" s="566"/>
      <c r="AI34" s="572"/>
      <c r="AJ34" s="566"/>
      <c r="AK34" s="566"/>
      <c r="AL34" s="566"/>
    </row>
    <row r="35" spans="1:38" ht="12.75">
      <c r="A35" s="564" t="s">
        <v>287</v>
      </c>
      <c r="B35" s="570"/>
      <c r="C35" s="570"/>
      <c r="D35" s="570"/>
      <c r="E35" s="566"/>
      <c r="F35" s="566"/>
      <c r="G35" s="566"/>
      <c r="H35" s="566"/>
      <c r="I35" s="566"/>
      <c r="J35" s="566"/>
      <c r="K35" s="566"/>
      <c r="L35" s="566"/>
      <c r="M35" s="566"/>
      <c r="N35" s="566"/>
      <c r="O35" s="566"/>
      <c r="P35" s="566"/>
      <c r="Q35" s="566"/>
      <c r="R35" s="566"/>
      <c r="S35" s="566"/>
      <c r="T35" s="566"/>
      <c r="U35" s="566"/>
      <c r="V35" s="566"/>
      <c r="W35" s="566"/>
      <c r="X35" s="566"/>
      <c r="Y35" s="566"/>
      <c r="Z35" s="566"/>
      <c r="AA35" s="566"/>
      <c r="AB35" s="566"/>
      <c r="AC35" s="566"/>
      <c r="AD35" s="566"/>
      <c r="AE35" s="566"/>
      <c r="AF35" s="566"/>
      <c r="AG35" s="566"/>
      <c r="AH35" s="566"/>
      <c r="AI35" s="572"/>
      <c r="AJ35" s="566"/>
      <c r="AK35" s="566"/>
      <c r="AL35" s="566"/>
    </row>
    <row r="36" spans="1:38" ht="12.75">
      <c r="A36" s="567" t="s">
        <v>278</v>
      </c>
      <c r="B36" s="568">
        <v>0.6380307253225443</v>
      </c>
      <c r="C36" s="569">
        <v>12</v>
      </c>
      <c r="D36" s="570">
        <v>0.08333333333333333</v>
      </c>
      <c r="E36" s="571">
        <v>604287.9171489605</v>
      </c>
      <c r="F36" s="571">
        <v>0</v>
      </c>
      <c r="G36" s="571">
        <v>0</v>
      </c>
      <c r="H36" s="571">
        <v>0</v>
      </c>
      <c r="I36" s="571">
        <v>50357.32642908004</v>
      </c>
      <c r="J36" s="571">
        <v>50357.32642908004</v>
      </c>
      <c r="K36" s="571">
        <v>50357.32642908004</v>
      </c>
      <c r="L36" s="571">
        <v>50357.32642908004</v>
      </c>
      <c r="M36" s="571">
        <v>50357.32642908004</v>
      </c>
      <c r="N36" s="571">
        <v>50357.32642908004</v>
      </c>
      <c r="O36" s="571">
        <v>50357.32642908004</v>
      </c>
      <c r="P36" s="571">
        <v>50357.32642908004</v>
      </c>
      <c r="Q36" s="571">
        <v>50357.32642908004</v>
      </c>
      <c r="R36" s="571">
        <v>50357.32642908004</v>
      </c>
      <c r="S36" s="571">
        <v>50357.32642908004</v>
      </c>
      <c r="T36" s="571">
        <v>50357.32642908004</v>
      </c>
      <c r="U36" s="571">
        <v>0</v>
      </c>
      <c r="V36" s="571">
        <v>0</v>
      </c>
      <c r="W36" s="571">
        <v>0</v>
      </c>
      <c r="X36" s="571">
        <v>0</v>
      </c>
      <c r="Y36" s="571">
        <v>0</v>
      </c>
      <c r="Z36" s="571">
        <v>0</v>
      </c>
      <c r="AA36" s="571">
        <v>0</v>
      </c>
      <c r="AB36" s="571">
        <v>0</v>
      </c>
      <c r="AC36" s="571">
        <v>0</v>
      </c>
      <c r="AD36" s="571">
        <v>0</v>
      </c>
      <c r="AE36" s="571">
        <v>0</v>
      </c>
      <c r="AF36" s="571">
        <v>0</v>
      </c>
      <c r="AG36" s="571">
        <v>0</v>
      </c>
      <c r="AH36" s="571">
        <v>0</v>
      </c>
      <c r="AI36" s="572">
        <v>604287.9171489605</v>
      </c>
      <c r="AJ36" s="572">
        <v>305765.60310990654</v>
      </c>
      <c r="AK36" s="572">
        <v>18766.854722534837</v>
      </c>
      <c r="AL36" s="572">
        <v>928820.374981402</v>
      </c>
    </row>
    <row r="37" spans="1:38" ht="12.75">
      <c r="A37" s="567" t="s">
        <v>279</v>
      </c>
      <c r="B37" s="568">
        <v>1.1204469504317132</v>
      </c>
      <c r="C37" s="569">
        <v>19</v>
      </c>
      <c r="D37" s="570">
        <v>0.05263157894736842</v>
      </c>
      <c r="E37" s="571">
        <v>1061191.141868604</v>
      </c>
      <c r="F37" s="571">
        <v>0</v>
      </c>
      <c r="G37" s="571">
        <v>0</v>
      </c>
      <c r="H37" s="571">
        <v>0</v>
      </c>
      <c r="I37" s="571">
        <v>55852.165361505475</v>
      </c>
      <c r="J37" s="571">
        <v>55852.165361505475</v>
      </c>
      <c r="K37" s="571">
        <v>55852.165361505475</v>
      </c>
      <c r="L37" s="571">
        <v>55852.165361505475</v>
      </c>
      <c r="M37" s="571">
        <v>55852.165361505475</v>
      </c>
      <c r="N37" s="571">
        <v>55852.165361505475</v>
      </c>
      <c r="O37" s="571">
        <v>55852.165361505475</v>
      </c>
      <c r="P37" s="571">
        <v>55852.165361505475</v>
      </c>
      <c r="Q37" s="571">
        <v>55852.165361505475</v>
      </c>
      <c r="R37" s="571">
        <v>55852.165361505475</v>
      </c>
      <c r="S37" s="571">
        <v>55852.165361505475</v>
      </c>
      <c r="T37" s="571">
        <v>55852.165361505475</v>
      </c>
      <c r="U37" s="571">
        <v>55852.165361505475</v>
      </c>
      <c r="V37" s="571">
        <v>55852.165361505475</v>
      </c>
      <c r="W37" s="571">
        <v>55852.165361505475</v>
      </c>
      <c r="X37" s="571">
        <v>55852.165361505475</v>
      </c>
      <c r="Y37" s="571">
        <v>55852.165361505475</v>
      </c>
      <c r="Z37" s="571">
        <v>55852.165361505475</v>
      </c>
      <c r="AA37" s="571">
        <v>55852.165361505475</v>
      </c>
      <c r="AB37" s="571">
        <v>0</v>
      </c>
      <c r="AC37" s="571">
        <v>0</v>
      </c>
      <c r="AD37" s="571">
        <v>0</v>
      </c>
      <c r="AE37" s="571">
        <v>0</v>
      </c>
      <c r="AF37" s="571">
        <v>0</v>
      </c>
      <c r="AG37" s="571">
        <v>0</v>
      </c>
      <c r="AH37" s="571">
        <v>0</v>
      </c>
      <c r="AI37" s="572">
        <v>1061191.141868604</v>
      </c>
      <c r="AJ37" s="572">
        <v>536955.5476787053</v>
      </c>
      <c r="AK37" s="572">
        <v>12643.853721715455</v>
      </c>
      <c r="AL37" s="572">
        <v>1610790.543269025</v>
      </c>
    </row>
    <row r="38" spans="1:38" ht="12.75">
      <c r="A38" s="567" t="s">
        <v>280</v>
      </c>
      <c r="B38" s="568">
        <v>0.5673737735173195</v>
      </c>
      <c r="C38" s="569">
        <v>22</v>
      </c>
      <c r="D38" s="570">
        <v>0.045454545454545456</v>
      </c>
      <c r="E38" s="571">
        <v>537367.7195097496</v>
      </c>
      <c r="F38" s="571">
        <v>0</v>
      </c>
      <c r="G38" s="571">
        <v>0</v>
      </c>
      <c r="H38" s="571">
        <v>0</v>
      </c>
      <c r="I38" s="571">
        <v>24425.805432261343</v>
      </c>
      <c r="J38" s="571">
        <v>24425.805432261343</v>
      </c>
      <c r="K38" s="571">
        <v>24425.805432261343</v>
      </c>
      <c r="L38" s="571">
        <v>24425.805432261343</v>
      </c>
      <c r="M38" s="571">
        <v>24425.805432261343</v>
      </c>
      <c r="N38" s="571">
        <v>24425.805432261343</v>
      </c>
      <c r="O38" s="571">
        <v>24425.805432261343</v>
      </c>
      <c r="P38" s="571">
        <v>24425.805432261343</v>
      </c>
      <c r="Q38" s="571">
        <v>24425.805432261343</v>
      </c>
      <c r="R38" s="571">
        <v>24425.805432261343</v>
      </c>
      <c r="S38" s="571">
        <v>24425.805432261343</v>
      </c>
      <c r="T38" s="571">
        <v>24425.805432261343</v>
      </c>
      <c r="U38" s="571">
        <v>24425.805432261343</v>
      </c>
      <c r="V38" s="571">
        <v>24425.805432261343</v>
      </c>
      <c r="W38" s="571">
        <v>24425.805432261343</v>
      </c>
      <c r="X38" s="571">
        <v>24425.805432261343</v>
      </c>
      <c r="Y38" s="571">
        <v>24425.805432261343</v>
      </c>
      <c r="Z38" s="571">
        <v>24425.805432261343</v>
      </c>
      <c r="AA38" s="571">
        <v>24425.805432261343</v>
      </c>
      <c r="AB38" s="571">
        <v>24425.805432261343</v>
      </c>
      <c r="AC38" s="571">
        <v>24425.805432261343</v>
      </c>
      <c r="AD38" s="571">
        <v>24425.805432261343</v>
      </c>
      <c r="AE38" s="571">
        <v>0</v>
      </c>
      <c r="AF38" s="571">
        <v>0</v>
      </c>
      <c r="AG38" s="571">
        <v>0</v>
      </c>
      <c r="AH38" s="571">
        <v>0</v>
      </c>
      <c r="AI38" s="572">
        <v>512941.91407748795</v>
      </c>
      <c r="AJ38" s="572">
        <v>271904.43526142964</v>
      </c>
      <c r="AK38" s="572">
        <v>3844.8779214213537</v>
      </c>
      <c r="AL38" s="572">
        <v>788691.2272603388</v>
      </c>
    </row>
    <row r="39" spans="1:38" ht="12.75">
      <c r="A39" s="575" t="s">
        <v>281</v>
      </c>
      <c r="B39" s="578">
        <v>0.8468925125391364</v>
      </c>
      <c r="C39" s="577">
        <v>14</v>
      </c>
      <c r="D39" s="578">
        <v>0.07142857142857142</v>
      </c>
      <c r="E39" s="579">
        <v>802103.8676352312</v>
      </c>
      <c r="F39" s="579">
        <v>0</v>
      </c>
      <c r="G39" s="579">
        <v>0</v>
      </c>
      <c r="H39" s="579">
        <v>0</v>
      </c>
      <c r="I39" s="579">
        <v>57293.13340251651</v>
      </c>
      <c r="J39" s="579">
        <v>57293.13340251651</v>
      </c>
      <c r="K39" s="579">
        <v>57293.13340251651</v>
      </c>
      <c r="L39" s="579">
        <v>57293.13340251651</v>
      </c>
      <c r="M39" s="579">
        <v>57293.13340251651</v>
      </c>
      <c r="N39" s="579">
        <v>57293.13340251651</v>
      </c>
      <c r="O39" s="579">
        <v>57293.13340251651</v>
      </c>
      <c r="P39" s="579">
        <v>57293.13340251651</v>
      </c>
      <c r="Q39" s="579">
        <v>57293.13340251651</v>
      </c>
      <c r="R39" s="579">
        <v>57293.13340251651</v>
      </c>
      <c r="S39" s="579">
        <v>57293.13340251651</v>
      </c>
      <c r="T39" s="579">
        <v>57293.13340251651</v>
      </c>
      <c r="U39" s="579">
        <v>57293.13340251651</v>
      </c>
      <c r="V39" s="579">
        <v>57293.13340251651</v>
      </c>
      <c r="W39" s="579">
        <v>0</v>
      </c>
      <c r="X39" s="579">
        <v>0</v>
      </c>
      <c r="Y39" s="579">
        <v>0</v>
      </c>
      <c r="Z39" s="579">
        <v>0</v>
      </c>
      <c r="AA39" s="579">
        <v>0</v>
      </c>
      <c r="AB39" s="579">
        <v>0</v>
      </c>
      <c r="AC39" s="579">
        <v>0</v>
      </c>
      <c r="AD39" s="579">
        <v>0</v>
      </c>
      <c r="AE39" s="579">
        <v>0</v>
      </c>
      <c r="AF39" s="579">
        <v>0</v>
      </c>
      <c r="AG39" s="579">
        <v>0</v>
      </c>
      <c r="AH39" s="579">
        <v>0</v>
      </c>
      <c r="AI39" s="580">
        <v>802103.8676352309</v>
      </c>
      <c r="AJ39" s="580">
        <v>405859.1374810133</v>
      </c>
      <c r="AK39" s="580">
        <v>19230.36815360346</v>
      </c>
      <c r="AL39" s="580">
        <v>1227193.3732698478</v>
      </c>
    </row>
    <row r="40" spans="1:38" ht="12.75">
      <c r="A40" s="567" t="s">
        <v>282</v>
      </c>
      <c r="B40" s="568">
        <v>0.8208495645747469</v>
      </c>
      <c r="C40" s="569">
        <v>14</v>
      </c>
      <c r="D40" s="570">
        <v>0.07142857142857142</v>
      </c>
      <c r="E40" s="571">
        <v>777438.2235569402</v>
      </c>
      <c r="F40" s="571">
        <v>0</v>
      </c>
      <c r="G40" s="571">
        <v>0</v>
      </c>
      <c r="H40" s="571">
        <v>0</v>
      </c>
      <c r="I40" s="571">
        <v>55531.30168263859</v>
      </c>
      <c r="J40" s="571">
        <v>55531.30168263859</v>
      </c>
      <c r="K40" s="571">
        <v>55531.30168263859</v>
      </c>
      <c r="L40" s="571">
        <v>55531.30168263859</v>
      </c>
      <c r="M40" s="571">
        <v>55531.30168263859</v>
      </c>
      <c r="N40" s="571">
        <v>55531.30168263859</v>
      </c>
      <c r="O40" s="571">
        <v>55531.30168263859</v>
      </c>
      <c r="P40" s="571">
        <v>55531.30168263859</v>
      </c>
      <c r="Q40" s="571">
        <v>55531.30168263859</v>
      </c>
      <c r="R40" s="571">
        <v>55531.30168263859</v>
      </c>
      <c r="S40" s="571">
        <v>55531.30168263859</v>
      </c>
      <c r="T40" s="571">
        <v>55531.30168263859</v>
      </c>
      <c r="U40" s="571">
        <v>55531.30168263859</v>
      </c>
      <c r="V40" s="571">
        <v>55531.30168263859</v>
      </c>
      <c r="W40" s="571">
        <v>0</v>
      </c>
      <c r="X40" s="571">
        <v>0</v>
      </c>
      <c r="Y40" s="571">
        <v>0</v>
      </c>
      <c r="Z40" s="571">
        <v>0</v>
      </c>
      <c r="AA40" s="571">
        <v>0</v>
      </c>
      <c r="AB40" s="571">
        <v>0</v>
      </c>
      <c r="AC40" s="571">
        <v>0</v>
      </c>
      <c r="AD40" s="571">
        <v>0</v>
      </c>
      <c r="AE40" s="571">
        <v>0</v>
      </c>
      <c r="AF40" s="571">
        <v>0</v>
      </c>
      <c r="AG40" s="571">
        <v>0</v>
      </c>
      <c r="AH40" s="571">
        <v>0</v>
      </c>
      <c r="AI40" s="572">
        <v>777438.2235569402</v>
      </c>
      <c r="AJ40" s="572">
        <v>393378.48823474714</v>
      </c>
      <c r="AK40" s="572">
        <v>18639.01155315506</v>
      </c>
      <c r="AL40" s="572">
        <v>1189455.7233448424</v>
      </c>
    </row>
    <row r="41" spans="1:38" ht="12.75">
      <c r="A41" s="567" t="s">
        <v>283</v>
      </c>
      <c r="B41" s="568">
        <v>0.6715984668883408</v>
      </c>
      <c r="C41" s="569">
        <v>9</v>
      </c>
      <c r="D41" s="570">
        <v>0.1111111111111111</v>
      </c>
      <c r="E41" s="571">
        <v>636080.3995939639</v>
      </c>
      <c r="F41" s="571">
        <v>0</v>
      </c>
      <c r="G41" s="571">
        <v>0</v>
      </c>
      <c r="H41" s="571">
        <v>0</v>
      </c>
      <c r="I41" s="571">
        <v>70675.59995488488</v>
      </c>
      <c r="J41" s="571">
        <v>70675.59995488488</v>
      </c>
      <c r="K41" s="571">
        <v>70675.59995488488</v>
      </c>
      <c r="L41" s="571">
        <v>70675.59995488488</v>
      </c>
      <c r="M41" s="571">
        <v>70675.59995488488</v>
      </c>
      <c r="N41" s="571">
        <v>70675.59995488488</v>
      </c>
      <c r="O41" s="571">
        <v>70675.59995488488</v>
      </c>
      <c r="P41" s="571">
        <v>70675.59995488488</v>
      </c>
      <c r="Q41" s="571">
        <v>70675.59995488488</v>
      </c>
      <c r="R41" s="571">
        <v>0</v>
      </c>
      <c r="S41" s="571">
        <v>0</v>
      </c>
      <c r="T41" s="571">
        <v>0</v>
      </c>
      <c r="U41" s="571">
        <v>0</v>
      </c>
      <c r="V41" s="571">
        <v>0</v>
      </c>
      <c r="W41" s="571">
        <v>0</v>
      </c>
      <c r="X41" s="571">
        <v>0</v>
      </c>
      <c r="Y41" s="571">
        <v>0</v>
      </c>
      <c r="Z41" s="571">
        <v>0</v>
      </c>
      <c r="AA41" s="571">
        <v>0</v>
      </c>
      <c r="AB41" s="571">
        <v>0</v>
      </c>
      <c r="AC41" s="571">
        <v>0</v>
      </c>
      <c r="AD41" s="571">
        <v>0</v>
      </c>
      <c r="AE41" s="571">
        <v>0</v>
      </c>
      <c r="AF41" s="571">
        <v>0</v>
      </c>
      <c r="AG41" s="571">
        <v>0</v>
      </c>
      <c r="AH41" s="571">
        <v>0</v>
      </c>
      <c r="AI41" s="572">
        <v>636080.3995939638</v>
      </c>
      <c r="AJ41" s="572">
        <v>321852.38441611174</v>
      </c>
      <c r="AK41" s="572">
        <v>29635.485959563423</v>
      </c>
      <c r="AL41" s="572">
        <v>987568.2699696389</v>
      </c>
    </row>
    <row r="42" spans="1:38" ht="12.75">
      <c r="A42" s="567" t="s">
        <v>284</v>
      </c>
      <c r="B42" s="568">
        <v>0.8243049688800121</v>
      </c>
      <c r="C42" s="569">
        <v>20</v>
      </c>
      <c r="D42" s="570">
        <v>0.05</v>
      </c>
      <c r="E42" s="571">
        <v>780710.8858091864</v>
      </c>
      <c r="F42" s="571">
        <v>0</v>
      </c>
      <c r="G42" s="571">
        <v>0</v>
      </c>
      <c r="H42" s="571">
        <v>0</v>
      </c>
      <c r="I42" s="571">
        <v>39035.54429045932</v>
      </c>
      <c r="J42" s="571">
        <v>39035.54429045932</v>
      </c>
      <c r="K42" s="571">
        <v>39035.54429045932</v>
      </c>
      <c r="L42" s="571">
        <v>39035.54429045932</v>
      </c>
      <c r="M42" s="571">
        <v>39035.54429045932</v>
      </c>
      <c r="N42" s="571">
        <v>39035.54429045932</v>
      </c>
      <c r="O42" s="571">
        <v>39035.54429045932</v>
      </c>
      <c r="P42" s="571">
        <v>39035.54429045932</v>
      </c>
      <c r="Q42" s="571">
        <v>39035.54429045932</v>
      </c>
      <c r="R42" s="571">
        <v>39035.54429045932</v>
      </c>
      <c r="S42" s="571">
        <v>39035.54429045932</v>
      </c>
      <c r="T42" s="571">
        <v>39035.54429045932</v>
      </c>
      <c r="U42" s="571">
        <v>39035.54429045932</v>
      </c>
      <c r="V42" s="571">
        <v>39035.54429045932</v>
      </c>
      <c r="W42" s="571">
        <v>39035.54429045932</v>
      </c>
      <c r="X42" s="571">
        <v>39035.54429045932</v>
      </c>
      <c r="Y42" s="571">
        <v>39035.54429045932</v>
      </c>
      <c r="Z42" s="571">
        <v>39035.54429045932</v>
      </c>
      <c r="AA42" s="571">
        <v>39035.54429045932</v>
      </c>
      <c r="AB42" s="571">
        <v>39035.54429045932</v>
      </c>
      <c r="AC42" s="571">
        <v>0</v>
      </c>
      <c r="AD42" s="571">
        <v>0</v>
      </c>
      <c r="AE42" s="571">
        <v>0</v>
      </c>
      <c r="AF42" s="571">
        <v>0</v>
      </c>
      <c r="AG42" s="571">
        <v>0</v>
      </c>
      <c r="AH42" s="571">
        <v>0</v>
      </c>
      <c r="AI42" s="572">
        <v>780710.8858091866</v>
      </c>
      <c r="AJ42" s="572">
        <v>395034.43322212045</v>
      </c>
      <c r="AK42" s="572">
        <v>7947.478029607395</v>
      </c>
      <c r="AL42" s="572">
        <v>1183692.7970609143</v>
      </c>
    </row>
    <row r="43" spans="1:38" ht="12.75">
      <c r="A43" s="567" t="s">
        <v>285</v>
      </c>
      <c r="B43" s="568">
        <v>0.11108830806400877</v>
      </c>
      <c r="C43" s="569">
        <v>9</v>
      </c>
      <c r="D43" s="570">
        <v>0.1111111111111111</v>
      </c>
      <c r="E43" s="571">
        <v>105213.30656241668</v>
      </c>
      <c r="F43" s="571">
        <v>0</v>
      </c>
      <c r="G43" s="571">
        <v>0</v>
      </c>
      <c r="H43" s="571">
        <v>0</v>
      </c>
      <c r="I43" s="571">
        <v>11690.367395824074</v>
      </c>
      <c r="J43" s="571">
        <v>11690.367395824074</v>
      </c>
      <c r="K43" s="571">
        <v>11690.367395824074</v>
      </c>
      <c r="L43" s="571">
        <v>11690.367395824074</v>
      </c>
      <c r="M43" s="571">
        <v>11690.367395824074</v>
      </c>
      <c r="N43" s="571">
        <v>11690.367395824074</v>
      </c>
      <c r="O43" s="571">
        <v>11690.367395824074</v>
      </c>
      <c r="P43" s="571">
        <v>11690.367395824074</v>
      </c>
      <c r="Q43" s="571">
        <v>11690.367395824074</v>
      </c>
      <c r="R43" s="571">
        <v>0</v>
      </c>
      <c r="S43" s="571">
        <v>0</v>
      </c>
      <c r="T43" s="571">
        <v>0</v>
      </c>
      <c r="U43" s="571">
        <v>0</v>
      </c>
      <c r="V43" s="571">
        <v>0</v>
      </c>
      <c r="W43" s="571">
        <v>0</v>
      </c>
      <c r="X43" s="571">
        <v>0</v>
      </c>
      <c r="Y43" s="571">
        <v>0</v>
      </c>
      <c r="Z43" s="571">
        <v>0</v>
      </c>
      <c r="AA43" s="571">
        <v>0</v>
      </c>
      <c r="AB43" s="571">
        <v>0</v>
      </c>
      <c r="AC43" s="571">
        <v>0</v>
      </c>
      <c r="AD43" s="571">
        <v>0</v>
      </c>
      <c r="AE43" s="571">
        <v>0</v>
      </c>
      <c r="AF43" s="571">
        <v>0</v>
      </c>
      <c r="AG43" s="571">
        <v>0</v>
      </c>
      <c r="AH43" s="571">
        <v>0</v>
      </c>
      <c r="AI43" s="572">
        <v>105213.30656241665</v>
      </c>
      <c r="AJ43" s="572">
        <v>53237.22223013536</v>
      </c>
      <c r="AK43" s="572">
        <v>4901.970680719165</v>
      </c>
      <c r="AL43" s="572">
        <v>163352.49947327116</v>
      </c>
    </row>
    <row r="44" spans="1:38" ht="12.75">
      <c r="A44" s="567" t="s">
        <v>286</v>
      </c>
      <c r="B44" s="568">
        <v>0.455</v>
      </c>
      <c r="C44" s="569">
        <v>18</v>
      </c>
      <c r="D44" s="570">
        <v>0.05555555555555555</v>
      </c>
      <c r="E44" s="571">
        <v>430936.93044920487</v>
      </c>
      <c r="F44" s="571">
        <v>0</v>
      </c>
      <c r="G44" s="571">
        <v>0</v>
      </c>
      <c r="H44" s="571">
        <v>0</v>
      </c>
      <c r="I44" s="571">
        <v>23940.940580511382</v>
      </c>
      <c r="J44" s="571">
        <v>23940.940580511382</v>
      </c>
      <c r="K44" s="571">
        <v>23940.940580511382</v>
      </c>
      <c r="L44" s="571">
        <v>23940.940580511382</v>
      </c>
      <c r="M44" s="571">
        <v>23940.940580511382</v>
      </c>
      <c r="N44" s="571">
        <v>23940.940580511382</v>
      </c>
      <c r="O44" s="571">
        <v>23940.940580511382</v>
      </c>
      <c r="P44" s="571">
        <v>23940.940580511382</v>
      </c>
      <c r="Q44" s="571">
        <v>23940.940580511382</v>
      </c>
      <c r="R44" s="571">
        <v>23940.940580511382</v>
      </c>
      <c r="S44" s="571">
        <v>23940.940580511382</v>
      </c>
      <c r="T44" s="571">
        <v>23940.940580511382</v>
      </c>
      <c r="U44" s="571">
        <v>23940.940580511382</v>
      </c>
      <c r="V44" s="571">
        <v>23940.940580511382</v>
      </c>
      <c r="W44" s="571">
        <v>23940.940580511382</v>
      </c>
      <c r="X44" s="571">
        <v>23940.940580511382</v>
      </c>
      <c r="Y44" s="571">
        <v>23940.940580511382</v>
      </c>
      <c r="Z44" s="571">
        <v>23940.940580511382</v>
      </c>
      <c r="AA44" s="571">
        <v>0</v>
      </c>
      <c r="AB44" s="571">
        <v>0</v>
      </c>
      <c r="AC44" s="571">
        <v>0</v>
      </c>
      <c r="AD44" s="571">
        <v>0</v>
      </c>
      <c r="AE44" s="571">
        <v>0</v>
      </c>
      <c r="AF44" s="571">
        <v>0</v>
      </c>
      <c r="AG44" s="571">
        <v>0</v>
      </c>
      <c r="AH44" s="571">
        <v>0</v>
      </c>
      <c r="AI44" s="572">
        <v>430936.93044920504</v>
      </c>
      <c r="AJ44" s="572">
        <v>218051.17511335577</v>
      </c>
      <c r="AK44" s="572">
        <v>5975.0662631968335</v>
      </c>
      <c r="AL44" s="572">
        <v>654963.1718257577</v>
      </c>
    </row>
    <row r="45" spans="1:38" ht="12.75">
      <c r="A45" s="567"/>
      <c r="B45" s="570"/>
      <c r="C45" s="566"/>
      <c r="D45" s="570"/>
      <c r="E45" s="566"/>
      <c r="F45" s="566"/>
      <c r="G45" s="566"/>
      <c r="H45" s="566"/>
      <c r="I45" s="566"/>
      <c r="J45" s="566"/>
      <c r="K45" s="566"/>
      <c r="L45" s="566"/>
      <c r="M45" s="566"/>
      <c r="N45" s="566"/>
      <c r="O45" s="566"/>
      <c r="P45" s="566"/>
      <c r="Q45" s="566"/>
      <c r="R45" s="566"/>
      <c r="S45" s="566"/>
      <c r="T45" s="566"/>
      <c r="U45" s="566"/>
      <c r="V45" s="566"/>
      <c r="W45" s="566"/>
      <c r="X45" s="566"/>
      <c r="Y45" s="566"/>
      <c r="Z45" s="566"/>
      <c r="AA45" s="566"/>
      <c r="AB45" s="566"/>
      <c r="AC45" s="566"/>
      <c r="AD45" s="566"/>
      <c r="AE45" s="566"/>
      <c r="AF45" s="566"/>
      <c r="AG45" s="566"/>
      <c r="AH45" s="566"/>
      <c r="AI45" s="572"/>
      <c r="AJ45" s="566"/>
      <c r="AK45" s="566"/>
      <c r="AL45" s="566"/>
    </row>
    <row r="46" spans="1:38" ht="12.75">
      <c r="A46" s="564" t="s">
        <v>106</v>
      </c>
      <c r="B46" s="570"/>
      <c r="C46" s="570"/>
      <c r="D46" s="570"/>
      <c r="E46" s="566"/>
      <c r="F46" s="566"/>
      <c r="G46" s="566"/>
      <c r="H46" s="566"/>
      <c r="I46" s="566"/>
      <c r="J46" s="566"/>
      <c r="K46" s="566"/>
      <c r="L46" s="566"/>
      <c r="M46" s="566"/>
      <c r="N46" s="566"/>
      <c r="O46" s="566"/>
      <c r="P46" s="566"/>
      <c r="Q46" s="566"/>
      <c r="R46" s="566"/>
      <c r="S46" s="566"/>
      <c r="T46" s="566"/>
      <c r="U46" s="566"/>
      <c r="V46" s="566"/>
      <c r="W46" s="566"/>
      <c r="X46" s="566"/>
      <c r="Y46" s="566"/>
      <c r="Z46" s="566"/>
      <c r="AA46" s="566"/>
      <c r="AB46" s="566"/>
      <c r="AC46" s="566"/>
      <c r="AD46" s="566"/>
      <c r="AE46" s="566"/>
      <c r="AF46" s="566"/>
      <c r="AG46" s="566"/>
      <c r="AH46" s="566"/>
      <c r="AI46" s="572"/>
      <c r="AJ46" s="566"/>
      <c r="AK46" s="566"/>
      <c r="AL46" s="566"/>
    </row>
    <row r="47" spans="1:38" ht="12.75">
      <c r="A47" s="567" t="s">
        <v>278</v>
      </c>
      <c r="B47" s="568">
        <v>0.6380307253225443</v>
      </c>
      <c r="C47" s="569">
        <v>12</v>
      </c>
      <c r="D47" s="570">
        <v>0.08333333333333333</v>
      </c>
      <c r="E47" s="571">
        <v>364346.80766471365</v>
      </c>
      <c r="F47" s="571">
        <v>0</v>
      </c>
      <c r="G47" s="571">
        <v>0</v>
      </c>
      <c r="H47" s="571">
        <v>0</v>
      </c>
      <c r="I47" s="571">
        <v>30362.23397205947</v>
      </c>
      <c r="J47" s="571">
        <v>30362.23397205947</v>
      </c>
      <c r="K47" s="571">
        <v>30362.23397205947</v>
      </c>
      <c r="L47" s="571">
        <v>30362.23397205947</v>
      </c>
      <c r="M47" s="571">
        <v>30362.23397205947</v>
      </c>
      <c r="N47" s="571">
        <v>30362.23397205947</v>
      </c>
      <c r="O47" s="571">
        <v>30362.23397205947</v>
      </c>
      <c r="P47" s="571">
        <v>30362.23397205947</v>
      </c>
      <c r="Q47" s="571">
        <v>30362.23397205947</v>
      </c>
      <c r="R47" s="571">
        <v>30362.23397205947</v>
      </c>
      <c r="S47" s="571">
        <v>30362.23397205947</v>
      </c>
      <c r="T47" s="571">
        <v>30362.23397205947</v>
      </c>
      <c r="U47" s="571">
        <v>0</v>
      </c>
      <c r="V47" s="571">
        <v>0</v>
      </c>
      <c r="W47" s="571">
        <v>0</v>
      </c>
      <c r="X47" s="571">
        <v>0</v>
      </c>
      <c r="Y47" s="571">
        <v>0</v>
      </c>
      <c r="Z47" s="571">
        <v>0</v>
      </c>
      <c r="AA47" s="571">
        <v>0</v>
      </c>
      <c r="AB47" s="571">
        <v>0</v>
      </c>
      <c r="AC47" s="571">
        <v>0</v>
      </c>
      <c r="AD47" s="571">
        <v>0</v>
      </c>
      <c r="AE47" s="571">
        <v>0</v>
      </c>
      <c r="AF47" s="571">
        <v>0</v>
      </c>
      <c r="AG47" s="571">
        <v>0</v>
      </c>
      <c r="AH47" s="571">
        <v>0</v>
      </c>
      <c r="AI47" s="572">
        <v>364346.8076647136</v>
      </c>
      <c r="AJ47" s="572">
        <v>119404.74471094047</v>
      </c>
      <c r="AK47" s="572">
        <v>6206.356189015378</v>
      </c>
      <c r="AL47" s="572">
        <v>489957.90856466943</v>
      </c>
    </row>
    <row r="48" spans="1:38" ht="12.75">
      <c r="A48" s="567" t="s">
        <v>279</v>
      </c>
      <c r="B48" s="568">
        <v>1.1204469504317132</v>
      </c>
      <c r="C48" s="569">
        <v>19</v>
      </c>
      <c r="D48" s="570">
        <v>0.05263157894736842</v>
      </c>
      <c r="E48" s="571">
        <v>639830.1105970794</v>
      </c>
      <c r="F48" s="571">
        <v>0</v>
      </c>
      <c r="G48" s="571">
        <v>0</v>
      </c>
      <c r="H48" s="571">
        <v>0</v>
      </c>
      <c r="I48" s="571">
        <v>33675.26897879365</v>
      </c>
      <c r="J48" s="571">
        <v>33675.26897879365</v>
      </c>
      <c r="K48" s="571">
        <v>33675.26897879365</v>
      </c>
      <c r="L48" s="571">
        <v>33675.26897879365</v>
      </c>
      <c r="M48" s="571">
        <v>33675.26897879365</v>
      </c>
      <c r="N48" s="571">
        <v>33675.26897879365</v>
      </c>
      <c r="O48" s="571">
        <v>33675.26897879365</v>
      </c>
      <c r="P48" s="571">
        <v>33675.26897879365</v>
      </c>
      <c r="Q48" s="571">
        <v>33675.26897879365</v>
      </c>
      <c r="R48" s="571">
        <v>33675.26897879365</v>
      </c>
      <c r="S48" s="571">
        <v>33675.26897879365</v>
      </c>
      <c r="T48" s="571">
        <v>33675.26897879365</v>
      </c>
      <c r="U48" s="571">
        <v>33675.26897879365</v>
      </c>
      <c r="V48" s="571">
        <v>33675.26897879365</v>
      </c>
      <c r="W48" s="571">
        <v>33675.26897879365</v>
      </c>
      <c r="X48" s="571">
        <v>33675.26897879365</v>
      </c>
      <c r="Y48" s="571">
        <v>33675.26897879365</v>
      </c>
      <c r="Z48" s="571">
        <v>33675.26897879365</v>
      </c>
      <c r="AA48" s="571">
        <v>33675.26897879365</v>
      </c>
      <c r="AB48" s="571">
        <v>0</v>
      </c>
      <c r="AC48" s="571">
        <v>0</v>
      </c>
      <c r="AD48" s="571">
        <v>0</v>
      </c>
      <c r="AE48" s="571">
        <v>0</v>
      </c>
      <c r="AF48" s="571">
        <v>0</v>
      </c>
      <c r="AG48" s="571">
        <v>0</v>
      </c>
      <c r="AH48" s="571">
        <v>0</v>
      </c>
      <c r="AI48" s="572">
        <v>639830.1105970793</v>
      </c>
      <c r="AJ48" s="572">
        <v>209686.89558142694</v>
      </c>
      <c r="AK48" s="572">
        <v>4161.158517725893</v>
      </c>
      <c r="AL48" s="572">
        <v>853678.1646962321</v>
      </c>
    </row>
    <row r="49" spans="1:38" ht="12.75">
      <c r="A49" s="567" t="s">
        <v>280</v>
      </c>
      <c r="B49" s="568">
        <v>0.5673737735173195</v>
      </c>
      <c r="C49" s="569">
        <v>22</v>
      </c>
      <c r="D49" s="570">
        <v>0.045454545454545456</v>
      </c>
      <c r="E49" s="571">
        <v>323998.2259932918</v>
      </c>
      <c r="F49" s="571">
        <v>0</v>
      </c>
      <c r="G49" s="571">
        <v>0</v>
      </c>
      <c r="H49" s="571">
        <v>0</v>
      </c>
      <c r="I49" s="571">
        <v>14727.192090604174</v>
      </c>
      <c r="J49" s="571">
        <v>14727.192090604174</v>
      </c>
      <c r="K49" s="571">
        <v>14727.192090604174</v>
      </c>
      <c r="L49" s="571">
        <v>14727.192090604174</v>
      </c>
      <c r="M49" s="571">
        <v>14727.192090604174</v>
      </c>
      <c r="N49" s="571">
        <v>14727.192090604174</v>
      </c>
      <c r="O49" s="571">
        <v>14727.192090604174</v>
      </c>
      <c r="P49" s="571">
        <v>14727.192090604174</v>
      </c>
      <c r="Q49" s="571">
        <v>14727.192090604174</v>
      </c>
      <c r="R49" s="571">
        <v>14727.192090604174</v>
      </c>
      <c r="S49" s="571">
        <v>14727.192090604174</v>
      </c>
      <c r="T49" s="571">
        <v>14727.192090604174</v>
      </c>
      <c r="U49" s="571">
        <v>14727.192090604174</v>
      </c>
      <c r="V49" s="571">
        <v>14727.192090604174</v>
      </c>
      <c r="W49" s="571">
        <v>14727.192090604174</v>
      </c>
      <c r="X49" s="571">
        <v>14727.192090604174</v>
      </c>
      <c r="Y49" s="571">
        <v>14727.192090604174</v>
      </c>
      <c r="Z49" s="571">
        <v>14727.192090604174</v>
      </c>
      <c r="AA49" s="571">
        <v>14727.192090604174</v>
      </c>
      <c r="AB49" s="571">
        <v>14727.192090604174</v>
      </c>
      <c r="AC49" s="571">
        <v>14727.192090604174</v>
      </c>
      <c r="AD49" s="571">
        <v>14727.192090604174</v>
      </c>
      <c r="AE49" s="571">
        <v>0</v>
      </c>
      <c r="AF49" s="571">
        <v>0</v>
      </c>
      <c r="AG49" s="571">
        <v>0</v>
      </c>
      <c r="AH49" s="571">
        <v>0</v>
      </c>
      <c r="AI49" s="572">
        <v>309271.03390268754</v>
      </c>
      <c r="AJ49" s="572">
        <v>106181.59579739707</v>
      </c>
      <c r="AK49" s="572">
        <v>1266.3375158690078</v>
      </c>
      <c r="AL49" s="572">
        <v>416718.9672159536</v>
      </c>
    </row>
    <row r="50" spans="1:38" ht="12.75">
      <c r="A50" s="567" t="s">
        <v>281</v>
      </c>
      <c r="B50" s="568">
        <v>0.8468925125391364</v>
      </c>
      <c r="C50" s="569">
        <v>14</v>
      </c>
      <c r="D50" s="570">
        <v>0.07142857142857142</v>
      </c>
      <c r="E50" s="571">
        <v>483617.12239296135</v>
      </c>
      <c r="F50" s="571">
        <v>0</v>
      </c>
      <c r="G50" s="571">
        <v>0</v>
      </c>
      <c r="H50" s="571">
        <v>0</v>
      </c>
      <c r="I50" s="571">
        <v>34544.08017092581</v>
      </c>
      <c r="J50" s="571">
        <v>34544.08017092581</v>
      </c>
      <c r="K50" s="571">
        <v>34544.08017092581</v>
      </c>
      <c r="L50" s="571">
        <v>34544.08017092581</v>
      </c>
      <c r="M50" s="571">
        <v>34544.08017092581</v>
      </c>
      <c r="N50" s="571">
        <v>34544.08017092581</v>
      </c>
      <c r="O50" s="571">
        <v>34544.08017092581</v>
      </c>
      <c r="P50" s="571">
        <v>34544.08017092581</v>
      </c>
      <c r="Q50" s="571">
        <v>34544.08017092581</v>
      </c>
      <c r="R50" s="571">
        <v>34544.08017092581</v>
      </c>
      <c r="S50" s="571">
        <v>34544.08017092581</v>
      </c>
      <c r="T50" s="571">
        <v>34544.08017092581</v>
      </c>
      <c r="U50" s="571">
        <v>34544.08017092581</v>
      </c>
      <c r="V50" s="571">
        <v>34544.08017092581</v>
      </c>
      <c r="W50" s="571">
        <v>0</v>
      </c>
      <c r="X50" s="571">
        <v>0</v>
      </c>
      <c r="Y50" s="571">
        <v>0</v>
      </c>
      <c r="Z50" s="571">
        <v>0</v>
      </c>
      <c r="AA50" s="571">
        <v>0</v>
      </c>
      <c r="AB50" s="571">
        <v>0</v>
      </c>
      <c r="AC50" s="571">
        <v>0</v>
      </c>
      <c r="AD50" s="571">
        <v>0</v>
      </c>
      <c r="AE50" s="571">
        <v>0</v>
      </c>
      <c r="AF50" s="571">
        <v>0</v>
      </c>
      <c r="AG50" s="571">
        <v>0</v>
      </c>
      <c r="AH50" s="571">
        <v>0</v>
      </c>
      <c r="AI50" s="572">
        <v>483617.12239296146</v>
      </c>
      <c r="AJ50" s="572">
        <v>158492.34252194004</v>
      </c>
      <c r="AK50" s="572">
        <v>6210.024651988795</v>
      </c>
      <c r="AL50" s="572">
        <v>648319.4895668903</v>
      </c>
    </row>
    <row r="51" spans="1:38" ht="12.75">
      <c r="A51" s="567" t="s">
        <v>282</v>
      </c>
      <c r="B51" s="568">
        <v>0.8208495645747469</v>
      </c>
      <c r="C51" s="569">
        <v>14</v>
      </c>
      <c r="D51" s="570">
        <v>0.07142857142857142</v>
      </c>
      <c r="E51" s="571">
        <v>468745.3230008446</v>
      </c>
      <c r="F51" s="571">
        <v>0</v>
      </c>
      <c r="G51" s="571">
        <v>0</v>
      </c>
      <c r="H51" s="571">
        <v>0</v>
      </c>
      <c r="I51" s="571">
        <v>33481.808785774614</v>
      </c>
      <c r="J51" s="571">
        <v>33481.808785774614</v>
      </c>
      <c r="K51" s="571">
        <v>33481.808785774614</v>
      </c>
      <c r="L51" s="571">
        <v>33481.808785774614</v>
      </c>
      <c r="M51" s="571">
        <v>33481.808785774614</v>
      </c>
      <c r="N51" s="571">
        <v>33481.808785774614</v>
      </c>
      <c r="O51" s="571">
        <v>33481.808785774614</v>
      </c>
      <c r="P51" s="571">
        <v>33481.808785774614</v>
      </c>
      <c r="Q51" s="571">
        <v>33481.808785774614</v>
      </c>
      <c r="R51" s="571">
        <v>33481.808785774614</v>
      </c>
      <c r="S51" s="571">
        <v>33481.808785774614</v>
      </c>
      <c r="T51" s="571">
        <v>33481.808785774614</v>
      </c>
      <c r="U51" s="571">
        <v>33481.808785774614</v>
      </c>
      <c r="V51" s="571">
        <v>33481.808785774614</v>
      </c>
      <c r="W51" s="571">
        <v>0</v>
      </c>
      <c r="X51" s="571">
        <v>0</v>
      </c>
      <c r="Y51" s="571">
        <v>0</v>
      </c>
      <c r="Z51" s="571">
        <v>0</v>
      </c>
      <c r="AA51" s="571">
        <v>0</v>
      </c>
      <c r="AB51" s="571">
        <v>0</v>
      </c>
      <c r="AC51" s="571">
        <v>0</v>
      </c>
      <c r="AD51" s="571">
        <v>0</v>
      </c>
      <c r="AE51" s="571">
        <v>0</v>
      </c>
      <c r="AF51" s="571">
        <v>0</v>
      </c>
      <c r="AG51" s="571">
        <v>0</v>
      </c>
      <c r="AH51" s="571">
        <v>0</v>
      </c>
      <c r="AI51" s="572">
        <v>468745.32300084474</v>
      </c>
      <c r="AJ51" s="572">
        <v>153618.5152440511</v>
      </c>
      <c r="AK51" s="572">
        <v>6019.059037728688</v>
      </c>
      <c r="AL51" s="572">
        <v>628382.8972826245</v>
      </c>
    </row>
    <row r="52" spans="1:38" ht="12.75">
      <c r="A52" s="567" t="s">
        <v>283</v>
      </c>
      <c r="B52" s="568">
        <v>0.6715984668883408</v>
      </c>
      <c r="C52" s="569">
        <v>9</v>
      </c>
      <c r="D52" s="570">
        <v>0.1111111111111111</v>
      </c>
      <c r="E52" s="571">
        <v>383515.6329181201</v>
      </c>
      <c r="F52" s="571">
        <v>0</v>
      </c>
      <c r="G52" s="571">
        <v>0</v>
      </c>
      <c r="H52" s="571">
        <v>0</v>
      </c>
      <c r="I52" s="571">
        <v>42612.84810201335</v>
      </c>
      <c r="J52" s="571">
        <v>42612.84810201335</v>
      </c>
      <c r="K52" s="571">
        <v>42612.84810201335</v>
      </c>
      <c r="L52" s="571">
        <v>42612.84810201335</v>
      </c>
      <c r="M52" s="571">
        <v>42612.84810201335</v>
      </c>
      <c r="N52" s="571">
        <v>42612.84810201335</v>
      </c>
      <c r="O52" s="571">
        <v>42612.84810201335</v>
      </c>
      <c r="P52" s="571">
        <v>42612.84810201335</v>
      </c>
      <c r="Q52" s="571">
        <v>42612.84810201335</v>
      </c>
      <c r="R52" s="571">
        <v>0</v>
      </c>
      <c r="S52" s="571">
        <v>0</v>
      </c>
      <c r="T52" s="571">
        <v>0</v>
      </c>
      <c r="U52" s="571">
        <v>0</v>
      </c>
      <c r="V52" s="571">
        <v>0</v>
      </c>
      <c r="W52" s="571">
        <v>0</v>
      </c>
      <c r="X52" s="571">
        <v>0</v>
      </c>
      <c r="Y52" s="571">
        <v>0</v>
      </c>
      <c r="Z52" s="571">
        <v>0</v>
      </c>
      <c r="AA52" s="571">
        <v>0</v>
      </c>
      <c r="AB52" s="571">
        <v>0</v>
      </c>
      <c r="AC52" s="571">
        <v>0</v>
      </c>
      <c r="AD52" s="571">
        <v>0</v>
      </c>
      <c r="AE52" s="571">
        <v>0</v>
      </c>
      <c r="AF52" s="571">
        <v>0</v>
      </c>
      <c r="AG52" s="571">
        <v>0</v>
      </c>
      <c r="AH52" s="571">
        <v>0</v>
      </c>
      <c r="AI52" s="572">
        <v>383515.6329181201</v>
      </c>
      <c r="AJ52" s="572">
        <v>125686.80520287133</v>
      </c>
      <c r="AK52" s="572">
        <v>10511.036621375823</v>
      </c>
      <c r="AL52" s="572">
        <v>519713.4747423673</v>
      </c>
    </row>
    <row r="53" spans="1:38" ht="12.75">
      <c r="A53" s="567" t="s">
        <v>284</v>
      </c>
      <c r="B53" s="568">
        <v>0.8243049688800121</v>
      </c>
      <c r="C53" s="569">
        <v>20</v>
      </c>
      <c r="D53" s="570">
        <v>0.05</v>
      </c>
      <c r="E53" s="571">
        <v>470718.5281739621</v>
      </c>
      <c r="F53" s="571">
        <v>0</v>
      </c>
      <c r="G53" s="571">
        <v>0</v>
      </c>
      <c r="H53" s="571">
        <v>0</v>
      </c>
      <c r="I53" s="571">
        <v>23535.926408698106</v>
      </c>
      <c r="J53" s="571">
        <v>23535.926408698106</v>
      </c>
      <c r="K53" s="571">
        <v>23535.926408698106</v>
      </c>
      <c r="L53" s="571">
        <v>23535.926408698106</v>
      </c>
      <c r="M53" s="571">
        <v>23535.926408698106</v>
      </c>
      <c r="N53" s="571">
        <v>23535.926408698106</v>
      </c>
      <c r="O53" s="571">
        <v>23535.926408698106</v>
      </c>
      <c r="P53" s="571">
        <v>23535.926408698106</v>
      </c>
      <c r="Q53" s="571">
        <v>23535.926408698106</v>
      </c>
      <c r="R53" s="571">
        <v>23535.926408698106</v>
      </c>
      <c r="S53" s="571">
        <v>23535.926408698106</v>
      </c>
      <c r="T53" s="571">
        <v>23535.926408698106</v>
      </c>
      <c r="U53" s="571">
        <v>23535.926408698106</v>
      </c>
      <c r="V53" s="571">
        <v>23535.926408698106</v>
      </c>
      <c r="W53" s="571">
        <v>23535.926408698106</v>
      </c>
      <c r="X53" s="571">
        <v>23535.926408698106</v>
      </c>
      <c r="Y53" s="571">
        <v>23535.926408698106</v>
      </c>
      <c r="Z53" s="571">
        <v>23535.926408698106</v>
      </c>
      <c r="AA53" s="571">
        <v>23535.926408698106</v>
      </c>
      <c r="AB53" s="571">
        <v>23535.926408698106</v>
      </c>
      <c r="AC53" s="571">
        <v>0</v>
      </c>
      <c r="AD53" s="571">
        <v>0</v>
      </c>
      <c r="AE53" s="571">
        <v>0</v>
      </c>
      <c r="AF53" s="571">
        <v>0</v>
      </c>
      <c r="AG53" s="571">
        <v>0</v>
      </c>
      <c r="AH53" s="571">
        <v>0</v>
      </c>
      <c r="AI53" s="572">
        <v>470718.52817396197</v>
      </c>
      <c r="AJ53" s="572">
        <v>154265.17950733515</v>
      </c>
      <c r="AK53" s="572">
        <v>2624.243921226552</v>
      </c>
      <c r="AL53" s="572">
        <v>627607.9516025237</v>
      </c>
    </row>
    <row r="54" spans="1:38" ht="12.75">
      <c r="A54" s="567" t="s">
        <v>285</v>
      </c>
      <c r="B54" s="568">
        <v>0.11108830806400877</v>
      </c>
      <c r="C54" s="569">
        <v>9</v>
      </c>
      <c r="D54" s="570">
        <v>0.1111111111111111</v>
      </c>
      <c r="E54" s="571">
        <v>63436.867231644144</v>
      </c>
      <c r="F54" s="571">
        <v>0</v>
      </c>
      <c r="G54" s="571">
        <v>0</v>
      </c>
      <c r="H54" s="571">
        <v>0</v>
      </c>
      <c r="I54" s="571">
        <v>7048.540803516015</v>
      </c>
      <c r="J54" s="571">
        <v>7048.540803516015</v>
      </c>
      <c r="K54" s="571">
        <v>7048.540803516015</v>
      </c>
      <c r="L54" s="571">
        <v>7048.540803516015</v>
      </c>
      <c r="M54" s="571">
        <v>7048.540803516015</v>
      </c>
      <c r="N54" s="571">
        <v>7048.540803516015</v>
      </c>
      <c r="O54" s="571">
        <v>7048.540803516015</v>
      </c>
      <c r="P54" s="571">
        <v>7048.540803516015</v>
      </c>
      <c r="Q54" s="571">
        <v>7048.540803516015</v>
      </c>
      <c r="R54" s="571">
        <v>0</v>
      </c>
      <c r="S54" s="571">
        <v>0</v>
      </c>
      <c r="T54" s="571">
        <v>0</v>
      </c>
      <c r="U54" s="571">
        <v>0</v>
      </c>
      <c r="V54" s="571">
        <v>0</v>
      </c>
      <c r="W54" s="571">
        <v>0</v>
      </c>
      <c r="X54" s="571">
        <v>0</v>
      </c>
      <c r="Y54" s="571">
        <v>0</v>
      </c>
      <c r="Z54" s="571">
        <v>0</v>
      </c>
      <c r="AA54" s="571">
        <v>0</v>
      </c>
      <c r="AB54" s="571">
        <v>0</v>
      </c>
      <c r="AC54" s="571">
        <v>0</v>
      </c>
      <c r="AD54" s="571">
        <v>0</v>
      </c>
      <c r="AE54" s="571">
        <v>0</v>
      </c>
      <c r="AF54" s="571">
        <v>0</v>
      </c>
      <c r="AG54" s="571">
        <v>0</v>
      </c>
      <c r="AH54" s="571">
        <v>0</v>
      </c>
      <c r="AI54" s="572">
        <v>63436.86723164414</v>
      </c>
      <c r="AJ54" s="572">
        <v>20789.705790497275</v>
      </c>
      <c r="AK54" s="572">
        <v>1738.61813544254</v>
      </c>
      <c r="AL54" s="572">
        <v>85965.19115758395</v>
      </c>
    </row>
    <row r="55" spans="1:38" ht="12.75">
      <c r="A55" s="567" t="s">
        <v>286</v>
      </c>
      <c r="B55" s="568">
        <v>0.518308</v>
      </c>
      <c r="C55" s="569">
        <v>18</v>
      </c>
      <c r="D55" s="570">
        <v>0.05555555555555555</v>
      </c>
      <c r="E55" s="571">
        <v>295979.265092</v>
      </c>
      <c r="F55" s="571">
        <v>0</v>
      </c>
      <c r="G55" s="571">
        <v>0</v>
      </c>
      <c r="H55" s="571">
        <v>0</v>
      </c>
      <c r="I55" s="571">
        <v>16443.292505111112</v>
      </c>
      <c r="J55" s="571">
        <v>16443.292505111112</v>
      </c>
      <c r="K55" s="571">
        <v>16443.292505111112</v>
      </c>
      <c r="L55" s="571">
        <v>16443.292505111112</v>
      </c>
      <c r="M55" s="571">
        <v>16443.292505111112</v>
      </c>
      <c r="N55" s="571">
        <v>16443.292505111112</v>
      </c>
      <c r="O55" s="571">
        <v>16443.292505111112</v>
      </c>
      <c r="P55" s="571">
        <v>16443.292505111112</v>
      </c>
      <c r="Q55" s="571">
        <v>16443.292505111112</v>
      </c>
      <c r="R55" s="571">
        <v>16443.292505111112</v>
      </c>
      <c r="S55" s="571">
        <v>16443.292505111112</v>
      </c>
      <c r="T55" s="571">
        <v>16443.292505111112</v>
      </c>
      <c r="U55" s="571">
        <v>16443.292505111112</v>
      </c>
      <c r="V55" s="571">
        <v>16443.292505111112</v>
      </c>
      <c r="W55" s="571">
        <v>16443.292505111112</v>
      </c>
      <c r="X55" s="571">
        <v>16443.292505111112</v>
      </c>
      <c r="Y55" s="571">
        <v>16443.292505111112</v>
      </c>
      <c r="Z55" s="571">
        <v>16443.292505111112</v>
      </c>
      <c r="AA55" s="571">
        <v>0</v>
      </c>
      <c r="AB55" s="571">
        <v>0</v>
      </c>
      <c r="AC55" s="571">
        <v>0</v>
      </c>
      <c r="AD55" s="571">
        <v>0</v>
      </c>
      <c r="AE55" s="571">
        <v>0</v>
      </c>
      <c r="AF55" s="571">
        <v>0</v>
      </c>
      <c r="AG55" s="571">
        <v>0</v>
      </c>
      <c r="AH55" s="571">
        <v>0</v>
      </c>
      <c r="AI55" s="572">
        <v>295979.2650920001</v>
      </c>
      <c r="AJ55" s="572">
        <v>96999.14434426586</v>
      </c>
      <c r="AK55" s="572">
        <v>2222.2113173685075</v>
      </c>
      <c r="AL55" s="572">
        <v>395200.62075363443</v>
      </c>
    </row>
    <row r="58" spans="1:38" ht="13.5" thickBot="1">
      <c r="A58" s="560" t="s">
        <v>288</v>
      </c>
      <c r="B58" s="558"/>
      <c r="C58" s="558"/>
      <c r="D58" s="558"/>
      <c r="E58" s="558"/>
      <c r="F58" s="558"/>
      <c r="G58" s="558"/>
      <c r="H58" s="558"/>
      <c r="I58" s="558"/>
      <c r="J58" s="558"/>
      <c r="K58" s="558"/>
      <c r="L58" s="584"/>
      <c r="M58" s="584"/>
      <c r="N58" s="584"/>
      <c r="O58" s="584"/>
      <c r="P58" s="584"/>
      <c r="Q58" s="584"/>
      <c r="R58" s="584"/>
      <c r="S58" s="584"/>
      <c r="T58" s="558"/>
      <c r="U58" s="558"/>
      <c r="V58" s="558"/>
      <c r="W58" s="558"/>
      <c r="X58" s="558"/>
      <c r="Y58" s="558"/>
      <c r="Z58" s="558"/>
      <c r="AA58" s="558"/>
      <c r="AB58" s="558"/>
      <c r="AC58" s="558"/>
      <c r="AD58" s="558"/>
      <c r="AE58" s="558"/>
      <c r="AF58" s="558"/>
      <c r="AG58" s="558"/>
      <c r="AH58" s="558"/>
      <c r="AI58" s="558"/>
      <c r="AJ58" s="558"/>
      <c r="AK58" s="558"/>
      <c r="AL58" s="558"/>
    </row>
    <row r="59" spans="1:38" ht="51">
      <c r="A59" s="585" t="s">
        <v>24</v>
      </c>
      <c r="B59" s="586" t="s">
        <v>269</v>
      </c>
      <c r="C59" s="586"/>
      <c r="D59" s="586"/>
      <c r="E59" s="586">
        <v>2001</v>
      </c>
      <c r="F59" s="586">
        <v>2002</v>
      </c>
      <c r="G59" s="586">
        <v>2003</v>
      </c>
      <c r="H59" s="586">
        <v>2004</v>
      </c>
      <c r="I59" s="586">
        <v>2005</v>
      </c>
      <c r="J59" s="586">
        <v>2006</v>
      </c>
      <c r="K59" s="586">
        <v>2007</v>
      </c>
      <c r="L59" s="586">
        <v>2008</v>
      </c>
      <c r="M59" s="586">
        <v>2009</v>
      </c>
      <c r="N59" s="586">
        <v>2010</v>
      </c>
      <c r="O59" s="586">
        <v>2011</v>
      </c>
      <c r="P59" s="586">
        <v>2012</v>
      </c>
      <c r="Q59" s="586">
        <v>2013</v>
      </c>
      <c r="R59" s="586">
        <v>2014</v>
      </c>
      <c r="S59" s="586">
        <v>2015</v>
      </c>
      <c r="T59" s="586">
        <v>2016</v>
      </c>
      <c r="U59" s="586">
        <v>2017</v>
      </c>
      <c r="V59" s="586">
        <v>2018</v>
      </c>
      <c r="W59" s="586">
        <v>2019</v>
      </c>
      <c r="X59" s="586">
        <v>2020</v>
      </c>
      <c r="Y59" s="586">
        <v>2021</v>
      </c>
      <c r="Z59" s="586">
        <v>2022</v>
      </c>
      <c r="AA59" s="586">
        <v>2023</v>
      </c>
      <c r="AB59" s="586">
        <v>2024</v>
      </c>
      <c r="AC59" s="586">
        <v>2025</v>
      </c>
      <c r="AD59" s="586">
        <v>2026</v>
      </c>
      <c r="AE59" s="586">
        <v>2027</v>
      </c>
      <c r="AF59" s="586">
        <v>2028</v>
      </c>
      <c r="AG59" s="586">
        <v>2029</v>
      </c>
      <c r="AH59" s="586">
        <v>2030</v>
      </c>
      <c r="AI59" s="587" t="s">
        <v>289</v>
      </c>
      <c r="AJ59" s="558"/>
      <c r="AK59" s="558"/>
      <c r="AL59" s="558"/>
    </row>
    <row r="60" spans="1:38" ht="12.75">
      <c r="A60" s="588" t="s">
        <v>104</v>
      </c>
      <c r="B60" s="566"/>
      <c r="C60" s="566"/>
      <c r="D60" s="566"/>
      <c r="E60" s="566"/>
      <c r="F60" s="566"/>
      <c r="G60" s="566"/>
      <c r="H60" s="566"/>
      <c r="I60" s="566"/>
      <c r="J60" s="566"/>
      <c r="K60" s="566"/>
      <c r="L60" s="566"/>
      <c r="M60" s="566"/>
      <c r="N60" s="566"/>
      <c r="O60" s="566"/>
      <c r="P60" s="566"/>
      <c r="Q60" s="566"/>
      <c r="R60" s="566"/>
      <c r="S60" s="566"/>
      <c r="T60" s="566"/>
      <c r="U60" s="566"/>
      <c r="V60" s="566"/>
      <c r="W60" s="566"/>
      <c r="X60" s="566"/>
      <c r="Y60" s="566"/>
      <c r="Z60" s="589"/>
      <c r="AA60" s="589"/>
      <c r="AB60" s="589"/>
      <c r="AC60" s="589"/>
      <c r="AD60" s="589"/>
      <c r="AE60" s="589"/>
      <c r="AF60" s="589"/>
      <c r="AG60" s="589"/>
      <c r="AH60" s="589"/>
      <c r="AI60" s="590"/>
      <c r="AJ60" s="558"/>
      <c r="AK60" s="558"/>
      <c r="AL60" s="558"/>
    </row>
    <row r="61" spans="1:38" ht="12.75">
      <c r="A61" s="591" t="s">
        <v>278</v>
      </c>
      <c r="B61" s="568">
        <v>0.6380307253225443</v>
      </c>
      <c r="C61" s="569">
        <v>12</v>
      </c>
      <c r="D61" s="570"/>
      <c r="E61" s="571"/>
      <c r="F61" s="571">
        <v>0</v>
      </c>
      <c r="G61" s="571">
        <v>0</v>
      </c>
      <c r="H61" s="571">
        <v>0</v>
      </c>
      <c r="I61" s="571">
        <v>54472.38416560524</v>
      </c>
      <c r="J61" s="571">
        <v>48895.85547238234</v>
      </c>
      <c r="K61" s="571">
        <v>37284.79446974985</v>
      </c>
      <c r="L61" s="571">
        <v>22011.836110880824</v>
      </c>
      <c r="M61" s="571">
        <v>16893.06871223159</v>
      </c>
      <c r="N61" s="571">
        <v>27440.92537063225</v>
      </c>
      <c r="O61" s="571">
        <v>37858.94092773177</v>
      </c>
      <c r="P61" s="571">
        <v>43849.886164055366</v>
      </c>
      <c r="Q61" s="571">
        <v>44959.247914485764</v>
      </c>
      <c r="R61" s="571">
        <v>44642.12908579954</v>
      </c>
      <c r="S61" s="571">
        <v>44780.8558394515</v>
      </c>
      <c r="T61" s="571">
        <v>44924.99390625201</v>
      </c>
      <c r="U61" s="571">
        <v>44137.97921508141</v>
      </c>
      <c r="V61" s="571">
        <v>43258.82811492489</v>
      </c>
      <c r="W61" s="571">
        <v>42311.33343384948</v>
      </c>
      <c r="X61" s="571">
        <v>41595.78147198165</v>
      </c>
      <c r="Y61" s="571">
        <v>40508.2249212715</v>
      </c>
      <c r="Z61" s="571">
        <v>39788.607111650075</v>
      </c>
      <c r="AA61" s="571">
        <v>39269.75659247285</v>
      </c>
      <c r="AB61" s="571">
        <v>38675.19643778533</v>
      </c>
      <c r="AC61" s="571">
        <v>38543.28020959627</v>
      </c>
      <c r="AD61" s="571">
        <v>38192.78438249638</v>
      </c>
      <c r="AE61" s="571">
        <v>37443.54868038806</v>
      </c>
      <c r="AF61" s="571">
        <v>36468.52427001374</v>
      </c>
      <c r="AG61" s="571">
        <v>35803.729609469425</v>
      </c>
      <c r="AH61" s="571">
        <v>35659.95462702205</v>
      </c>
      <c r="AI61" s="592">
        <v>1019672.4472172612</v>
      </c>
      <c r="AJ61" s="558"/>
      <c r="AK61" s="558"/>
      <c r="AL61" s="558"/>
    </row>
    <row r="62" spans="1:38" ht="12.75">
      <c r="A62" s="591" t="s">
        <v>279</v>
      </c>
      <c r="B62" s="568">
        <v>1.1204469504317132</v>
      </c>
      <c r="C62" s="569">
        <v>19</v>
      </c>
      <c r="D62" s="570"/>
      <c r="E62" s="571"/>
      <c r="F62" s="571">
        <v>0</v>
      </c>
      <c r="G62" s="571">
        <v>0</v>
      </c>
      <c r="H62" s="571">
        <v>0</v>
      </c>
      <c r="I62" s="571">
        <v>95659.05574569758</v>
      </c>
      <c r="J62" s="571">
        <v>85866.10327439161</v>
      </c>
      <c r="K62" s="571">
        <v>65475.897324514495</v>
      </c>
      <c r="L62" s="571">
        <v>38655.02657630025</v>
      </c>
      <c r="M62" s="571">
        <v>29665.94957082151</v>
      </c>
      <c r="N62" s="571">
        <v>48189.06038264227</v>
      </c>
      <c r="O62" s="571">
        <v>66484.15699354814</v>
      </c>
      <c r="P62" s="571">
        <v>77004.86713152587</v>
      </c>
      <c r="Q62" s="571">
        <v>78953.01937696352</v>
      </c>
      <c r="R62" s="571">
        <v>78396.12640860949</v>
      </c>
      <c r="S62" s="571">
        <v>78639.7447202418</v>
      </c>
      <c r="T62" s="571">
        <v>78892.86584901834</v>
      </c>
      <c r="U62" s="571">
        <v>77510.7878774265</v>
      </c>
      <c r="V62" s="571">
        <v>75966.9089856363</v>
      </c>
      <c r="W62" s="571">
        <v>74303.01180353035</v>
      </c>
      <c r="X62" s="571">
        <v>73046.42966456684</v>
      </c>
      <c r="Y62" s="571">
        <v>71136.5695711533</v>
      </c>
      <c r="Z62" s="571">
        <v>69872.8473893429</v>
      </c>
      <c r="AA62" s="571">
        <v>68961.69302189743</v>
      </c>
      <c r="AB62" s="571">
        <v>67917.58482188705</v>
      </c>
      <c r="AC62" s="571">
        <v>67685.92648676195</v>
      </c>
      <c r="AD62" s="571">
        <v>67070.42010904857</v>
      </c>
      <c r="AE62" s="571">
        <v>65754.68589082979</v>
      </c>
      <c r="AF62" s="571">
        <v>64042.443699596566</v>
      </c>
      <c r="AG62" s="571">
        <v>62874.996552449215</v>
      </c>
      <c r="AH62" s="571">
        <v>62622.51303678453</v>
      </c>
      <c r="AI62" s="592">
        <v>1790648.6922651862</v>
      </c>
      <c r="AJ62" s="558"/>
      <c r="AK62" s="558"/>
      <c r="AL62" s="558"/>
    </row>
    <row r="63" spans="1:38" ht="12.75">
      <c r="A63" s="591" t="s">
        <v>280</v>
      </c>
      <c r="B63" s="568">
        <v>0.5673737735173195</v>
      </c>
      <c r="C63" s="569">
        <v>22</v>
      </c>
      <c r="D63" s="570"/>
      <c r="E63" s="571"/>
      <c r="F63" s="571">
        <v>0</v>
      </c>
      <c r="G63" s="571">
        <v>0</v>
      </c>
      <c r="H63" s="571">
        <v>0</v>
      </c>
      <c r="I63" s="571">
        <v>48439.99031692476</v>
      </c>
      <c r="J63" s="571">
        <v>43481.0189034368</v>
      </c>
      <c r="K63" s="571">
        <v>33155.79280672642</v>
      </c>
      <c r="L63" s="571">
        <v>19574.196070199763</v>
      </c>
      <c r="M63" s="571">
        <v>15022.292440071513</v>
      </c>
      <c r="N63" s="571">
        <v>24402.05582336497</v>
      </c>
      <c r="O63" s="571">
        <v>33666.35699977861</v>
      </c>
      <c r="P63" s="571">
        <v>38993.85154003006</v>
      </c>
      <c r="Q63" s="571">
        <v>39980.36008508372</v>
      </c>
      <c r="R63" s="571">
        <v>39698.3597058792</v>
      </c>
      <c r="S63" s="571">
        <v>39821.72354806333</v>
      </c>
      <c r="T63" s="571">
        <v>39949.89944245581</v>
      </c>
      <c r="U63" s="571">
        <v>39250.04052121452</v>
      </c>
      <c r="V63" s="571">
        <v>38468.24858331757</v>
      </c>
      <c r="W63" s="571">
        <v>37625.681585752405</v>
      </c>
      <c r="X63" s="571">
        <v>36989.37145108384</v>
      </c>
      <c r="Y63" s="571">
        <v>36022.25334908654</v>
      </c>
      <c r="Z63" s="571">
        <v>35382.327627752704</v>
      </c>
      <c r="AA63" s="571">
        <v>34920.93577737092</v>
      </c>
      <c r="AB63" s="571">
        <v>34392.218546116004</v>
      </c>
      <c r="AC63" s="571">
        <v>34274.91101654842</v>
      </c>
      <c r="AD63" s="571">
        <v>33963.22988250397</v>
      </c>
      <c r="AE63" s="571">
        <v>33296.9662204457</v>
      </c>
      <c r="AF63" s="571">
        <v>32429.918197474828</v>
      </c>
      <c r="AG63" s="571">
        <v>31838.744386877363</v>
      </c>
      <c r="AH63" s="571">
        <v>31710.891368063403</v>
      </c>
      <c r="AI63" s="592">
        <v>906751.6361956231</v>
      </c>
      <c r="AJ63" s="558"/>
      <c r="AK63" s="558"/>
      <c r="AL63" s="558"/>
    </row>
    <row r="64" spans="1:38" ht="12.75">
      <c r="A64" s="593" t="s">
        <v>281</v>
      </c>
      <c r="B64" s="578">
        <v>0.8468925125391364</v>
      </c>
      <c r="C64" s="577">
        <v>14</v>
      </c>
      <c r="D64" s="578"/>
      <c r="E64" s="579"/>
      <c r="F64" s="579">
        <v>0</v>
      </c>
      <c r="G64" s="579">
        <v>0</v>
      </c>
      <c r="H64" s="579">
        <v>0</v>
      </c>
      <c r="I64" s="579">
        <v>72304.12652413441</v>
      </c>
      <c r="J64" s="579">
        <v>64902.09993072443</v>
      </c>
      <c r="K64" s="579">
        <v>49490.113900124474</v>
      </c>
      <c r="L64" s="579">
        <v>29217.494471162994</v>
      </c>
      <c r="M64" s="579">
        <v>22423.079075017347</v>
      </c>
      <c r="N64" s="579">
        <v>36423.81677118353</v>
      </c>
      <c r="O64" s="579">
        <v>50252.20938717165</v>
      </c>
      <c r="P64" s="579">
        <v>58204.31335694451</v>
      </c>
      <c r="Q64" s="579">
        <v>59676.82890023886</v>
      </c>
      <c r="R64" s="579">
        <v>59255.900015562074</v>
      </c>
      <c r="S64" s="579">
        <v>59440.03950021982</v>
      </c>
      <c r="T64" s="579">
        <v>59631.36171198871</v>
      </c>
      <c r="U64" s="579">
        <v>58586.71476512932</v>
      </c>
      <c r="V64" s="579">
        <v>57419.770204995926</v>
      </c>
      <c r="W64" s="579">
        <v>56162.10953251379</v>
      </c>
      <c r="X64" s="579">
        <v>55212.31891148656</v>
      </c>
      <c r="Y64" s="579">
        <v>53768.746583063505</v>
      </c>
      <c r="Z64" s="579">
        <v>52813.55914353995</v>
      </c>
      <c r="AA64" s="579">
        <v>52124.86093140274</v>
      </c>
      <c r="AB64" s="579">
        <v>51335.66924630886</v>
      </c>
      <c r="AC64" s="579">
        <v>51160.569738555154</v>
      </c>
      <c r="AD64" s="579">
        <v>50695.337767952085</v>
      </c>
      <c r="AE64" s="579">
        <v>49700.83690606685</v>
      </c>
      <c r="AF64" s="579">
        <v>48406.634542581196</v>
      </c>
      <c r="AG64" s="579">
        <v>47524.21681872259</v>
      </c>
      <c r="AH64" s="579">
        <v>47333.37654835227</v>
      </c>
      <c r="AI64" s="594">
        <v>1353466.1051851436</v>
      </c>
      <c r="AJ64" s="581"/>
      <c r="AK64" s="581"/>
      <c r="AL64" s="581"/>
    </row>
    <row r="65" spans="1:35" ht="12.75">
      <c r="A65" s="591" t="s">
        <v>282</v>
      </c>
      <c r="B65" s="568">
        <v>0.8208495645747469</v>
      </c>
      <c r="C65" s="569">
        <v>14</v>
      </c>
      <c r="D65" s="570"/>
      <c r="E65" s="571"/>
      <c r="F65" s="571">
        <v>0</v>
      </c>
      <c r="G65" s="571">
        <v>0</v>
      </c>
      <c r="H65" s="571">
        <v>0</v>
      </c>
      <c r="I65" s="571">
        <v>70080.68898418844</v>
      </c>
      <c r="J65" s="571">
        <v>62906.28347674751</v>
      </c>
      <c r="K65" s="571">
        <v>47968.23427317111</v>
      </c>
      <c r="L65" s="571">
        <v>28319.021905995316</v>
      </c>
      <c r="M65" s="571">
        <v>21733.54283174458</v>
      </c>
      <c r="N65" s="571">
        <v>35303.74125889405</v>
      </c>
      <c r="O65" s="571">
        <v>48706.894421235826</v>
      </c>
      <c r="P65" s="571">
        <v>56414.461774111114</v>
      </c>
      <c r="Q65" s="571">
        <v>57841.69572015082</v>
      </c>
      <c r="R65" s="571">
        <v>57433.710897297744</v>
      </c>
      <c r="S65" s="571">
        <v>57612.18787467608</v>
      </c>
      <c r="T65" s="571">
        <v>57797.62670179845</v>
      </c>
      <c r="U65" s="571">
        <v>56785.10388601284</v>
      </c>
      <c r="V65" s="571">
        <v>55654.044253431544</v>
      </c>
      <c r="W65" s="571">
        <v>54435.05813641586</v>
      </c>
      <c r="X65" s="571">
        <v>53514.47470207908</v>
      </c>
      <c r="Y65" s="571">
        <v>52115.293932768094</v>
      </c>
      <c r="Z65" s="571">
        <v>51189.47963849666</v>
      </c>
      <c r="AA65" s="571">
        <v>50521.959712194206</v>
      </c>
      <c r="AB65" s="571">
        <v>49757.03660627008</v>
      </c>
      <c r="AC65" s="571">
        <v>49587.32161579749</v>
      </c>
      <c r="AD65" s="571">
        <v>49136.3960793905</v>
      </c>
      <c r="AE65" s="571">
        <v>48172.47729706453</v>
      </c>
      <c r="AF65" s="571">
        <v>46918.07318932988</v>
      </c>
      <c r="AG65" s="571">
        <v>46062.79085576585</v>
      </c>
      <c r="AH65" s="571">
        <v>45877.81914977316</v>
      </c>
      <c r="AI65" s="592">
        <v>1311845.4191748006</v>
      </c>
    </row>
    <row r="66" spans="1:35" ht="12.75">
      <c r="A66" s="591" t="s">
        <v>283</v>
      </c>
      <c r="B66" s="568">
        <v>0.6715984668883408</v>
      </c>
      <c r="C66" s="569">
        <v>9</v>
      </c>
      <c r="D66" s="570"/>
      <c r="E66" s="571"/>
      <c r="F66" s="571">
        <v>0</v>
      </c>
      <c r="G66" s="571">
        <v>0</v>
      </c>
      <c r="H66" s="571">
        <v>0</v>
      </c>
      <c r="I66" s="571">
        <v>57338.2569857887</v>
      </c>
      <c r="J66" s="571">
        <v>51468.338857576244</v>
      </c>
      <c r="K66" s="571">
        <v>39246.4027362823</v>
      </c>
      <c r="L66" s="571">
        <v>23169.9114145195</v>
      </c>
      <c r="M66" s="571">
        <v>17781.838080664063</v>
      </c>
      <c r="N66" s="571">
        <v>28884.63310226544</v>
      </c>
      <c r="O66" s="571">
        <v>39850.755889894295</v>
      </c>
      <c r="P66" s="571">
        <v>46156.89362940978</v>
      </c>
      <c r="Q66" s="571">
        <v>47324.62054481339</v>
      </c>
      <c r="R66" s="571">
        <v>46990.81762480601</v>
      </c>
      <c r="S66" s="571">
        <v>47136.842998461725</v>
      </c>
      <c r="T66" s="571">
        <v>47288.564382466444</v>
      </c>
      <c r="U66" s="571">
        <v>46460.143682598784</v>
      </c>
      <c r="V66" s="571">
        <v>45534.739140787984</v>
      </c>
      <c r="W66" s="571">
        <v>44537.39536102971</v>
      </c>
      <c r="X66" s="571">
        <v>43784.19715051024</v>
      </c>
      <c r="Y66" s="571">
        <v>42639.42263868392</v>
      </c>
      <c r="Z66" s="571">
        <v>41881.944670137855</v>
      </c>
      <c r="AA66" s="571">
        <v>41335.79665658021</v>
      </c>
      <c r="AB66" s="571">
        <v>40709.9558114404</v>
      </c>
      <c r="AC66" s="571">
        <v>40571.09927508052</v>
      </c>
      <c r="AD66" s="571">
        <v>40202.16334333202</v>
      </c>
      <c r="AE66" s="571">
        <v>39413.50924110273</v>
      </c>
      <c r="AF66" s="571">
        <v>38387.187352207686</v>
      </c>
      <c r="AG66" s="571">
        <v>37687.41685982049</v>
      </c>
      <c r="AH66" s="571">
        <v>37536.07766257457</v>
      </c>
      <c r="AI66" s="592">
        <v>1073318.925092835</v>
      </c>
    </row>
    <row r="67" spans="1:35" ht="12.75">
      <c r="A67" s="591" t="s">
        <v>284</v>
      </c>
      <c r="B67" s="568">
        <v>0.8243049688800121</v>
      </c>
      <c r="C67" s="569">
        <v>20</v>
      </c>
      <c r="D67" s="570"/>
      <c r="E67" s="571"/>
      <c r="F67" s="571">
        <v>0</v>
      </c>
      <c r="G67" s="571">
        <v>0</v>
      </c>
      <c r="H67" s="571">
        <v>0</v>
      </c>
      <c r="I67" s="571">
        <v>70375.69689414253</v>
      </c>
      <c r="J67" s="571">
        <v>63171.0903940374</v>
      </c>
      <c r="K67" s="571">
        <v>48170.15877965405</v>
      </c>
      <c r="L67" s="571">
        <v>28438.232141875225</v>
      </c>
      <c r="M67" s="571">
        <v>21825.03118808961</v>
      </c>
      <c r="N67" s="571">
        <v>35452.35399477478</v>
      </c>
      <c r="O67" s="571">
        <v>48911.928351864066</v>
      </c>
      <c r="P67" s="571">
        <v>56651.94106691487</v>
      </c>
      <c r="Q67" s="571">
        <v>58085.183020431956</v>
      </c>
      <c r="R67" s="571">
        <v>57675.48076654863</v>
      </c>
      <c r="S67" s="571">
        <v>57854.7090510393</v>
      </c>
      <c r="T67" s="571">
        <v>58040.92849150333</v>
      </c>
      <c r="U67" s="571">
        <v>57024.14341397351</v>
      </c>
      <c r="V67" s="571">
        <v>55888.32253342108</v>
      </c>
      <c r="W67" s="571">
        <v>54664.205037820844</v>
      </c>
      <c r="X67" s="571">
        <v>53739.74636482933</v>
      </c>
      <c r="Y67" s="571">
        <v>52334.67567918925</v>
      </c>
      <c r="Z67" s="571">
        <v>51404.964126715626</v>
      </c>
      <c r="AA67" s="571">
        <v>50734.634244330184</v>
      </c>
      <c r="AB67" s="571">
        <v>49966.49115912181</v>
      </c>
      <c r="AC67" s="571">
        <v>49796.06174552707</v>
      </c>
      <c r="AD67" s="571">
        <v>49343.238017164935</v>
      </c>
      <c r="AE67" s="571">
        <v>48375.26157402738</v>
      </c>
      <c r="AF67" s="571">
        <v>47115.57699403391</v>
      </c>
      <c r="AG67" s="571">
        <v>46256.69430982689</v>
      </c>
      <c r="AH67" s="571">
        <v>46070.9439568606</v>
      </c>
      <c r="AI67" s="592">
        <v>1317367.6932977184</v>
      </c>
    </row>
    <row r="68" spans="1:35" ht="12.75">
      <c r="A68" s="591" t="s">
        <v>285</v>
      </c>
      <c r="B68" s="568">
        <v>0.11108830806400877</v>
      </c>
      <c r="C68" s="569">
        <v>9</v>
      </c>
      <c r="D68" s="570"/>
      <c r="E68" s="571"/>
      <c r="F68" s="571">
        <v>0</v>
      </c>
      <c r="G68" s="571">
        <v>0</v>
      </c>
      <c r="H68" s="571">
        <v>0</v>
      </c>
      <c r="I68" s="571">
        <v>9484.253270264839</v>
      </c>
      <c r="J68" s="571">
        <v>8513.317055418194</v>
      </c>
      <c r="K68" s="571">
        <v>6491.701057288362</v>
      </c>
      <c r="L68" s="571">
        <v>3832.507642486728</v>
      </c>
      <c r="M68" s="571">
        <v>2941.2728051649233</v>
      </c>
      <c r="N68" s="571">
        <v>4777.772997676915</v>
      </c>
      <c r="O68" s="571">
        <v>6591.6663976188165</v>
      </c>
      <c r="P68" s="571">
        <v>7634.757182425267</v>
      </c>
      <c r="Q68" s="571">
        <v>7827.909510354208</v>
      </c>
      <c r="R68" s="571">
        <v>7772.695564166611</v>
      </c>
      <c r="S68" s="571">
        <v>7796.8494485091205</v>
      </c>
      <c r="T68" s="571">
        <v>7821.945503186411</v>
      </c>
      <c r="U68" s="571">
        <v>7684.9174150493345</v>
      </c>
      <c r="V68" s="571">
        <v>7531.847344325659</v>
      </c>
      <c r="W68" s="571">
        <v>7366.877889340392</v>
      </c>
      <c r="X68" s="571">
        <v>7242.292264195781</v>
      </c>
      <c r="Y68" s="571">
        <v>7052.93646619523</v>
      </c>
      <c r="Z68" s="571">
        <v>6927.642931337392</v>
      </c>
      <c r="AA68" s="571">
        <v>6837.305234380255</v>
      </c>
      <c r="AB68" s="571">
        <v>6733.785640409098</v>
      </c>
      <c r="AC68" s="571">
        <v>6710.817544964635</v>
      </c>
      <c r="AD68" s="571">
        <v>6649.792288859079</v>
      </c>
      <c r="AE68" s="571">
        <v>6519.341946602777</v>
      </c>
      <c r="AF68" s="571">
        <v>6349.579256859527</v>
      </c>
      <c r="AG68" s="571">
        <v>6233.831047378673</v>
      </c>
      <c r="AH68" s="571">
        <v>6208.7982097611175</v>
      </c>
      <c r="AI68" s="592">
        <v>177536.41391421936</v>
      </c>
    </row>
    <row r="69" spans="1:35" ht="12.75">
      <c r="A69" s="591" t="s">
        <v>286</v>
      </c>
      <c r="B69" s="568">
        <v>0.5210191428571428</v>
      </c>
      <c r="C69" s="569">
        <v>18</v>
      </c>
      <c r="D69" s="570"/>
      <c r="E69" s="566"/>
      <c r="F69" s="571">
        <v>0</v>
      </c>
      <c r="G69" s="571">
        <v>0</v>
      </c>
      <c r="H69" s="571">
        <v>0</v>
      </c>
      <c r="I69" s="571">
        <v>44482.426599441715</v>
      </c>
      <c r="J69" s="571">
        <v>39928.604840477914</v>
      </c>
      <c r="K69" s="571">
        <v>30446.953234757326</v>
      </c>
      <c r="L69" s="571">
        <v>17974.977580280796</v>
      </c>
      <c r="M69" s="571">
        <v>13794.966028045485</v>
      </c>
      <c r="N69" s="571">
        <v>22408.399546253724</v>
      </c>
      <c r="O69" s="571">
        <v>30915.80415923432</v>
      </c>
      <c r="P69" s="571">
        <v>35808.04057991052</v>
      </c>
      <c r="Q69" s="571">
        <v>36713.95104062626</v>
      </c>
      <c r="R69" s="571">
        <v>36454.99018850989</v>
      </c>
      <c r="S69" s="571">
        <v>36568.27516274456</v>
      </c>
      <c r="T69" s="571">
        <v>36685.979042882194</v>
      </c>
      <c r="U69" s="571">
        <v>36043.29883402173</v>
      </c>
      <c r="V69" s="571">
        <v>35325.379563889546</v>
      </c>
      <c r="W69" s="571">
        <v>34551.65057717649</v>
      </c>
      <c r="X69" s="571">
        <v>33967.32719736802</v>
      </c>
      <c r="Y69" s="571">
        <v>33079.222973902564</v>
      </c>
      <c r="Z69" s="571">
        <v>32491.57940209159</v>
      </c>
      <c r="AA69" s="571">
        <v>32067.883423130635</v>
      </c>
      <c r="AB69" s="571">
        <v>31582.362569858717</v>
      </c>
      <c r="AC69" s="571">
        <v>31474.6391054358</v>
      </c>
      <c r="AD69" s="571">
        <v>31188.42242626526</v>
      </c>
      <c r="AE69" s="571">
        <v>30576.59273246313</v>
      </c>
      <c r="AF69" s="571">
        <v>29780.38282846327</v>
      </c>
      <c r="AG69" s="571">
        <v>29237.508119666603</v>
      </c>
      <c r="AH69" s="571">
        <v>29120.100736062686</v>
      </c>
      <c r="AI69" s="592">
        <v>832669.7184929607</v>
      </c>
    </row>
    <row r="70" spans="1:35" ht="12.75">
      <c r="A70" s="595"/>
      <c r="B70" s="570"/>
      <c r="C70" s="570"/>
      <c r="D70" s="570"/>
      <c r="E70" s="566"/>
      <c r="F70" s="566"/>
      <c r="G70" s="566"/>
      <c r="H70" s="566"/>
      <c r="I70" s="566"/>
      <c r="J70" s="566"/>
      <c r="K70" s="566"/>
      <c r="L70" s="566"/>
      <c r="M70" s="566"/>
      <c r="N70" s="566"/>
      <c r="O70" s="566"/>
      <c r="P70" s="566"/>
      <c r="Q70" s="566"/>
      <c r="R70" s="566"/>
      <c r="S70" s="566"/>
      <c r="T70" s="566"/>
      <c r="U70" s="566"/>
      <c r="V70" s="566"/>
      <c r="W70" s="566"/>
      <c r="X70" s="566"/>
      <c r="Y70" s="566"/>
      <c r="Z70" s="566"/>
      <c r="AA70" s="566"/>
      <c r="AB70" s="566"/>
      <c r="AC70" s="566"/>
      <c r="AD70" s="566"/>
      <c r="AE70" s="566"/>
      <c r="AF70" s="566"/>
      <c r="AG70" s="566"/>
      <c r="AH70" s="566"/>
      <c r="AI70" s="592">
        <v>0</v>
      </c>
    </row>
    <row r="71" spans="1:35" ht="12.75">
      <c r="A71" s="588" t="s">
        <v>287</v>
      </c>
      <c r="B71" s="570"/>
      <c r="C71" s="571"/>
      <c r="D71" s="570"/>
      <c r="E71" s="566"/>
      <c r="F71" s="566"/>
      <c r="G71" s="566"/>
      <c r="H71" s="566"/>
      <c r="I71" s="566"/>
      <c r="J71" s="566"/>
      <c r="K71" s="566"/>
      <c r="L71" s="566"/>
      <c r="M71" s="566"/>
      <c r="N71" s="566"/>
      <c r="O71" s="566"/>
      <c r="P71" s="566"/>
      <c r="Q71" s="566"/>
      <c r="R71" s="566"/>
      <c r="S71" s="566"/>
      <c r="T71" s="566"/>
      <c r="U71" s="566"/>
      <c r="V71" s="566"/>
      <c r="W71" s="566"/>
      <c r="X71" s="566"/>
      <c r="Y71" s="566"/>
      <c r="Z71" s="566"/>
      <c r="AA71" s="566"/>
      <c r="AB71" s="566"/>
      <c r="AC71" s="566"/>
      <c r="AD71" s="566"/>
      <c r="AE71" s="566"/>
      <c r="AF71" s="566"/>
      <c r="AG71" s="566"/>
      <c r="AH71" s="566"/>
      <c r="AI71" s="592">
        <v>0</v>
      </c>
    </row>
    <row r="72" spans="1:35" ht="12.75">
      <c r="A72" s="591" t="s">
        <v>278</v>
      </c>
      <c r="B72" s="568">
        <v>0.6380307253225443</v>
      </c>
      <c r="C72" s="596">
        <v>12</v>
      </c>
      <c r="D72" s="570"/>
      <c r="E72" s="571"/>
      <c r="F72" s="571">
        <v>0</v>
      </c>
      <c r="G72" s="571">
        <v>0</v>
      </c>
      <c r="H72" s="571">
        <v>0</v>
      </c>
      <c r="I72" s="571">
        <v>10572.746784798386</v>
      </c>
      <c r="J72" s="571">
        <v>11813.269626536674</v>
      </c>
      <c r="K72" s="571">
        <v>11579.339320126472</v>
      </c>
      <c r="L72" s="571">
        <v>8642.061850238999</v>
      </c>
      <c r="M72" s="571">
        <v>3796.458217052698</v>
      </c>
      <c r="N72" s="571">
        <v>5973.484471566732</v>
      </c>
      <c r="O72" s="571">
        <v>8705.680652537922</v>
      </c>
      <c r="P72" s="571">
        <v>9473.281946320316</v>
      </c>
      <c r="Q72" s="571">
        <v>10007.023570310303</v>
      </c>
      <c r="R72" s="571">
        <v>10747.362327922672</v>
      </c>
      <c r="S72" s="571">
        <v>11626.415126549515</v>
      </c>
      <c r="T72" s="571">
        <v>12348.532344090441</v>
      </c>
      <c r="U72" s="571">
        <v>12753.800645879655</v>
      </c>
      <c r="V72" s="571">
        <v>13198.42923881868</v>
      </c>
      <c r="W72" s="571">
        <v>13712.408170367366</v>
      </c>
      <c r="X72" s="571">
        <v>14016.17165213501</v>
      </c>
      <c r="Y72" s="571">
        <v>13768.575342249906</v>
      </c>
      <c r="Z72" s="571">
        <v>13922.652507447236</v>
      </c>
      <c r="AA72" s="571">
        <v>13986.654162446024</v>
      </c>
      <c r="AB72" s="571">
        <v>13947.828120609578</v>
      </c>
      <c r="AC72" s="571">
        <v>13797.097413827634</v>
      </c>
      <c r="AD72" s="571">
        <v>13590.189696792146</v>
      </c>
      <c r="AE72" s="571">
        <v>13525.997021368195</v>
      </c>
      <c r="AF72" s="571">
        <v>13498.840779752849</v>
      </c>
      <c r="AG72" s="571">
        <v>13453.840169437422</v>
      </c>
      <c r="AH72" s="571">
        <v>13307.461950723746</v>
      </c>
      <c r="AI72" s="592">
        <v>305765.60310990654</v>
      </c>
    </row>
    <row r="73" spans="1:35" ht="12.75">
      <c r="A73" s="591" t="s">
        <v>279</v>
      </c>
      <c r="B73" s="568">
        <v>1.1204469504317132</v>
      </c>
      <c r="C73" s="596">
        <v>19</v>
      </c>
      <c r="D73" s="570"/>
      <c r="E73" s="571"/>
      <c r="F73" s="571">
        <v>0</v>
      </c>
      <c r="G73" s="571">
        <v>0</v>
      </c>
      <c r="H73" s="571">
        <v>0</v>
      </c>
      <c r="I73" s="571">
        <v>18566.820409354783</v>
      </c>
      <c r="J73" s="571">
        <v>20745.304892627733</v>
      </c>
      <c r="K73" s="571">
        <v>20334.49944388016</v>
      </c>
      <c r="L73" s="571">
        <v>15176.340983653243</v>
      </c>
      <c r="M73" s="571">
        <v>6666.96737776652</v>
      </c>
      <c r="N73" s="571">
        <v>10490.04725632082</v>
      </c>
      <c r="O73" s="571">
        <v>15288.06208139491</v>
      </c>
      <c r="P73" s="571">
        <v>16636.048149512768</v>
      </c>
      <c r="Q73" s="571">
        <v>17573.352813979716</v>
      </c>
      <c r="R73" s="571">
        <v>18873.463091323865</v>
      </c>
      <c r="S73" s="571">
        <v>20417.16935561387</v>
      </c>
      <c r="T73" s="571">
        <v>21685.28075234785</v>
      </c>
      <c r="U73" s="571">
        <v>22396.973175337058</v>
      </c>
      <c r="V73" s="571">
        <v>23177.78627925369</v>
      </c>
      <c r="W73" s="571">
        <v>24080.38564255041</v>
      </c>
      <c r="X73" s="571">
        <v>24613.825261194197</v>
      </c>
      <c r="Y73" s="571">
        <v>24179.020918176597</v>
      </c>
      <c r="Z73" s="571">
        <v>24449.596116242865</v>
      </c>
      <c r="AA73" s="571">
        <v>24561.989542327046</v>
      </c>
      <c r="AB73" s="571">
        <v>24493.807057618356</v>
      </c>
      <c r="AC73" s="571">
        <v>24229.108581436245</v>
      </c>
      <c r="AD73" s="571">
        <v>23865.757552446215</v>
      </c>
      <c r="AE73" s="571">
        <v>23753.028675036025</v>
      </c>
      <c r="AF73" s="571">
        <v>23705.33954832866</v>
      </c>
      <c r="AG73" s="571">
        <v>23626.313892362017</v>
      </c>
      <c r="AH73" s="571">
        <v>23369.258828619666</v>
      </c>
      <c r="AI73" s="592">
        <v>536955.5476787053</v>
      </c>
    </row>
    <row r="74" spans="1:35" ht="12.75">
      <c r="A74" s="591" t="s">
        <v>280</v>
      </c>
      <c r="B74" s="568">
        <v>0.5673737735173195</v>
      </c>
      <c r="C74" s="596">
        <v>22</v>
      </c>
      <c r="D74" s="570"/>
      <c r="E74" s="571"/>
      <c r="F74" s="571">
        <v>0</v>
      </c>
      <c r="G74" s="571">
        <v>0</v>
      </c>
      <c r="H74" s="571">
        <v>0</v>
      </c>
      <c r="I74" s="571">
        <v>9401.897121336342</v>
      </c>
      <c r="J74" s="571">
        <v>10505.041684626249</v>
      </c>
      <c r="K74" s="571">
        <v>10297.01734438633</v>
      </c>
      <c r="L74" s="571">
        <v>7685.020561449309</v>
      </c>
      <c r="M74" s="571">
        <v>3376.02992946947</v>
      </c>
      <c r="N74" s="571">
        <v>5311.967419698453</v>
      </c>
      <c r="O74" s="571">
        <v>7741.594075066141</v>
      </c>
      <c r="P74" s="571">
        <v>8424.189482034866</v>
      </c>
      <c r="Q74" s="571">
        <v>8898.823362924179</v>
      </c>
      <c r="R74" s="571">
        <v>9557.175348050452</v>
      </c>
      <c r="S74" s="571">
        <v>10338.87987054933</v>
      </c>
      <c r="T74" s="571">
        <v>10981.028209770613</v>
      </c>
      <c r="U74" s="571">
        <v>11341.41619195887</v>
      </c>
      <c r="V74" s="571">
        <v>11736.805618482149</v>
      </c>
      <c r="W74" s="571">
        <v>12193.865371762453</v>
      </c>
      <c r="X74" s="571">
        <v>12463.989405084112</v>
      </c>
      <c r="Y74" s="571">
        <v>12243.812465207966</v>
      </c>
      <c r="Z74" s="571">
        <v>12380.826779975749</v>
      </c>
      <c r="AA74" s="571">
        <v>12437.740748326818</v>
      </c>
      <c r="AB74" s="571">
        <v>12403.214389339406</v>
      </c>
      <c r="AC74" s="571">
        <v>12269.175938685526</v>
      </c>
      <c r="AD74" s="571">
        <v>12085.181645738377</v>
      </c>
      <c r="AE74" s="571">
        <v>12028.097810991943</v>
      </c>
      <c r="AF74" s="571">
        <v>12003.94891240707</v>
      </c>
      <c r="AG74" s="571">
        <v>11963.931770485982</v>
      </c>
      <c r="AH74" s="571">
        <v>11833.763803621478</v>
      </c>
      <c r="AI74" s="592">
        <v>271904.43526142964</v>
      </c>
    </row>
    <row r="75" spans="1:35" ht="12.75">
      <c r="A75" s="593" t="s">
        <v>281</v>
      </c>
      <c r="B75" s="578">
        <v>0.8468925125391364</v>
      </c>
      <c r="C75" s="579">
        <v>14</v>
      </c>
      <c r="D75" s="578"/>
      <c r="E75" s="579"/>
      <c r="F75" s="579">
        <v>0</v>
      </c>
      <c r="G75" s="579">
        <v>0</v>
      </c>
      <c r="H75" s="579">
        <v>0</v>
      </c>
      <c r="I75" s="579">
        <v>14033.775700208585</v>
      </c>
      <c r="J75" s="579">
        <v>15680.388417442262</v>
      </c>
      <c r="K75" s="579">
        <v>15369.880134546273</v>
      </c>
      <c r="L75" s="579">
        <v>11471.073701297997</v>
      </c>
      <c r="M75" s="579">
        <v>5039.243269302165</v>
      </c>
      <c r="N75" s="579">
        <v>7928.927357191513</v>
      </c>
      <c r="O75" s="579">
        <v>11555.518360756094</v>
      </c>
      <c r="P75" s="579">
        <v>12574.396860676345</v>
      </c>
      <c r="Q75" s="579">
        <v>13282.860837484184</v>
      </c>
      <c r="R75" s="579">
        <v>14265.552306217889</v>
      </c>
      <c r="S75" s="579">
        <v>15432.366385441575</v>
      </c>
      <c r="T75" s="579">
        <v>16390.8714235835</v>
      </c>
      <c r="U75" s="579">
        <v>16928.80584700994</v>
      </c>
      <c r="V75" s="579">
        <v>17518.985302757177</v>
      </c>
      <c r="W75" s="579">
        <v>18201.217194507208</v>
      </c>
      <c r="X75" s="579">
        <v>18604.418808601557</v>
      </c>
      <c r="Y75" s="579">
        <v>18275.77090396027</v>
      </c>
      <c r="Z75" s="579">
        <v>18480.285815828986</v>
      </c>
      <c r="AA75" s="579">
        <v>18565.238656275953</v>
      </c>
      <c r="AB75" s="579">
        <v>18513.70276181539</v>
      </c>
      <c r="AC75" s="579">
        <v>18313.629784265875</v>
      </c>
      <c r="AD75" s="579">
        <v>18038.990038264084</v>
      </c>
      <c r="AE75" s="579">
        <v>17953.783646128475</v>
      </c>
      <c r="AF75" s="579">
        <v>17917.737705423795</v>
      </c>
      <c r="AG75" s="579">
        <v>17858.00597398318</v>
      </c>
      <c r="AH75" s="579">
        <v>17663.710288043043</v>
      </c>
      <c r="AI75" s="594">
        <v>405859.1374810133</v>
      </c>
    </row>
    <row r="76" spans="1:35" ht="12.75">
      <c r="A76" s="591" t="s">
        <v>282</v>
      </c>
      <c r="B76" s="568">
        <v>0.8208495645747469</v>
      </c>
      <c r="C76" s="596">
        <v>14</v>
      </c>
      <c r="D76" s="570"/>
      <c r="E76" s="571"/>
      <c r="F76" s="571">
        <v>0</v>
      </c>
      <c r="G76" s="571">
        <v>0</v>
      </c>
      <c r="H76" s="571">
        <v>0</v>
      </c>
      <c r="I76" s="571">
        <v>13602.220473431731</v>
      </c>
      <c r="J76" s="571">
        <v>15198.197899081772</v>
      </c>
      <c r="K76" s="571">
        <v>14897.238113703757</v>
      </c>
      <c r="L76" s="571">
        <v>11118.3245966886</v>
      </c>
      <c r="M76" s="571">
        <v>4884.280569432655</v>
      </c>
      <c r="N76" s="571">
        <v>7685.1034485851405</v>
      </c>
      <c r="O76" s="571">
        <v>11200.172482837717</v>
      </c>
      <c r="P76" s="571">
        <v>12187.719261952097</v>
      </c>
      <c r="Q76" s="571">
        <v>12874.397132247632</v>
      </c>
      <c r="R76" s="571">
        <v>13826.86967425054</v>
      </c>
      <c r="S76" s="571">
        <v>14957.802838364665</v>
      </c>
      <c r="T76" s="571">
        <v>15886.832711167019</v>
      </c>
      <c r="U76" s="571">
        <v>16408.225013851894</v>
      </c>
      <c r="V76" s="571">
        <v>16980.255752225785</v>
      </c>
      <c r="W76" s="571">
        <v>17641.50820515279</v>
      </c>
      <c r="X76" s="571">
        <v>18032.31089199304</v>
      </c>
      <c r="Y76" s="571">
        <v>17713.769299726053</v>
      </c>
      <c r="Z76" s="571">
        <v>17911.995135792495</v>
      </c>
      <c r="AA76" s="571">
        <v>17994.335575763092</v>
      </c>
      <c r="AB76" s="571">
        <v>17944.38447110509</v>
      </c>
      <c r="AC76" s="571">
        <v>17750.46397461575</v>
      </c>
      <c r="AD76" s="571">
        <v>17484.269726133633</v>
      </c>
      <c r="AE76" s="571">
        <v>17401.683531489165</v>
      </c>
      <c r="AF76" s="571">
        <v>17366.746046160108</v>
      </c>
      <c r="AG76" s="571">
        <v>17308.851136217734</v>
      </c>
      <c r="AH76" s="571">
        <v>17120.530272777174</v>
      </c>
      <c r="AI76" s="592">
        <v>393378.48823474714</v>
      </c>
    </row>
    <row r="77" spans="1:35" ht="12.75">
      <c r="A77" s="591" t="s">
        <v>283</v>
      </c>
      <c r="B77" s="568">
        <v>0.6715984668883408</v>
      </c>
      <c r="C77" s="596">
        <v>9</v>
      </c>
      <c r="D77" s="570"/>
      <c r="E77" s="571"/>
      <c r="F77" s="571">
        <v>0</v>
      </c>
      <c r="G77" s="571">
        <v>0</v>
      </c>
      <c r="H77" s="571">
        <v>0</v>
      </c>
      <c r="I77" s="571">
        <v>11128.994654418306</v>
      </c>
      <c r="J77" s="571">
        <v>12434.783240430723</v>
      </c>
      <c r="K77" s="571">
        <v>12188.545514082374</v>
      </c>
      <c r="L77" s="571">
        <v>9096.73352555338</v>
      </c>
      <c r="M77" s="571">
        <v>3996.1955074957955</v>
      </c>
      <c r="N77" s="571">
        <v>6287.758338060361</v>
      </c>
      <c r="O77" s="571">
        <v>9163.699407278951</v>
      </c>
      <c r="P77" s="571">
        <v>9971.685342165005</v>
      </c>
      <c r="Q77" s="571">
        <v>10533.5079036176</v>
      </c>
      <c r="R77" s="571">
        <v>11312.796979922085</v>
      </c>
      <c r="S77" s="571">
        <v>12238.09804841411</v>
      </c>
      <c r="T77" s="571">
        <v>12998.206922432664</v>
      </c>
      <c r="U77" s="571">
        <v>13424.796989897648</v>
      </c>
      <c r="V77" s="571">
        <v>13892.818151733723</v>
      </c>
      <c r="W77" s="571">
        <v>14433.838276221459</v>
      </c>
      <c r="X77" s="571">
        <v>14753.583204725777</v>
      </c>
      <c r="Y77" s="571">
        <v>14492.960486216436</v>
      </c>
      <c r="Z77" s="571">
        <v>14655.14387930729</v>
      </c>
      <c r="AA77" s="571">
        <v>14722.512756180382</v>
      </c>
      <c r="AB77" s="571">
        <v>14681.644018770412</v>
      </c>
      <c r="AC77" s="571">
        <v>14522.983146229244</v>
      </c>
      <c r="AD77" s="571">
        <v>14305.18970771082</v>
      </c>
      <c r="AE77" s="571">
        <v>14237.619760545043</v>
      </c>
      <c r="AF77" s="571">
        <v>14209.034788832128</v>
      </c>
      <c r="AG77" s="571">
        <v>14161.66662974919</v>
      </c>
      <c r="AH77" s="571">
        <v>14007.587236120844</v>
      </c>
      <c r="AI77" s="592">
        <v>321852.38441611174</v>
      </c>
    </row>
    <row r="78" spans="1:35" ht="12.75">
      <c r="A78" s="591" t="s">
        <v>284</v>
      </c>
      <c r="B78" s="568">
        <v>0.8243049688800121</v>
      </c>
      <c r="C78" s="596">
        <v>20</v>
      </c>
      <c r="D78" s="570"/>
      <c r="E78" s="571"/>
      <c r="F78" s="571">
        <v>0</v>
      </c>
      <c r="G78" s="571">
        <v>0</v>
      </c>
      <c r="H78" s="571">
        <v>0</v>
      </c>
      <c r="I78" s="571">
        <v>13659.479651256128</v>
      </c>
      <c r="J78" s="571">
        <v>15262.175417885679</v>
      </c>
      <c r="K78" s="571">
        <v>14959.948728335467</v>
      </c>
      <c r="L78" s="571">
        <v>11165.127699640405</v>
      </c>
      <c r="M78" s="571">
        <v>4904.8411749761135</v>
      </c>
      <c r="N78" s="571">
        <v>7717.454247913892</v>
      </c>
      <c r="O78" s="571">
        <v>11247.320128261592</v>
      </c>
      <c r="P78" s="571">
        <v>12239.024031335672</v>
      </c>
      <c r="Q78" s="571">
        <v>12928.592503967795</v>
      </c>
      <c r="R78" s="571">
        <v>13885.074523302872</v>
      </c>
      <c r="S78" s="571">
        <v>15020.76840301325</v>
      </c>
      <c r="T78" s="571">
        <v>15953.709070144727</v>
      </c>
      <c r="U78" s="571">
        <v>16477.296197904965</v>
      </c>
      <c r="V78" s="571">
        <v>17051.73492619738</v>
      </c>
      <c r="W78" s="571">
        <v>17715.770951987575</v>
      </c>
      <c r="X78" s="571">
        <v>18108.218740859782</v>
      </c>
      <c r="Y78" s="571">
        <v>17788.336232989222</v>
      </c>
      <c r="Z78" s="571">
        <v>17987.396509904414</v>
      </c>
      <c r="AA78" s="571">
        <v>18070.083565775236</v>
      </c>
      <c r="AB78" s="571">
        <v>18019.92218962592</v>
      </c>
      <c r="AC78" s="571">
        <v>17825.18537581442</v>
      </c>
      <c r="AD78" s="571">
        <v>17557.87057029976</v>
      </c>
      <c r="AE78" s="571">
        <v>17474.936725239375</v>
      </c>
      <c r="AF78" s="571">
        <v>17439.85216894576</v>
      </c>
      <c r="AG78" s="571">
        <v>17381.71354769537</v>
      </c>
      <c r="AH78" s="571">
        <v>17192.599938847627</v>
      </c>
      <c r="AI78" s="592">
        <v>395034.43322212045</v>
      </c>
    </row>
    <row r="79" spans="1:35" ht="12.75">
      <c r="A79" s="591" t="s">
        <v>285</v>
      </c>
      <c r="B79" s="568">
        <v>0.11108830806400877</v>
      </c>
      <c r="C79" s="596">
        <v>9</v>
      </c>
      <c r="D79" s="570"/>
      <c r="E79" s="571"/>
      <c r="F79" s="571">
        <v>0</v>
      </c>
      <c r="G79" s="571">
        <v>0</v>
      </c>
      <c r="H79" s="571">
        <v>0</v>
      </c>
      <c r="I79" s="571">
        <v>1840.8338427881993</v>
      </c>
      <c r="J79" s="571">
        <v>2056.8227883578606</v>
      </c>
      <c r="K79" s="571">
        <v>2016.0928972842491</v>
      </c>
      <c r="L79" s="571">
        <v>1504.6799331525006</v>
      </c>
      <c r="M79" s="571">
        <v>661.0059723297554</v>
      </c>
      <c r="N79" s="571">
        <v>1040.0506697502935</v>
      </c>
      <c r="O79" s="571">
        <v>1515.756680443743</v>
      </c>
      <c r="P79" s="571">
        <v>1649.4046782747612</v>
      </c>
      <c r="Q79" s="571">
        <v>1742.335083659878</v>
      </c>
      <c r="R79" s="571">
        <v>1871.236368054594</v>
      </c>
      <c r="S79" s="571">
        <v>2024.2893233789969</v>
      </c>
      <c r="T79" s="571">
        <v>2150.0180331992933</v>
      </c>
      <c r="U79" s="571">
        <v>2220.5797917023474</v>
      </c>
      <c r="V79" s="571">
        <v>2297.9946185220238</v>
      </c>
      <c r="W79" s="571">
        <v>2387.484117413203</v>
      </c>
      <c r="X79" s="571">
        <v>2440.3727478535966</v>
      </c>
      <c r="Y79" s="571">
        <v>2397.263452240719</v>
      </c>
      <c r="Z79" s="571">
        <v>2424.090015466835</v>
      </c>
      <c r="AA79" s="571">
        <v>2435.23342170878</v>
      </c>
      <c r="AB79" s="571">
        <v>2428.4733721919597</v>
      </c>
      <c r="AC79" s="571">
        <v>2402.2294649236483</v>
      </c>
      <c r="AD79" s="571">
        <v>2366.2045098570416</v>
      </c>
      <c r="AE79" s="571">
        <v>2355.027844815803</v>
      </c>
      <c r="AF79" s="571">
        <v>2350.299638454109</v>
      </c>
      <c r="AG79" s="571">
        <v>2342.4645272856596</v>
      </c>
      <c r="AH79" s="571">
        <v>2316.9784370254993</v>
      </c>
      <c r="AI79" s="592">
        <v>53237.22223013536</v>
      </c>
    </row>
    <row r="80" spans="1:35" ht="12.75">
      <c r="A80" s="591" t="s">
        <v>286</v>
      </c>
      <c r="B80" s="568">
        <v>0.455</v>
      </c>
      <c r="C80" s="596">
        <v>18</v>
      </c>
      <c r="D80" s="570"/>
      <c r="E80" s="566"/>
      <c r="F80" s="571">
        <v>0</v>
      </c>
      <c r="G80" s="571">
        <v>0</v>
      </c>
      <c r="H80" s="571">
        <v>0</v>
      </c>
      <c r="I80" s="571">
        <v>7539.761952140092</v>
      </c>
      <c r="J80" s="571">
        <v>8424.418239978864</v>
      </c>
      <c r="K80" s="571">
        <v>8257.595099349022</v>
      </c>
      <c r="L80" s="571">
        <v>6162.9291283283055</v>
      </c>
      <c r="M80" s="571">
        <v>2707.3750843044886</v>
      </c>
      <c r="N80" s="571">
        <v>4259.881737182583</v>
      </c>
      <c r="O80" s="571">
        <v>6208.2977193650095</v>
      </c>
      <c r="P80" s="571">
        <v>6755.698612158108</v>
      </c>
      <c r="Q80" s="571">
        <v>7136.3267375398045</v>
      </c>
      <c r="R80" s="571">
        <v>7664.285848824513</v>
      </c>
      <c r="S80" s="571">
        <v>8291.166353949115</v>
      </c>
      <c r="T80" s="571">
        <v>8806.13110555261</v>
      </c>
      <c r="U80" s="571">
        <v>9095.140819341665</v>
      </c>
      <c r="V80" s="571">
        <v>9412.219608431305</v>
      </c>
      <c r="W80" s="571">
        <v>9778.75432936724</v>
      </c>
      <c r="X80" s="571">
        <v>9995.37772808273</v>
      </c>
      <c r="Y80" s="571">
        <v>9818.808925787556</v>
      </c>
      <c r="Z80" s="571">
        <v>9928.686252039117</v>
      </c>
      <c r="AA80" s="571">
        <v>9974.327867511049</v>
      </c>
      <c r="AB80" s="571">
        <v>9946.639782385286</v>
      </c>
      <c r="AC80" s="571">
        <v>9839.148922049188</v>
      </c>
      <c r="AD80" s="571">
        <v>9691.596449237546</v>
      </c>
      <c r="AE80" s="571">
        <v>9645.818611025863</v>
      </c>
      <c r="AF80" s="571">
        <v>9626.452631544647</v>
      </c>
      <c r="AG80" s="571">
        <v>9594.361265281417</v>
      </c>
      <c r="AH80" s="571">
        <v>9489.97430259862</v>
      </c>
      <c r="AI80" s="592">
        <v>218051.17511335577</v>
      </c>
    </row>
    <row r="81" spans="1:36" ht="12.75">
      <c r="A81" s="595"/>
      <c r="B81" s="570"/>
      <c r="C81" s="570"/>
      <c r="D81" s="570"/>
      <c r="E81" s="566"/>
      <c r="F81" s="566"/>
      <c r="G81" s="566"/>
      <c r="H81" s="566"/>
      <c r="I81" s="566"/>
      <c r="J81" s="566"/>
      <c r="K81" s="566"/>
      <c r="L81" s="566"/>
      <c r="M81" s="566"/>
      <c r="N81" s="566"/>
      <c r="O81" s="566"/>
      <c r="P81" s="566"/>
      <c r="Q81" s="566"/>
      <c r="R81" s="566"/>
      <c r="S81" s="566"/>
      <c r="T81" s="566"/>
      <c r="U81" s="566"/>
      <c r="V81" s="566"/>
      <c r="W81" s="566"/>
      <c r="X81" s="566"/>
      <c r="Y81" s="566"/>
      <c r="Z81" s="566"/>
      <c r="AA81" s="566"/>
      <c r="AB81" s="566"/>
      <c r="AC81" s="566"/>
      <c r="AD81" s="566"/>
      <c r="AE81" s="566"/>
      <c r="AF81" s="566"/>
      <c r="AG81" s="566"/>
      <c r="AH81" s="566"/>
      <c r="AI81" s="592">
        <v>0</v>
      </c>
      <c r="AJ81" s="558"/>
    </row>
    <row r="82" spans="1:36" ht="12.75">
      <c r="A82" s="588" t="s">
        <v>106</v>
      </c>
      <c r="B82" s="570"/>
      <c r="C82" s="570"/>
      <c r="D82" s="570"/>
      <c r="E82" s="566"/>
      <c r="F82" s="566"/>
      <c r="G82" s="566"/>
      <c r="H82" s="566"/>
      <c r="I82" s="566"/>
      <c r="J82" s="566"/>
      <c r="K82" s="566"/>
      <c r="L82" s="566"/>
      <c r="M82" s="566"/>
      <c r="N82" s="566"/>
      <c r="O82" s="566"/>
      <c r="P82" s="566"/>
      <c r="Q82" s="566"/>
      <c r="R82" s="566"/>
      <c r="S82" s="566"/>
      <c r="T82" s="566"/>
      <c r="U82" s="566"/>
      <c r="V82" s="566"/>
      <c r="W82" s="566"/>
      <c r="X82" s="566"/>
      <c r="Y82" s="566"/>
      <c r="Z82" s="566"/>
      <c r="AA82" s="566"/>
      <c r="AB82" s="566"/>
      <c r="AC82" s="566"/>
      <c r="AD82" s="566"/>
      <c r="AE82" s="566"/>
      <c r="AF82" s="566"/>
      <c r="AG82" s="566"/>
      <c r="AH82" s="566"/>
      <c r="AI82" s="592">
        <v>0</v>
      </c>
      <c r="AJ82" s="558"/>
    </row>
    <row r="83" spans="1:36" ht="12.75">
      <c r="A83" s="591" t="s">
        <v>278</v>
      </c>
      <c r="B83" s="568">
        <v>0.6380307253225443</v>
      </c>
      <c r="C83" s="596">
        <v>12</v>
      </c>
      <c r="D83" s="570"/>
      <c r="E83" s="571"/>
      <c r="F83" s="571">
        <v>0</v>
      </c>
      <c r="G83" s="571">
        <v>0</v>
      </c>
      <c r="H83" s="571">
        <v>0</v>
      </c>
      <c r="I83" s="571">
        <v>4247.370538472178</v>
      </c>
      <c r="J83" s="571">
        <v>4047.0288907208987</v>
      </c>
      <c r="K83" s="571">
        <v>5125.996552982674</v>
      </c>
      <c r="L83" s="571">
        <v>5312.188259290313</v>
      </c>
      <c r="M83" s="571">
        <v>5389.579216483215</v>
      </c>
      <c r="N83" s="571">
        <v>5411.502251720743</v>
      </c>
      <c r="O83" s="571">
        <v>5329.613764832999</v>
      </c>
      <c r="P83" s="571">
        <v>5147.210538441499</v>
      </c>
      <c r="Q83" s="571">
        <v>4917.980429811397</v>
      </c>
      <c r="R83" s="571">
        <v>4624.463422605785</v>
      </c>
      <c r="S83" s="571">
        <v>4352.812282704243</v>
      </c>
      <c r="T83" s="571">
        <v>4147.088990216656</v>
      </c>
      <c r="U83" s="571">
        <v>4027.8225166305715</v>
      </c>
      <c r="V83" s="571">
        <v>4006.462497917315</v>
      </c>
      <c r="W83" s="571">
        <v>4078.3618503556595</v>
      </c>
      <c r="X83" s="571">
        <v>4217.94979485676</v>
      </c>
      <c r="Y83" s="571">
        <v>4396.827663017242</v>
      </c>
      <c r="Z83" s="571">
        <v>4576.3537703416305</v>
      </c>
      <c r="AA83" s="571">
        <v>4719.278803861482</v>
      </c>
      <c r="AB83" s="571">
        <v>4797.386389074358</v>
      </c>
      <c r="AC83" s="571">
        <v>4794.670378461773</v>
      </c>
      <c r="AD83" s="571">
        <v>4709.571165748383</v>
      </c>
      <c r="AE83" s="571">
        <v>4556.24842540049</v>
      </c>
      <c r="AF83" s="571">
        <v>4359.441099620213</v>
      </c>
      <c r="AG83" s="571">
        <v>4150.321268337612</v>
      </c>
      <c r="AH83" s="571">
        <v>3961.213949034365</v>
      </c>
      <c r="AI83" s="592">
        <v>119404.74471094047</v>
      </c>
      <c r="AJ83" s="558"/>
    </row>
    <row r="84" spans="1:36" ht="12.75">
      <c r="A84" s="591" t="s">
        <v>279</v>
      </c>
      <c r="B84" s="568">
        <v>1.1204469504317132</v>
      </c>
      <c r="C84" s="596">
        <v>19</v>
      </c>
      <c r="D84" s="570"/>
      <c r="E84" s="571"/>
      <c r="F84" s="571">
        <v>0</v>
      </c>
      <c r="G84" s="571">
        <v>0</v>
      </c>
      <c r="H84" s="571">
        <v>0</v>
      </c>
      <c r="I84" s="571">
        <v>7458.815349023915</v>
      </c>
      <c r="J84" s="571">
        <v>7106.995006588357</v>
      </c>
      <c r="K84" s="571">
        <v>9001.772136928736</v>
      </c>
      <c r="L84" s="571">
        <v>9328.743740721966</v>
      </c>
      <c r="M84" s="571">
        <v>9464.650145439298</v>
      </c>
      <c r="N84" s="571">
        <v>9503.149228635764</v>
      </c>
      <c r="O84" s="571">
        <v>9359.344703606886</v>
      </c>
      <c r="P84" s="571">
        <v>9039.02605648226</v>
      </c>
      <c r="Q84" s="571">
        <v>8636.474633849928</v>
      </c>
      <c r="R84" s="571">
        <v>8121.028868354675</v>
      </c>
      <c r="S84" s="571">
        <v>7643.981793340988</v>
      </c>
      <c r="T84" s="571">
        <v>7282.710734515471</v>
      </c>
      <c r="U84" s="571">
        <v>7073.266657115094</v>
      </c>
      <c r="V84" s="571">
        <v>7035.756288290248</v>
      </c>
      <c r="W84" s="571">
        <v>7162.0188756238485</v>
      </c>
      <c r="X84" s="571">
        <v>7407.149526117559</v>
      </c>
      <c r="Y84" s="571">
        <v>7721.277285057096</v>
      </c>
      <c r="Z84" s="571">
        <v>8036.543418005162</v>
      </c>
      <c r="AA84" s="571">
        <v>8287.534336768065</v>
      </c>
      <c r="AB84" s="571">
        <v>8424.699213292013</v>
      </c>
      <c r="AC84" s="571">
        <v>8419.929621973864</v>
      </c>
      <c r="AD84" s="571">
        <v>8270.486735315615</v>
      </c>
      <c r="AE84" s="571">
        <v>8001.236384138901</v>
      </c>
      <c r="AF84" s="571">
        <v>7655.622671128988</v>
      </c>
      <c r="AG84" s="571">
        <v>7288.386944170957</v>
      </c>
      <c r="AH84" s="571">
        <v>6956.295226941312</v>
      </c>
      <c r="AI84" s="592">
        <v>209686.89558142694</v>
      </c>
      <c r="AJ84" s="558"/>
    </row>
    <row r="85" spans="1:36" ht="12.75">
      <c r="A85" s="591" t="s">
        <v>280</v>
      </c>
      <c r="B85" s="568">
        <v>0.5673737735173195</v>
      </c>
      <c r="C85" s="596">
        <v>22</v>
      </c>
      <c r="D85" s="570"/>
      <c r="E85" s="571"/>
      <c r="F85" s="571">
        <v>0</v>
      </c>
      <c r="G85" s="571">
        <v>0</v>
      </c>
      <c r="H85" s="571">
        <v>0</v>
      </c>
      <c r="I85" s="571">
        <v>3777.0072103047964</v>
      </c>
      <c r="J85" s="571">
        <v>3598.8518454203577</v>
      </c>
      <c r="K85" s="571">
        <v>4558.332211716432</v>
      </c>
      <c r="L85" s="571">
        <v>4723.904631370656</v>
      </c>
      <c r="M85" s="571">
        <v>4792.725140596848</v>
      </c>
      <c r="N85" s="571">
        <v>4812.220369801336</v>
      </c>
      <c r="O85" s="571">
        <v>4739.40039739384</v>
      </c>
      <c r="P85" s="571">
        <v>4577.196912903088</v>
      </c>
      <c r="Q85" s="571">
        <v>4373.352260011963</v>
      </c>
      <c r="R85" s="571">
        <v>4112.339983705724</v>
      </c>
      <c r="S85" s="571">
        <v>3870.7720995755312</v>
      </c>
      <c r="T85" s="571">
        <v>3687.831065348563</v>
      </c>
      <c r="U85" s="571">
        <v>3581.7724282219065</v>
      </c>
      <c r="V85" s="571">
        <v>3562.777865830551</v>
      </c>
      <c r="W85" s="571">
        <v>3626.7149229147103</v>
      </c>
      <c r="X85" s="571">
        <v>3750.844585744158</v>
      </c>
      <c r="Y85" s="571">
        <v>3909.9131180717195</v>
      </c>
      <c r="Z85" s="571">
        <v>4069.5581021060243</v>
      </c>
      <c r="AA85" s="571">
        <v>4196.655297240714</v>
      </c>
      <c r="AB85" s="571">
        <v>4266.113073494596</v>
      </c>
      <c r="AC85" s="571">
        <v>4263.697839981513</v>
      </c>
      <c r="AD85" s="571">
        <v>4188.022704718802</v>
      </c>
      <c r="AE85" s="571">
        <v>4051.679268102607</v>
      </c>
      <c r="AF85" s="571">
        <v>3876.6668264566983</v>
      </c>
      <c r="AG85" s="571">
        <v>3690.705393749624</v>
      </c>
      <c r="AH85" s="571">
        <v>3522.540242614328</v>
      </c>
      <c r="AI85" s="592">
        <v>106181.59579739707</v>
      </c>
      <c r="AJ85" s="558"/>
    </row>
    <row r="86" spans="1:36" ht="12.75">
      <c r="A86" s="591" t="s">
        <v>281</v>
      </c>
      <c r="B86" s="568">
        <v>0.8468925125391364</v>
      </c>
      <c r="C86" s="596">
        <v>14</v>
      </c>
      <c r="D86" s="570"/>
      <c r="E86" s="571"/>
      <c r="F86" s="571">
        <v>0</v>
      </c>
      <c r="G86" s="571">
        <v>0</v>
      </c>
      <c r="H86" s="571">
        <v>0</v>
      </c>
      <c r="I86" s="571">
        <v>5637.763455973031</v>
      </c>
      <c r="J86" s="571">
        <v>5371.839207035742</v>
      </c>
      <c r="K86" s="571">
        <v>6804.011041674919</v>
      </c>
      <c r="L86" s="571">
        <v>7051.153311961529</v>
      </c>
      <c r="M86" s="571">
        <v>7153.878493655203</v>
      </c>
      <c r="N86" s="571">
        <v>7182.978117949014</v>
      </c>
      <c r="O86" s="571">
        <v>7074.283123090686</v>
      </c>
      <c r="P86" s="571">
        <v>6832.169506045285</v>
      </c>
      <c r="Q86" s="571">
        <v>6527.900048568568</v>
      </c>
      <c r="R86" s="571">
        <v>6138.2991314972705</v>
      </c>
      <c r="S86" s="571">
        <v>5777.721956645644</v>
      </c>
      <c r="T86" s="571">
        <v>5504.654361077171</v>
      </c>
      <c r="U86" s="571">
        <v>5346.345553259271</v>
      </c>
      <c r="V86" s="571">
        <v>5317.993251092619</v>
      </c>
      <c r="W86" s="571">
        <v>5413.429130306217</v>
      </c>
      <c r="X86" s="571">
        <v>5598.711719916534</v>
      </c>
      <c r="Y86" s="571">
        <v>5836.145939291303</v>
      </c>
      <c r="Z86" s="571">
        <v>6074.440601388432</v>
      </c>
      <c r="AA86" s="571">
        <v>6264.152688813651</v>
      </c>
      <c r="AB86" s="571">
        <v>6367.829089438178</v>
      </c>
      <c r="AC86" s="571">
        <v>6364.223982410438</v>
      </c>
      <c r="AD86" s="571">
        <v>6251.267218402698</v>
      </c>
      <c r="AE86" s="571">
        <v>6047.753695230331</v>
      </c>
      <c r="AF86" s="571">
        <v>5786.520742018072</v>
      </c>
      <c r="AG86" s="571">
        <v>5508.944737747822</v>
      </c>
      <c r="AH86" s="571">
        <v>5257.932417450385</v>
      </c>
      <c r="AI86" s="592">
        <v>158492.34252194004</v>
      </c>
      <c r="AJ86" s="558"/>
    </row>
    <row r="87" spans="1:36" ht="12.75">
      <c r="A87" s="591" t="s">
        <v>282</v>
      </c>
      <c r="B87" s="568">
        <v>0.8208495645747469</v>
      </c>
      <c r="C87" s="596">
        <v>14</v>
      </c>
      <c r="D87" s="570"/>
      <c r="E87" s="571"/>
      <c r="F87" s="571">
        <v>0</v>
      </c>
      <c r="G87" s="571">
        <v>0</v>
      </c>
      <c r="H87" s="571">
        <v>0</v>
      </c>
      <c r="I87" s="571">
        <v>5464.39555137409</v>
      </c>
      <c r="J87" s="571">
        <v>5206.648788097619</v>
      </c>
      <c r="K87" s="571">
        <v>6594.779642313264</v>
      </c>
      <c r="L87" s="571">
        <v>6834.3219950311395</v>
      </c>
      <c r="M87" s="571">
        <v>6933.888255702523</v>
      </c>
      <c r="N87" s="571">
        <v>6962.093032078745</v>
      </c>
      <c r="O87" s="571">
        <v>6856.740537069185</v>
      </c>
      <c r="P87" s="571">
        <v>6622.072200548557</v>
      </c>
      <c r="Q87" s="571">
        <v>6327.159389317845</v>
      </c>
      <c r="R87" s="571">
        <v>5949.539161956209</v>
      </c>
      <c r="S87" s="571">
        <v>5600.050162360321</v>
      </c>
      <c r="T87" s="571">
        <v>5335.379718823373</v>
      </c>
      <c r="U87" s="571">
        <v>5181.939094373803</v>
      </c>
      <c r="V87" s="571">
        <v>5154.458659084074</v>
      </c>
      <c r="W87" s="571">
        <v>5246.959771961335</v>
      </c>
      <c r="X87" s="571">
        <v>5426.544702460861</v>
      </c>
      <c r="Y87" s="571">
        <v>5656.677538332306</v>
      </c>
      <c r="Z87" s="571">
        <v>5887.644357293142</v>
      </c>
      <c r="AA87" s="571">
        <v>6071.522573302711</v>
      </c>
      <c r="AB87" s="571">
        <v>6172.0108017960365</v>
      </c>
      <c r="AC87" s="571">
        <v>6168.516556079902</v>
      </c>
      <c r="AD87" s="571">
        <v>6059.03334637064</v>
      </c>
      <c r="AE87" s="571">
        <v>5861.778105111922</v>
      </c>
      <c r="AF87" s="571">
        <v>5608.578374659767</v>
      </c>
      <c r="AG87" s="571">
        <v>5339.538161329147</v>
      </c>
      <c r="AH87" s="571">
        <v>5096.244767222624</v>
      </c>
      <c r="AI87" s="592">
        <v>153618.5152440511</v>
      </c>
      <c r="AJ87" s="558"/>
    </row>
    <row r="88" spans="1:36" ht="12.75">
      <c r="A88" s="591" t="s">
        <v>283</v>
      </c>
      <c r="B88" s="568">
        <v>0.6715984668883408</v>
      </c>
      <c r="C88" s="596">
        <v>9</v>
      </c>
      <c r="D88" s="570"/>
      <c r="E88" s="571"/>
      <c r="F88" s="571">
        <v>0</v>
      </c>
      <c r="G88" s="571">
        <v>0</v>
      </c>
      <c r="H88" s="571">
        <v>0</v>
      </c>
      <c r="I88" s="571">
        <v>4470.830994075684</v>
      </c>
      <c r="J88" s="571">
        <v>4259.949075472746</v>
      </c>
      <c r="K88" s="571">
        <v>5395.682824706814</v>
      </c>
      <c r="L88" s="571">
        <v>5591.67035248664</v>
      </c>
      <c r="M88" s="571">
        <v>5673.132962575674</v>
      </c>
      <c r="N88" s="571">
        <v>5696.209401171353</v>
      </c>
      <c r="O88" s="571">
        <v>5610.0126396881</v>
      </c>
      <c r="P88" s="571">
        <v>5418.012909364627</v>
      </c>
      <c r="Q88" s="571">
        <v>5176.72266516393</v>
      </c>
      <c r="R88" s="571">
        <v>4867.763293426324</v>
      </c>
      <c r="S88" s="571">
        <v>4581.820184661277</v>
      </c>
      <c r="T88" s="571">
        <v>4365.273485020693</v>
      </c>
      <c r="U88" s="571">
        <v>4239.732225591375</v>
      </c>
      <c r="V88" s="571">
        <v>4217.248424653298</v>
      </c>
      <c r="W88" s="571">
        <v>4292.930508526995</v>
      </c>
      <c r="X88" s="571">
        <v>4439.862381558096</v>
      </c>
      <c r="Y88" s="571">
        <v>4628.151279331951</v>
      </c>
      <c r="Z88" s="571">
        <v>4817.122521092353</v>
      </c>
      <c r="AA88" s="571">
        <v>4967.567052338668</v>
      </c>
      <c r="AB88" s="571">
        <v>5049.783993309338</v>
      </c>
      <c r="AC88" s="571">
        <v>5046.925089355235</v>
      </c>
      <c r="AD88" s="571">
        <v>4957.348681004641</v>
      </c>
      <c r="AE88" s="571">
        <v>4795.959404172075</v>
      </c>
      <c r="AF88" s="571">
        <v>4588.797753454377</v>
      </c>
      <c r="AG88" s="571">
        <v>4368.675818081524</v>
      </c>
      <c r="AH88" s="571">
        <v>4169.619282587531</v>
      </c>
      <c r="AI88" s="592">
        <v>125686.80520287133</v>
      </c>
      <c r="AJ88" s="558"/>
    </row>
    <row r="89" spans="1:36" ht="12.75">
      <c r="A89" s="591" t="s">
        <v>284</v>
      </c>
      <c r="B89" s="568">
        <v>0.8243049688800121</v>
      </c>
      <c r="C89" s="596">
        <v>20</v>
      </c>
      <c r="D89" s="570"/>
      <c r="E89" s="571"/>
      <c r="F89" s="571">
        <v>0</v>
      </c>
      <c r="G89" s="571">
        <v>0</v>
      </c>
      <c r="H89" s="571">
        <v>0</v>
      </c>
      <c r="I89" s="571">
        <v>5487.39817783424</v>
      </c>
      <c r="J89" s="571">
        <v>5228.566417605917</v>
      </c>
      <c r="K89" s="571">
        <v>6622.540673020676</v>
      </c>
      <c r="L89" s="571">
        <v>6863.09139038001</v>
      </c>
      <c r="M89" s="571">
        <v>6963.076779842625</v>
      </c>
      <c r="N89" s="571">
        <v>6991.400285532872</v>
      </c>
      <c r="O89" s="571">
        <v>6885.604304310325</v>
      </c>
      <c r="P89" s="571">
        <v>6649.948120545429</v>
      </c>
      <c r="Q89" s="571">
        <v>6353.793860160593</v>
      </c>
      <c r="R89" s="571">
        <v>5974.584022941446</v>
      </c>
      <c r="S89" s="571">
        <v>5623.623833195788</v>
      </c>
      <c r="T89" s="571">
        <v>5357.8392471538755</v>
      </c>
      <c r="U89" s="571">
        <v>5203.75270728057</v>
      </c>
      <c r="V89" s="571">
        <v>5176.156591824208</v>
      </c>
      <c r="W89" s="571">
        <v>5269.047092425446</v>
      </c>
      <c r="X89" s="571">
        <v>5449.38799401735</v>
      </c>
      <c r="Y89" s="571">
        <v>5680.489584732764</v>
      </c>
      <c r="Z89" s="571">
        <v>5912.428669228059</v>
      </c>
      <c r="AA89" s="571">
        <v>6097.0809291144415</v>
      </c>
      <c r="AB89" s="571">
        <v>6197.992167465297</v>
      </c>
      <c r="AC89" s="571">
        <v>6194.483212559791</v>
      </c>
      <c r="AD89" s="571">
        <v>6084.539128202469</v>
      </c>
      <c r="AE89" s="571">
        <v>5886.453531858851</v>
      </c>
      <c r="AF89" s="571">
        <v>5632.187945400366</v>
      </c>
      <c r="AG89" s="571">
        <v>5362.0151948162065</v>
      </c>
      <c r="AH89" s="571">
        <v>5117.6976458855615</v>
      </c>
      <c r="AI89" s="592">
        <v>154265.17950733515</v>
      </c>
      <c r="AJ89" s="558"/>
    </row>
    <row r="90" spans="1:36" ht="12.75">
      <c r="A90" s="591" t="s">
        <v>285</v>
      </c>
      <c r="B90" s="568">
        <v>0.11108830806400877</v>
      </c>
      <c r="C90" s="596">
        <v>9</v>
      </c>
      <c r="D90" s="570"/>
      <c r="E90" s="571"/>
      <c r="F90" s="571">
        <v>0</v>
      </c>
      <c r="G90" s="571">
        <v>0</v>
      </c>
      <c r="H90" s="571">
        <v>0</v>
      </c>
      <c r="I90" s="571">
        <v>739.5148667821063</v>
      </c>
      <c r="J90" s="571">
        <v>704.6331380500076</v>
      </c>
      <c r="K90" s="571">
        <v>892.4935142032817</v>
      </c>
      <c r="L90" s="571">
        <v>924.9115793659118</v>
      </c>
      <c r="M90" s="571">
        <v>938.3862133495142</v>
      </c>
      <c r="N90" s="571">
        <v>942.203259763593</v>
      </c>
      <c r="O90" s="571">
        <v>927.9455553972674</v>
      </c>
      <c r="P90" s="571">
        <v>896.1871070952604</v>
      </c>
      <c r="Q90" s="571">
        <v>856.2755731919773</v>
      </c>
      <c r="R90" s="571">
        <v>805.1709689395734</v>
      </c>
      <c r="S90" s="571">
        <v>757.8734575226019</v>
      </c>
      <c r="T90" s="571">
        <v>722.054724059178</v>
      </c>
      <c r="U90" s="571">
        <v>701.2890928229376</v>
      </c>
      <c r="V90" s="571">
        <v>697.5700739028508</v>
      </c>
      <c r="W90" s="571">
        <v>710.0885578821855</v>
      </c>
      <c r="X90" s="571">
        <v>734.3923852142013</v>
      </c>
      <c r="Y90" s="571">
        <v>765.5370290932235</v>
      </c>
      <c r="Z90" s="571">
        <v>796.794538684007</v>
      </c>
      <c r="AA90" s="571">
        <v>821.6793906567478</v>
      </c>
      <c r="AB90" s="571">
        <v>835.2787976192845</v>
      </c>
      <c r="AC90" s="571">
        <v>834.8059096976514</v>
      </c>
      <c r="AD90" s="571">
        <v>819.989181940331</v>
      </c>
      <c r="AE90" s="571">
        <v>793.293972545244</v>
      </c>
      <c r="AF90" s="571">
        <v>759.0276089238357</v>
      </c>
      <c r="AG90" s="571">
        <v>722.6174999466054</v>
      </c>
      <c r="AH90" s="571">
        <v>689.6917938478937</v>
      </c>
      <c r="AI90" s="592">
        <v>20789.705790497275</v>
      </c>
      <c r="AJ90" s="558"/>
    </row>
    <row r="91" spans="1:36" ht="13.5" thickBot="1">
      <c r="A91" s="597" t="s">
        <v>286</v>
      </c>
      <c r="B91" s="598">
        <v>0.518308</v>
      </c>
      <c r="C91" s="599">
        <v>18</v>
      </c>
      <c r="D91" s="600"/>
      <c r="E91" s="601"/>
      <c r="F91" s="571">
        <v>0</v>
      </c>
      <c r="G91" s="571">
        <v>0</v>
      </c>
      <c r="H91" s="571">
        <v>0</v>
      </c>
      <c r="I91" s="571">
        <v>3450.3763559999998</v>
      </c>
      <c r="J91" s="571">
        <v>3287.627644</v>
      </c>
      <c r="K91" s="571">
        <v>4164.133349597272</v>
      </c>
      <c r="L91" s="571">
        <v>4315.38727371529</v>
      </c>
      <c r="M91" s="571">
        <v>4378.256271474701</v>
      </c>
      <c r="N91" s="571">
        <v>4396.065577667829</v>
      </c>
      <c r="O91" s="571">
        <v>4329.542985295249</v>
      </c>
      <c r="P91" s="571">
        <v>4181.366655046057</v>
      </c>
      <c r="Q91" s="571">
        <v>3995.15023250028</v>
      </c>
      <c r="R91" s="571">
        <v>3756.709971031965</v>
      </c>
      <c r="S91" s="571">
        <v>3536.0325750509014</v>
      </c>
      <c r="T91" s="571">
        <v>3368.9120524009113</v>
      </c>
      <c r="U91" s="571">
        <v>3272.025233415499</v>
      </c>
      <c r="V91" s="571">
        <v>3254.673296996397</v>
      </c>
      <c r="W91" s="571">
        <v>3313.081157440381</v>
      </c>
      <c r="X91" s="571">
        <v>3426.4762424527858</v>
      </c>
      <c r="Y91" s="571">
        <v>3571.788727276544</v>
      </c>
      <c r="Z91" s="571">
        <v>3717.627812985229</v>
      </c>
      <c r="AA91" s="571">
        <v>3833.7338018248065</v>
      </c>
      <c r="AB91" s="571">
        <v>3897.1849565572834</v>
      </c>
      <c r="AC91" s="571">
        <v>3894.978589414266</v>
      </c>
      <c r="AD91" s="571">
        <v>3825.8477450952023</v>
      </c>
      <c r="AE91" s="571">
        <v>3701.2951181600943</v>
      </c>
      <c r="AF91" s="571">
        <v>3541.4175333322537</v>
      </c>
      <c r="AG91" s="571">
        <v>3371.5378124808344</v>
      </c>
      <c r="AH91" s="571">
        <v>3217.915373053834</v>
      </c>
      <c r="AI91" s="592">
        <v>96999.14434426586</v>
      </c>
      <c r="AJ91" s="558"/>
    </row>
    <row r="92" spans="1:36" ht="12.75">
      <c r="A92" s="602"/>
      <c r="B92" s="558"/>
      <c r="C92" s="558"/>
      <c r="D92" s="558"/>
      <c r="E92" s="558"/>
      <c r="F92" s="558"/>
      <c r="G92" s="558"/>
      <c r="H92" s="558"/>
      <c r="I92" s="558"/>
      <c r="J92" s="558"/>
      <c r="K92" s="558"/>
      <c r="L92" s="558"/>
      <c r="M92" s="558"/>
      <c r="N92" s="558"/>
      <c r="O92" s="558"/>
      <c r="P92" s="558"/>
      <c r="Q92" s="558"/>
      <c r="R92" s="558"/>
      <c r="S92" s="558"/>
      <c r="T92" s="558"/>
      <c r="U92" s="558"/>
      <c r="V92" s="558"/>
      <c r="W92" s="558"/>
      <c r="X92" s="558"/>
      <c r="Y92" s="558"/>
      <c r="Z92" s="558"/>
      <c r="AA92" s="558"/>
      <c r="AB92" s="558"/>
      <c r="AC92" s="558"/>
      <c r="AD92" s="558"/>
      <c r="AE92" s="558"/>
      <c r="AF92" s="558"/>
      <c r="AG92" s="558"/>
      <c r="AH92" s="558"/>
      <c r="AI92" s="558"/>
      <c r="AJ92" s="558"/>
    </row>
    <row r="93" spans="1:36" ht="13.5" thickBot="1">
      <c r="A93" s="603" t="s">
        <v>290</v>
      </c>
      <c r="B93" s="581"/>
      <c r="C93" s="581"/>
      <c r="D93" s="581"/>
      <c r="E93" s="558"/>
      <c r="F93" s="558"/>
      <c r="G93" s="558"/>
      <c r="H93" s="558"/>
      <c r="I93" s="558"/>
      <c r="J93" s="558"/>
      <c r="K93" s="558"/>
      <c r="L93" s="558"/>
      <c r="M93" s="558"/>
      <c r="N93" s="558"/>
      <c r="O93" s="558"/>
      <c r="P93" s="558"/>
      <c r="Q93" s="558"/>
      <c r="R93" s="558"/>
      <c r="S93" s="558"/>
      <c r="T93" s="558"/>
      <c r="U93" s="558"/>
      <c r="V93" s="558"/>
      <c r="W93" s="558"/>
      <c r="X93" s="558"/>
      <c r="Y93" s="558"/>
      <c r="Z93" s="558"/>
      <c r="AA93" s="558"/>
      <c r="AB93" s="558"/>
      <c r="AC93" s="558"/>
      <c r="AD93" s="558"/>
      <c r="AE93" s="558"/>
      <c r="AF93" s="558"/>
      <c r="AG93" s="558"/>
      <c r="AH93" s="558"/>
      <c r="AI93" s="558"/>
      <c r="AJ93" s="558"/>
    </row>
    <row r="94" spans="1:36" ht="51">
      <c r="A94" s="585" t="s">
        <v>24</v>
      </c>
      <c r="B94" s="586" t="s">
        <v>269</v>
      </c>
      <c r="C94" s="586" t="s">
        <v>270</v>
      </c>
      <c r="D94" s="586" t="s">
        <v>271</v>
      </c>
      <c r="E94" s="586">
        <v>2001</v>
      </c>
      <c r="F94" s="586">
        <v>2002</v>
      </c>
      <c r="G94" s="586">
        <v>2003</v>
      </c>
      <c r="H94" s="586">
        <v>2004</v>
      </c>
      <c r="I94" s="586">
        <v>2005</v>
      </c>
      <c r="J94" s="586">
        <v>2006</v>
      </c>
      <c r="K94" s="586">
        <v>2007</v>
      </c>
      <c r="L94" s="586">
        <v>2008</v>
      </c>
      <c r="M94" s="586">
        <v>2009</v>
      </c>
      <c r="N94" s="586">
        <v>2010</v>
      </c>
      <c r="O94" s="586">
        <v>2011</v>
      </c>
      <c r="P94" s="586">
        <v>2012</v>
      </c>
      <c r="Q94" s="586">
        <v>2013</v>
      </c>
      <c r="R94" s="586">
        <v>2014</v>
      </c>
      <c r="S94" s="586">
        <v>2015</v>
      </c>
      <c r="T94" s="586">
        <v>2016</v>
      </c>
      <c r="U94" s="586">
        <v>2017</v>
      </c>
      <c r="V94" s="586">
        <v>2018</v>
      </c>
      <c r="W94" s="586">
        <v>2019</v>
      </c>
      <c r="X94" s="586">
        <v>2020</v>
      </c>
      <c r="Y94" s="586">
        <v>2021</v>
      </c>
      <c r="Z94" s="586">
        <v>2022</v>
      </c>
      <c r="AA94" s="586">
        <v>2023</v>
      </c>
      <c r="AB94" s="586">
        <v>2024</v>
      </c>
      <c r="AC94" s="586">
        <v>2025</v>
      </c>
      <c r="AD94" s="586">
        <v>2026</v>
      </c>
      <c r="AE94" s="586">
        <v>2027</v>
      </c>
      <c r="AF94" s="586">
        <v>2028</v>
      </c>
      <c r="AG94" s="586">
        <v>2029</v>
      </c>
      <c r="AH94" s="586">
        <v>2030</v>
      </c>
      <c r="AI94" s="587" t="s">
        <v>291</v>
      </c>
      <c r="AJ94" s="558"/>
    </row>
    <row r="95" spans="1:36" ht="12.75">
      <c r="A95" s="588" t="s">
        <v>104</v>
      </c>
      <c r="B95" s="566"/>
      <c r="C95" s="566"/>
      <c r="D95" s="566"/>
      <c r="E95" s="566"/>
      <c r="F95" s="566"/>
      <c r="G95" s="566"/>
      <c r="H95" s="566"/>
      <c r="I95" s="566"/>
      <c r="J95" s="566"/>
      <c r="K95" s="566"/>
      <c r="L95" s="566"/>
      <c r="M95" s="566"/>
      <c r="N95" s="566"/>
      <c r="O95" s="589"/>
      <c r="P95" s="589"/>
      <c r="Q95" s="589"/>
      <c r="R95" s="589"/>
      <c r="S95" s="589"/>
      <c r="T95" s="589"/>
      <c r="U95" s="589"/>
      <c r="V95" s="589"/>
      <c r="W95" s="589"/>
      <c r="X95" s="589"/>
      <c r="Y95" s="589"/>
      <c r="Z95" s="589"/>
      <c r="AA95" s="589"/>
      <c r="AB95" s="589"/>
      <c r="AC95" s="589"/>
      <c r="AD95" s="589"/>
      <c r="AE95" s="589"/>
      <c r="AF95" s="589"/>
      <c r="AG95" s="589"/>
      <c r="AH95" s="589"/>
      <c r="AI95" s="604"/>
      <c r="AJ95" s="558"/>
    </row>
    <row r="96" spans="1:36" ht="12.75">
      <c r="A96" s="591" t="s">
        <v>278</v>
      </c>
      <c r="B96" s="568">
        <v>0.6380307253225443</v>
      </c>
      <c r="C96" s="605">
        <v>12</v>
      </c>
      <c r="D96" s="570">
        <v>0.08333333333333333</v>
      </c>
      <c r="E96" s="571">
        <v>0</v>
      </c>
      <c r="F96" s="571">
        <v>0</v>
      </c>
      <c r="G96" s="571">
        <v>0</v>
      </c>
      <c r="H96" s="571">
        <v>0</v>
      </c>
      <c r="I96" s="571">
        <v>0</v>
      </c>
      <c r="J96" s="571">
        <v>0</v>
      </c>
      <c r="K96" s="571">
        <v>0</v>
      </c>
      <c r="L96" s="571">
        <v>0</v>
      </c>
      <c r="M96" s="571">
        <v>0</v>
      </c>
      <c r="N96" s="571">
        <v>0</v>
      </c>
      <c r="O96" s="571">
        <v>0</v>
      </c>
      <c r="P96" s="571">
        <v>0</v>
      </c>
      <c r="Q96" s="571">
        <v>0</v>
      </c>
      <c r="R96" s="571">
        <v>3720.177423816628</v>
      </c>
      <c r="S96" s="571">
        <v>3731.737986620958</v>
      </c>
      <c r="T96" s="571">
        <v>3743.749492187668</v>
      </c>
      <c r="U96" s="571">
        <v>3678.1649345901174</v>
      </c>
      <c r="V96" s="571">
        <v>3604.9023429104072</v>
      </c>
      <c r="W96" s="571">
        <v>3525.94445282079</v>
      </c>
      <c r="X96" s="571">
        <v>3466.3151226651376</v>
      </c>
      <c r="Y96" s="571">
        <v>3375.6854101059585</v>
      </c>
      <c r="Z96" s="571">
        <v>3315.717259304173</v>
      </c>
      <c r="AA96" s="571">
        <v>3272.4797160394037</v>
      </c>
      <c r="AB96" s="571">
        <v>3222.9330364821108</v>
      </c>
      <c r="AC96" s="571">
        <v>3211.9400174663556</v>
      </c>
      <c r="AD96" s="571">
        <v>3182.732031874698</v>
      </c>
      <c r="AE96" s="571">
        <v>3120.2957233656716</v>
      </c>
      <c r="AF96" s="571">
        <v>3039.0436891678114</v>
      </c>
      <c r="AG96" s="571">
        <v>2983.6441341224518</v>
      </c>
      <c r="AH96" s="571">
        <v>2971.662885585171</v>
      </c>
      <c r="AI96" s="592">
        <v>57167.12565912551</v>
      </c>
      <c r="AJ96" s="558"/>
    </row>
    <row r="97" spans="1:36" ht="12.75">
      <c r="A97" s="591" t="s">
        <v>279</v>
      </c>
      <c r="B97" s="568">
        <v>1.1204469504317132</v>
      </c>
      <c r="C97" s="605">
        <v>19</v>
      </c>
      <c r="D97" s="570">
        <v>0.05263157894736842</v>
      </c>
      <c r="E97" s="571">
        <v>0</v>
      </c>
      <c r="F97" s="571">
        <v>0</v>
      </c>
      <c r="G97" s="571">
        <v>0</v>
      </c>
      <c r="H97" s="571">
        <v>0</v>
      </c>
      <c r="I97" s="571">
        <v>0</v>
      </c>
      <c r="J97" s="571">
        <v>0</v>
      </c>
      <c r="K97" s="571">
        <v>0</v>
      </c>
      <c r="L97" s="571">
        <v>0</v>
      </c>
      <c r="M97" s="571">
        <v>0</v>
      </c>
      <c r="N97" s="571">
        <v>0</v>
      </c>
      <c r="O97" s="571">
        <v>0</v>
      </c>
      <c r="P97" s="571">
        <v>0</v>
      </c>
      <c r="Q97" s="571">
        <v>0</v>
      </c>
      <c r="R97" s="571">
        <v>0</v>
      </c>
      <c r="S97" s="571">
        <v>0</v>
      </c>
      <c r="T97" s="571">
        <v>0</v>
      </c>
      <c r="U97" s="571">
        <v>0</v>
      </c>
      <c r="V97" s="571">
        <v>0</v>
      </c>
      <c r="W97" s="571">
        <v>0</v>
      </c>
      <c r="X97" s="571">
        <v>0</v>
      </c>
      <c r="Y97" s="571">
        <v>3744.029977429121</v>
      </c>
      <c r="Z97" s="571">
        <v>3677.5182836496265</v>
      </c>
      <c r="AA97" s="571">
        <v>3629.5627906261802</v>
      </c>
      <c r="AB97" s="571">
        <v>3574.6097274677395</v>
      </c>
      <c r="AC97" s="571">
        <v>3562.4171835137868</v>
      </c>
      <c r="AD97" s="571">
        <v>3530.0221110025564</v>
      </c>
      <c r="AE97" s="571">
        <v>3460.7729416226202</v>
      </c>
      <c r="AF97" s="571">
        <v>3370.654931557714</v>
      </c>
      <c r="AG97" s="571">
        <v>3309.210344865748</v>
      </c>
      <c r="AH97" s="571">
        <v>3295.9217387781327</v>
      </c>
      <c r="AI97" s="592">
        <v>35154.72003051323</v>
      </c>
      <c r="AJ97" s="558"/>
    </row>
    <row r="98" spans="1:36" ht="12.75">
      <c r="A98" s="591" t="s">
        <v>280</v>
      </c>
      <c r="B98" s="568">
        <v>0.5673737735173195</v>
      </c>
      <c r="C98" s="605">
        <v>22</v>
      </c>
      <c r="D98" s="570">
        <v>0.045454545454545456</v>
      </c>
      <c r="E98" s="571">
        <v>0</v>
      </c>
      <c r="F98" s="571">
        <v>0</v>
      </c>
      <c r="G98" s="571">
        <v>0</v>
      </c>
      <c r="H98" s="571">
        <v>0</v>
      </c>
      <c r="I98" s="571">
        <v>0</v>
      </c>
      <c r="J98" s="571">
        <v>0</v>
      </c>
      <c r="K98" s="571">
        <v>0</v>
      </c>
      <c r="L98" s="571">
        <v>0</v>
      </c>
      <c r="M98" s="571">
        <v>0</v>
      </c>
      <c r="N98" s="571">
        <v>0</v>
      </c>
      <c r="O98" s="571">
        <v>0</v>
      </c>
      <c r="P98" s="571">
        <v>0</v>
      </c>
      <c r="Q98" s="571">
        <v>0</v>
      </c>
      <c r="R98" s="571">
        <v>0</v>
      </c>
      <c r="S98" s="571">
        <v>0</v>
      </c>
      <c r="T98" s="571">
        <v>0</v>
      </c>
      <c r="U98" s="571">
        <v>0</v>
      </c>
      <c r="V98" s="571">
        <v>0</v>
      </c>
      <c r="W98" s="571">
        <v>0</v>
      </c>
      <c r="X98" s="571">
        <v>0</v>
      </c>
      <c r="Y98" s="571">
        <v>0</v>
      </c>
      <c r="Z98" s="571">
        <v>0</v>
      </c>
      <c r="AA98" s="571">
        <v>0</v>
      </c>
      <c r="AB98" s="571">
        <v>1563.2826611870912</v>
      </c>
      <c r="AC98" s="571">
        <v>1557.9505007522012</v>
      </c>
      <c r="AD98" s="571">
        <v>1543.7831764774533</v>
      </c>
      <c r="AE98" s="571">
        <v>1513.4984645657137</v>
      </c>
      <c r="AF98" s="571">
        <v>1474.0871907943103</v>
      </c>
      <c r="AG98" s="571">
        <v>1447.215653948971</v>
      </c>
      <c r="AH98" s="571">
        <v>1441.4041530937911</v>
      </c>
      <c r="AI98" s="592">
        <v>10541.22180081953</v>
      </c>
      <c r="AJ98" s="558"/>
    </row>
    <row r="99" spans="1:36" ht="12.75">
      <c r="A99" s="591" t="s">
        <v>281</v>
      </c>
      <c r="B99" s="568">
        <v>0.8468925125391364</v>
      </c>
      <c r="C99" s="605">
        <v>14</v>
      </c>
      <c r="D99" s="570">
        <v>0.07142857142857142</v>
      </c>
      <c r="E99" s="571">
        <v>0</v>
      </c>
      <c r="F99" s="571">
        <v>0</v>
      </c>
      <c r="G99" s="571">
        <v>0</v>
      </c>
      <c r="H99" s="571">
        <v>0</v>
      </c>
      <c r="I99" s="571">
        <v>0</v>
      </c>
      <c r="J99" s="571">
        <v>0</v>
      </c>
      <c r="K99" s="571">
        <v>0</v>
      </c>
      <c r="L99" s="571">
        <v>0</v>
      </c>
      <c r="M99" s="571">
        <v>0</v>
      </c>
      <c r="N99" s="571">
        <v>0</v>
      </c>
      <c r="O99" s="571">
        <v>0</v>
      </c>
      <c r="P99" s="571">
        <v>0</v>
      </c>
      <c r="Q99" s="571">
        <v>0</v>
      </c>
      <c r="R99" s="571">
        <v>0</v>
      </c>
      <c r="S99" s="571">
        <v>0</v>
      </c>
      <c r="T99" s="571">
        <v>4259.382979427765</v>
      </c>
      <c r="U99" s="571">
        <v>4184.76534036638</v>
      </c>
      <c r="V99" s="571">
        <v>4101.412157499709</v>
      </c>
      <c r="W99" s="571">
        <v>4011.579252322413</v>
      </c>
      <c r="X99" s="571">
        <v>3943.737065106183</v>
      </c>
      <c r="Y99" s="571">
        <v>3840.6247559331073</v>
      </c>
      <c r="Z99" s="571">
        <v>3772.3970816814244</v>
      </c>
      <c r="AA99" s="571">
        <v>3723.2043522430527</v>
      </c>
      <c r="AB99" s="571">
        <v>3666.83351759349</v>
      </c>
      <c r="AC99" s="571">
        <v>3654.3264098967966</v>
      </c>
      <c r="AD99" s="571">
        <v>3621.0955548537204</v>
      </c>
      <c r="AE99" s="571">
        <v>3550.0597790047746</v>
      </c>
      <c r="AF99" s="571">
        <v>3457.6167530415137</v>
      </c>
      <c r="AG99" s="571">
        <v>3394.586915623042</v>
      </c>
      <c r="AH99" s="571">
        <v>3380.955467739448</v>
      </c>
      <c r="AI99" s="592">
        <v>56562.57738233281</v>
      </c>
      <c r="AJ99" s="558"/>
    </row>
    <row r="100" spans="1:36" ht="12.75">
      <c r="A100" s="591" t="s">
        <v>282</v>
      </c>
      <c r="B100" s="568">
        <v>0.8208495645747469</v>
      </c>
      <c r="C100" s="605">
        <v>14</v>
      </c>
      <c r="D100" s="570">
        <v>0.07142857142857142</v>
      </c>
      <c r="E100" s="571">
        <v>0</v>
      </c>
      <c r="F100" s="571">
        <v>0</v>
      </c>
      <c r="G100" s="571">
        <v>0</v>
      </c>
      <c r="H100" s="571">
        <v>0</v>
      </c>
      <c r="I100" s="571">
        <v>0</v>
      </c>
      <c r="J100" s="571">
        <v>0</v>
      </c>
      <c r="K100" s="571">
        <v>0</v>
      </c>
      <c r="L100" s="571">
        <v>0</v>
      </c>
      <c r="M100" s="571">
        <v>0</v>
      </c>
      <c r="N100" s="571">
        <v>0</v>
      </c>
      <c r="O100" s="571">
        <v>0</v>
      </c>
      <c r="P100" s="571">
        <v>0</v>
      </c>
      <c r="Q100" s="571">
        <v>0</v>
      </c>
      <c r="R100" s="571">
        <v>0</v>
      </c>
      <c r="S100" s="571">
        <v>0</v>
      </c>
      <c r="T100" s="571">
        <v>4128.401907271317</v>
      </c>
      <c r="U100" s="571">
        <v>4056.0788490009168</v>
      </c>
      <c r="V100" s="571">
        <v>3975.28887524511</v>
      </c>
      <c r="W100" s="571">
        <v>3888.218438315418</v>
      </c>
      <c r="X100" s="571">
        <v>3822.462478719934</v>
      </c>
      <c r="Y100" s="571">
        <v>3722.520995197721</v>
      </c>
      <c r="Z100" s="571">
        <v>3656.3914027497613</v>
      </c>
      <c r="AA100" s="571">
        <v>3608.7114080138717</v>
      </c>
      <c r="AB100" s="571">
        <v>3554.0740433050055</v>
      </c>
      <c r="AC100" s="571">
        <v>3541.951543985535</v>
      </c>
      <c r="AD100" s="571">
        <v>3509.7425770993214</v>
      </c>
      <c r="AE100" s="571">
        <v>3440.891235504609</v>
      </c>
      <c r="AF100" s="571">
        <v>3351.2909420949914</v>
      </c>
      <c r="AG100" s="571">
        <v>3290.199346840418</v>
      </c>
      <c r="AH100" s="571">
        <v>3276.987082126654</v>
      </c>
      <c r="AI100" s="592">
        <v>54823.211125470596</v>
      </c>
      <c r="AJ100" s="558"/>
    </row>
    <row r="101" spans="1:36" ht="12.75">
      <c r="A101" s="591" t="s">
        <v>283</v>
      </c>
      <c r="B101" s="568">
        <v>0.6715984668883408</v>
      </c>
      <c r="C101" s="605">
        <v>9</v>
      </c>
      <c r="D101" s="570">
        <v>0.1111111111111111</v>
      </c>
      <c r="E101" s="571">
        <v>0</v>
      </c>
      <c r="F101" s="571">
        <v>0</v>
      </c>
      <c r="G101" s="571">
        <v>0</v>
      </c>
      <c r="H101" s="571">
        <v>0</v>
      </c>
      <c r="I101" s="571">
        <v>0</v>
      </c>
      <c r="J101" s="571">
        <v>0</v>
      </c>
      <c r="K101" s="571">
        <v>0</v>
      </c>
      <c r="L101" s="571">
        <v>0</v>
      </c>
      <c r="M101" s="571">
        <v>0</v>
      </c>
      <c r="N101" s="571">
        <v>0</v>
      </c>
      <c r="O101" s="571">
        <v>4427.86176554381</v>
      </c>
      <c r="P101" s="571">
        <v>5128.5437366010865</v>
      </c>
      <c r="Q101" s="571">
        <v>5258.291171645932</v>
      </c>
      <c r="R101" s="571">
        <v>5221.201958311779</v>
      </c>
      <c r="S101" s="571">
        <v>5237.42699982908</v>
      </c>
      <c r="T101" s="571">
        <v>5254.28493138516</v>
      </c>
      <c r="U101" s="571">
        <v>5162.23818695542</v>
      </c>
      <c r="V101" s="571">
        <v>5059.415460087554</v>
      </c>
      <c r="W101" s="571">
        <v>4948.599484558857</v>
      </c>
      <c r="X101" s="571">
        <v>4864.910794501137</v>
      </c>
      <c r="Y101" s="571">
        <v>4737.713626520435</v>
      </c>
      <c r="Z101" s="571">
        <v>4653.549407793094</v>
      </c>
      <c r="AA101" s="571">
        <v>4592.866295175579</v>
      </c>
      <c r="AB101" s="571">
        <v>4523.328423493377</v>
      </c>
      <c r="AC101" s="571">
        <v>4507.899919453392</v>
      </c>
      <c r="AD101" s="571">
        <v>4466.907038148001</v>
      </c>
      <c r="AE101" s="571">
        <v>4379.2788045669695</v>
      </c>
      <c r="AF101" s="571">
        <v>4265.243039134187</v>
      </c>
      <c r="AG101" s="571">
        <v>4187.4907622022765</v>
      </c>
      <c r="AH101" s="571">
        <v>4170.675295841619</v>
      </c>
      <c r="AI101" s="592">
        <v>95047.72710174875</v>
      </c>
      <c r="AJ101" s="558"/>
    </row>
    <row r="102" spans="1:36" ht="12.75">
      <c r="A102" s="591" t="s">
        <v>284</v>
      </c>
      <c r="B102" s="568">
        <v>0.8243049688800121</v>
      </c>
      <c r="C102" s="605">
        <v>20</v>
      </c>
      <c r="D102" s="570">
        <v>0.05</v>
      </c>
      <c r="E102" s="571">
        <v>0</v>
      </c>
      <c r="F102" s="571">
        <v>0</v>
      </c>
      <c r="G102" s="571">
        <v>0</v>
      </c>
      <c r="H102" s="571">
        <v>0</v>
      </c>
      <c r="I102" s="571">
        <v>0</v>
      </c>
      <c r="J102" s="571">
        <v>0</v>
      </c>
      <c r="K102" s="571">
        <v>0</v>
      </c>
      <c r="L102" s="571">
        <v>0</v>
      </c>
      <c r="M102" s="571">
        <v>0</v>
      </c>
      <c r="N102" s="571">
        <v>0</v>
      </c>
      <c r="O102" s="571">
        <v>0</v>
      </c>
      <c r="P102" s="571">
        <v>0</v>
      </c>
      <c r="Q102" s="571">
        <v>0</v>
      </c>
      <c r="R102" s="571">
        <v>0</v>
      </c>
      <c r="S102" s="571">
        <v>0</v>
      </c>
      <c r="T102" s="571">
        <v>0</v>
      </c>
      <c r="U102" s="571">
        <v>0</v>
      </c>
      <c r="V102" s="571">
        <v>0</v>
      </c>
      <c r="W102" s="571">
        <v>0</v>
      </c>
      <c r="X102" s="571">
        <v>0</v>
      </c>
      <c r="Y102" s="571">
        <v>0</v>
      </c>
      <c r="Z102" s="571">
        <v>2570.2482063357816</v>
      </c>
      <c r="AA102" s="571">
        <v>2536.7317122165095</v>
      </c>
      <c r="AB102" s="571">
        <v>2498.3245579560908</v>
      </c>
      <c r="AC102" s="571">
        <v>2489.803087276354</v>
      </c>
      <c r="AD102" s="571">
        <v>2467.161900858247</v>
      </c>
      <c r="AE102" s="571">
        <v>2418.763078701369</v>
      </c>
      <c r="AF102" s="571">
        <v>2355.7788497016954</v>
      </c>
      <c r="AG102" s="571">
        <v>2312.8347154913445</v>
      </c>
      <c r="AH102" s="571">
        <v>2303.54719784303</v>
      </c>
      <c r="AI102" s="592">
        <v>21953.193306380417</v>
      </c>
      <c r="AJ102" s="558"/>
    </row>
    <row r="103" spans="1:36" ht="12.75">
      <c r="A103" s="591" t="s">
        <v>285</v>
      </c>
      <c r="B103" s="568">
        <v>0.11108830806400877</v>
      </c>
      <c r="C103" s="605">
        <v>9</v>
      </c>
      <c r="D103" s="570">
        <v>0.1111111111111111</v>
      </c>
      <c r="E103" s="571">
        <v>0</v>
      </c>
      <c r="F103" s="571">
        <v>0</v>
      </c>
      <c r="G103" s="571">
        <v>0</v>
      </c>
      <c r="H103" s="571">
        <v>0</v>
      </c>
      <c r="I103" s="571">
        <v>0</v>
      </c>
      <c r="J103" s="571">
        <v>0</v>
      </c>
      <c r="K103" s="571">
        <v>0</v>
      </c>
      <c r="L103" s="571">
        <v>0</v>
      </c>
      <c r="M103" s="571">
        <v>0</v>
      </c>
      <c r="N103" s="571">
        <v>0</v>
      </c>
      <c r="O103" s="571">
        <v>732.4073775132018</v>
      </c>
      <c r="P103" s="571">
        <v>848.3063536028075</v>
      </c>
      <c r="Q103" s="571">
        <v>869.7677233726897</v>
      </c>
      <c r="R103" s="571">
        <v>863.6328404629567</v>
      </c>
      <c r="S103" s="571">
        <v>866.3166053899022</v>
      </c>
      <c r="T103" s="571">
        <v>869.1050559096011</v>
      </c>
      <c r="U103" s="571">
        <v>853.8797127832594</v>
      </c>
      <c r="V103" s="571">
        <v>836.8719271472954</v>
      </c>
      <c r="W103" s="571">
        <v>818.541987704488</v>
      </c>
      <c r="X103" s="571">
        <v>804.6991404661978</v>
      </c>
      <c r="Y103" s="571">
        <v>783.6596073550255</v>
      </c>
      <c r="Z103" s="571">
        <v>769.7381034819324</v>
      </c>
      <c r="AA103" s="571">
        <v>759.700581597806</v>
      </c>
      <c r="AB103" s="571">
        <v>748.1984044898998</v>
      </c>
      <c r="AC103" s="571">
        <v>745.6463938849594</v>
      </c>
      <c r="AD103" s="571">
        <v>738.865809873231</v>
      </c>
      <c r="AE103" s="571">
        <v>724.3713274003086</v>
      </c>
      <c r="AF103" s="571">
        <v>705.5088063177252</v>
      </c>
      <c r="AG103" s="571">
        <v>692.6478941531859</v>
      </c>
      <c r="AH103" s="571">
        <v>689.8664677512353</v>
      </c>
      <c r="AI103" s="592">
        <v>15721.732120657709</v>
      </c>
      <c r="AJ103" s="558"/>
    </row>
    <row r="104" spans="1:36" ht="12.75">
      <c r="A104" s="591" t="s">
        <v>286</v>
      </c>
      <c r="B104" s="568">
        <v>0.5210191428571428</v>
      </c>
      <c r="C104" s="605">
        <v>18</v>
      </c>
      <c r="D104" s="570">
        <v>0.05555555555555555</v>
      </c>
      <c r="E104" s="571">
        <v>0</v>
      </c>
      <c r="F104" s="571">
        <v>0</v>
      </c>
      <c r="G104" s="571">
        <v>0</v>
      </c>
      <c r="H104" s="571">
        <v>0</v>
      </c>
      <c r="I104" s="571">
        <v>0</v>
      </c>
      <c r="J104" s="571">
        <v>0</v>
      </c>
      <c r="K104" s="571">
        <v>0</v>
      </c>
      <c r="L104" s="571">
        <v>0</v>
      </c>
      <c r="M104" s="571">
        <v>0</v>
      </c>
      <c r="N104" s="571">
        <v>0</v>
      </c>
      <c r="O104" s="571">
        <v>0</v>
      </c>
      <c r="P104" s="571">
        <v>0</v>
      </c>
      <c r="Q104" s="571">
        <v>0</v>
      </c>
      <c r="R104" s="571">
        <v>0</v>
      </c>
      <c r="S104" s="571">
        <v>0</v>
      </c>
      <c r="T104" s="571">
        <v>0</v>
      </c>
      <c r="U104" s="571">
        <v>0</v>
      </c>
      <c r="V104" s="571">
        <v>0</v>
      </c>
      <c r="W104" s="571">
        <v>0</v>
      </c>
      <c r="X104" s="571">
        <v>1887.0737331871119</v>
      </c>
      <c r="Y104" s="571">
        <v>1837.7346096612534</v>
      </c>
      <c r="Z104" s="571">
        <v>1805.0877445606438</v>
      </c>
      <c r="AA104" s="571">
        <v>1781.549079062813</v>
      </c>
      <c r="AB104" s="571">
        <v>1754.5756983254842</v>
      </c>
      <c r="AC104" s="571">
        <v>1748.5910614130999</v>
      </c>
      <c r="AD104" s="571">
        <v>1732.6901347925143</v>
      </c>
      <c r="AE104" s="571">
        <v>1698.6995962479516</v>
      </c>
      <c r="AF104" s="571">
        <v>1654.4657126924037</v>
      </c>
      <c r="AG104" s="571">
        <v>1624.3060066481446</v>
      </c>
      <c r="AH104" s="571">
        <v>1617.7833742257046</v>
      </c>
      <c r="AI104" s="592">
        <v>19142.556750817123</v>
      </c>
      <c r="AJ104" s="558"/>
    </row>
    <row r="105" spans="1:36" ht="12.75">
      <c r="A105" s="595"/>
      <c r="B105" s="570"/>
      <c r="C105" s="570"/>
      <c r="D105" s="570"/>
      <c r="E105" s="566"/>
      <c r="F105" s="571"/>
      <c r="G105" s="571"/>
      <c r="H105" s="571"/>
      <c r="I105" s="571"/>
      <c r="J105" s="571"/>
      <c r="K105" s="571"/>
      <c r="L105" s="571"/>
      <c r="M105" s="571"/>
      <c r="N105" s="571"/>
      <c r="O105" s="571"/>
      <c r="P105" s="571"/>
      <c r="Q105" s="571"/>
      <c r="R105" s="571"/>
      <c r="S105" s="571"/>
      <c r="T105" s="571"/>
      <c r="U105" s="571"/>
      <c r="V105" s="571"/>
      <c r="W105" s="571"/>
      <c r="X105" s="571"/>
      <c r="Y105" s="571"/>
      <c r="Z105" s="571"/>
      <c r="AA105" s="571"/>
      <c r="AB105" s="571"/>
      <c r="AC105" s="571"/>
      <c r="AD105" s="571"/>
      <c r="AE105" s="571"/>
      <c r="AF105" s="571"/>
      <c r="AG105" s="571"/>
      <c r="AH105" s="571"/>
      <c r="AI105" s="592">
        <v>0</v>
      </c>
      <c r="AJ105" s="558"/>
    </row>
    <row r="106" spans="1:36" ht="25.5">
      <c r="A106" s="588" t="s">
        <v>292</v>
      </c>
      <c r="B106" s="570"/>
      <c r="C106" s="570"/>
      <c r="D106" s="570"/>
      <c r="E106" s="566"/>
      <c r="F106" s="571"/>
      <c r="G106" s="571"/>
      <c r="H106" s="571"/>
      <c r="I106" s="571"/>
      <c r="J106" s="571"/>
      <c r="K106" s="571"/>
      <c r="L106" s="571"/>
      <c r="M106" s="571"/>
      <c r="N106" s="571"/>
      <c r="O106" s="571"/>
      <c r="P106" s="571"/>
      <c r="Q106" s="571"/>
      <c r="R106" s="571"/>
      <c r="S106" s="571"/>
      <c r="T106" s="571"/>
      <c r="U106" s="571"/>
      <c r="V106" s="571"/>
      <c r="W106" s="571"/>
      <c r="X106" s="571"/>
      <c r="Y106" s="571"/>
      <c r="Z106" s="571"/>
      <c r="AA106" s="571"/>
      <c r="AB106" s="571"/>
      <c r="AC106" s="571"/>
      <c r="AD106" s="571"/>
      <c r="AE106" s="571"/>
      <c r="AF106" s="571"/>
      <c r="AG106" s="571"/>
      <c r="AH106" s="571"/>
      <c r="AI106" s="592">
        <v>0</v>
      </c>
      <c r="AJ106" s="558"/>
    </row>
    <row r="107" spans="1:36" ht="12.75">
      <c r="A107" s="591" t="s">
        <v>278</v>
      </c>
      <c r="B107" s="568">
        <v>0.6380307253225443</v>
      </c>
      <c r="C107" s="605">
        <v>12</v>
      </c>
      <c r="D107" s="570">
        <v>0.08333333333333333</v>
      </c>
      <c r="E107" s="571">
        <v>0</v>
      </c>
      <c r="F107" s="571">
        <v>0</v>
      </c>
      <c r="G107" s="571">
        <v>0</v>
      </c>
      <c r="H107" s="571">
        <v>0</v>
      </c>
      <c r="I107" s="571">
        <v>0</v>
      </c>
      <c r="J107" s="571">
        <v>0</v>
      </c>
      <c r="K107" s="571">
        <v>0</v>
      </c>
      <c r="L107" s="571">
        <v>0</v>
      </c>
      <c r="M107" s="571">
        <v>0</v>
      </c>
      <c r="N107" s="571">
        <v>0</v>
      </c>
      <c r="O107" s="571">
        <v>0</v>
      </c>
      <c r="P107" s="571">
        <v>0</v>
      </c>
      <c r="Q107" s="571">
        <v>0</v>
      </c>
      <c r="R107" s="571">
        <v>895.6135273268893</v>
      </c>
      <c r="S107" s="571">
        <v>968.8679272124596</v>
      </c>
      <c r="T107" s="571">
        <v>1029.0443620075366</v>
      </c>
      <c r="U107" s="571">
        <v>1062.8167204899712</v>
      </c>
      <c r="V107" s="571">
        <v>1099.86910323489</v>
      </c>
      <c r="W107" s="571">
        <v>1142.7006808639471</v>
      </c>
      <c r="X107" s="571">
        <v>1168.0143043445842</v>
      </c>
      <c r="Y107" s="571">
        <v>1147.3812785208254</v>
      </c>
      <c r="Z107" s="571">
        <v>1160.2210422872695</v>
      </c>
      <c r="AA107" s="571">
        <v>1165.5545135371685</v>
      </c>
      <c r="AB107" s="571">
        <v>1162.3190100507982</v>
      </c>
      <c r="AC107" s="571">
        <v>1149.7581178189694</v>
      </c>
      <c r="AD107" s="571">
        <v>1132.5158080660121</v>
      </c>
      <c r="AE107" s="571">
        <v>1127.1664184473495</v>
      </c>
      <c r="AF107" s="571">
        <v>1124.9033983127374</v>
      </c>
      <c r="AG107" s="571">
        <v>1121.1533474531184</v>
      </c>
      <c r="AH107" s="571">
        <v>1108.9551625603121</v>
      </c>
      <c r="AI107" s="592">
        <v>18766.854722534837</v>
      </c>
      <c r="AJ107" s="558"/>
    </row>
    <row r="108" spans="1:36" ht="12.75">
      <c r="A108" s="591" t="s">
        <v>279</v>
      </c>
      <c r="B108" s="568">
        <v>1.1204469504317132</v>
      </c>
      <c r="C108" s="605">
        <v>19</v>
      </c>
      <c r="D108" s="570">
        <v>0.05263157894736842</v>
      </c>
      <c r="E108" s="571">
        <v>0</v>
      </c>
      <c r="F108" s="571">
        <v>0</v>
      </c>
      <c r="G108" s="571">
        <v>0</v>
      </c>
      <c r="H108" s="571">
        <v>0</v>
      </c>
      <c r="I108" s="571">
        <v>0</v>
      </c>
      <c r="J108" s="571">
        <v>0</v>
      </c>
      <c r="K108" s="571">
        <v>0</v>
      </c>
      <c r="L108" s="571">
        <v>0</v>
      </c>
      <c r="M108" s="571">
        <v>0</v>
      </c>
      <c r="N108" s="571">
        <v>0</v>
      </c>
      <c r="O108" s="571">
        <v>0</v>
      </c>
      <c r="P108" s="571">
        <v>0</v>
      </c>
      <c r="Q108" s="571">
        <v>0</v>
      </c>
      <c r="R108" s="571">
        <v>0</v>
      </c>
      <c r="S108" s="571">
        <v>0</v>
      </c>
      <c r="T108" s="571">
        <v>0</v>
      </c>
      <c r="U108" s="571">
        <v>0</v>
      </c>
      <c r="V108" s="571">
        <v>0</v>
      </c>
      <c r="W108" s="571">
        <v>0</v>
      </c>
      <c r="X108" s="571">
        <v>0</v>
      </c>
      <c r="Y108" s="571">
        <v>1272.580048325084</v>
      </c>
      <c r="Z108" s="571">
        <v>1286.8208482233085</v>
      </c>
      <c r="AA108" s="571">
        <v>1292.7362917014234</v>
      </c>
      <c r="AB108" s="571">
        <v>1289.1477398746504</v>
      </c>
      <c r="AC108" s="571">
        <v>1275.2162411282234</v>
      </c>
      <c r="AD108" s="571">
        <v>1256.092502760327</v>
      </c>
      <c r="AE108" s="571">
        <v>1250.1594039492643</v>
      </c>
      <c r="AF108" s="571">
        <v>1247.6494499120347</v>
      </c>
      <c r="AG108" s="571">
        <v>1243.4902048611586</v>
      </c>
      <c r="AH108" s="571">
        <v>1229.9609909799824</v>
      </c>
      <c r="AI108" s="592">
        <v>12643.853721715455</v>
      </c>
      <c r="AJ108" s="558"/>
    </row>
    <row r="109" spans="1:36" ht="12.75">
      <c r="A109" s="591" t="s">
        <v>280</v>
      </c>
      <c r="B109" s="568">
        <v>0.5673737735173195</v>
      </c>
      <c r="C109" s="605">
        <v>22</v>
      </c>
      <c r="D109" s="570">
        <v>0.045454545454545456</v>
      </c>
      <c r="E109" s="571">
        <v>0</v>
      </c>
      <c r="F109" s="571">
        <v>0</v>
      </c>
      <c r="G109" s="571">
        <v>0</v>
      </c>
      <c r="H109" s="571">
        <v>0</v>
      </c>
      <c r="I109" s="571">
        <v>0</v>
      </c>
      <c r="J109" s="571">
        <v>0</v>
      </c>
      <c r="K109" s="571">
        <v>0</v>
      </c>
      <c r="L109" s="571">
        <v>0</v>
      </c>
      <c r="M109" s="571">
        <v>0</v>
      </c>
      <c r="N109" s="571">
        <v>0</v>
      </c>
      <c r="O109" s="571">
        <v>0</v>
      </c>
      <c r="P109" s="571">
        <v>0</v>
      </c>
      <c r="Q109" s="571">
        <v>0</v>
      </c>
      <c r="R109" s="571">
        <v>0</v>
      </c>
      <c r="S109" s="571">
        <v>0</v>
      </c>
      <c r="T109" s="571">
        <v>0</v>
      </c>
      <c r="U109" s="571">
        <v>0</v>
      </c>
      <c r="V109" s="571">
        <v>0</v>
      </c>
      <c r="W109" s="571">
        <v>0</v>
      </c>
      <c r="X109" s="571">
        <v>0</v>
      </c>
      <c r="Y109" s="571">
        <v>0</v>
      </c>
      <c r="Z109" s="571">
        <v>0</v>
      </c>
      <c r="AA109" s="571">
        <v>0</v>
      </c>
      <c r="AB109" s="571">
        <v>563.7824722427002</v>
      </c>
      <c r="AC109" s="571">
        <v>557.6898153947967</v>
      </c>
      <c r="AD109" s="571">
        <v>549.3264384426535</v>
      </c>
      <c r="AE109" s="571">
        <v>546.731718681452</v>
      </c>
      <c r="AF109" s="571">
        <v>545.6340414730487</v>
      </c>
      <c r="AG109" s="571">
        <v>543.8150804766356</v>
      </c>
      <c r="AH109" s="571">
        <v>537.8983547100672</v>
      </c>
      <c r="AI109" s="592">
        <v>3844.8779214213537</v>
      </c>
      <c r="AJ109" s="558"/>
    </row>
    <row r="110" spans="1:36" ht="12.75">
      <c r="A110" s="591" t="s">
        <v>281</v>
      </c>
      <c r="B110" s="568">
        <v>0.8468925125391364</v>
      </c>
      <c r="C110" s="605">
        <v>14</v>
      </c>
      <c r="D110" s="570">
        <v>0.07142857142857142</v>
      </c>
      <c r="E110" s="571">
        <v>0</v>
      </c>
      <c r="F110" s="571">
        <v>0</v>
      </c>
      <c r="G110" s="571">
        <v>0</v>
      </c>
      <c r="H110" s="571">
        <v>0</v>
      </c>
      <c r="I110" s="571">
        <v>0</v>
      </c>
      <c r="J110" s="571">
        <v>0</v>
      </c>
      <c r="K110" s="571">
        <v>0</v>
      </c>
      <c r="L110" s="571">
        <v>0</v>
      </c>
      <c r="M110" s="571">
        <v>0</v>
      </c>
      <c r="N110" s="571">
        <v>0</v>
      </c>
      <c r="O110" s="571">
        <v>0</v>
      </c>
      <c r="P110" s="571">
        <v>0</v>
      </c>
      <c r="Q110" s="571">
        <v>0</v>
      </c>
      <c r="R110" s="571">
        <v>0</v>
      </c>
      <c r="S110" s="571">
        <v>0</v>
      </c>
      <c r="T110" s="571">
        <v>1170.7765302559642</v>
      </c>
      <c r="U110" s="571">
        <v>1209.2004176435669</v>
      </c>
      <c r="V110" s="571">
        <v>1251.356093054084</v>
      </c>
      <c r="W110" s="571">
        <v>1300.0869424648006</v>
      </c>
      <c r="X110" s="571">
        <v>1328.887057757254</v>
      </c>
      <c r="Y110" s="571">
        <v>1305.4122074257336</v>
      </c>
      <c r="Z110" s="571">
        <v>1320.020415416356</v>
      </c>
      <c r="AA110" s="571">
        <v>1326.0884754482822</v>
      </c>
      <c r="AB110" s="571">
        <v>1322.4073401296707</v>
      </c>
      <c r="AC110" s="571">
        <v>1308.1164131618482</v>
      </c>
      <c r="AD110" s="571">
        <v>1288.4992884474345</v>
      </c>
      <c r="AE110" s="571">
        <v>1282.4131175806053</v>
      </c>
      <c r="AF110" s="571">
        <v>1279.838407530271</v>
      </c>
      <c r="AG110" s="571">
        <v>1275.5718552845128</v>
      </c>
      <c r="AH110" s="571">
        <v>1261.6935920030744</v>
      </c>
      <c r="AI110" s="592">
        <v>19230.36815360346</v>
      </c>
      <c r="AJ110" s="558"/>
    </row>
    <row r="111" spans="1:36" ht="12.75">
      <c r="A111" s="591" t="s">
        <v>282</v>
      </c>
      <c r="B111" s="568">
        <v>0.8208495645747469</v>
      </c>
      <c r="C111" s="605">
        <v>14</v>
      </c>
      <c r="D111" s="570">
        <v>0.07142857142857142</v>
      </c>
      <c r="E111" s="571">
        <v>0</v>
      </c>
      <c r="F111" s="571">
        <v>0</v>
      </c>
      <c r="G111" s="571">
        <v>0</v>
      </c>
      <c r="H111" s="571">
        <v>0</v>
      </c>
      <c r="I111" s="571">
        <v>0</v>
      </c>
      <c r="J111" s="571">
        <v>0</v>
      </c>
      <c r="K111" s="571">
        <v>0</v>
      </c>
      <c r="L111" s="571">
        <v>0</v>
      </c>
      <c r="M111" s="571">
        <v>0</v>
      </c>
      <c r="N111" s="571">
        <v>0</v>
      </c>
      <c r="O111" s="571">
        <v>0</v>
      </c>
      <c r="P111" s="571">
        <v>0</v>
      </c>
      <c r="Q111" s="571">
        <v>0</v>
      </c>
      <c r="R111" s="571">
        <v>0</v>
      </c>
      <c r="S111" s="571">
        <v>0</v>
      </c>
      <c r="T111" s="571">
        <v>1134.7737650833585</v>
      </c>
      <c r="U111" s="571">
        <v>1172.0160724179923</v>
      </c>
      <c r="V111" s="571">
        <v>1212.8754108732703</v>
      </c>
      <c r="W111" s="571">
        <v>1260.107728939485</v>
      </c>
      <c r="X111" s="571">
        <v>1288.0222065709313</v>
      </c>
      <c r="Y111" s="571">
        <v>1265.269235694718</v>
      </c>
      <c r="Z111" s="571">
        <v>1279.4282239851782</v>
      </c>
      <c r="AA111" s="571">
        <v>1285.309683983078</v>
      </c>
      <c r="AB111" s="571">
        <v>1281.741747936078</v>
      </c>
      <c r="AC111" s="571">
        <v>1267.890283901125</v>
      </c>
      <c r="AD111" s="571">
        <v>1248.8764090095451</v>
      </c>
      <c r="AE111" s="571">
        <v>1242.977395106369</v>
      </c>
      <c r="AF111" s="571">
        <v>1240.4818604400077</v>
      </c>
      <c r="AG111" s="571">
        <v>1236.346509729838</v>
      </c>
      <c r="AH111" s="571">
        <v>1222.8950194840838</v>
      </c>
      <c r="AI111" s="592">
        <v>18639.01155315506</v>
      </c>
      <c r="AJ111" s="558"/>
    </row>
    <row r="112" spans="1:36" ht="12.75">
      <c r="A112" s="591" t="s">
        <v>283</v>
      </c>
      <c r="B112" s="568">
        <v>0.6715984668883408</v>
      </c>
      <c r="C112" s="605">
        <v>9</v>
      </c>
      <c r="D112" s="570">
        <v>0.1111111111111111</v>
      </c>
      <c r="E112" s="571">
        <v>0</v>
      </c>
      <c r="F112" s="571">
        <v>0</v>
      </c>
      <c r="G112" s="571">
        <v>0</v>
      </c>
      <c r="H112" s="571">
        <v>0</v>
      </c>
      <c r="I112" s="571">
        <v>0</v>
      </c>
      <c r="J112" s="571">
        <v>0</v>
      </c>
      <c r="K112" s="571">
        <v>0</v>
      </c>
      <c r="L112" s="571">
        <v>0</v>
      </c>
      <c r="M112" s="571">
        <v>0</v>
      </c>
      <c r="N112" s="571">
        <v>0</v>
      </c>
      <c r="O112" s="571">
        <v>1018.1888230309945</v>
      </c>
      <c r="P112" s="571">
        <v>1107.9650380183339</v>
      </c>
      <c r="Q112" s="571">
        <v>1170.3897670686222</v>
      </c>
      <c r="R112" s="571">
        <v>1256.977442213565</v>
      </c>
      <c r="S112" s="571">
        <v>1359.7886720460122</v>
      </c>
      <c r="T112" s="571">
        <v>1444.2452136036293</v>
      </c>
      <c r="U112" s="571">
        <v>1491.6441099886274</v>
      </c>
      <c r="V112" s="571">
        <v>1543.646461303747</v>
      </c>
      <c r="W112" s="571">
        <v>1603.7598084690508</v>
      </c>
      <c r="X112" s="571">
        <v>1639.2870227473086</v>
      </c>
      <c r="Y112" s="571">
        <v>1610.3289429129372</v>
      </c>
      <c r="Z112" s="571">
        <v>1628.3493199230322</v>
      </c>
      <c r="AA112" s="571">
        <v>1635.834750686709</v>
      </c>
      <c r="AB112" s="571">
        <v>1631.293779863379</v>
      </c>
      <c r="AC112" s="571">
        <v>1613.6647940254716</v>
      </c>
      <c r="AD112" s="571">
        <v>1589.46552307898</v>
      </c>
      <c r="AE112" s="571">
        <v>1581.9577511716714</v>
      </c>
      <c r="AF112" s="571">
        <v>1578.7816432035697</v>
      </c>
      <c r="AG112" s="571">
        <v>1573.5185144165766</v>
      </c>
      <c r="AH112" s="571">
        <v>1556.3985817912048</v>
      </c>
      <c r="AI112" s="592">
        <v>29635.485959563423</v>
      </c>
      <c r="AJ112" s="558"/>
    </row>
    <row r="113" spans="1:36" ht="12.75">
      <c r="A113" s="591" t="s">
        <v>284</v>
      </c>
      <c r="B113" s="568">
        <v>0.8243049688800121</v>
      </c>
      <c r="C113" s="605">
        <v>20</v>
      </c>
      <c r="D113" s="570">
        <v>0.05</v>
      </c>
      <c r="E113" s="571">
        <v>0</v>
      </c>
      <c r="F113" s="571">
        <v>0</v>
      </c>
      <c r="G113" s="571">
        <v>0</v>
      </c>
      <c r="H113" s="571">
        <v>0</v>
      </c>
      <c r="I113" s="571">
        <v>0</v>
      </c>
      <c r="J113" s="571">
        <v>0</v>
      </c>
      <c r="K113" s="571">
        <v>0</v>
      </c>
      <c r="L113" s="571">
        <v>0</v>
      </c>
      <c r="M113" s="571">
        <v>0</v>
      </c>
      <c r="N113" s="571">
        <v>0</v>
      </c>
      <c r="O113" s="571">
        <v>0</v>
      </c>
      <c r="P113" s="571">
        <v>0</v>
      </c>
      <c r="Q113" s="571">
        <v>0</v>
      </c>
      <c r="R113" s="571">
        <v>0</v>
      </c>
      <c r="S113" s="571">
        <v>0</v>
      </c>
      <c r="T113" s="571">
        <v>0</v>
      </c>
      <c r="U113" s="571">
        <v>0</v>
      </c>
      <c r="V113" s="571">
        <v>0</v>
      </c>
      <c r="W113" s="571">
        <v>0</v>
      </c>
      <c r="X113" s="571">
        <v>0</v>
      </c>
      <c r="Y113" s="571">
        <v>0</v>
      </c>
      <c r="Z113" s="571">
        <v>899.3698254952208</v>
      </c>
      <c r="AA113" s="571">
        <v>903.5041782887619</v>
      </c>
      <c r="AB113" s="571">
        <v>900.996109481296</v>
      </c>
      <c r="AC113" s="571">
        <v>891.2592687907211</v>
      </c>
      <c r="AD113" s="571">
        <v>877.8935285149881</v>
      </c>
      <c r="AE113" s="571">
        <v>873.7468362619688</v>
      </c>
      <c r="AF113" s="571">
        <v>871.992608447288</v>
      </c>
      <c r="AG113" s="571">
        <v>869.0856773847686</v>
      </c>
      <c r="AH113" s="571">
        <v>859.6299969423814</v>
      </c>
      <c r="AI113" s="592">
        <v>7947.478029607395</v>
      </c>
      <c r="AJ113" s="558"/>
    </row>
    <row r="114" spans="1:36" ht="12.75">
      <c r="A114" s="591" t="s">
        <v>285</v>
      </c>
      <c r="B114" s="568">
        <v>0.11108830806400877</v>
      </c>
      <c r="C114" s="605">
        <v>9</v>
      </c>
      <c r="D114" s="570">
        <v>0.1111111111111111</v>
      </c>
      <c r="E114" s="571">
        <v>0</v>
      </c>
      <c r="F114" s="571">
        <v>0</v>
      </c>
      <c r="G114" s="571">
        <v>0</v>
      </c>
      <c r="H114" s="571">
        <v>0</v>
      </c>
      <c r="I114" s="571">
        <v>0</v>
      </c>
      <c r="J114" s="571">
        <v>0</v>
      </c>
      <c r="K114" s="571">
        <v>0</v>
      </c>
      <c r="L114" s="571">
        <v>0</v>
      </c>
      <c r="M114" s="571">
        <v>0</v>
      </c>
      <c r="N114" s="571">
        <v>0</v>
      </c>
      <c r="O114" s="571">
        <v>168.41740893819366</v>
      </c>
      <c r="P114" s="571">
        <v>183.26718647497344</v>
      </c>
      <c r="Q114" s="571">
        <v>193.59278707331976</v>
      </c>
      <c r="R114" s="571">
        <v>207.915152006066</v>
      </c>
      <c r="S114" s="571">
        <v>224.92103593099964</v>
      </c>
      <c r="T114" s="571">
        <v>238.89089257769925</v>
      </c>
      <c r="U114" s="571">
        <v>246.73108796692748</v>
      </c>
      <c r="V114" s="571">
        <v>255.33273539133597</v>
      </c>
      <c r="W114" s="571">
        <v>265.27601304591144</v>
      </c>
      <c r="X114" s="571">
        <v>271.1525275392885</v>
      </c>
      <c r="Y114" s="571">
        <v>266.3626058045243</v>
      </c>
      <c r="Z114" s="571">
        <v>269.34333505187055</v>
      </c>
      <c r="AA114" s="571">
        <v>270.58149130097553</v>
      </c>
      <c r="AB114" s="571">
        <v>269.8303746879955</v>
      </c>
      <c r="AC114" s="571">
        <v>266.91438499151644</v>
      </c>
      <c r="AD114" s="571">
        <v>262.91161220633796</v>
      </c>
      <c r="AE114" s="571">
        <v>261.6697605350892</v>
      </c>
      <c r="AF114" s="571">
        <v>261.14440427267874</v>
      </c>
      <c r="AG114" s="571">
        <v>260.2738363650733</v>
      </c>
      <c r="AH114" s="571">
        <v>257.4420485583888</v>
      </c>
      <c r="AI114" s="592">
        <v>4901.970680719165</v>
      </c>
      <c r="AJ114" s="558"/>
    </row>
    <row r="115" spans="1:36" ht="12.75">
      <c r="A115" s="591" t="s">
        <v>286</v>
      </c>
      <c r="B115" s="568">
        <v>0.455</v>
      </c>
      <c r="C115" s="605">
        <v>18</v>
      </c>
      <c r="D115" s="570">
        <v>0.05555555555555555</v>
      </c>
      <c r="E115" s="571">
        <v>0</v>
      </c>
      <c r="F115" s="571">
        <v>0</v>
      </c>
      <c r="G115" s="571">
        <v>0</v>
      </c>
      <c r="H115" s="571">
        <v>0</v>
      </c>
      <c r="I115" s="571">
        <v>0</v>
      </c>
      <c r="J115" s="571">
        <v>0</v>
      </c>
      <c r="K115" s="571">
        <v>0</v>
      </c>
      <c r="L115" s="571">
        <v>0</v>
      </c>
      <c r="M115" s="571">
        <v>0</v>
      </c>
      <c r="N115" s="571">
        <v>0</v>
      </c>
      <c r="O115" s="571">
        <v>0</v>
      </c>
      <c r="P115" s="571">
        <v>0</v>
      </c>
      <c r="Q115" s="571">
        <v>0</v>
      </c>
      <c r="R115" s="571">
        <v>0</v>
      </c>
      <c r="S115" s="571">
        <v>0</v>
      </c>
      <c r="T115" s="571">
        <v>0</v>
      </c>
      <c r="U115" s="571">
        <v>0</v>
      </c>
      <c r="V115" s="571">
        <v>0</v>
      </c>
      <c r="W115" s="571">
        <v>0</v>
      </c>
      <c r="X115" s="571">
        <v>555.2987626712628</v>
      </c>
      <c r="Y115" s="571">
        <v>545.4893847659753</v>
      </c>
      <c r="Z115" s="571">
        <v>551.5936806688399</v>
      </c>
      <c r="AA115" s="571">
        <v>554.129325972836</v>
      </c>
      <c r="AB115" s="571">
        <v>552.5910990214047</v>
      </c>
      <c r="AC115" s="571">
        <v>546.6193845582882</v>
      </c>
      <c r="AD115" s="571">
        <v>538.4220249576414</v>
      </c>
      <c r="AE115" s="571">
        <v>535.878811723659</v>
      </c>
      <c r="AF115" s="571">
        <v>534.8029239747026</v>
      </c>
      <c r="AG115" s="571">
        <v>533.020070293412</v>
      </c>
      <c r="AH115" s="571">
        <v>527.2207945888123</v>
      </c>
      <c r="AI115" s="592">
        <v>5975.0662631968335</v>
      </c>
      <c r="AJ115" s="558"/>
    </row>
    <row r="116" spans="1:36" ht="12.75">
      <c r="A116" s="595"/>
      <c r="B116" s="570"/>
      <c r="C116" s="570"/>
      <c r="D116" s="570"/>
      <c r="E116" s="566"/>
      <c r="F116" s="571"/>
      <c r="G116" s="571"/>
      <c r="H116" s="571"/>
      <c r="I116" s="571"/>
      <c r="J116" s="571"/>
      <c r="K116" s="571"/>
      <c r="L116" s="571"/>
      <c r="M116" s="571"/>
      <c r="N116" s="571"/>
      <c r="O116" s="571"/>
      <c r="P116" s="571"/>
      <c r="Q116" s="571"/>
      <c r="R116" s="571"/>
      <c r="S116" s="571"/>
      <c r="T116" s="571"/>
      <c r="U116" s="571"/>
      <c r="V116" s="571"/>
      <c r="W116" s="571"/>
      <c r="X116" s="571"/>
      <c r="Y116" s="571"/>
      <c r="Z116" s="571"/>
      <c r="AA116" s="571"/>
      <c r="AB116" s="571"/>
      <c r="AC116" s="571"/>
      <c r="AD116" s="571"/>
      <c r="AE116" s="571"/>
      <c r="AF116" s="571"/>
      <c r="AG116" s="571"/>
      <c r="AH116" s="571"/>
      <c r="AI116" s="592">
        <v>0</v>
      </c>
      <c r="AJ116" s="558"/>
    </row>
    <row r="117" spans="1:36" ht="12.75">
      <c r="A117" s="588" t="s">
        <v>106</v>
      </c>
      <c r="B117" s="570"/>
      <c r="C117" s="570"/>
      <c r="D117" s="570"/>
      <c r="E117" s="566"/>
      <c r="F117" s="571"/>
      <c r="G117" s="571"/>
      <c r="H117" s="571"/>
      <c r="I117" s="571"/>
      <c r="J117" s="571"/>
      <c r="K117" s="571"/>
      <c r="L117" s="571"/>
      <c r="M117" s="571"/>
      <c r="N117" s="571"/>
      <c r="O117" s="571"/>
      <c r="P117" s="571"/>
      <c r="Q117" s="571"/>
      <c r="R117" s="571"/>
      <c r="S117" s="571"/>
      <c r="T117" s="571"/>
      <c r="U117" s="571"/>
      <c r="V117" s="571"/>
      <c r="W117" s="571"/>
      <c r="X117" s="571"/>
      <c r="Y117" s="571"/>
      <c r="Z117" s="571"/>
      <c r="AA117" s="571"/>
      <c r="AB117" s="571"/>
      <c r="AC117" s="571"/>
      <c r="AD117" s="571"/>
      <c r="AE117" s="571"/>
      <c r="AF117" s="571"/>
      <c r="AG117" s="571"/>
      <c r="AH117" s="571"/>
      <c r="AI117" s="592">
        <v>0</v>
      </c>
      <c r="AJ117" s="558"/>
    </row>
    <row r="118" spans="1:36" ht="12.75">
      <c r="A118" s="591" t="s">
        <v>278</v>
      </c>
      <c r="B118" s="568">
        <v>0.6380307253225443</v>
      </c>
      <c r="C118" s="605">
        <v>12</v>
      </c>
      <c r="D118" s="570">
        <v>0.08333333333333333</v>
      </c>
      <c r="E118" s="571">
        <v>0</v>
      </c>
      <c r="F118" s="571">
        <v>0</v>
      </c>
      <c r="G118" s="571">
        <v>0</v>
      </c>
      <c r="H118" s="571">
        <v>0</v>
      </c>
      <c r="I118" s="571">
        <v>0</v>
      </c>
      <c r="J118" s="571">
        <v>0</v>
      </c>
      <c r="K118" s="571">
        <v>0</v>
      </c>
      <c r="L118" s="571">
        <v>0</v>
      </c>
      <c r="M118" s="571">
        <v>0</v>
      </c>
      <c r="N118" s="571">
        <v>0</v>
      </c>
      <c r="O118" s="571">
        <v>0</v>
      </c>
      <c r="P118" s="571">
        <v>0</v>
      </c>
      <c r="Q118" s="571">
        <v>0</v>
      </c>
      <c r="R118" s="571">
        <v>385.3719518838154</v>
      </c>
      <c r="S118" s="571">
        <v>362.7343568920203</v>
      </c>
      <c r="T118" s="571">
        <v>345.59074918472135</v>
      </c>
      <c r="U118" s="571">
        <v>335.65187638588094</v>
      </c>
      <c r="V118" s="571">
        <v>333.8718748264429</v>
      </c>
      <c r="W118" s="571">
        <v>339.8634875296383</v>
      </c>
      <c r="X118" s="571">
        <v>351.4958162380633</v>
      </c>
      <c r="Y118" s="571">
        <v>366.4023052514368</v>
      </c>
      <c r="Z118" s="571">
        <v>381.36281419513585</v>
      </c>
      <c r="AA118" s="571">
        <v>393.2732336551235</v>
      </c>
      <c r="AB118" s="571">
        <v>399.7821990895298</v>
      </c>
      <c r="AC118" s="571">
        <v>399.5558648718144</v>
      </c>
      <c r="AD118" s="571">
        <v>392.4642638123652</v>
      </c>
      <c r="AE118" s="571">
        <v>379.68736878337415</v>
      </c>
      <c r="AF118" s="571">
        <v>363.2867583016844</v>
      </c>
      <c r="AG118" s="571">
        <v>345.860105694801</v>
      </c>
      <c r="AH118" s="571">
        <v>330.1011624195304</v>
      </c>
      <c r="AI118" s="592">
        <v>6206.356189015378</v>
      </c>
      <c r="AJ118" s="558"/>
    </row>
    <row r="119" spans="1:36" ht="12.75">
      <c r="A119" s="591" t="s">
        <v>279</v>
      </c>
      <c r="B119" s="568">
        <v>1.1204469504317132</v>
      </c>
      <c r="C119" s="605">
        <v>19</v>
      </c>
      <c r="D119" s="570">
        <v>0.05263157894736842</v>
      </c>
      <c r="E119" s="571">
        <v>0</v>
      </c>
      <c r="F119" s="571">
        <v>0</v>
      </c>
      <c r="G119" s="571">
        <v>0</v>
      </c>
      <c r="H119" s="571">
        <v>0</v>
      </c>
      <c r="I119" s="571">
        <v>0</v>
      </c>
      <c r="J119" s="571">
        <v>0</v>
      </c>
      <c r="K119" s="571">
        <v>0</v>
      </c>
      <c r="L119" s="571">
        <v>0</v>
      </c>
      <c r="M119" s="571">
        <v>0</v>
      </c>
      <c r="N119" s="571">
        <v>0</v>
      </c>
      <c r="O119" s="571">
        <v>0</v>
      </c>
      <c r="P119" s="571">
        <v>0</v>
      </c>
      <c r="Q119" s="571">
        <v>0</v>
      </c>
      <c r="R119" s="571">
        <v>0</v>
      </c>
      <c r="S119" s="571">
        <v>0</v>
      </c>
      <c r="T119" s="571">
        <v>0</v>
      </c>
      <c r="U119" s="571">
        <v>0</v>
      </c>
      <c r="V119" s="571">
        <v>0</v>
      </c>
      <c r="W119" s="571">
        <v>0</v>
      </c>
      <c r="X119" s="571">
        <v>0</v>
      </c>
      <c r="Y119" s="571">
        <v>406.383015003005</v>
      </c>
      <c r="Z119" s="571">
        <v>422.9759693686927</v>
      </c>
      <c r="AA119" s="571">
        <v>436.186017724635</v>
      </c>
      <c r="AB119" s="571">
        <v>443.4052217522112</v>
      </c>
      <c r="AC119" s="571">
        <v>443.15419063020335</v>
      </c>
      <c r="AD119" s="571">
        <v>435.2887755429271</v>
      </c>
      <c r="AE119" s="571">
        <v>421.11770442836314</v>
      </c>
      <c r="AF119" s="571">
        <v>402.92750900678885</v>
      </c>
      <c r="AG119" s="571">
        <v>383.599312851103</v>
      </c>
      <c r="AH119" s="571">
        <v>366.1208014179638</v>
      </c>
      <c r="AI119" s="592">
        <v>4161.158517725893</v>
      </c>
      <c r="AJ119" s="558"/>
    </row>
    <row r="120" spans="1:36" ht="12.75">
      <c r="A120" s="591" t="s">
        <v>280</v>
      </c>
      <c r="B120" s="568">
        <v>0.5673737735173195</v>
      </c>
      <c r="C120" s="605">
        <v>22</v>
      </c>
      <c r="D120" s="570">
        <v>0.045454545454545456</v>
      </c>
      <c r="E120" s="571">
        <v>0</v>
      </c>
      <c r="F120" s="571">
        <v>0</v>
      </c>
      <c r="G120" s="571">
        <v>0</v>
      </c>
      <c r="H120" s="571">
        <v>0</v>
      </c>
      <c r="I120" s="571">
        <v>0</v>
      </c>
      <c r="J120" s="571">
        <v>0</v>
      </c>
      <c r="K120" s="571">
        <v>0</v>
      </c>
      <c r="L120" s="571">
        <v>0</v>
      </c>
      <c r="M120" s="571">
        <v>0</v>
      </c>
      <c r="N120" s="571">
        <v>0</v>
      </c>
      <c r="O120" s="571">
        <v>0</v>
      </c>
      <c r="P120" s="571">
        <v>0</v>
      </c>
      <c r="Q120" s="571">
        <v>0</v>
      </c>
      <c r="R120" s="571">
        <v>0</v>
      </c>
      <c r="S120" s="571">
        <v>0</v>
      </c>
      <c r="T120" s="571">
        <v>0</v>
      </c>
      <c r="U120" s="571">
        <v>0</v>
      </c>
      <c r="V120" s="571">
        <v>0</v>
      </c>
      <c r="W120" s="571">
        <v>0</v>
      </c>
      <c r="X120" s="571">
        <v>0</v>
      </c>
      <c r="Y120" s="571">
        <v>0</v>
      </c>
      <c r="Z120" s="571">
        <v>0</v>
      </c>
      <c r="AA120" s="571">
        <v>0</v>
      </c>
      <c r="AB120" s="571">
        <v>193.91423061339074</v>
      </c>
      <c r="AC120" s="571">
        <v>193.80444727188697</v>
      </c>
      <c r="AD120" s="571">
        <v>190.36466839630918</v>
      </c>
      <c r="AE120" s="571">
        <v>184.1672394592094</v>
      </c>
      <c r="AF120" s="571">
        <v>176.21212847530447</v>
      </c>
      <c r="AG120" s="571">
        <v>167.75933607952837</v>
      </c>
      <c r="AH120" s="571">
        <v>160.11546557337854</v>
      </c>
      <c r="AI120" s="592">
        <v>1266.3375158690078</v>
      </c>
      <c r="AJ120" s="558"/>
    </row>
    <row r="121" spans="1:36" ht="12.75">
      <c r="A121" s="591" t="s">
        <v>281</v>
      </c>
      <c r="B121" s="568">
        <v>0.8468925125391364</v>
      </c>
      <c r="C121" s="605">
        <v>14</v>
      </c>
      <c r="D121" s="570">
        <v>0.07142857142857142</v>
      </c>
      <c r="E121" s="571">
        <v>0</v>
      </c>
      <c r="F121" s="571">
        <v>0</v>
      </c>
      <c r="G121" s="571">
        <v>0</v>
      </c>
      <c r="H121" s="571">
        <v>0</v>
      </c>
      <c r="I121" s="571">
        <v>0</v>
      </c>
      <c r="J121" s="571">
        <v>0</v>
      </c>
      <c r="K121" s="571">
        <v>0</v>
      </c>
      <c r="L121" s="571">
        <v>0</v>
      </c>
      <c r="M121" s="571">
        <v>0</v>
      </c>
      <c r="N121" s="571">
        <v>0</v>
      </c>
      <c r="O121" s="571">
        <v>0</v>
      </c>
      <c r="P121" s="571">
        <v>0</v>
      </c>
      <c r="Q121" s="571">
        <v>0</v>
      </c>
      <c r="R121" s="571">
        <v>0</v>
      </c>
      <c r="S121" s="571">
        <v>0</v>
      </c>
      <c r="T121" s="571">
        <v>393.1895972197979</v>
      </c>
      <c r="U121" s="571">
        <v>381.881825232805</v>
      </c>
      <c r="V121" s="571">
        <v>379.85666079232993</v>
      </c>
      <c r="W121" s="571">
        <v>386.6735093075869</v>
      </c>
      <c r="X121" s="571">
        <v>399.9079799940381</v>
      </c>
      <c r="Y121" s="571">
        <v>416.8675670922359</v>
      </c>
      <c r="Z121" s="571">
        <v>433.88861438488794</v>
      </c>
      <c r="AA121" s="571">
        <v>447.4394777724036</v>
      </c>
      <c r="AB121" s="571">
        <v>454.8449349598698</v>
      </c>
      <c r="AC121" s="571">
        <v>454.5874273150313</v>
      </c>
      <c r="AD121" s="571">
        <v>446.5190870287641</v>
      </c>
      <c r="AE121" s="571">
        <v>431.98240680216645</v>
      </c>
      <c r="AF121" s="571">
        <v>413.322910144148</v>
      </c>
      <c r="AG121" s="571">
        <v>393.49605269627295</v>
      </c>
      <c r="AH121" s="571">
        <v>375.56660124645606</v>
      </c>
      <c r="AI121" s="592">
        <v>6210.024651988795</v>
      </c>
      <c r="AJ121" s="558"/>
    </row>
    <row r="122" spans="1:36" ht="12.75">
      <c r="A122" s="591" t="s">
        <v>282</v>
      </c>
      <c r="B122" s="568">
        <v>0.8208495645747469</v>
      </c>
      <c r="C122" s="605">
        <v>14</v>
      </c>
      <c r="D122" s="570">
        <v>0.07142857142857142</v>
      </c>
      <c r="E122" s="571">
        <v>0</v>
      </c>
      <c r="F122" s="571">
        <v>0</v>
      </c>
      <c r="G122" s="571">
        <v>0</v>
      </c>
      <c r="H122" s="571">
        <v>0</v>
      </c>
      <c r="I122" s="571">
        <v>0</v>
      </c>
      <c r="J122" s="571">
        <v>0</v>
      </c>
      <c r="K122" s="571">
        <v>0</v>
      </c>
      <c r="L122" s="571">
        <v>0</v>
      </c>
      <c r="M122" s="571">
        <v>0</v>
      </c>
      <c r="N122" s="571">
        <v>0</v>
      </c>
      <c r="O122" s="571">
        <v>0</v>
      </c>
      <c r="P122" s="571">
        <v>0</v>
      </c>
      <c r="Q122" s="571">
        <v>0</v>
      </c>
      <c r="R122" s="571">
        <v>0</v>
      </c>
      <c r="S122" s="571">
        <v>0</v>
      </c>
      <c r="T122" s="571">
        <v>381.09855134452664</v>
      </c>
      <c r="U122" s="571">
        <v>370.13850674098586</v>
      </c>
      <c r="V122" s="571">
        <v>368.1756185060052</v>
      </c>
      <c r="W122" s="571">
        <v>374.78284085438105</v>
      </c>
      <c r="X122" s="571">
        <v>387.6103358900615</v>
      </c>
      <c r="Y122" s="571">
        <v>404.04839559516466</v>
      </c>
      <c r="Z122" s="571">
        <v>420.5460255209387</v>
      </c>
      <c r="AA122" s="571">
        <v>433.68018380733645</v>
      </c>
      <c r="AB122" s="571">
        <v>440.8579144140026</v>
      </c>
      <c r="AC122" s="571">
        <v>440.6083254342787</v>
      </c>
      <c r="AD122" s="571">
        <v>432.7880961693314</v>
      </c>
      <c r="AE122" s="571">
        <v>418.69843607942295</v>
      </c>
      <c r="AF122" s="571">
        <v>400.6127410471262</v>
      </c>
      <c r="AG122" s="571">
        <v>381.39558295208195</v>
      </c>
      <c r="AH122" s="571">
        <v>364.01748337304457</v>
      </c>
      <c r="AI122" s="592">
        <v>6019.059037728688</v>
      </c>
      <c r="AJ122" s="558"/>
    </row>
    <row r="123" spans="1:36" ht="12.75">
      <c r="A123" s="591" t="s">
        <v>283</v>
      </c>
      <c r="B123" s="568">
        <v>0.6715984668883408</v>
      </c>
      <c r="C123" s="605">
        <v>9</v>
      </c>
      <c r="D123" s="570">
        <v>0.1111111111111111</v>
      </c>
      <c r="E123" s="571">
        <v>0</v>
      </c>
      <c r="F123" s="571">
        <v>0</v>
      </c>
      <c r="G123" s="571">
        <v>0</v>
      </c>
      <c r="H123" s="571">
        <v>0</v>
      </c>
      <c r="I123" s="571">
        <v>0</v>
      </c>
      <c r="J123" s="571">
        <v>0</v>
      </c>
      <c r="K123" s="571">
        <v>0</v>
      </c>
      <c r="L123" s="571">
        <v>0</v>
      </c>
      <c r="M123" s="571">
        <v>0</v>
      </c>
      <c r="N123" s="571">
        <v>0</v>
      </c>
      <c r="O123" s="571">
        <v>623.3347377431221</v>
      </c>
      <c r="P123" s="571">
        <v>602.0014343738475</v>
      </c>
      <c r="Q123" s="571">
        <v>575.1914072404367</v>
      </c>
      <c r="R123" s="571">
        <v>540.8625881584804</v>
      </c>
      <c r="S123" s="571">
        <v>509.09113162903077</v>
      </c>
      <c r="T123" s="571">
        <v>485.03038722452146</v>
      </c>
      <c r="U123" s="571">
        <v>471.0813583990416</v>
      </c>
      <c r="V123" s="571">
        <v>468.5831582948108</v>
      </c>
      <c r="W123" s="571">
        <v>476.9922787252217</v>
      </c>
      <c r="X123" s="571">
        <v>493.318042395344</v>
      </c>
      <c r="Y123" s="571">
        <v>514.2390310368834</v>
      </c>
      <c r="Z123" s="571">
        <v>535.2358356769281</v>
      </c>
      <c r="AA123" s="571">
        <v>551.9518947042964</v>
      </c>
      <c r="AB123" s="571">
        <v>561.0871103677042</v>
      </c>
      <c r="AC123" s="571">
        <v>560.7694543728039</v>
      </c>
      <c r="AD123" s="571">
        <v>550.8165201116267</v>
      </c>
      <c r="AE123" s="571">
        <v>532.8843782413417</v>
      </c>
      <c r="AF123" s="571">
        <v>509.8664170504863</v>
      </c>
      <c r="AG123" s="571">
        <v>485.40842423128043</v>
      </c>
      <c r="AH123" s="571">
        <v>463.29103139861456</v>
      </c>
      <c r="AI123" s="592">
        <v>10511.036621375823</v>
      </c>
      <c r="AJ123" s="558"/>
    </row>
    <row r="124" spans="1:36" ht="12.75">
      <c r="A124" s="591" t="s">
        <v>284</v>
      </c>
      <c r="B124" s="568">
        <v>0.8243049688800121</v>
      </c>
      <c r="C124" s="605">
        <v>20</v>
      </c>
      <c r="D124" s="570">
        <v>0.05</v>
      </c>
      <c r="E124" s="571">
        <v>0</v>
      </c>
      <c r="F124" s="571">
        <v>0</v>
      </c>
      <c r="G124" s="571">
        <v>0</v>
      </c>
      <c r="H124" s="571">
        <v>0</v>
      </c>
      <c r="I124" s="571">
        <v>0</v>
      </c>
      <c r="J124" s="571">
        <v>0</v>
      </c>
      <c r="K124" s="571">
        <v>0</v>
      </c>
      <c r="L124" s="571">
        <v>0</v>
      </c>
      <c r="M124" s="571">
        <v>0</v>
      </c>
      <c r="N124" s="571">
        <v>0</v>
      </c>
      <c r="O124" s="571">
        <v>0</v>
      </c>
      <c r="P124" s="571">
        <v>0</v>
      </c>
      <c r="Q124" s="571">
        <v>0</v>
      </c>
      <c r="R124" s="571">
        <v>0</v>
      </c>
      <c r="S124" s="571">
        <v>0</v>
      </c>
      <c r="T124" s="571">
        <v>0</v>
      </c>
      <c r="U124" s="571">
        <v>0</v>
      </c>
      <c r="V124" s="571">
        <v>0</v>
      </c>
      <c r="W124" s="571">
        <v>0</v>
      </c>
      <c r="X124" s="571">
        <v>0</v>
      </c>
      <c r="Y124" s="571">
        <v>0</v>
      </c>
      <c r="Z124" s="571">
        <v>295.621433461403</v>
      </c>
      <c r="AA124" s="571">
        <v>304.8540464557221</v>
      </c>
      <c r="AB124" s="571">
        <v>309.89960837326487</v>
      </c>
      <c r="AC124" s="571">
        <v>309.7241606279896</v>
      </c>
      <c r="AD124" s="571">
        <v>304.2269564101235</v>
      </c>
      <c r="AE124" s="571">
        <v>294.32267659294257</v>
      </c>
      <c r="AF124" s="571">
        <v>281.6093972700183</v>
      </c>
      <c r="AG124" s="571">
        <v>268.10075974081036</v>
      </c>
      <c r="AH124" s="571">
        <v>255.8848822942781</v>
      </c>
      <c r="AI124" s="592">
        <v>2624.243921226552</v>
      </c>
      <c r="AJ124" s="558"/>
    </row>
    <row r="125" spans="1:36" ht="12.75">
      <c r="A125" s="591" t="s">
        <v>285</v>
      </c>
      <c r="B125" s="568">
        <v>0.11108830806400877</v>
      </c>
      <c r="C125" s="605">
        <v>9</v>
      </c>
      <c r="D125" s="570">
        <v>0.1111111111111111</v>
      </c>
      <c r="E125" s="571">
        <v>0</v>
      </c>
      <c r="F125" s="571">
        <v>0</v>
      </c>
      <c r="G125" s="571">
        <v>0</v>
      </c>
      <c r="H125" s="571">
        <v>0</v>
      </c>
      <c r="I125" s="571">
        <v>0</v>
      </c>
      <c r="J125" s="571">
        <v>0</v>
      </c>
      <c r="K125" s="571">
        <v>0</v>
      </c>
      <c r="L125" s="571">
        <v>0</v>
      </c>
      <c r="M125" s="571">
        <v>0</v>
      </c>
      <c r="N125" s="571">
        <v>0</v>
      </c>
      <c r="O125" s="571">
        <v>103.10506171080749</v>
      </c>
      <c r="P125" s="571">
        <v>99.57634523280672</v>
      </c>
      <c r="Q125" s="571">
        <v>95.14173035466413</v>
      </c>
      <c r="R125" s="571">
        <v>89.46344099328593</v>
      </c>
      <c r="S125" s="571">
        <v>84.20816194695577</v>
      </c>
      <c r="T125" s="571">
        <v>80.228302673242</v>
      </c>
      <c r="U125" s="571">
        <v>77.92101031365974</v>
      </c>
      <c r="V125" s="571">
        <v>77.50778598920564</v>
      </c>
      <c r="W125" s="571">
        <v>78.89872865357616</v>
      </c>
      <c r="X125" s="571">
        <v>81.59915391268903</v>
      </c>
      <c r="Y125" s="571">
        <v>85.05966989924706</v>
      </c>
      <c r="Z125" s="571">
        <v>88.53272652044521</v>
      </c>
      <c r="AA125" s="571">
        <v>91.29771007297198</v>
      </c>
      <c r="AB125" s="571">
        <v>92.80875529103162</v>
      </c>
      <c r="AC125" s="571">
        <v>92.75621218862793</v>
      </c>
      <c r="AD125" s="571">
        <v>91.10990910448122</v>
      </c>
      <c r="AE125" s="571">
        <v>88.14377472724932</v>
      </c>
      <c r="AF125" s="571">
        <v>84.3364009915373</v>
      </c>
      <c r="AG125" s="571">
        <v>80.2908333274006</v>
      </c>
      <c r="AH125" s="571">
        <v>76.63242153865485</v>
      </c>
      <c r="AI125" s="592">
        <v>1738.61813544254</v>
      </c>
      <c r="AJ125" s="558"/>
    </row>
    <row r="126" spans="1:36" ht="13.5" thickBot="1">
      <c r="A126" s="597" t="s">
        <v>286</v>
      </c>
      <c r="B126" s="598">
        <v>0.518308</v>
      </c>
      <c r="C126" s="606">
        <v>18</v>
      </c>
      <c r="D126" s="607">
        <v>0.05555555555555555</v>
      </c>
      <c r="E126" s="571">
        <v>0</v>
      </c>
      <c r="F126" s="601">
        <v>0</v>
      </c>
      <c r="G126" s="601">
        <v>0</v>
      </c>
      <c r="H126" s="601">
        <v>0</v>
      </c>
      <c r="I126" s="601">
        <v>0</v>
      </c>
      <c r="J126" s="601">
        <v>0</v>
      </c>
      <c r="K126" s="601">
        <v>0</v>
      </c>
      <c r="L126" s="601">
        <v>0</v>
      </c>
      <c r="M126" s="601">
        <v>0</v>
      </c>
      <c r="N126" s="601">
        <v>0</v>
      </c>
      <c r="O126" s="601">
        <v>0</v>
      </c>
      <c r="P126" s="601">
        <v>0</v>
      </c>
      <c r="Q126" s="601">
        <v>0</v>
      </c>
      <c r="R126" s="601">
        <v>0</v>
      </c>
      <c r="S126" s="601">
        <v>0</v>
      </c>
      <c r="T126" s="601">
        <v>0</v>
      </c>
      <c r="U126" s="601">
        <v>0</v>
      </c>
      <c r="V126" s="601">
        <v>0</v>
      </c>
      <c r="W126" s="601">
        <v>0</v>
      </c>
      <c r="X126" s="601">
        <v>190.359791247377</v>
      </c>
      <c r="Y126" s="601">
        <v>198.4327070709191</v>
      </c>
      <c r="Z126" s="601">
        <v>206.53487849917937</v>
      </c>
      <c r="AA126" s="601">
        <v>212.98521121248925</v>
      </c>
      <c r="AB126" s="601">
        <v>216.5102753642935</v>
      </c>
      <c r="AC126" s="601">
        <v>216.38769941190367</v>
      </c>
      <c r="AD126" s="601">
        <v>212.54709694973346</v>
      </c>
      <c r="AE126" s="601">
        <v>205.62750656444967</v>
      </c>
      <c r="AF126" s="601">
        <v>196.74541851845854</v>
      </c>
      <c r="AG126" s="601">
        <v>187.30765624893525</v>
      </c>
      <c r="AH126" s="601">
        <v>178.77307628076855</v>
      </c>
      <c r="AI126" s="592">
        <v>2222.2113173685075</v>
      </c>
      <c r="AJ126" s="558"/>
    </row>
    <row r="127" spans="1:36" ht="12.75">
      <c r="A127" s="558"/>
      <c r="B127" s="558"/>
      <c r="C127" s="558"/>
      <c r="D127" s="558"/>
      <c r="E127" s="558"/>
      <c r="F127" s="558"/>
      <c r="G127" s="558"/>
      <c r="H127" s="558"/>
      <c r="I127" s="558"/>
      <c r="J127" s="558"/>
      <c r="K127" s="558"/>
      <c r="L127" s="558"/>
      <c r="M127" s="558"/>
      <c r="N127" s="558"/>
      <c r="O127" s="558"/>
      <c r="P127" s="558"/>
      <c r="Q127" s="558"/>
      <c r="R127" s="558"/>
      <c r="S127" s="558"/>
      <c r="T127" s="558"/>
      <c r="U127" s="558"/>
      <c r="V127" s="558"/>
      <c r="W127" s="558"/>
      <c r="X127" s="558"/>
      <c r="Y127" s="558"/>
      <c r="Z127" s="558"/>
      <c r="AA127" s="558"/>
      <c r="AB127" s="558"/>
      <c r="AC127" s="558"/>
      <c r="AD127" s="558"/>
      <c r="AE127" s="558"/>
      <c r="AF127" s="558"/>
      <c r="AG127" s="558"/>
      <c r="AH127" s="558"/>
      <c r="AI127" s="558"/>
      <c r="AJ127" s="558"/>
    </row>
    <row r="128" spans="1:36" ht="13.5" thickBot="1">
      <c r="A128" s="558"/>
      <c r="B128" s="558"/>
      <c r="C128" s="558"/>
      <c r="D128" s="558"/>
      <c r="E128" s="558"/>
      <c r="F128" s="558"/>
      <c r="G128" s="558"/>
      <c r="H128" s="558"/>
      <c r="I128" s="558"/>
      <c r="J128" s="558"/>
      <c r="K128" s="558"/>
      <c r="L128" s="558"/>
      <c r="M128" s="558"/>
      <c r="N128" s="558"/>
      <c r="O128" s="558"/>
      <c r="P128" s="558"/>
      <c r="Q128" s="558"/>
      <c r="R128" s="558"/>
      <c r="S128" s="558"/>
      <c r="T128" s="558"/>
      <c r="U128" s="558"/>
      <c r="V128" s="558"/>
      <c r="W128" s="558"/>
      <c r="X128" s="558"/>
      <c r="Y128" s="558"/>
      <c r="Z128" s="558"/>
      <c r="AA128" s="558"/>
      <c r="AB128" s="558"/>
      <c r="AC128" s="558"/>
      <c r="AD128" s="558"/>
      <c r="AE128" s="558"/>
      <c r="AF128" s="558"/>
      <c r="AG128" s="558"/>
      <c r="AH128" s="558"/>
      <c r="AI128" s="558"/>
      <c r="AJ128" s="558"/>
    </row>
    <row r="129" spans="1:34" ht="13.5" thickBot="1">
      <c r="A129" s="730" t="s">
        <v>293</v>
      </c>
      <c r="B129" s="731"/>
      <c r="C129" s="732"/>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row>
    <row r="130" spans="1:34" ht="51">
      <c r="A130" s="585" t="s">
        <v>24</v>
      </c>
      <c r="B130" s="586" t="s">
        <v>269</v>
      </c>
      <c r="C130" s="586" t="s">
        <v>270</v>
      </c>
      <c r="D130" s="586" t="s">
        <v>271</v>
      </c>
      <c r="E130" s="561">
        <v>2001</v>
      </c>
      <c r="F130" s="561">
        <v>2002</v>
      </c>
      <c r="G130" s="561">
        <v>2003</v>
      </c>
      <c r="H130" s="561">
        <v>2004</v>
      </c>
      <c r="I130" s="561">
        <v>2005</v>
      </c>
      <c r="J130" s="561">
        <v>2006</v>
      </c>
      <c r="K130" s="561">
        <v>2007</v>
      </c>
      <c r="L130" s="561">
        <v>2008</v>
      </c>
      <c r="M130" s="561">
        <v>2009</v>
      </c>
      <c r="N130" s="561">
        <v>2010</v>
      </c>
      <c r="O130" s="561">
        <v>2011</v>
      </c>
      <c r="P130" s="561">
        <v>2012</v>
      </c>
      <c r="Q130" s="561">
        <v>2013</v>
      </c>
      <c r="R130" s="561">
        <v>2014</v>
      </c>
      <c r="S130" s="561">
        <v>2015</v>
      </c>
      <c r="T130" s="561">
        <v>2016</v>
      </c>
      <c r="U130" s="561">
        <v>2017</v>
      </c>
      <c r="V130" s="561">
        <v>2018</v>
      </c>
      <c r="W130" s="561">
        <v>2019</v>
      </c>
      <c r="X130" s="561">
        <v>2020</v>
      </c>
      <c r="Y130" s="561">
        <v>2021</v>
      </c>
      <c r="Z130" s="561">
        <v>2022</v>
      </c>
      <c r="AA130" s="561">
        <v>2023</v>
      </c>
      <c r="AB130" s="561">
        <v>2024</v>
      </c>
      <c r="AC130" s="561">
        <v>2025</v>
      </c>
      <c r="AD130" s="561">
        <v>2026</v>
      </c>
      <c r="AE130" s="561">
        <v>2027</v>
      </c>
      <c r="AF130" s="561">
        <v>2028</v>
      </c>
      <c r="AG130" s="561">
        <v>2029</v>
      </c>
      <c r="AH130" s="561">
        <v>2030</v>
      </c>
    </row>
    <row r="131" spans="1:34" ht="12.75">
      <c r="A131" s="588" t="s">
        <v>104</v>
      </c>
      <c r="B131" s="566"/>
      <c r="C131" s="566"/>
      <c r="D131" s="566"/>
      <c r="E131" s="558"/>
      <c r="F131" s="558"/>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row>
    <row r="132" spans="1:34" ht="12.75">
      <c r="A132" s="591" t="s">
        <v>278</v>
      </c>
      <c r="B132" s="568">
        <v>0.6380307253225443</v>
      </c>
      <c r="C132" s="605">
        <v>12</v>
      </c>
      <c r="D132" s="570">
        <v>0.08333333333333333</v>
      </c>
      <c r="E132" s="558"/>
      <c r="F132" s="558"/>
      <c r="G132" s="558"/>
      <c r="H132" s="558"/>
      <c r="I132" s="608">
        <v>263491.7527098608</v>
      </c>
      <c r="J132" s="608">
        <v>257915.2240166379</v>
      </c>
      <c r="K132" s="608">
        <v>246304.1630140054</v>
      </c>
      <c r="L132" s="608">
        <v>231031.2046551364</v>
      </c>
      <c r="M132" s="608">
        <v>225912.43725648714</v>
      </c>
      <c r="N132" s="608">
        <v>236460.29391488782</v>
      </c>
      <c r="O132" s="608">
        <v>246878.30947198733</v>
      </c>
      <c r="P132" s="608">
        <v>252869.25470831094</v>
      </c>
      <c r="Q132" s="608">
        <v>253978.6164587413</v>
      </c>
      <c r="R132" s="608">
        <v>257381.67505387173</v>
      </c>
      <c r="S132" s="608">
        <v>257531.962370328</v>
      </c>
      <c r="T132" s="608">
        <v>257688.11194269525</v>
      </c>
      <c r="U132" s="608">
        <v>47816.14414967153</v>
      </c>
      <c r="V132" s="608">
        <v>46863.73045783529</v>
      </c>
      <c r="W132" s="608">
        <v>45837.27788667027</v>
      </c>
      <c r="X132" s="608">
        <v>45062.09659464679</v>
      </c>
      <c r="Y132" s="608">
        <v>43883.91033137746</v>
      </c>
      <c r="Z132" s="608">
        <v>43104.32437095425</v>
      </c>
      <c r="AA132" s="608">
        <v>42542.23630851225</v>
      </c>
      <c r="AB132" s="608">
        <v>41898.129474267436</v>
      </c>
      <c r="AC132" s="608">
        <v>41755.22022706262</v>
      </c>
      <c r="AD132" s="608">
        <v>41375.51641437108</v>
      </c>
      <c r="AE132" s="608">
        <v>40563.844403753734</v>
      </c>
      <c r="AF132" s="608">
        <v>39507.56795918155</v>
      </c>
      <c r="AG132" s="608">
        <v>38787.373743591874</v>
      </c>
      <c r="AH132" s="608">
        <v>38631.61751260723</v>
      </c>
    </row>
    <row r="133" spans="1:34" ht="12.75">
      <c r="A133" s="591" t="s">
        <v>279</v>
      </c>
      <c r="B133" s="568">
        <v>1.1204469504317132</v>
      </c>
      <c r="C133" s="605">
        <v>19</v>
      </c>
      <c r="D133" s="570">
        <v>0.05263157894736842</v>
      </c>
      <c r="E133" s="558"/>
      <c r="F133" s="558"/>
      <c r="G133" s="558"/>
      <c r="H133" s="558"/>
      <c r="I133" s="608">
        <v>327485.9846858663</v>
      </c>
      <c r="J133" s="608">
        <v>317693.0322145603</v>
      </c>
      <c r="K133" s="608">
        <v>297302.8262646832</v>
      </c>
      <c r="L133" s="608">
        <v>270481.95551646897</v>
      </c>
      <c r="M133" s="608">
        <v>261492.87851099024</v>
      </c>
      <c r="N133" s="608">
        <v>280015.989322811</v>
      </c>
      <c r="O133" s="608">
        <v>298311.08593371685</v>
      </c>
      <c r="P133" s="608">
        <v>308831.7960716946</v>
      </c>
      <c r="Q133" s="608">
        <v>310779.94831713225</v>
      </c>
      <c r="R133" s="608">
        <v>310223.0553487782</v>
      </c>
      <c r="S133" s="608">
        <v>310466.6736604105</v>
      </c>
      <c r="T133" s="608">
        <v>310719.7947891871</v>
      </c>
      <c r="U133" s="608">
        <v>309337.71681759524</v>
      </c>
      <c r="V133" s="608">
        <v>307793.837925805</v>
      </c>
      <c r="W133" s="608">
        <v>306129.9407436991</v>
      </c>
      <c r="X133" s="608">
        <v>304873.3586047356</v>
      </c>
      <c r="Y133" s="608">
        <v>306707.52848875115</v>
      </c>
      <c r="Z133" s="608">
        <v>305377.2946131613</v>
      </c>
      <c r="AA133" s="608">
        <v>304418.18475269235</v>
      </c>
      <c r="AB133" s="608">
        <v>71492.1945493548</v>
      </c>
      <c r="AC133" s="608">
        <v>71248.34367027573</v>
      </c>
      <c r="AD133" s="608">
        <v>70600.44222005113</v>
      </c>
      <c r="AE133" s="608">
        <v>69215.45883245241</v>
      </c>
      <c r="AF133" s="608">
        <v>67413.09863115428</v>
      </c>
      <c r="AG133" s="608">
        <v>66184.20689731496</v>
      </c>
      <c r="AH133" s="608">
        <v>65918.43477556267</v>
      </c>
    </row>
    <row r="134" spans="1:34" ht="12.75">
      <c r="A134" s="591" t="s">
        <v>280</v>
      </c>
      <c r="B134" s="568">
        <v>0.5673737735173195</v>
      </c>
      <c r="C134" s="605">
        <v>22</v>
      </c>
      <c r="D134" s="570">
        <v>0.045454545454545456</v>
      </c>
      <c r="E134" s="558"/>
      <c r="F134" s="558"/>
      <c r="G134" s="558"/>
      <c r="H134" s="558"/>
      <c r="I134" s="608">
        <v>149824.76964642943</v>
      </c>
      <c r="J134" s="608">
        <v>144865.79823294148</v>
      </c>
      <c r="K134" s="608">
        <v>134540.5721362311</v>
      </c>
      <c r="L134" s="608">
        <v>120958.97539970443</v>
      </c>
      <c r="M134" s="608">
        <v>116407.07176957619</v>
      </c>
      <c r="N134" s="608">
        <v>125786.83515286964</v>
      </c>
      <c r="O134" s="608">
        <v>135051.1363292833</v>
      </c>
      <c r="P134" s="608">
        <v>140378.63086953474</v>
      </c>
      <c r="Q134" s="608">
        <v>141365.1394145884</v>
      </c>
      <c r="R134" s="608">
        <v>141083.13903538388</v>
      </c>
      <c r="S134" s="608">
        <v>141206.502877568</v>
      </c>
      <c r="T134" s="608">
        <v>141334.6787719605</v>
      </c>
      <c r="U134" s="608">
        <v>140634.81985071918</v>
      </c>
      <c r="V134" s="608">
        <v>139853.02791282223</v>
      </c>
      <c r="W134" s="608">
        <v>139010.46091525708</v>
      </c>
      <c r="X134" s="608">
        <v>138374.1507805885</v>
      </c>
      <c r="Y134" s="608">
        <v>137407.0326785912</v>
      </c>
      <c r="Z134" s="608">
        <v>136767.10695725738</v>
      </c>
      <c r="AA134" s="608">
        <v>136305.71510687558</v>
      </c>
      <c r="AB134" s="608">
        <v>137340.28053680775</v>
      </c>
      <c r="AC134" s="608">
        <v>137217.6408468053</v>
      </c>
      <c r="AD134" s="608">
        <v>136891.7923884861</v>
      </c>
      <c r="AE134" s="608">
        <v>34810.464685011415</v>
      </c>
      <c r="AF134" s="608">
        <v>33904.005388269135</v>
      </c>
      <c r="AG134" s="608">
        <v>33285.960040826336</v>
      </c>
      <c r="AH134" s="608">
        <v>33152.2955211572</v>
      </c>
    </row>
    <row r="135" spans="1:34" ht="12.75">
      <c r="A135" s="591" t="s">
        <v>281</v>
      </c>
      <c r="B135" s="568">
        <v>0.8468925125391364</v>
      </c>
      <c r="C135" s="605">
        <v>14</v>
      </c>
      <c r="D135" s="570">
        <v>0.07142857142857142</v>
      </c>
      <c r="E135" s="558"/>
      <c r="F135" s="558"/>
      <c r="G135" s="558"/>
      <c r="H135" s="558"/>
      <c r="I135" s="608">
        <v>310112.1162429915</v>
      </c>
      <c r="J135" s="608">
        <v>302710.0896495815</v>
      </c>
      <c r="K135" s="608">
        <v>287298.10361898155</v>
      </c>
      <c r="L135" s="608">
        <v>267025.4841900201</v>
      </c>
      <c r="M135" s="608">
        <v>260231.06879387447</v>
      </c>
      <c r="N135" s="608">
        <v>274231.8064900406</v>
      </c>
      <c r="O135" s="608">
        <v>288060.19910602877</v>
      </c>
      <c r="P135" s="608">
        <v>296012.30307580164</v>
      </c>
      <c r="Q135" s="608">
        <v>297484.81861909595</v>
      </c>
      <c r="R135" s="608">
        <v>297063.8897344192</v>
      </c>
      <c r="S135" s="608">
        <v>297248.0292190769</v>
      </c>
      <c r="T135" s="608">
        <v>301698.73441027355</v>
      </c>
      <c r="U135" s="608">
        <v>300579.4698243528</v>
      </c>
      <c r="V135" s="608">
        <v>299329.17208135274</v>
      </c>
      <c r="W135" s="608">
        <v>60173.6887848362</v>
      </c>
      <c r="X135" s="608">
        <v>59156.05597659275</v>
      </c>
      <c r="Y135" s="608">
        <v>57609.371338996614</v>
      </c>
      <c r="Z135" s="608">
        <v>56585.95622522137</v>
      </c>
      <c r="AA135" s="608">
        <v>55848.065283645796</v>
      </c>
      <c r="AB135" s="608">
        <v>55002.502763902354</v>
      </c>
      <c r="AC135" s="608">
        <v>54814.89614845195</v>
      </c>
      <c r="AD135" s="608">
        <v>54316.43332280581</v>
      </c>
      <c r="AE135" s="608">
        <v>53250.896685071624</v>
      </c>
      <c r="AF135" s="608">
        <v>51864.25129562271</v>
      </c>
      <c r="AG135" s="608">
        <v>50918.80373434563</v>
      </c>
      <c r="AH135" s="608">
        <v>50714.33201609172</v>
      </c>
    </row>
    <row r="136" spans="1:34" ht="12.75">
      <c r="A136" s="591" t="s">
        <v>282</v>
      </c>
      <c r="B136" s="568">
        <v>0.8208495645747469</v>
      </c>
      <c r="C136" s="605">
        <v>14</v>
      </c>
      <c r="D136" s="570">
        <v>0.07142857142857142</v>
      </c>
      <c r="E136" s="558"/>
      <c r="F136" s="558"/>
      <c r="G136" s="558"/>
      <c r="H136" s="558"/>
      <c r="I136" s="608">
        <v>300575.80131888273</v>
      </c>
      <c r="J136" s="608">
        <v>293401.3958114418</v>
      </c>
      <c r="K136" s="608">
        <v>278463.3466078654</v>
      </c>
      <c r="L136" s="608">
        <v>258814.13424068963</v>
      </c>
      <c r="M136" s="608">
        <v>252228.6551664389</v>
      </c>
      <c r="N136" s="608">
        <v>265798.85359358834</v>
      </c>
      <c r="O136" s="608">
        <v>279202.00675593014</v>
      </c>
      <c r="P136" s="608">
        <v>286909.5741088054</v>
      </c>
      <c r="Q136" s="608">
        <v>288336.80805484514</v>
      </c>
      <c r="R136" s="608">
        <v>287928.8232319921</v>
      </c>
      <c r="S136" s="608">
        <v>288107.3002093704</v>
      </c>
      <c r="T136" s="608">
        <v>292421.14094376407</v>
      </c>
      <c r="U136" s="608">
        <v>291336.2950697081</v>
      </c>
      <c r="V136" s="608">
        <v>290124.44546337094</v>
      </c>
      <c r="W136" s="608">
        <v>58323.27657473127</v>
      </c>
      <c r="X136" s="608">
        <v>57336.93718079902</v>
      </c>
      <c r="Y136" s="608">
        <v>55837.81492796582</v>
      </c>
      <c r="Z136" s="608">
        <v>54845.87104124642</v>
      </c>
      <c r="AA136" s="608">
        <v>54130.67112020808</v>
      </c>
      <c r="AB136" s="608">
        <v>53311.11064957509</v>
      </c>
      <c r="AC136" s="608">
        <v>53129.27315978303</v>
      </c>
      <c r="AD136" s="608">
        <v>52646.13865648982</v>
      </c>
      <c r="AE136" s="608">
        <v>51613.36853256914</v>
      </c>
      <c r="AF136" s="608">
        <v>50269.364131424874</v>
      </c>
      <c r="AG136" s="608">
        <v>49352.99020260627</v>
      </c>
      <c r="AH136" s="608">
        <v>49154.80623189981</v>
      </c>
    </row>
    <row r="137" spans="1:34" ht="12.75">
      <c r="A137" s="591" t="s">
        <v>283</v>
      </c>
      <c r="B137" s="568">
        <v>0.6715984668883408</v>
      </c>
      <c r="C137" s="605">
        <v>9</v>
      </c>
      <c r="D137" s="570">
        <v>0.1111111111111111</v>
      </c>
      <c r="E137" s="558"/>
      <c r="F137" s="558"/>
      <c r="G137" s="558"/>
      <c r="H137" s="558"/>
      <c r="I137" s="608">
        <v>350693.17317382677</v>
      </c>
      <c r="J137" s="608">
        <v>344823.2550456143</v>
      </c>
      <c r="K137" s="608">
        <v>332601.3189243204</v>
      </c>
      <c r="L137" s="608">
        <v>316524.82760255755</v>
      </c>
      <c r="M137" s="608">
        <v>311136.7542687021</v>
      </c>
      <c r="N137" s="608">
        <v>322239.5492903035</v>
      </c>
      <c r="O137" s="608">
        <v>337633.5338434762</v>
      </c>
      <c r="P137" s="608">
        <v>344640.3535540489</v>
      </c>
      <c r="Q137" s="608">
        <v>345937.8279044974</v>
      </c>
      <c r="R137" s="608">
        <v>52212.01958311779</v>
      </c>
      <c r="S137" s="608">
        <v>52374.26999829081</v>
      </c>
      <c r="T137" s="608">
        <v>52542.849313851606</v>
      </c>
      <c r="U137" s="608">
        <v>51622.38186955421</v>
      </c>
      <c r="V137" s="608">
        <v>50594.15460087554</v>
      </c>
      <c r="W137" s="608">
        <v>49485.99484558857</v>
      </c>
      <c r="X137" s="608">
        <v>48649.107945011376</v>
      </c>
      <c r="Y137" s="608">
        <v>47377.13626520436</v>
      </c>
      <c r="Z137" s="608">
        <v>46535.49407793095</v>
      </c>
      <c r="AA137" s="608">
        <v>45928.66295175579</v>
      </c>
      <c r="AB137" s="608">
        <v>45233.28423493377</v>
      </c>
      <c r="AC137" s="608">
        <v>45078.99919453391</v>
      </c>
      <c r="AD137" s="608">
        <v>44669.07038148002</v>
      </c>
      <c r="AE137" s="608">
        <v>43792.7880456697</v>
      </c>
      <c r="AF137" s="608">
        <v>42652.43039134187</v>
      </c>
      <c r="AG137" s="608">
        <v>41874.90762202277</v>
      </c>
      <c r="AH137" s="608">
        <v>41706.75295841619</v>
      </c>
    </row>
    <row r="138" spans="1:34" ht="12.75">
      <c r="A138" s="591" t="s">
        <v>284</v>
      </c>
      <c r="B138" s="568">
        <v>0.8243049688800121</v>
      </c>
      <c r="C138" s="605">
        <v>20</v>
      </c>
      <c r="D138" s="570">
        <v>0.05</v>
      </c>
      <c r="E138" s="558"/>
      <c r="F138" s="558"/>
      <c r="G138" s="558"/>
      <c r="H138" s="558"/>
      <c r="I138" s="608">
        <v>232401.4714329078</v>
      </c>
      <c r="J138" s="608">
        <v>225196.86493280265</v>
      </c>
      <c r="K138" s="608">
        <v>210195.9333184193</v>
      </c>
      <c r="L138" s="608">
        <v>190464.00668064048</v>
      </c>
      <c r="M138" s="608">
        <v>183850.80572685486</v>
      </c>
      <c r="N138" s="608">
        <v>197478.12853354003</v>
      </c>
      <c r="O138" s="608">
        <v>210937.70289062933</v>
      </c>
      <c r="P138" s="608">
        <v>218677.71560568013</v>
      </c>
      <c r="Q138" s="608">
        <v>220110.9575591972</v>
      </c>
      <c r="R138" s="608">
        <v>219701.25530531388</v>
      </c>
      <c r="S138" s="608">
        <v>219880.48358980456</v>
      </c>
      <c r="T138" s="608">
        <v>220066.70303026857</v>
      </c>
      <c r="U138" s="608">
        <v>219049.91795273876</v>
      </c>
      <c r="V138" s="608">
        <v>217914.09707218633</v>
      </c>
      <c r="W138" s="608">
        <v>216689.9795765861</v>
      </c>
      <c r="X138" s="608">
        <v>215765.5209035946</v>
      </c>
      <c r="Y138" s="608">
        <v>214360.4502179545</v>
      </c>
      <c r="Z138" s="608">
        <v>216000.98687181665</v>
      </c>
      <c r="AA138" s="608">
        <v>215297.14049531193</v>
      </c>
      <c r="AB138" s="608">
        <v>214490.59025584316</v>
      </c>
      <c r="AC138" s="608">
        <v>52285.864832803425</v>
      </c>
      <c r="AD138" s="608">
        <v>51810.399918023184</v>
      </c>
      <c r="AE138" s="608">
        <v>50794.02465272875</v>
      </c>
      <c r="AF138" s="608">
        <v>49471.355843735604</v>
      </c>
      <c r="AG138" s="608">
        <v>48569.52902531823</v>
      </c>
      <c r="AH138" s="608">
        <v>48374.49115470363</v>
      </c>
    </row>
    <row r="139" spans="1:34" ht="12.75">
      <c r="A139" s="591" t="s">
        <v>285</v>
      </c>
      <c r="B139" s="568">
        <v>0.11108830806400877</v>
      </c>
      <c r="C139" s="605">
        <v>9</v>
      </c>
      <c r="D139" s="570">
        <v>0.1111111111111111</v>
      </c>
      <c r="E139" s="558"/>
      <c r="F139" s="558"/>
      <c r="G139" s="558"/>
      <c r="H139" s="558"/>
      <c r="I139" s="608">
        <v>58007.7429866378</v>
      </c>
      <c r="J139" s="608">
        <v>57036.806771791154</v>
      </c>
      <c r="K139" s="608">
        <v>55015.19077366132</v>
      </c>
      <c r="L139" s="608">
        <v>52355.99735885969</v>
      </c>
      <c r="M139" s="608">
        <v>51464.76252153789</v>
      </c>
      <c r="N139" s="608">
        <v>53301.26271404988</v>
      </c>
      <c r="O139" s="608">
        <v>55847.563491504974</v>
      </c>
      <c r="P139" s="608">
        <v>57006.553252401034</v>
      </c>
      <c r="Q139" s="608">
        <v>57221.166950099854</v>
      </c>
      <c r="R139" s="608">
        <v>8636.328404629567</v>
      </c>
      <c r="S139" s="608">
        <v>8663.166053899022</v>
      </c>
      <c r="T139" s="608">
        <v>8691.050559096013</v>
      </c>
      <c r="U139" s="608">
        <v>8538.797127832593</v>
      </c>
      <c r="V139" s="608">
        <v>8368.719271472954</v>
      </c>
      <c r="W139" s="608">
        <v>8185.41987704488</v>
      </c>
      <c r="X139" s="608">
        <v>8046.991404661979</v>
      </c>
      <c r="Y139" s="608">
        <v>7836.596073550256</v>
      </c>
      <c r="Z139" s="608">
        <v>7697.381034819325</v>
      </c>
      <c r="AA139" s="608">
        <v>7597.005815978061</v>
      </c>
      <c r="AB139" s="608">
        <v>7481.984044898998</v>
      </c>
      <c r="AC139" s="608">
        <v>7456.463938849594</v>
      </c>
      <c r="AD139" s="608">
        <v>7388.6580987323105</v>
      </c>
      <c r="AE139" s="608">
        <v>7243.713274003086</v>
      </c>
      <c r="AF139" s="608">
        <v>7055.0880631772525</v>
      </c>
      <c r="AG139" s="608">
        <v>6926.478941531859</v>
      </c>
      <c r="AH139" s="608">
        <v>6898.664677512353</v>
      </c>
    </row>
    <row r="140" spans="1:34" ht="12.75">
      <c r="A140" s="591" t="s">
        <v>286</v>
      </c>
      <c r="B140" s="568">
        <v>0.5210191428571428</v>
      </c>
      <c r="C140" s="605">
        <v>18</v>
      </c>
      <c r="D140" s="570">
        <v>0.05555555555555555</v>
      </c>
      <c r="E140" s="558"/>
      <c r="F140" s="558"/>
      <c r="G140" s="558"/>
      <c r="H140" s="558"/>
      <c r="I140" s="608">
        <v>158273.28119547534</v>
      </c>
      <c r="J140" s="608">
        <v>153719.45943651153</v>
      </c>
      <c r="K140" s="608">
        <v>144237.80783079093</v>
      </c>
      <c r="L140" s="608">
        <v>131765.8321763144</v>
      </c>
      <c r="M140" s="608">
        <v>127585.8206240791</v>
      </c>
      <c r="N140" s="608">
        <v>136199.25414228733</v>
      </c>
      <c r="O140" s="608">
        <v>144706.65875526794</v>
      </c>
      <c r="P140" s="608">
        <v>149598.89517594414</v>
      </c>
      <c r="Q140" s="608">
        <v>150504.80563665988</v>
      </c>
      <c r="R140" s="608">
        <v>150245.8447845435</v>
      </c>
      <c r="S140" s="608">
        <v>150359.12975877817</v>
      </c>
      <c r="T140" s="608">
        <v>150476.83363891582</v>
      </c>
      <c r="U140" s="608">
        <v>149834.15343005536</v>
      </c>
      <c r="V140" s="608">
        <v>149116.23415992316</v>
      </c>
      <c r="W140" s="608">
        <v>148342.5051732101</v>
      </c>
      <c r="X140" s="608">
        <v>149645.25552658873</v>
      </c>
      <c r="Y140" s="608">
        <v>148707.81217959741</v>
      </c>
      <c r="Z140" s="608">
        <v>148087.52174268584</v>
      </c>
      <c r="AA140" s="608">
        <v>33849.43250219345</v>
      </c>
      <c r="AB140" s="608">
        <v>33336.9382681842</v>
      </c>
      <c r="AC140" s="608">
        <v>33223.2301668489</v>
      </c>
      <c r="AD140" s="608">
        <v>32921.11256105777</v>
      </c>
      <c r="AE140" s="608">
        <v>32275.292328711083</v>
      </c>
      <c r="AF140" s="608">
        <v>31434.848541155672</v>
      </c>
      <c r="AG140" s="608">
        <v>30861.814126314748</v>
      </c>
      <c r="AH140" s="608">
        <v>30737.884110288393</v>
      </c>
    </row>
    <row r="141" spans="1:34" ht="12.75">
      <c r="A141" s="595"/>
      <c r="B141" s="570"/>
      <c r="C141" s="570"/>
      <c r="D141" s="570"/>
      <c r="E141" s="558"/>
      <c r="F141" s="558"/>
      <c r="G141" s="558"/>
      <c r="H141" s="558"/>
      <c r="I141" s="608"/>
      <c r="J141" s="608"/>
      <c r="K141" s="608"/>
      <c r="L141" s="608"/>
      <c r="M141" s="608"/>
      <c r="N141" s="608"/>
      <c r="O141" s="608"/>
      <c r="P141" s="608"/>
      <c r="Q141" s="608"/>
      <c r="R141" s="608"/>
      <c r="S141" s="608"/>
      <c r="T141" s="608"/>
      <c r="U141" s="608"/>
      <c r="V141" s="608"/>
      <c r="W141" s="608"/>
      <c r="X141" s="608"/>
      <c r="Y141" s="608"/>
      <c r="Z141" s="608"/>
      <c r="AA141" s="608"/>
      <c r="AB141" s="608"/>
      <c r="AC141" s="608"/>
      <c r="AD141" s="558"/>
      <c r="AE141" s="558"/>
      <c r="AF141" s="558"/>
      <c r="AG141" s="558"/>
      <c r="AH141" s="558"/>
    </row>
    <row r="142" spans="1:34" ht="25.5">
      <c r="A142" s="588" t="s">
        <v>292</v>
      </c>
      <c r="B142" s="570"/>
      <c r="C142" s="570"/>
      <c r="D142" s="570"/>
      <c r="E142" s="561">
        <v>2001</v>
      </c>
      <c r="F142" s="561">
        <v>2002</v>
      </c>
      <c r="G142" s="561">
        <v>2003</v>
      </c>
      <c r="H142" s="561">
        <v>2004</v>
      </c>
      <c r="I142" s="561">
        <v>2005</v>
      </c>
      <c r="J142" s="561">
        <v>2006</v>
      </c>
      <c r="K142" s="561">
        <v>2007</v>
      </c>
      <c r="L142" s="561">
        <v>2008</v>
      </c>
      <c r="M142" s="561">
        <v>2009</v>
      </c>
      <c r="N142" s="561">
        <v>2010</v>
      </c>
      <c r="O142" s="561">
        <v>2011</v>
      </c>
      <c r="P142" s="561">
        <v>2012</v>
      </c>
      <c r="Q142" s="561">
        <v>2013</v>
      </c>
      <c r="R142" s="561">
        <v>2014</v>
      </c>
      <c r="S142" s="561">
        <v>2015</v>
      </c>
      <c r="T142" s="561">
        <v>2016</v>
      </c>
      <c r="U142" s="561">
        <v>2017</v>
      </c>
      <c r="V142" s="561">
        <v>2018</v>
      </c>
      <c r="W142" s="561">
        <v>2019</v>
      </c>
      <c r="X142" s="561">
        <v>2020</v>
      </c>
      <c r="Y142" s="561">
        <v>2021</v>
      </c>
      <c r="Z142" s="561">
        <v>2022</v>
      </c>
      <c r="AA142" s="561">
        <v>2023</v>
      </c>
      <c r="AB142" s="561">
        <v>2024</v>
      </c>
      <c r="AC142" s="561">
        <v>2025</v>
      </c>
      <c r="AD142" s="561">
        <v>2026</v>
      </c>
      <c r="AE142" s="561">
        <v>2027</v>
      </c>
      <c r="AF142" s="561">
        <v>2028</v>
      </c>
      <c r="AG142" s="561">
        <v>2029</v>
      </c>
      <c r="AH142" s="561">
        <v>2030</v>
      </c>
    </row>
    <row r="143" spans="1:34" ht="12.75">
      <c r="A143" s="591" t="s">
        <v>278</v>
      </c>
      <c r="B143" s="568">
        <v>0.6380307253225443</v>
      </c>
      <c r="C143" s="605">
        <v>12</v>
      </c>
      <c r="D143" s="570">
        <v>0.08333333333333333</v>
      </c>
      <c r="E143" s="558"/>
      <c r="F143" s="558"/>
      <c r="G143" s="558"/>
      <c r="H143" s="558"/>
      <c r="I143" s="608">
        <v>60930.07321387843</v>
      </c>
      <c r="J143" s="608">
        <v>62170.59605561672</v>
      </c>
      <c r="K143" s="608">
        <v>61936.66574920651</v>
      </c>
      <c r="L143" s="608">
        <v>58999.38827931904</v>
      </c>
      <c r="M143" s="608">
        <v>54153.78464613274</v>
      </c>
      <c r="N143" s="608">
        <v>56330.81090064678</v>
      </c>
      <c r="O143" s="608">
        <v>59063.007081617965</v>
      </c>
      <c r="P143" s="608">
        <v>59830.60837540036</v>
      </c>
      <c r="Q143" s="608">
        <v>60364.349999390346</v>
      </c>
      <c r="R143" s="608">
        <v>62000.302284329606</v>
      </c>
      <c r="S143" s="608">
        <v>62952.60948284202</v>
      </c>
      <c r="T143" s="608">
        <v>63734.90313517802</v>
      </c>
      <c r="U143" s="608">
        <v>13816.617366369626</v>
      </c>
      <c r="V143" s="608">
        <v>14298.298342053571</v>
      </c>
      <c r="W143" s="608">
        <v>14855.108851231313</v>
      </c>
      <c r="X143" s="608">
        <v>15184.185956479594</v>
      </c>
      <c r="Y143" s="608">
        <v>14915.95662077073</v>
      </c>
      <c r="Z143" s="608">
        <v>15082.873549734504</v>
      </c>
      <c r="AA143" s="608">
        <v>15152.208675983193</v>
      </c>
      <c r="AB143" s="608">
        <v>15110.147130660376</v>
      </c>
      <c r="AC143" s="608">
        <v>14946.855531646605</v>
      </c>
      <c r="AD143" s="608">
        <v>14722.705504858157</v>
      </c>
      <c r="AE143" s="608">
        <v>14653.163439815546</v>
      </c>
      <c r="AF143" s="608">
        <v>14623.744178065586</v>
      </c>
      <c r="AG143" s="608">
        <v>14574.993516890541</v>
      </c>
      <c r="AH143" s="608">
        <v>14416.417113284058</v>
      </c>
    </row>
    <row r="144" spans="1:34" ht="12.75">
      <c r="A144" s="591" t="s">
        <v>279</v>
      </c>
      <c r="B144" s="568">
        <v>1.1204469504317132</v>
      </c>
      <c r="C144" s="605">
        <v>19</v>
      </c>
      <c r="D144" s="570">
        <v>0.05263157894736842</v>
      </c>
      <c r="E144" s="558"/>
      <c r="F144" s="558"/>
      <c r="G144" s="558"/>
      <c r="H144" s="558"/>
      <c r="I144" s="608">
        <v>74418.98577086025</v>
      </c>
      <c r="J144" s="608">
        <v>76597.47025413321</v>
      </c>
      <c r="K144" s="608">
        <v>76186.66480538563</v>
      </c>
      <c r="L144" s="608">
        <v>71028.50634515872</v>
      </c>
      <c r="M144" s="608">
        <v>62519.132739272</v>
      </c>
      <c r="N144" s="608">
        <v>66342.2126178263</v>
      </c>
      <c r="O144" s="608">
        <v>71140.22744290039</v>
      </c>
      <c r="P144" s="608">
        <v>72488.21351101824</v>
      </c>
      <c r="Q144" s="608">
        <v>73425.5181754852</v>
      </c>
      <c r="R144" s="608">
        <v>74725.62845282935</v>
      </c>
      <c r="S144" s="608">
        <v>76269.33471711935</v>
      </c>
      <c r="T144" s="608">
        <v>77537.44611385332</v>
      </c>
      <c r="U144" s="608">
        <v>78249.13853684254</v>
      </c>
      <c r="V144" s="608">
        <v>79029.95164075916</v>
      </c>
      <c r="W144" s="608">
        <v>79932.55100405589</v>
      </c>
      <c r="X144" s="608">
        <v>80465.99062269967</v>
      </c>
      <c r="Y144" s="608">
        <v>81303.76632800714</v>
      </c>
      <c r="Z144" s="608">
        <v>81588.58232597164</v>
      </c>
      <c r="AA144" s="608">
        <v>81706.89119553394</v>
      </c>
      <c r="AB144" s="608">
        <v>25782.954797493006</v>
      </c>
      <c r="AC144" s="608">
        <v>25504.324822564467</v>
      </c>
      <c r="AD144" s="608">
        <v>25121.85005520654</v>
      </c>
      <c r="AE144" s="608">
        <v>25003.188078985288</v>
      </c>
      <c r="AF144" s="608">
        <v>24952.988998240693</v>
      </c>
      <c r="AG144" s="608">
        <v>24869.804097223176</v>
      </c>
      <c r="AH144" s="608">
        <v>24599.21981959965</v>
      </c>
    </row>
    <row r="145" spans="1:34" ht="12.75">
      <c r="A145" s="591" t="s">
        <v>280</v>
      </c>
      <c r="B145" s="568">
        <v>0.5673737735173195</v>
      </c>
      <c r="C145" s="605">
        <v>22</v>
      </c>
      <c r="D145" s="570">
        <v>0.045454545454545456</v>
      </c>
      <c r="E145" s="558"/>
      <c r="F145" s="558"/>
      <c r="G145" s="558"/>
      <c r="H145" s="558"/>
      <c r="I145" s="608">
        <v>33827.702553597686</v>
      </c>
      <c r="J145" s="608">
        <v>34930.84711688759</v>
      </c>
      <c r="K145" s="608">
        <v>34722.82277664767</v>
      </c>
      <c r="L145" s="608">
        <v>32110.825993710652</v>
      </c>
      <c r="M145" s="608">
        <v>27801.835361730813</v>
      </c>
      <c r="N145" s="608">
        <v>29737.772851959795</v>
      </c>
      <c r="O145" s="608">
        <v>32167.399507327485</v>
      </c>
      <c r="P145" s="608">
        <v>32849.99491429621</v>
      </c>
      <c r="Q145" s="608">
        <v>33324.62879518552</v>
      </c>
      <c r="R145" s="608">
        <v>33982.980780311795</v>
      </c>
      <c r="S145" s="608">
        <v>34764.68530281067</v>
      </c>
      <c r="T145" s="608">
        <v>35406.833642031954</v>
      </c>
      <c r="U145" s="608">
        <v>35767.22162422021</v>
      </c>
      <c r="V145" s="608">
        <v>36162.61105074349</v>
      </c>
      <c r="W145" s="608">
        <v>36619.67080402379</v>
      </c>
      <c r="X145" s="608">
        <v>36889.79483734546</v>
      </c>
      <c r="Y145" s="608">
        <v>36669.61789746931</v>
      </c>
      <c r="Z145" s="608">
        <v>36806.63221223709</v>
      </c>
      <c r="AA145" s="608">
        <v>36863.546180588164</v>
      </c>
      <c r="AB145" s="608">
        <v>37392.80229384345</v>
      </c>
      <c r="AC145" s="608">
        <v>37252.67118634167</v>
      </c>
      <c r="AD145" s="608">
        <v>37060.31351644237</v>
      </c>
      <c r="AE145" s="608">
        <v>12574.829529673396</v>
      </c>
      <c r="AF145" s="608">
        <v>12549.582953880119</v>
      </c>
      <c r="AG145" s="608">
        <v>12507.746850962618</v>
      </c>
      <c r="AH145" s="608">
        <v>12371.662158331545</v>
      </c>
    </row>
    <row r="146" spans="1:34" ht="12.75">
      <c r="A146" s="591" t="s">
        <v>281</v>
      </c>
      <c r="B146" s="568">
        <v>0.8468925125391364</v>
      </c>
      <c r="C146" s="605">
        <v>14</v>
      </c>
      <c r="D146" s="570">
        <v>0.07142857142857142</v>
      </c>
      <c r="E146" s="558"/>
      <c r="F146" s="558"/>
      <c r="G146" s="558"/>
      <c r="H146" s="558"/>
      <c r="I146" s="608">
        <v>71326.9091027251</v>
      </c>
      <c r="J146" s="608">
        <v>72973.52181995877</v>
      </c>
      <c r="K146" s="608">
        <v>72663.01353706278</v>
      </c>
      <c r="L146" s="608">
        <v>68764.20710381451</v>
      </c>
      <c r="M146" s="608">
        <v>62332.376671818674</v>
      </c>
      <c r="N146" s="608">
        <v>65222.06075970802</v>
      </c>
      <c r="O146" s="608">
        <v>68848.6517632726</v>
      </c>
      <c r="P146" s="608">
        <v>69867.53026319286</v>
      </c>
      <c r="Q146" s="608">
        <v>70575.9942400007</v>
      </c>
      <c r="R146" s="608">
        <v>71558.6857087344</v>
      </c>
      <c r="S146" s="608">
        <v>72725.49978795809</v>
      </c>
      <c r="T146" s="608">
        <v>74854.78135635599</v>
      </c>
      <c r="U146" s="608">
        <v>75431.13966717002</v>
      </c>
      <c r="V146" s="608">
        <v>76063.47479832778</v>
      </c>
      <c r="W146" s="608">
        <v>19501.30413697201</v>
      </c>
      <c r="X146" s="608">
        <v>19933.30586635881</v>
      </c>
      <c r="Y146" s="608">
        <v>19581.183111386003</v>
      </c>
      <c r="Z146" s="608">
        <v>19800.30623124534</v>
      </c>
      <c r="AA146" s="608">
        <v>19891.327131724236</v>
      </c>
      <c r="AB146" s="608">
        <v>19836.11010194506</v>
      </c>
      <c r="AC146" s="608">
        <v>19621.746197427725</v>
      </c>
      <c r="AD146" s="608">
        <v>19327.48932671152</v>
      </c>
      <c r="AE146" s="608">
        <v>19236.196763709082</v>
      </c>
      <c r="AF146" s="608">
        <v>19197.576112954066</v>
      </c>
      <c r="AG146" s="608">
        <v>19133.577829267695</v>
      </c>
      <c r="AH146" s="608">
        <v>18925.403880046117</v>
      </c>
    </row>
    <row r="147" spans="1:34" ht="12.75">
      <c r="A147" s="591" t="s">
        <v>282</v>
      </c>
      <c r="B147" s="568">
        <v>0.8208495645747469</v>
      </c>
      <c r="C147" s="605">
        <v>14</v>
      </c>
      <c r="D147" s="570">
        <v>0.07142857142857142</v>
      </c>
      <c r="E147" s="558"/>
      <c r="F147" s="558"/>
      <c r="G147" s="558"/>
      <c r="H147" s="558"/>
      <c r="I147" s="608">
        <v>69133.52215607032</v>
      </c>
      <c r="J147" s="608">
        <v>70729.49958172036</v>
      </c>
      <c r="K147" s="608">
        <v>70428.53979634235</v>
      </c>
      <c r="L147" s="608">
        <v>66649.62627932719</v>
      </c>
      <c r="M147" s="608">
        <v>60415.58225207124</v>
      </c>
      <c r="N147" s="608">
        <v>63216.40513122373</v>
      </c>
      <c r="O147" s="608">
        <v>66731.4741654763</v>
      </c>
      <c r="P147" s="608">
        <v>67719.02094459068</v>
      </c>
      <c r="Q147" s="608">
        <v>68405.69881488621</v>
      </c>
      <c r="R147" s="608">
        <v>69358.17135688913</v>
      </c>
      <c r="S147" s="608">
        <v>70489.10452100325</v>
      </c>
      <c r="T147" s="608">
        <v>72552.90815888897</v>
      </c>
      <c r="U147" s="608">
        <v>73111.54276890846</v>
      </c>
      <c r="V147" s="608">
        <v>73724.43284573764</v>
      </c>
      <c r="W147" s="608">
        <v>18901.615934092275</v>
      </c>
      <c r="X147" s="608">
        <v>19320.33309856397</v>
      </c>
      <c r="Y147" s="608">
        <v>18979.038535420772</v>
      </c>
      <c r="Z147" s="608">
        <v>19191.423359777673</v>
      </c>
      <c r="AA147" s="608">
        <v>19279.645259746172</v>
      </c>
      <c r="AB147" s="608">
        <v>19226.12621904117</v>
      </c>
      <c r="AC147" s="608">
        <v>19018.354258516876</v>
      </c>
      <c r="AD147" s="608">
        <v>18733.14613514318</v>
      </c>
      <c r="AE147" s="608">
        <v>18644.660926595534</v>
      </c>
      <c r="AF147" s="608">
        <v>18607.227906600114</v>
      </c>
      <c r="AG147" s="608">
        <v>18545.197645947574</v>
      </c>
      <c r="AH147" s="608">
        <v>18343.425292261258</v>
      </c>
    </row>
    <row r="148" spans="1:34" ht="12.75">
      <c r="A148" s="591" t="s">
        <v>283</v>
      </c>
      <c r="B148" s="568">
        <v>0.6715984668883408</v>
      </c>
      <c r="C148" s="605">
        <v>9</v>
      </c>
      <c r="D148" s="570">
        <v>0.1111111111111111</v>
      </c>
      <c r="E148" s="558"/>
      <c r="F148" s="558"/>
      <c r="G148" s="558"/>
      <c r="H148" s="558"/>
      <c r="I148" s="608">
        <v>81804.59460930318</v>
      </c>
      <c r="J148" s="608">
        <v>83110.3831953156</v>
      </c>
      <c r="K148" s="608">
        <v>82864.14546896725</v>
      </c>
      <c r="L148" s="608">
        <v>79772.33348043826</v>
      </c>
      <c r="M148" s="608">
        <v>74671.79546238067</v>
      </c>
      <c r="N148" s="608">
        <v>76963.35829294524</v>
      </c>
      <c r="O148" s="608">
        <v>80857.48818519483</v>
      </c>
      <c r="P148" s="608">
        <v>81755.25033506821</v>
      </c>
      <c r="Q148" s="608">
        <v>82379.49762557111</v>
      </c>
      <c r="R148" s="608">
        <v>12569.77442213565</v>
      </c>
      <c r="S148" s="608">
        <v>13597.886720460121</v>
      </c>
      <c r="T148" s="608">
        <v>14442.452136036294</v>
      </c>
      <c r="U148" s="608">
        <v>14916.441099886275</v>
      </c>
      <c r="V148" s="608">
        <v>15436.464613037471</v>
      </c>
      <c r="W148" s="608">
        <v>16037.59808469051</v>
      </c>
      <c r="X148" s="608">
        <v>16392.870227473086</v>
      </c>
      <c r="Y148" s="608">
        <v>16103.289429129374</v>
      </c>
      <c r="Z148" s="608">
        <v>16283.493199230323</v>
      </c>
      <c r="AA148" s="608">
        <v>16358.34750686709</v>
      </c>
      <c r="AB148" s="608">
        <v>16312.937798633791</v>
      </c>
      <c r="AC148" s="608">
        <v>16136.647940254716</v>
      </c>
      <c r="AD148" s="608">
        <v>15894.6552307898</v>
      </c>
      <c r="AE148" s="608">
        <v>15819.577511716714</v>
      </c>
      <c r="AF148" s="608">
        <v>15787.8164320357</v>
      </c>
      <c r="AG148" s="608">
        <v>15735.185144165767</v>
      </c>
      <c r="AH148" s="608">
        <v>15563.98581791205</v>
      </c>
    </row>
    <row r="149" spans="1:34" ht="12.75">
      <c r="A149" s="591" t="s">
        <v>284</v>
      </c>
      <c r="B149" s="568">
        <v>0.8243049688800121</v>
      </c>
      <c r="C149" s="605">
        <v>20</v>
      </c>
      <c r="D149" s="570">
        <v>0.05</v>
      </c>
      <c r="E149" s="558"/>
      <c r="F149" s="558"/>
      <c r="G149" s="558"/>
      <c r="H149" s="558"/>
      <c r="I149" s="608">
        <v>52695.02394171545</v>
      </c>
      <c r="J149" s="608">
        <v>54297.719708345</v>
      </c>
      <c r="K149" s="608">
        <v>53995.49301879479</v>
      </c>
      <c r="L149" s="608">
        <v>50200.67199009973</v>
      </c>
      <c r="M149" s="608">
        <v>43940.385465435436</v>
      </c>
      <c r="N149" s="608">
        <v>46752.99853837321</v>
      </c>
      <c r="O149" s="608">
        <v>50282.864418720914</v>
      </c>
      <c r="P149" s="608">
        <v>51274.56832179499</v>
      </c>
      <c r="Q149" s="608">
        <v>51964.13679442712</v>
      </c>
      <c r="R149" s="608">
        <v>52920.618813762194</v>
      </c>
      <c r="S149" s="608">
        <v>54056.31269347257</v>
      </c>
      <c r="T149" s="608">
        <v>54989.25336060405</v>
      </c>
      <c r="U149" s="608">
        <v>55512.84048836429</v>
      </c>
      <c r="V149" s="608">
        <v>56087.2792166567</v>
      </c>
      <c r="W149" s="608">
        <v>56751.3152424469</v>
      </c>
      <c r="X149" s="608">
        <v>57143.763031319104</v>
      </c>
      <c r="Y149" s="608">
        <v>56823.88052344855</v>
      </c>
      <c r="Z149" s="608">
        <v>57922.310625858954</v>
      </c>
      <c r="AA149" s="608">
        <v>58009.13203452332</v>
      </c>
      <c r="AB149" s="608">
        <v>57956.46258956654</v>
      </c>
      <c r="AC149" s="608">
        <v>18716.44464460514</v>
      </c>
      <c r="AD149" s="608">
        <v>18435.76409881475</v>
      </c>
      <c r="AE149" s="608">
        <v>18348.683561501344</v>
      </c>
      <c r="AF149" s="608">
        <v>18311.844777393046</v>
      </c>
      <c r="AG149" s="608">
        <v>18250.79922508014</v>
      </c>
      <c r="AH149" s="608">
        <v>18052.22993579001</v>
      </c>
    </row>
    <row r="150" spans="1:34" ht="12.75">
      <c r="A150" s="591" t="s">
        <v>285</v>
      </c>
      <c r="B150" s="568">
        <v>0.11108830806400877</v>
      </c>
      <c r="C150" s="605">
        <v>9</v>
      </c>
      <c r="D150" s="570">
        <v>0.1111111111111111</v>
      </c>
      <c r="E150" s="558"/>
      <c r="F150" s="558"/>
      <c r="G150" s="558"/>
      <c r="H150" s="558"/>
      <c r="I150" s="608">
        <v>13531.201238612273</v>
      </c>
      <c r="J150" s="608">
        <v>13747.190184181934</v>
      </c>
      <c r="K150" s="608">
        <v>13706.460293108323</v>
      </c>
      <c r="L150" s="608">
        <v>13195.047328976574</v>
      </c>
      <c r="M150" s="608">
        <v>12351.373368153829</v>
      </c>
      <c r="N150" s="608">
        <v>12730.418065574368</v>
      </c>
      <c r="O150" s="608">
        <v>13374.541485206011</v>
      </c>
      <c r="P150" s="608">
        <v>13523.039260573809</v>
      </c>
      <c r="Q150" s="608">
        <v>13626.295266557272</v>
      </c>
      <c r="R150" s="608">
        <v>2079.15152006066</v>
      </c>
      <c r="S150" s="608">
        <v>2249.2103593099964</v>
      </c>
      <c r="T150" s="608">
        <v>2388.9089257769924</v>
      </c>
      <c r="U150" s="608">
        <v>2467.310879669275</v>
      </c>
      <c r="V150" s="608">
        <v>2553.3273539133597</v>
      </c>
      <c r="W150" s="608">
        <v>2652.7601304591144</v>
      </c>
      <c r="X150" s="608">
        <v>2711.5252753928853</v>
      </c>
      <c r="Y150" s="608">
        <v>2663.626058045243</v>
      </c>
      <c r="Z150" s="608">
        <v>2693.433350518706</v>
      </c>
      <c r="AA150" s="608">
        <v>2705.8149130097554</v>
      </c>
      <c r="AB150" s="608">
        <v>2698.3037468799553</v>
      </c>
      <c r="AC150" s="608">
        <v>2669.1438499151645</v>
      </c>
      <c r="AD150" s="608">
        <v>2629.1161220633794</v>
      </c>
      <c r="AE150" s="608">
        <v>2616.697605350892</v>
      </c>
      <c r="AF150" s="608">
        <v>2611.4440427267878</v>
      </c>
      <c r="AG150" s="608">
        <v>2602.738363650733</v>
      </c>
      <c r="AH150" s="608">
        <v>2574.420485583888</v>
      </c>
    </row>
    <row r="151" spans="1:34" ht="12.75">
      <c r="A151" s="591" t="s">
        <v>286</v>
      </c>
      <c r="B151" s="568">
        <v>0.455</v>
      </c>
      <c r="C151" s="605">
        <v>18</v>
      </c>
      <c r="D151" s="570">
        <v>0.05555555555555555</v>
      </c>
      <c r="E151" s="558"/>
      <c r="F151" s="558"/>
      <c r="G151" s="558"/>
      <c r="H151" s="558"/>
      <c r="I151" s="608">
        <v>31480.702532651474</v>
      </c>
      <c r="J151" s="608">
        <v>32365.358820490248</v>
      </c>
      <c r="K151" s="608">
        <v>32198.535679860404</v>
      </c>
      <c r="L151" s="608">
        <v>30103.869708839688</v>
      </c>
      <c r="M151" s="608">
        <v>26648.31566481587</v>
      </c>
      <c r="N151" s="608">
        <v>28200.822317693965</v>
      </c>
      <c r="O151" s="608">
        <v>30149.238299876393</v>
      </c>
      <c r="P151" s="608">
        <v>30696.63919266949</v>
      </c>
      <c r="Q151" s="608">
        <v>31077.267318051185</v>
      </c>
      <c r="R151" s="608">
        <v>31605.226429335897</v>
      </c>
      <c r="S151" s="608">
        <v>32232.1069344605</v>
      </c>
      <c r="T151" s="608">
        <v>32747.07168606399</v>
      </c>
      <c r="U151" s="608">
        <v>33036.08139985305</v>
      </c>
      <c r="V151" s="608">
        <v>33353.16018894269</v>
      </c>
      <c r="W151" s="608">
        <v>33719.69490987862</v>
      </c>
      <c r="X151" s="608">
        <v>34491.61707126538</v>
      </c>
      <c r="Y151" s="608">
        <v>34305.23889106492</v>
      </c>
      <c r="Z151" s="608">
        <v>34421.22051321934</v>
      </c>
      <c r="AA151" s="608">
        <v>10528.457193483884</v>
      </c>
      <c r="AB151" s="608">
        <v>10499.230881406691</v>
      </c>
      <c r="AC151" s="608">
        <v>10385.768306607475</v>
      </c>
      <c r="AD151" s="608">
        <v>10230.018474195187</v>
      </c>
      <c r="AE151" s="608">
        <v>10181.697422749523</v>
      </c>
      <c r="AF151" s="608">
        <v>10161.25555551935</v>
      </c>
      <c r="AG151" s="608">
        <v>10127.38133557483</v>
      </c>
      <c r="AH151" s="608">
        <v>10017.195097187434</v>
      </c>
    </row>
    <row r="152" spans="1:34" ht="12.75">
      <c r="A152" s="595"/>
      <c r="B152" s="570"/>
      <c r="C152" s="570"/>
      <c r="D152" s="570"/>
      <c r="E152" s="558"/>
      <c r="F152" s="558"/>
      <c r="G152" s="558"/>
      <c r="H152" s="558"/>
      <c r="I152" s="558"/>
      <c r="J152" s="558"/>
      <c r="K152" s="558"/>
      <c r="L152" s="558"/>
      <c r="M152" s="558"/>
      <c r="N152" s="558"/>
      <c r="O152" s="558"/>
      <c r="P152" s="558"/>
      <c r="Q152" s="558"/>
      <c r="R152" s="558"/>
      <c r="S152" s="558"/>
      <c r="T152" s="558"/>
      <c r="U152" s="558"/>
      <c r="V152" s="558"/>
      <c r="W152" s="558"/>
      <c r="X152" s="558"/>
      <c r="Y152" s="558"/>
      <c r="Z152" s="558"/>
      <c r="AA152" s="558"/>
      <c r="AB152" s="558"/>
      <c r="AC152" s="558"/>
      <c r="AD152" s="558"/>
      <c r="AE152" s="558"/>
      <c r="AF152" s="558"/>
      <c r="AG152" s="558"/>
      <c r="AH152" s="558"/>
    </row>
    <row r="153" spans="1:34" ht="12.75">
      <c r="A153" s="588" t="s">
        <v>106</v>
      </c>
      <c r="B153" s="570"/>
      <c r="C153" s="570"/>
      <c r="D153" s="570"/>
      <c r="E153" s="561">
        <v>2001</v>
      </c>
      <c r="F153" s="561">
        <v>2002</v>
      </c>
      <c r="G153" s="561">
        <v>2003</v>
      </c>
      <c r="H153" s="561">
        <v>2004</v>
      </c>
      <c r="I153" s="561">
        <v>2005</v>
      </c>
      <c r="J153" s="561">
        <v>2006</v>
      </c>
      <c r="K153" s="561">
        <v>2007</v>
      </c>
      <c r="L153" s="561">
        <v>2008</v>
      </c>
      <c r="M153" s="561">
        <v>2009</v>
      </c>
      <c r="N153" s="561">
        <v>2010</v>
      </c>
      <c r="O153" s="561">
        <v>2011</v>
      </c>
      <c r="P153" s="561">
        <v>2012</v>
      </c>
      <c r="Q153" s="561">
        <v>2013</v>
      </c>
      <c r="R153" s="561">
        <v>2014</v>
      </c>
      <c r="S153" s="561">
        <v>2015</v>
      </c>
      <c r="T153" s="561">
        <v>2016</v>
      </c>
      <c r="U153" s="561">
        <v>2017</v>
      </c>
      <c r="V153" s="561">
        <v>2018</v>
      </c>
      <c r="W153" s="561">
        <v>2019</v>
      </c>
      <c r="X153" s="561">
        <v>2020</v>
      </c>
      <c r="Y153" s="561">
        <v>2021</v>
      </c>
      <c r="Z153" s="561">
        <v>2022</v>
      </c>
      <c r="AA153" s="561">
        <v>2023</v>
      </c>
      <c r="AB153" s="561">
        <v>2024</v>
      </c>
      <c r="AC153" s="561">
        <v>2025</v>
      </c>
      <c r="AD153" s="561">
        <v>2026</v>
      </c>
      <c r="AE153" s="561">
        <v>2027</v>
      </c>
      <c r="AF153" s="561">
        <v>2028</v>
      </c>
      <c r="AG153" s="561">
        <v>2029</v>
      </c>
      <c r="AH153" s="561">
        <v>2030</v>
      </c>
    </row>
    <row r="154" spans="1:34" ht="12.75">
      <c r="A154" s="591" t="s">
        <v>278</v>
      </c>
      <c r="B154" s="568">
        <v>0.6380307253225443</v>
      </c>
      <c r="C154" s="605">
        <v>12</v>
      </c>
      <c r="D154" s="570">
        <v>0.08333333333333333</v>
      </c>
      <c r="E154" s="558"/>
      <c r="F154" s="558"/>
      <c r="G154" s="558"/>
      <c r="H154" s="558"/>
      <c r="I154" s="608">
        <v>34609.604510531644</v>
      </c>
      <c r="J154" s="608">
        <v>34409.262862780364</v>
      </c>
      <c r="K154" s="608">
        <v>35488.23052504214</v>
      </c>
      <c r="L154" s="608">
        <v>35674.42223134978</v>
      </c>
      <c r="M154" s="608">
        <v>35751.813188542685</v>
      </c>
      <c r="N154" s="608">
        <v>35773.73622378021</v>
      </c>
      <c r="O154" s="608">
        <v>35691.847736892465</v>
      </c>
      <c r="P154" s="608">
        <v>35509.444510500965</v>
      </c>
      <c r="Q154" s="608">
        <v>35280.214401870864</v>
      </c>
      <c r="R154" s="608">
        <v>35372.06934654907</v>
      </c>
      <c r="S154" s="608">
        <v>35077.78061165573</v>
      </c>
      <c r="T154" s="608">
        <v>34854.91371146085</v>
      </c>
      <c r="U154" s="608">
        <v>4363.474393016452</v>
      </c>
      <c r="V154" s="608">
        <v>4340.334372743758</v>
      </c>
      <c r="W154" s="608">
        <v>4418.225337885297</v>
      </c>
      <c r="X154" s="608">
        <v>4569.445611094823</v>
      </c>
      <c r="Y154" s="608">
        <v>4763.229968268679</v>
      </c>
      <c r="Z154" s="608">
        <v>4957.716584536766</v>
      </c>
      <c r="AA154" s="608">
        <v>5112.552037516605</v>
      </c>
      <c r="AB154" s="608">
        <v>5197.168588163888</v>
      </c>
      <c r="AC154" s="608">
        <v>5194.226243333587</v>
      </c>
      <c r="AD154" s="608">
        <v>5102.035429560748</v>
      </c>
      <c r="AE154" s="608">
        <v>4935.935794183864</v>
      </c>
      <c r="AF154" s="608">
        <v>4722.727857921897</v>
      </c>
      <c r="AG154" s="608">
        <v>4496.181374032413</v>
      </c>
      <c r="AH154" s="608">
        <v>4291.315111453896</v>
      </c>
    </row>
    <row r="155" spans="1:34" ht="12.75">
      <c r="A155" s="591" t="s">
        <v>279</v>
      </c>
      <c r="B155" s="568">
        <v>1.1204469504317132</v>
      </c>
      <c r="C155" s="605">
        <v>19</v>
      </c>
      <c r="D155" s="570">
        <v>0.05263157894736842</v>
      </c>
      <c r="E155" s="558"/>
      <c r="F155" s="558"/>
      <c r="G155" s="558"/>
      <c r="H155" s="558"/>
      <c r="I155" s="608">
        <v>41134.08432781756</v>
      </c>
      <c r="J155" s="608">
        <v>40782.263985382</v>
      </c>
      <c r="K155" s="608">
        <v>42677.041115722386</v>
      </c>
      <c r="L155" s="608">
        <v>43004.01271951561</v>
      </c>
      <c r="M155" s="608">
        <v>43139.91912423295</v>
      </c>
      <c r="N155" s="608">
        <v>43178.41820742941</v>
      </c>
      <c r="O155" s="608">
        <v>43034.61368240054</v>
      </c>
      <c r="P155" s="608">
        <v>42714.29503527591</v>
      </c>
      <c r="Q155" s="608">
        <v>42311.74361264358</v>
      </c>
      <c r="R155" s="608">
        <v>41796.29784714832</v>
      </c>
      <c r="S155" s="608">
        <v>41319.250772134634</v>
      </c>
      <c r="T155" s="608">
        <v>40957.97971330912</v>
      </c>
      <c r="U155" s="608">
        <v>40748.53563590874</v>
      </c>
      <c r="V155" s="608">
        <v>40711.025267083896</v>
      </c>
      <c r="W155" s="608">
        <v>40837.2878544175</v>
      </c>
      <c r="X155" s="608">
        <v>41082.418504911206</v>
      </c>
      <c r="Y155" s="608">
        <v>41802.92927885375</v>
      </c>
      <c r="Z155" s="608">
        <v>42134.7883661675</v>
      </c>
      <c r="AA155" s="608">
        <v>42398.98933328635</v>
      </c>
      <c r="AB155" s="608">
        <v>8868.104435044224</v>
      </c>
      <c r="AC155" s="608">
        <v>8863.083812604067</v>
      </c>
      <c r="AD155" s="608">
        <v>8705.775510858542</v>
      </c>
      <c r="AE155" s="608">
        <v>8422.354088567263</v>
      </c>
      <c r="AF155" s="608">
        <v>8058.550180135777</v>
      </c>
      <c r="AG155" s="608">
        <v>7671.986257022059</v>
      </c>
      <c r="AH155" s="608">
        <v>7322.4160283592755</v>
      </c>
    </row>
    <row r="156" spans="1:34" ht="12.75">
      <c r="A156" s="591" t="s">
        <v>280</v>
      </c>
      <c r="B156" s="568">
        <v>0.5673737735173195</v>
      </c>
      <c r="C156" s="605">
        <v>22</v>
      </c>
      <c r="D156" s="570">
        <v>0.045454545454545456</v>
      </c>
      <c r="E156" s="558"/>
      <c r="F156" s="558"/>
      <c r="G156" s="558"/>
      <c r="H156" s="558"/>
      <c r="I156" s="608">
        <v>18504.19930090897</v>
      </c>
      <c r="J156" s="608">
        <v>18326.043936024533</v>
      </c>
      <c r="K156" s="608">
        <v>19285.524302320606</v>
      </c>
      <c r="L156" s="608">
        <v>19451.09672197483</v>
      </c>
      <c r="M156" s="608">
        <v>19519.917231201023</v>
      </c>
      <c r="N156" s="608">
        <v>19539.41246040551</v>
      </c>
      <c r="O156" s="608">
        <v>19466.592487998016</v>
      </c>
      <c r="P156" s="608">
        <v>19304.38900350726</v>
      </c>
      <c r="Q156" s="608">
        <v>19100.54435061614</v>
      </c>
      <c r="R156" s="608">
        <v>18839.5320743099</v>
      </c>
      <c r="S156" s="608">
        <v>18597.964190179704</v>
      </c>
      <c r="T156" s="608">
        <v>18415.02315595274</v>
      </c>
      <c r="U156" s="608">
        <v>18308.96451882608</v>
      </c>
      <c r="V156" s="608">
        <v>18289.969956434725</v>
      </c>
      <c r="W156" s="608">
        <v>18353.907013518885</v>
      </c>
      <c r="X156" s="608">
        <v>18478.036676348333</v>
      </c>
      <c r="Y156" s="608">
        <v>18637.105208675894</v>
      </c>
      <c r="Z156" s="608">
        <v>18796.7501927102</v>
      </c>
      <c r="AA156" s="608">
        <v>18923.84738784489</v>
      </c>
      <c r="AB156" s="608">
        <v>19187.21939471216</v>
      </c>
      <c r="AC156" s="608">
        <v>19184.694377857573</v>
      </c>
      <c r="AD156" s="608">
        <v>19105.579463719285</v>
      </c>
      <c r="AE156" s="608">
        <v>4235.846507561816</v>
      </c>
      <c r="AF156" s="608">
        <v>4052.8789549320027</v>
      </c>
      <c r="AG156" s="608">
        <v>3858.4647298291525</v>
      </c>
      <c r="AH156" s="608">
        <v>3682.6557081877063</v>
      </c>
    </row>
    <row r="157" spans="1:34" ht="12.75">
      <c r="A157" s="591" t="s">
        <v>281</v>
      </c>
      <c r="B157" s="568">
        <v>0.8468925125391364</v>
      </c>
      <c r="C157" s="605">
        <v>14</v>
      </c>
      <c r="D157" s="570">
        <v>0.07142857142857142</v>
      </c>
      <c r="E157" s="558"/>
      <c r="F157" s="558"/>
      <c r="G157" s="558"/>
      <c r="H157" s="558"/>
      <c r="I157" s="608">
        <v>40181.84362689884</v>
      </c>
      <c r="J157" s="608">
        <v>39915.91937796155</v>
      </c>
      <c r="K157" s="608">
        <v>41348.09121260073</v>
      </c>
      <c r="L157" s="608">
        <v>41595.233482887335</v>
      </c>
      <c r="M157" s="608">
        <v>41697.95866458101</v>
      </c>
      <c r="N157" s="608">
        <v>41727.058288874825</v>
      </c>
      <c r="O157" s="608">
        <v>41618.3632940165</v>
      </c>
      <c r="P157" s="608">
        <v>41376.24967697109</v>
      </c>
      <c r="Q157" s="608">
        <v>41071.98021949438</v>
      </c>
      <c r="R157" s="608">
        <v>40682.379302423076</v>
      </c>
      <c r="S157" s="608">
        <v>40321.80212757146</v>
      </c>
      <c r="T157" s="608">
        <v>40441.924129222774</v>
      </c>
      <c r="U157" s="608">
        <v>40272.307549417885</v>
      </c>
      <c r="V157" s="608">
        <v>40241.93008281075</v>
      </c>
      <c r="W157" s="608">
        <v>5800.102639613804</v>
      </c>
      <c r="X157" s="608">
        <v>5998.619699910572</v>
      </c>
      <c r="Y157" s="608">
        <v>6253.013506383539</v>
      </c>
      <c r="Z157" s="608">
        <v>6508.329215773319</v>
      </c>
      <c r="AA157" s="608">
        <v>6711.592166586055</v>
      </c>
      <c r="AB157" s="608">
        <v>6822.674024398048</v>
      </c>
      <c r="AC157" s="608">
        <v>6818.811409725469</v>
      </c>
      <c r="AD157" s="608">
        <v>6697.786305431462</v>
      </c>
      <c r="AE157" s="608">
        <v>6479.736102032497</v>
      </c>
      <c r="AF157" s="608">
        <v>6199.843652162221</v>
      </c>
      <c r="AG157" s="608">
        <v>5902.440790444095</v>
      </c>
      <c r="AH157" s="608">
        <v>5633.499018696842</v>
      </c>
    </row>
    <row r="158" spans="1:34" ht="12.75">
      <c r="A158" s="591" t="s">
        <v>282</v>
      </c>
      <c r="B158" s="568">
        <v>0.8208495645747469</v>
      </c>
      <c r="C158" s="605">
        <v>14</v>
      </c>
      <c r="D158" s="570">
        <v>0.07142857142857142</v>
      </c>
      <c r="E158" s="558"/>
      <c r="F158" s="558"/>
      <c r="G158" s="558"/>
      <c r="H158" s="558"/>
      <c r="I158" s="608">
        <v>38946.2043371487</v>
      </c>
      <c r="J158" s="608">
        <v>38688.457573872234</v>
      </c>
      <c r="K158" s="608">
        <v>40076.58842808788</v>
      </c>
      <c r="L158" s="608">
        <v>40316.13078080575</v>
      </c>
      <c r="M158" s="608">
        <v>40415.697041477135</v>
      </c>
      <c r="N158" s="608">
        <v>40443.90181785336</v>
      </c>
      <c r="O158" s="608">
        <v>40338.5493228438</v>
      </c>
      <c r="P158" s="608">
        <v>40103.88098632317</v>
      </c>
      <c r="Q158" s="608">
        <v>39808.96817509246</v>
      </c>
      <c r="R158" s="608">
        <v>39431.34794773082</v>
      </c>
      <c r="S158" s="608">
        <v>39081.85894813493</v>
      </c>
      <c r="T158" s="608">
        <v>39198.287055942514</v>
      </c>
      <c r="U158" s="608">
        <v>39033.886386889404</v>
      </c>
      <c r="V158" s="608">
        <v>39004.4430633647</v>
      </c>
      <c r="W158" s="608">
        <v>5621.742612815716</v>
      </c>
      <c r="X158" s="608">
        <v>5814.155038350923</v>
      </c>
      <c r="Y158" s="608">
        <v>6060.725933927471</v>
      </c>
      <c r="Z158" s="608">
        <v>6308.190382814081</v>
      </c>
      <c r="AA158" s="608">
        <v>6505.202757110047</v>
      </c>
      <c r="AB158" s="608">
        <v>6612.86871621004</v>
      </c>
      <c r="AC158" s="608">
        <v>6609.124881514181</v>
      </c>
      <c r="AD158" s="608">
        <v>6491.821442539972</v>
      </c>
      <c r="AE158" s="608">
        <v>6280.476541191345</v>
      </c>
      <c r="AF158" s="608">
        <v>6009.1911157068935</v>
      </c>
      <c r="AG158" s="608">
        <v>5720.933744281229</v>
      </c>
      <c r="AH158" s="608">
        <v>5460.262250595669</v>
      </c>
    </row>
    <row r="159" spans="1:34" ht="12.75">
      <c r="A159" s="591" t="s">
        <v>283</v>
      </c>
      <c r="B159" s="568">
        <v>0.6715984668883408</v>
      </c>
      <c r="C159" s="605">
        <v>9</v>
      </c>
      <c r="D159" s="570">
        <v>0.1111111111111111</v>
      </c>
      <c r="E159" s="558"/>
      <c r="F159" s="558"/>
      <c r="G159" s="558"/>
      <c r="H159" s="558"/>
      <c r="I159" s="608">
        <v>47083.679096089036</v>
      </c>
      <c r="J159" s="608">
        <v>46872.79717748609</v>
      </c>
      <c r="K159" s="608">
        <v>48008.53092672016</v>
      </c>
      <c r="L159" s="608">
        <v>48204.51845449999</v>
      </c>
      <c r="M159" s="608">
        <v>48285.981064589025</v>
      </c>
      <c r="N159" s="608">
        <v>48309.057503184704</v>
      </c>
      <c r="O159" s="608">
        <v>48846.19547944457</v>
      </c>
      <c r="P159" s="608">
        <v>48632.862445751816</v>
      </c>
      <c r="Q159" s="608">
        <v>48364.762174417716</v>
      </c>
      <c r="R159" s="608">
        <v>5408.625881584804</v>
      </c>
      <c r="S159" s="608">
        <v>5090.911316290309</v>
      </c>
      <c r="T159" s="608">
        <v>4850.303872245215</v>
      </c>
      <c r="U159" s="608">
        <v>4710.813583990417</v>
      </c>
      <c r="V159" s="608">
        <v>4685.831582948109</v>
      </c>
      <c r="W159" s="608">
        <v>4769.922787252217</v>
      </c>
      <c r="X159" s="608">
        <v>4933.1804239534395</v>
      </c>
      <c r="Y159" s="608">
        <v>5142.390310368834</v>
      </c>
      <c r="Z159" s="608">
        <v>5352.358356769281</v>
      </c>
      <c r="AA159" s="608">
        <v>5519.518947042964</v>
      </c>
      <c r="AB159" s="608">
        <v>5610.871103677043</v>
      </c>
      <c r="AC159" s="608">
        <v>5607.694543728039</v>
      </c>
      <c r="AD159" s="608">
        <v>5508.165201116268</v>
      </c>
      <c r="AE159" s="608">
        <v>5328.843782413416</v>
      </c>
      <c r="AF159" s="608">
        <v>5098.664170504863</v>
      </c>
      <c r="AG159" s="608">
        <v>4854.084242312804</v>
      </c>
      <c r="AH159" s="608">
        <v>4632.910313986146</v>
      </c>
    </row>
    <row r="160" spans="1:34" ht="12.75">
      <c r="A160" s="591" t="s">
        <v>284</v>
      </c>
      <c r="B160" s="568">
        <v>0.8243049688800121</v>
      </c>
      <c r="C160" s="605">
        <v>20</v>
      </c>
      <c r="D160" s="570">
        <v>0.05</v>
      </c>
      <c r="E160" s="558"/>
      <c r="F160" s="558"/>
      <c r="G160" s="558"/>
      <c r="H160" s="558"/>
      <c r="I160" s="608">
        <v>29023.324586532348</v>
      </c>
      <c r="J160" s="608">
        <v>28764.492826304024</v>
      </c>
      <c r="K160" s="608">
        <v>30158.46708171878</v>
      </c>
      <c r="L160" s="608">
        <v>30399.017799078116</v>
      </c>
      <c r="M160" s="608">
        <v>30499.00318854073</v>
      </c>
      <c r="N160" s="608">
        <v>30527.32669423098</v>
      </c>
      <c r="O160" s="608">
        <v>30421.53071300843</v>
      </c>
      <c r="P160" s="608">
        <v>30185.874529243534</v>
      </c>
      <c r="Q160" s="608">
        <v>29889.7202688587</v>
      </c>
      <c r="R160" s="608">
        <v>29510.510431639552</v>
      </c>
      <c r="S160" s="608">
        <v>29159.550241893892</v>
      </c>
      <c r="T160" s="608">
        <v>28893.76565585198</v>
      </c>
      <c r="U160" s="608">
        <v>28739.679115978674</v>
      </c>
      <c r="V160" s="608">
        <v>28712.083000522314</v>
      </c>
      <c r="W160" s="608">
        <v>28804.973501123553</v>
      </c>
      <c r="X160" s="608">
        <v>28985.314402715456</v>
      </c>
      <c r="Y160" s="608">
        <v>29216.41599343087</v>
      </c>
      <c r="Z160" s="608">
        <v>29743.976511387566</v>
      </c>
      <c r="AA160" s="608">
        <v>29937.861384268268</v>
      </c>
      <c r="AB160" s="608">
        <v>30043.818184536667</v>
      </c>
      <c r="AC160" s="608">
        <v>6504.207373187781</v>
      </c>
      <c r="AD160" s="608">
        <v>6388.766084612593</v>
      </c>
      <c r="AE160" s="608">
        <v>6180.776208451794</v>
      </c>
      <c r="AF160" s="608">
        <v>5913.797342670384</v>
      </c>
      <c r="AG160" s="608">
        <v>5630.115954557017</v>
      </c>
      <c r="AH160" s="608">
        <v>5373.58252817984</v>
      </c>
    </row>
    <row r="161" spans="1:34" ht="12.75">
      <c r="A161" s="591" t="s">
        <v>285</v>
      </c>
      <c r="B161" s="568">
        <v>0.11108830806400877</v>
      </c>
      <c r="C161" s="605">
        <v>9</v>
      </c>
      <c r="D161" s="570">
        <v>0.1111111111111111</v>
      </c>
      <c r="E161" s="558"/>
      <c r="F161" s="558"/>
      <c r="G161" s="558"/>
      <c r="H161" s="558"/>
      <c r="I161" s="608">
        <v>7788.055670298121</v>
      </c>
      <c r="J161" s="608">
        <v>7753.173941566023</v>
      </c>
      <c r="K161" s="608">
        <v>7941.034317719297</v>
      </c>
      <c r="L161" s="608">
        <v>7973.452382881927</v>
      </c>
      <c r="M161" s="608">
        <v>7986.927016865529</v>
      </c>
      <c r="N161" s="608">
        <v>7990.744063279608</v>
      </c>
      <c r="O161" s="608">
        <v>8079.5914206240905</v>
      </c>
      <c r="P161" s="608">
        <v>8044.304255844082</v>
      </c>
      <c r="Q161" s="608">
        <v>7999.958107062656</v>
      </c>
      <c r="R161" s="608">
        <v>894.6344099328594</v>
      </c>
      <c r="S161" s="608">
        <v>842.0816194695577</v>
      </c>
      <c r="T161" s="608">
        <v>802.28302673242</v>
      </c>
      <c r="U161" s="608">
        <v>779.2101031365974</v>
      </c>
      <c r="V161" s="608">
        <v>775.0778598920565</v>
      </c>
      <c r="W161" s="608">
        <v>788.9872865357617</v>
      </c>
      <c r="X161" s="608">
        <v>815.9915391268904</v>
      </c>
      <c r="Y161" s="608">
        <v>850.5966989924706</v>
      </c>
      <c r="Z161" s="608">
        <v>885.3272652044521</v>
      </c>
      <c r="AA161" s="608">
        <v>912.9771007297198</v>
      </c>
      <c r="AB161" s="608">
        <v>928.0875529103162</v>
      </c>
      <c r="AC161" s="608">
        <v>927.5621218862793</v>
      </c>
      <c r="AD161" s="608">
        <v>911.0990910448122</v>
      </c>
      <c r="AE161" s="608">
        <v>881.4377472724933</v>
      </c>
      <c r="AF161" s="608">
        <v>843.364009915373</v>
      </c>
      <c r="AG161" s="608">
        <v>802.908333274006</v>
      </c>
      <c r="AH161" s="608">
        <v>766.3242153865485</v>
      </c>
    </row>
    <row r="162" spans="1:34" ht="13.5" thickBot="1">
      <c r="A162" s="597" t="s">
        <v>286</v>
      </c>
      <c r="B162" s="568">
        <v>0.518308</v>
      </c>
      <c r="C162" s="605">
        <v>18</v>
      </c>
      <c r="D162" s="607">
        <v>0.05555555555555555</v>
      </c>
      <c r="E162" s="558"/>
      <c r="F162" s="558"/>
      <c r="G162" s="558"/>
      <c r="H162" s="558"/>
      <c r="I162" s="608">
        <v>19893.668861111113</v>
      </c>
      <c r="J162" s="608">
        <v>19730.920149111113</v>
      </c>
      <c r="K162" s="608">
        <v>20607.425854708385</v>
      </c>
      <c r="L162" s="608">
        <v>20758.6797788264</v>
      </c>
      <c r="M162" s="608">
        <v>20821.548776585812</v>
      </c>
      <c r="N162" s="608">
        <v>20839.35808277894</v>
      </c>
      <c r="O162" s="608">
        <v>20772.83549040636</v>
      </c>
      <c r="P162" s="608">
        <v>20624.65916015717</v>
      </c>
      <c r="Q162" s="608">
        <v>20438.442737611393</v>
      </c>
      <c r="R162" s="608">
        <v>20200.002476143076</v>
      </c>
      <c r="S162" s="608">
        <v>19979.325080162012</v>
      </c>
      <c r="T162" s="608">
        <v>19812.204557512025</v>
      </c>
      <c r="U162" s="608">
        <v>19715.31773852661</v>
      </c>
      <c r="V162" s="608">
        <v>19697.96580210751</v>
      </c>
      <c r="W162" s="608">
        <v>19756.373662551494</v>
      </c>
      <c r="X162" s="608">
        <v>20060.128538811277</v>
      </c>
      <c r="Y162" s="608">
        <v>20213.513939458575</v>
      </c>
      <c r="Z162" s="608">
        <v>20367.45519659552</v>
      </c>
      <c r="AA162" s="608">
        <v>4046.7190130372956</v>
      </c>
      <c r="AB162" s="608">
        <v>4113.695231921577</v>
      </c>
      <c r="AC162" s="608">
        <v>4111.36628882617</v>
      </c>
      <c r="AD162" s="608">
        <v>4038.3948420449356</v>
      </c>
      <c r="AE162" s="608">
        <v>3906.9226247245438</v>
      </c>
      <c r="AF162" s="608">
        <v>3738.162951850712</v>
      </c>
      <c r="AG162" s="608">
        <v>3558.84546872977</v>
      </c>
      <c r="AH162" s="608">
        <v>3396.688449334603</v>
      </c>
    </row>
    <row r="164" spans="1:34" ht="12.75">
      <c r="A164" s="609" t="s">
        <v>294</v>
      </c>
      <c r="B164" s="566"/>
      <c r="C164" s="566"/>
      <c r="D164" s="566"/>
      <c r="E164" s="561">
        <v>2001</v>
      </c>
      <c r="F164" s="561">
        <v>2002</v>
      </c>
      <c r="G164" s="561">
        <v>2003</v>
      </c>
      <c r="H164" s="561">
        <v>2004</v>
      </c>
      <c r="I164" s="561">
        <v>2005</v>
      </c>
      <c r="J164" s="561">
        <v>2006</v>
      </c>
      <c r="K164" s="561">
        <v>2007</v>
      </c>
      <c r="L164" s="561">
        <v>2008</v>
      </c>
      <c r="M164" s="561">
        <v>2009</v>
      </c>
      <c r="N164" s="561">
        <v>2010</v>
      </c>
      <c r="O164" s="561">
        <v>2011</v>
      </c>
      <c r="P164" s="561">
        <v>2012</v>
      </c>
      <c r="Q164" s="561">
        <v>2013</v>
      </c>
      <c r="R164" s="561">
        <v>2014</v>
      </c>
      <c r="S164" s="561">
        <v>2015</v>
      </c>
      <c r="T164" s="561">
        <v>2016</v>
      </c>
      <c r="U164" s="561">
        <v>2017</v>
      </c>
      <c r="V164" s="561">
        <v>2018</v>
      </c>
      <c r="W164" s="561">
        <v>2019</v>
      </c>
      <c r="X164" s="561">
        <v>2020</v>
      </c>
      <c r="Y164" s="561">
        <v>2021</v>
      </c>
      <c r="Z164" s="561">
        <v>2022</v>
      </c>
      <c r="AA164" s="561">
        <v>2023</v>
      </c>
      <c r="AB164" s="561">
        <v>2024</v>
      </c>
      <c r="AC164" s="561">
        <v>2025</v>
      </c>
      <c r="AD164" s="561">
        <v>2026</v>
      </c>
      <c r="AE164" s="561">
        <v>2027</v>
      </c>
      <c r="AF164" s="561">
        <v>2028</v>
      </c>
      <c r="AG164" s="561">
        <v>2029</v>
      </c>
      <c r="AH164" s="561">
        <v>2030</v>
      </c>
    </row>
    <row r="165" spans="1:34" ht="12.75">
      <c r="A165" s="591" t="s">
        <v>278</v>
      </c>
      <c r="B165" s="566"/>
      <c r="C165" s="566"/>
      <c r="D165" s="566"/>
      <c r="E165" s="566"/>
      <c r="F165" s="566"/>
      <c r="G165" s="566"/>
      <c r="H165" s="566"/>
      <c r="I165" s="572">
        <v>359031.4304342709</v>
      </c>
      <c r="J165" s="572">
        <v>354495.082935035</v>
      </c>
      <c r="K165" s="572">
        <v>343729.05928825407</v>
      </c>
      <c r="L165" s="572">
        <v>325705.01516580523</v>
      </c>
      <c r="M165" s="572">
        <v>315818.03509116254</v>
      </c>
      <c r="N165" s="572">
        <v>328564.8410393148</v>
      </c>
      <c r="O165" s="572">
        <v>341633.1642904978</v>
      </c>
      <c r="P165" s="572">
        <v>348209.30759421224</v>
      </c>
      <c r="Q165" s="572">
        <v>349623.1808600025</v>
      </c>
      <c r="R165" s="572">
        <v>354754.0466847504</v>
      </c>
      <c r="S165" s="572">
        <v>355562.35246482573</v>
      </c>
      <c r="T165" s="572">
        <v>356277.9287893341</v>
      </c>
      <c r="U165" s="572">
        <v>65996.2359090576</v>
      </c>
      <c r="V165" s="572">
        <v>65502.36317263263</v>
      </c>
      <c r="W165" s="572">
        <v>65110.612075786885</v>
      </c>
      <c r="X165" s="572">
        <v>64815.72816222121</v>
      </c>
      <c r="Y165" s="572">
        <v>63563.09692041687</v>
      </c>
      <c r="Z165" s="572">
        <v>63144.91450522552</v>
      </c>
      <c r="AA165" s="572">
        <v>62806.997022012045</v>
      </c>
      <c r="AB165" s="572">
        <v>62205.4451930917</v>
      </c>
      <c r="AC165" s="572">
        <v>61896.30200204281</v>
      </c>
      <c r="AD165" s="572">
        <v>61200.257348789986</v>
      </c>
      <c r="AE165" s="572">
        <v>60152.94363775314</v>
      </c>
      <c r="AF165" s="572">
        <v>58854.039995169034</v>
      </c>
      <c r="AG165" s="572">
        <v>57858.54863451483</v>
      </c>
      <c r="AH165" s="572">
        <v>57339.34973734518</v>
      </c>
    </row>
    <row r="166" spans="1:34" ht="12.75">
      <c r="A166" s="591" t="s">
        <v>279</v>
      </c>
      <c r="B166" s="566"/>
      <c r="C166" s="566"/>
      <c r="D166" s="566"/>
      <c r="E166" s="566"/>
      <c r="F166" s="566"/>
      <c r="G166" s="566"/>
      <c r="H166" s="566"/>
      <c r="I166" s="572">
        <v>443039.05478454405</v>
      </c>
      <c r="J166" s="572">
        <v>435072.7664540755</v>
      </c>
      <c r="K166" s="572">
        <v>416166.53218579123</v>
      </c>
      <c r="L166" s="572">
        <v>384514.4745811433</v>
      </c>
      <c r="M166" s="572">
        <v>367151.9303744952</v>
      </c>
      <c r="N166" s="572">
        <v>389536.6201480667</v>
      </c>
      <c r="O166" s="572">
        <v>412485.9270590178</v>
      </c>
      <c r="P166" s="572">
        <v>424034.30461798876</v>
      </c>
      <c r="Q166" s="572">
        <v>426517.210105261</v>
      </c>
      <c r="R166" s="572">
        <v>426744.9816487559</v>
      </c>
      <c r="S166" s="572">
        <v>428055.2591496645</v>
      </c>
      <c r="T166" s="572">
        <v>429215.2206163495</v>
      </c>
      <c r="U166" s="572">
        <v>428335.3909903465</v>
      </c>
      <c r="V166" s="572">
        <v>427534.81483364804</v>
      </c>
      <c r="W166" s="572">
        <v>426899.7796021725</v>
      </c>
      <c r="X166" s="572">
        <v>426421.76773234643</v>
      </c>
      <c r="Y166" s="572">
        <v>429814.22409561207</v>
      </c>
      <c r="Z166" s="572">
        <v>429100.66530530044</v>
      </c>
      <c r="AA166" s="572">
        <v>428524.0652815126</v>
      </c>
      <c r="AB166" s="572">
        <v>106143.25378189202</v>
      </c>
      <c r="AC166" s="572">
        <v>105615.75230544426</v>
      </c>
      <c r="AD166" s="572">
        <v>104428.06778611621</v>
      </c>
      <c r="AE166" s="572">
        <v>102641.00100000497</v>
      </c>
      <c r="AF166" s="572">
        <v>100424.63780953074</v>
      </c>
      <c r="AG166" s="572">
        <v>98725.9972515602</v>
      </c>
      <c r="AH166" s="572">
        <v>97840.07062352159</v>
      </c>
    </row>
    <row r="167" spans="1:34" ht="12.75">
      <c r="A167" s="591" t="s">
        <v>280</v>
      </c>
      <c r="B167" s="566"/>
      <c r="C167" s="566"/>
      <c r="D167" s="566"/>
      <c r="E167" s="566"/>
      <c r="F167" s="566"/>
      <c r="G167" s="566"/>
      <c r="H167" s="566"/>
      <c r="I167" s="572">
        <v>202156.6715009361</v>
      </c>
      <c r="J167" s="572">
        <v>198122.68928585362</v>
      </c>
      <c r="K167" s="572">
        <v>188548.91921519936</v>
      </c>
      <c r="L167" s="572">
        <v>172520.89811538992</v>
      </c>
      <c r="M167" s="572">
        <v>163728.82436250802</v>
      </c>
      <c r="N167" s="572">
        <v>175064.02046523493</v>
      </c>
      <c r="O167" s="572">
        <v>186685.12832460878</v>
      </c>
      <c r="P167" s="572">
        <v>192533.0147873382</v>
      </c>
      <c r="Q167" s="572">
        <v>193790.31256039007</v>
      </c>
      <c r="R167" s="572">
        <v>193905.65189000557</v>
      </c>
      <c r="S167" s="572">
        <v>194569.1523705584</v>
      </c>
      <c r="T167" s="572">
        <v>195156.53556994518</v>
      </c>
      <c r="U167" s="572">
        <v>194711.00599376546</v>
      </c>
      <c r="V167" s="572">
        <v>194305.60892000044</v>
      </c>
      <c r="W167" s="572">
        <v>193984.03873279976</v>
      </c>
      <c r="X167" s="572">
        <v>193741.9822942823</v>
      </c>
      <c r="Y167" s="572">
        <v>192713.75578473642</v>
      </c>
      <c r="Z167" s="572">
        <v>192370.48936220468</v>
      </c>
      <c r="AA167" s="572">
        <v>192093.10867530864</v>
      </c>
      <c r="AB167" s="572">
        <v>193920.30222536335</v>
      </c>
      <c r="AC167" s="572">
        <v>193655.00641100455</v>
      </c>
      <c r="AD167" s="572">
        <v>193057.68536864774</v>
      </c>
      <c r="AE167" s="572">
        <v>51621.14072224662</v>
      </c>
      <c r="AF167" s="572">
        <v>50506.46729708125</v>
      </c>
      <c r="AG167" s="572">
        <v>49652.17162161811</v>
      </c>
      <c r="AH167" s="572">
        <v>49206.61338767644</v>
      </c>
    </row>
    <row r="168" spans="1:34" ht="12.75">
      <c r="A168" s="591" t="s">
        <v>281</v>
      </c>
      <c r="B168" s="566"/>
      <c r="C168" s="566"/>
      <c r="D168" s="566"/>
      <c r="E168" s="566"/>
      <c r="F168" s="566"/>
      <c r="G168" s="566"/>
      <c r="H168" s="566"/>
      <c r="I168" s="572">
        <v>421620.86897261546</v>
      </c>
      <c r="J168" s="572">
        <v>415599.5308475018</v>
      </c>
      <c r="K168" s="572">
        <v>401309.20836864505</v>
      </c>
      <c r="L168" s="572">
        <v>377384.924776722</v>
      </c>
      <c r="M168" s="572">
        <v>364261.40413027414</v>
      </c>
      <c r="N168" s="572">
        <v>381180.9255386235</v>
      </c>
      <c r="O168" s="572">
        <v>398527.21416331787</v>
      </c>
      <c r="P168" s="572">
        <v>407256.08301596565</v>
      </c>
      <c r="Q168" s="572">
        <v>409132.79307859106</v>
      </c>
      <c r="R168" s="572">
        <v>409304.95474557666</v>
      </c>
      <c r="S168" s="572">
        <v>410295.3311346065</v>
      </c>
      <c r="T168" s="572">
        <v>416995.4398958523</v>
      </c>
      <c r="U168" s="572">
        <v>416282.9170409407</v>
      </c>
      <c r="V168" s="572">
        <v>415634.57696249126</v>
      </c>
      <c r="W168" s="572">
        <v>85475.09556142201</v>
      </c>
      <c r="X168" s="572">
        <v>85087.98154286214</v>
      </c>
      <c r="Y168" s="572">
        <v>83443.56795676616</v>
      </c>
      <c r="Z168" s="572">
        <v>82894.59167224003</v>
      </c>
      <c r="AA168" s="572">
        <v>82450.98458195609</v>
      </c>
      <c r="AB168" s="572">
        <v>81661.28689024546</v>
      </c>
      <c r="AC168" s="572">
        <v>81255.45375560515</v>
      </c>
      <c r="AD168" s="572">
        <v>80341.7089549488</v>
      </c>
      <c r="AE168" s="572">
        <v>78966.82955081321</v>
      </c>
      <c r="AF168" s="572">
        <v>77261.671060739</v>
      </c>
      <c r="AG168" s="572">
        <v>75954.82235405741</v>
      </c>
      <c r="AH168" s="572">
        <v>75273.23491483467</v>
      </c>
    </row>
    <row r="169" spans="1:34" ht="12.75">
      <c r="A169" s="591" t="s">
        <v>282</v>
      </c>
      <c r="B169" s="566"/>
      <c r="C169" s="566"/>
      <c r="D169" s="566"/>
      <c r="E169" s="566"/>
      <c r="F169" s="566"/>
      <c r="G169" s="566"/>
      <c r="H169" s="566"/>
      <c r="I169" s="572">
        <v>408655.52781210176</v>
      </c>
      <c r="J169" s="572">
        <v>402819.3529670344</v>
      </c>
      <c r="K169" s="572">
        <v>388968.4748322957</v>
      </c>
      <c r="L169" s="572">
        <v>365779.8913008226</v>
      </c>
      <c r="M169" s="572">
        <v>353059.9344599873</v>
      </c>
      <c r="N169" s="572">
        <v>369459.1605426654</v>
      </c>
      <c r="O169" s="572">
        <v>386272.0302442502</v>
      </c>
      <c r="P169" s="572">
        <v>394732.47603971924</v>
      </c>
      <c r="Q169" s="572">
        <v>396551.47504482383</v>
      </c>
      <c r="R169" s="572">
        <v>396718.342536612</v>
      </c>
      <c r="S169" s="572">
        <v>397678.2636785086</v>
      </c>
      <c r="T169" s="572">
        <v>404172.3361585956</v>
      </c>
      <c r="U169" s="572">
        <v>403481.72422550595</v>
      </c>
      <c r="V169" s="572">
        <v>402853.32137247326</v>
      </c>
      <c r="W169" s="572">
        <v>82846.63512163925</v>
      </c>
      <c r="X169" s="572">
        <v>82471.4253177139</v>
      </c>
      <c r="Y169" s="572">
        <v>80877.57939731407</v>
      </c>
      <c r="Z169" s="572">
        <v>80345.48478383817</v>
      </c>
      <c r="AA169" s="572">
        <v>79915.5191370643</v>
      </c>
      <c r="AB169" s="572">
        <v>79150.10558482629</v>
      </c>
      <c r="AC169" s="572">
        <v>78756.75229981408</v>
      </c>
      <c r="AD169" s="572">
        <v>77871.10623417297</v>
      </c>
      <c r="AE169" s="572">
        <v>76538.50600035602</v>
      </c>
      <c r="AF169" s="572">
        <v>74885.78315373189</v>
      </c>
      <c r="AG169" s="572">
        <v>73619.12159283507</v>
      </c>
      <c r="AH169" s="572">
        <v>72958.49377475673</v>
      </c>
    </row>
    <row r="170" spans="1:34" ht="12.75">
      <c r="A170" s="591" t="s">
        <v>283</v>
      </c>
      <c r="B170" s="566"/>
      <c r="C170" s="566"/>
      <c r="D170" s="566"/>
      <c r="E170" s="566"/>
      <c r="F170" s="566"/>
      <c r="G170" s="566"/>
      <c r="H170" s="566"/>
      <c r="I170" s="572">
        <v>479581.446879219</v>
      </c>
      <c r="J170" s="572">
        <v>474806.43541841605</v>
      </c>
      <c r="K170" s="572">
        <v>463473.99532000785</v>
      </c>
      <c r="L170" s="572">
        <v>444501.67953749583</v>
      </c>
      <c r="M170" s="572">
        <v>434094.53079567186</v>
      </c>
      <c r="N170" s="572">
        <v>447511.96508643345</v>
      </c>
      <c r="O170" s="572">
        <v>467337.21750811563</v>
      </c>
      <c r="P170" s="572">
        <v>475028.4663348689</v>
      </c>
      <c r="Q170" s="572">
        <v>476682.0877044862</v>
      </c>
      <c r="R170" s="572">
        <v>70190.41988683824</v>
      </c>
      <c r="S170" s="572">
        <v>71063.06803504124</v>
      </c>
      <c r="T170" s="572">
        <v>71835.60532213312</v>
      </c>
      <c r="U170" s="572">
        <v>71249.6365534309</v>
      </c>
      <c r="V170" s="572">
        <v>70716.45079686113</v>
      </c>
      <c r="W170" s="572">
        <v>70293.51571753129</v>
      </c>
      <c r="X170" s="572">
        <v>69975.1585964379</v>
      </c>
      <c r="Y170" s="572">
        <v>68622.81600470257</v>
      </c>
      <c r="Z170" s="572">
        <v>68171.34563393056</v>
      </c>
      <c r="AA170" s="572">
        <v>67806.52940566585</v>
      </c>
      <c r="AB170" s="572">
        <v>67157.0931372446</v>
      </c>
      <c r="AC170" s="572">
        <v>66823.34167851666</v>
      </c>
      <c r="AD170" s="572">
        <v>66071.8908133861</v>
      </c>
      <c r="AE170" s="572">
        <v>64941.20933979983</v>
      </c>
      <c r="AF170" s="572">
        <v>63538.91099388243</v>
      </c>
      <c r="AG170" s="572">
        <v>62464.17700850134</v>
      </c>
      <c r="AH170" s="572">
        <v>61903.649090314386</v>
      </c>
    </row>
    <row r="171" spans="1:34" ht="12.75">
      <c r="A171" s="591" t="s">
        <v>284</v>
      </c>
      <c r="B171" s="566"/>
      <c r="C171" s="566"/>
      <c r="D171" s="566"/>
      <c r="E171" s="566"/>
      <c r="F171" s="566"/>
      <c r="G171" s="566"/>
      <c r="H171" s="566"/>
      <c r="I171" s="572">
        <v>314119.8199611556</v>
      </c>
      <c r="J171" s="572">
        <v>308259.0774674517</v>
      </c>
      <c r="K171" s="572">
        <v>294349.89341893286</v>
      </c>
      <c r="L171" s="572">
        <v>271063.69646981836</v>
      </c>
      <c r="M171" s="572">
        <v>258290.194380831</v>
      </c>
      <c r="N171" s="572">
        <v>274758.45376614423</v>
      </c>
      <c r="O171" s="572">
        <v>291642.09802235867</v>
      </c>
      <c r="P171" s="572">
        <v>300138.15845671867</v>
      </c>
      <c r="Q171" s="572">
        <v>301964.81462248304</v>
      </c>
      <c r="R171" s="572">
        <v>302132.3845507156</v>
      </c>
      <c r="S171" s="572">
        <v>303096.346525171</v>
      </c>
      <c r="T171" s="572">
        <v>303949.7220467246</v>
      </c>
      <c r="U171" s="572">
        <v>303302.4375570817</v>
      </c>
      <c r="V171" s="572">
        <v>302713.4592893654</v>
      </c>
      <c r="W171" s="572">
        <v>302246.26832015655</v>
      </c>
      <c r="X171" s="572">
        <v>301894.59833762917</v>
      </c>
      <c r="Y171" s="572">
        <v>300400.7467348339</v>
      </c>
      <c r="Z171" s="572">
        <v>303667.2740090632</v>
      </c>
      <c r="AA171" s="572">
        <v>303244.1339141035</v>
      </c>
      <c r="AB171" s="572">
        <v>302490.8710299464</v>
      </c>
      <c r="AC171" s="572">
        <v>77506.51685059634</v>
      </c>
      <c r="AD171" s="572">
        <v>76634.93010145053</v>
      </c>
      <c r="AE171" s="572">
        <v>75323.48442268188</v>
      </c>
      <c r="AF171" s="572">
        <v>73696.99796379903</v>
      </c>
      <c r="AG171" s="572">
        <v>72450.44420495538</v>
      </c>
      <c r="AH171" s="572">
        <v>71800.30361867348</v>
      </c>
    </row>
    <row r="172" spans="1:34" ht="12.75">
      <c r="A172" s="591" t="s">
        <v>285</v>
      </c>
      <c r="B172" s="566"/>
      <c r="C172" s="566"/>
      <c r="D172" s="566"/>
      <c r="E172" s="566"/>
      <c r="F172" s="566"/>
      <c r="G172" s="566"/>
      <c r="H172" s="566"/>
      <c r="I172" s="572">
        <v>79326.9998955482</v>
      </c>
      <c r="J172" s="572">
        <v>78537.17089753912</v>
      </c>
      <c r="K172" s="572">
        <v>76662.68538448894</v>
      </c>
      <c r="L172" s="572">
        <v>73524.4970707182</v>
      </c>
      <c r="M172" s="572">
        <v>71803.06290655724</v>
      </c>
      <c r="N172" s="572">
        <v>74022.42484290386</v>
      </c>
      <c r="O172" s="572">
        <v>77301.69639733506</v>
      </c>
      <c r="P172" s="572">
        <v>78573.89676881892</v>
      </c>
      <c r="Q172" s="572">
        <v>78847.42032371978</v>
      </c>
      <c r="R172" s="572">
        <v>11610.114334623086</v>
      </c>
      <c r="S172" s="572">
        <v>11754.458032678576</v>
      </c>
      <c r="T172" s="572">
        <v>11882.242511605426</v>
      </c>
      <c r="U172" s="572">
        <v>11785.318110638465</v>
      </c>
      <c r="V172" s="572">
        <v>11697.12448527837</v>
      </c>
      <c r="W172" s="572">
        <v>11627.167294039755</v>
      </c>
      <c r="X172" s="572">
        <v>11574.508219181755</v>
      </c>
      <c r="Y172" s="572">
        <v>11350.81883058797</v>
      </c>
      <c r="Z172" s="572">
        <v>11276.141650542484</v>
      </c>
      <c r="AA172" s="572">
        <v>11215.797829717536</v>
      </c>
      <c r="AB172" s="572">
        <v>11108.37534468927</v>
      </c>
      <c r="AC172" s="572">
        <v>11053.169910651039</v>
      </c>
      <c r="AD172" s="572">
        <v>10928.873311840503</v>
      </c>
      <c r="AE172" s="572">
        <v>10741.848626626472</v>
      </c>
      <c r="AF172" s="572">
        <v>10509.896115819412</v>
      </c>
      <c r="AG172" s="572">
        <v>10332.125638456599</v>
      </c>
      <c r="AH172" s="572">
        <v>10239.40937848279</v>
      </c>
    </row>
    <row r="173" spans="1:34" ht="12.75">
      <c r="A173" s="591" t="s">
        <v>286</v>
      </c>
      <c r="B173" s="566"/>
      <c r="C173" s="566"/>
      <c r="D173" s="566"/>
      <c r="E173" s="566"/>
      <c r="F173" s="566"/>
      <c r="G173" s="566"/>
      <c r="H173" s="566"/>
      <c r="I173" s="572">
        <v>209647.65258923793</v>
      </c>
      <c r="J173" s="572">
        <v>205815.73840611288</v>
      </c>
      <c r="K173" s="572">
        <v>197043.7693653597</v>
      </c>
      <c r="L173" s="572">
        <v>182628.3816639805</v>
      </c>
      <c r="M173" s="572">
        <v>175055.6850654808</v>
      </c>
      <c r="N173" s="572">
        <v>185239.43454276025</v>
      </c>
      <c r="O173" s="572">
        <v>195628.73254555068</v>
      </c>
      <c r="P173" s="572">
        <v>200920.1935287708</v>
      </c>
      <c r="Q173" s="572">
        <v>202020.51569232246</v>
      </c>
      <c r="R173" s="572">
        <v>202051.07369002246</v>
      </c>
      <c r="S173" s="572">
        <v>202570.56177340067</v>
      </c>
      <c r="T173" s="572">
        <v>203036.10988249182</v>
      </c>
      <c r="U173" s="572">
        <v>202585.55256843503</v>
      </c>
      <c r="V173" s="572">
        <v>202167.36015097334</v>
      </c>
      <c r="W173" s="572">
        <v>201818.57374564023</v>
      </c>
      <c r="X173" s="572">
        <v>204197.0011366654</v>
      </c>
      <c r="Y173" s="572">
        <v>203226.56501012092</v>
      </c>
      <c r="Z173" s="572">
        <v>202876.1974525007</v>
      </c>
      <c r="AA173" s="572">
        <v>48424.60870871463</v>
      </c>
      <c r="AB173" s="572">
        <v>47949.864381512474</v>
      </c>
      <c r="AC173" s="572">
        <v>47720.364762282545</v>
      </c>
      <c r="AD173" s="572">
        <v>47189.5258772979</v>
      </c>
      <c r="AE173" s="572">
        <v>46363.91237618515</v>
      </c>
      <c r="AF173" s="572">
        <v>45334.26704852573</v>
      </c>
      <c r="AG173" s="572">
        <v>44548.04093061935</v>
      </c>
      <c r="AH173" s="572">
        <v>44151.76765681043</v>
      </c>
    </row>
    <row r="174" spans="1:34" ht="15">
      <c r="A174" s="533"/>
      <c r="B174" s="533"/>
      <c r="C174" s="533"/>
      <c r="D174" s="533"/>
      <c r="E174" s="533"/>
      <c r="F174" s="533"/>
      <c r="G174" s="533"/>
      <c r="H174" s="533"/>
      <c r="I174" s="610"/>
      <c r="J174" s="533"/>
      <c r="K174" s="533"/>
      <c r="L174" s="533"/>
      <c r="M174" s="533"/>
      <c r="N174" s="533"/>
      <c r="O174" s="533"/>
      <c r="P174" s="533"/>
      <c r="Q174" s="533"/>
      <c r="R174" s="533"/>
      <c r="S174" s="533"/>
      <c r="T174" s="533"/>
      <c r="U174" s="533"/>
      <c r="V174" s="533"/>
      <c r="W174" s="533"/>
      <c r="X174" s="533"/>
      <c r="Y174" s="533"/>
      <c r="Z174" s="533"/>
      <c r="AA174" s="533"/>
      <c r="AB174" s="533"/>
      <c r="AC174" s="533"/>
      <c r="AD174" s="533"/>
      <c r="AE174" s="533"/>
      <c r="AF174" s="533"/>
      <c r="AG174" s="533"/>
      <c r="AH174" s="533"/>
    </row>
  </sheetData>
  <mergeCells count="2">
    <mergeCell ref="F22:AC22"/>
    <mergeCell ref="A129:C129"/>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799847602844"/>
  </sheetPr>
  <dimension ref="A1:AK74"/>
  <sheetViews>
    <sheetView zoomScale="70" zoomScaleNormal="70" workbookViewId="0" topLeftCell="A28">
      <selection activeCell="H16" sqref="H16"/>
    </sheetView>
  </sheetViews>
  <sheetFormatPr defaultColWidth="9.140625" defaultRowHeight="15"/>
  <cols>
    <col min="1" max="1" width="30.7109375" style="0" customWidth="1"/>
    <col min="4" max="4" width="23.421875" style="0" customWidth="1"/>
    <col min="5" max="5" width="13.57421875" style="0" customWidth="1"/>
    <col min="32" max="32" width="9.7109375" style="0" bestFit="1" customWidth="1"/>
  </cols>
  <sheetData>
    <row r="1" spans="1:36" ht="15.75" thickBot="1">
      <c r="A1" s="93" t="s">
        <v>126</v>
      </c>
      <c r="B1" s="90"/>
      <c r="C1" s="90"/>
      <c r="D1" s="90"/>
      <c r="E1" s="90"/>
      <c r="F1" s="90"/>
      <c r="G1" s="90"/>
      <c r="H1" s="90"/>
      <c r="I1" s="90"/>
      <c r="J1" s="90"/>
      <c r="K1" s="90"/>
      <c r="L1" s="96"/>
      <c r="M1" s="96"/>
      <c r="N1" s="96"/>
      <c r="O1" s="96"/>
      <c r="P1" s="96"/>
      <c r="Q1" s="96"/>
      <c r="R1" s="96"/>
      <c r="S1" s="96"/>
      <c r="T1" s="90"/>
      <c r="U1" s="90"/>
      <c r="V1" s="90"/>
      <c r="W1" s="90"/>
      <c r="X1" s="90"/>
      <c r="Y1" s="90"/>
      <c r="Z1" s="90"/>
      <c r="AA1" s="90"/>
      <c r="AB1" s="90"/>
      <c r="AC1" s="90"/>
      <c r="AD1" s="90"/>
      <c r="AE1" s="90"/>
      <c r="AF1" s="90"/>
      <c r="AG1" s="90"/>
      <c r="AH1" s="90"/>
      <c r="AI1" s="90"/>
      <c r="AJ1" s="90"/>
    </row>
    <row r="2" spans="1:36" ht="15.75" thickBot="1">
      <c r="A2" s="98" t="s">
        <v>92</v>
      </c>
      <c r="B2" s="99"/>
      <c r="C2" s="90"/>
      <c r="D2" s="179" t="s">
        <v>93</v>
      </c>
      <c r="E2" s="180">
        <v>5251877</v>
      </c>
      <c r="F2" s="181">
        <v>0.9637581045263163</v>
      </c>
      <c r="G2" s="90"/>
      <c r="H2" s="90"/>
      <c r="I2" s="90"/>
      <c r="J2" s="90"/>
      <c r="K2" s="90"/>
      <c r="L2" s="96"/>
      <c r="M2" s="96"/>
      <c r="N2" s="96"/>
      <c r="O2" s="96"/>
      <c r="P2" s="96"/>
      <c r="Q2" s="96"/>
      <c r="R2" s="96"/>
      <c r="S2" s="96"/>
      <c r="T2" s="90"/>
      <c r="U2" s="90"/>
      <c r="V2" s="90"/>
      <c r="W2" s="90"/>
      <c r="X2" s="90"/>
      <c r="Y2" s="90"/>
      <c r="Z2" s="90"/>
      <c r="AA2" s="90"/>
      <c r="AB2" s="90"/>
      <c r="AC2" s="90"/>
      <c r="AD2" s="90"/>
      <c r="AE2" s="90"/>
      <c r="AF2" s="90"/>
      <c r="AG2" s="90"/>
      <c r="AH2" s="90"/>
      <c r="AI2" s="90"/>
      <c r="AJ2" s="90"/>
    </row>
    <row r="3" spans="1:36" ht="15.75" thickBot="1">
      <c r="A3" s="129" t="s">
        <v>94</v>
      </c>
      <c r="B3" s="130"/>
      <c r="C3" s="104"/>
      <c r="D3" s="104"/>
      <c r="E3" s="90"/>
      <c r="F3" s="90"/>
      <c r="G3" s="90"/>
      <c r="H3" s="90"/>
      <c r="I3" s="90"/>
      <c r="J3" s="90"/>
      <c r="K3" s="90"/>
      <c r="L3" s="96"/>
      <c r="M3" s="96"/>
      <c r="N3" s="96"/>
      <c r="O3" s="96"/>
      <c r="P3" s="96"/>
      <c r="Q3" s="96"/>
      <c r="R3" s="96"/>
      <c r="S3" s="96"/>
      <c r="T3" s="90"/>
      <c r="U3" s="90"/>
      <c r="V3" s="90"/>
      <c r="W3" s="90"/>
      <c r="X3" s="90"/>
      <c r="Y3" s="90"/>
      <c r="Z3" s="90"/>
      <c r="AA3" s="90"/>
      <c r="AB3" s="90"/>
      <c r="AC3" s="90"/>
      <c r="AD3" s="90"/>
      <c r="AE3" s="90"/>
      <c r="AF3" s="90"/>
      <c r="AG3" s="90"/>
      <c r="AH3" s="90"/>
      <c r="AI3" s="90"/>
      <c r="AJ3" s="90"/>
    </row>
    <row r="4" spans="1:36" ht="27" thickBot="1">
      <c r="A4" s="142" t="s">
        <v>24</v>
      </c>
      <c r="B4" s="143"/>
      <c r="C4" s="144" t="s">
        <v>95</v>
      </c>
      <c r="D4" s="145">
        <v>2000</v>
      </c>
      <c r="E4" s="145">
        <v>2001</v>
      </c>
      <c r="F4" s="145">
        <v>2002</v>
      </c>
      <c r="G4" s="145">
        <v>2003</v>
      </c>
      <c r="H4" s="145">
        <v>2004</v>
      </c>
      <c r="I4" s="145">
        <v>2005</v>
      </c>
      <c r="J4" s="145">
        <v>2006</v>
      </c>
      <c r="K4" s="145">
        <v>2007</v>
      </c>
      <c r="L4" s="145">
        <v>2008</v>
      </c>
      <c r="M4" s="145">
        <v>2009</v>
      </c>
      <c r="N4" s="145">
        <v>2010</v>
      </c>
      <c r="O4" s="145">
        <v>2011</v>
      </c>
      <c r="P4" s="145">
        <v>2012</v>
      </c>
      <c r="Q4" s="145">
        <v>2013</v>
      </c>
      <c r="R4" s="145">
        <v>2014</v>
      </c>
      <c r="S4" s="145">
        <v>2015</v>
      </c>
      <c r="T4" s="145">
        <v>2016</v>
      </c>
      <c r="U4" s="145">
        <v>2017</v>
      </c>
      <c r="V4" s="145">
        <v>2018</v>
      </c>
      <c r="W4" s="145">
        <v>2019</v>
      </c>
      <c r="X4" s="145">
        <v>2020</v>
      </c>
      <c r="Y4" s="145">
        <v>2021</v>
      </c>
      <c r="Z4" s="145">
        <v>2022</v>
      </c>
      <c r="AA4" s="145">
        <v>2023</v>
      </c>
      <c r="AB4" s="145">
        <v>2024</v>
      </c>
      <c r="AC4" s="146">
        <v>2025</v>
      </c>
      <c r="AD4" s="145">
        <v>2026</v>
      </c>
      <c r="AE4" s="146">
        <v>2027</v>
      </c>
      <c r="AF4" s="145">
        <v>2028</v>
      </c>
      <c r="AG4" s="146">
        <v>2029</v>
      </c>
      <c r="AH4" s="145">
        <v>2030</v>
      </c>
      <c r="AI4" s="90"/>
      <c r="AJ4" s="90"/>
    </row>
    <row r="5" spans="1:36" ht="15.75" thickBot="1">
      <c r="A5" s="139" t="s">
        <v>96</v>
      </c>
      <c r="B5" s="140"/>
      <c r="C5" s="182"/>
      <c r="D5" s="184">
        <v>7096.094178082192</v>
      </c>
      <c r="E5" s="183">
        <v>6838.26906392694</v>
      </c>
      <c r="F5" s="103">
        <v>6929.972260273973</v>
      </c>
      <c r="G5" s="103">
        <v>6942.636872146119</v>
      </c>
      <c r="H5" s="103">
        <v>7057.315068493151</v>
      </c>
      <c r="I5" s="103">
        <v>7234.386529680365</v>
      </c>
      <c r="J5" s="103">
        <v>7332.774186484019</v>
      </c>
      <c r="K5" s="103">
        <v>7432.499915420202</v>
      </c>
      <c r="L5" s="103">
        <v>7533.581914269917</v>
      </c>
      <c r="M5" s="103">
        <v>7636.038628303989</v>
      </c>
      <c r="N5" s="103">
        <v>7739.888753648924</v>
      </c>
      <c r="O5" s="103">
        <v>7845.151240698549</v>
      </c>
      <c r="P5" s="103">
        <v>7951.845297572051</v>
      </c>
      <c r="Q5" s="103">
        <v>8059.990393619032</v>
      </c>
      <c r="R5" s="103">
        <v>8169.606262972252</v>
      </c>
      <c r="S5" s="103">
        <v>8280.712908148675</v>
      </c>
      <c r="T5" s="103">
        <v>8393.330603699498</v>
      </c>
      <c r="U5" s="103">
        <v>8507.479899909811</v>
      </c>
      <c r="V5" s="103">
        <v>8623.181626548585</v>
      </c>
      <c r="W5" s="103">
        <v>8740.456896669648</v>
      </c>
      <c r="X5" s="103">
        <v>8859.327110464355</v>
      </c>
      <c r="Y5" s="103">
        <v>8979.813959166671</v>
      </c>
      <c r="Z5" s="103">
        <v>9101.93942901134</v>
      </c>
      <c r="AA5" s="103">
        <v>9225.725805245893</v>
      </c>
      <c r="AB5" s="103">
        <v>9351.195676197238</v>
      </c>
      <c r="AC5" s="141">
        <v>9478.371937393522</v>
      </c>
      <c r="AD5" s="141">
        <v>9607.277795742075</v>
      </c>
      <c r="AE5" s="141">
        <v>9737.936773764166</v>
      </c>
      <c r="AF5" s="141">
        <v>9870.37271388736</v>
      </c>
      <c r="AG5" s="141">
        <v>10004.60978279623</v>
      </c>
      <c r="AH5" s="141">
        <v>10140.672475842259</v>
      </c>
      <c r="AI5" s="89"/>
      <c r="AJ5" s="89"/>
    </row>
    <row r="6" spans="1:36" ht="15.75" thickBot="1">
      <c r="A6" s="133" t="s">
        <v>97</v>
      </c>
      <c r="B6" s="92"/>
      <c r="C6" s="185">
        <v>0.0136</v>
      </c>
      <c r="D6" s="207">
        <v>62161785</v>
      </c>
      <c r="E6" s="208">
        <v>59903237</v>
      </c>
      <c r="F6" s="209">
        <v>60706557</v>
      </c>
      <c r="G6" s="209">
        <v>60817499</v>
      </c>
      <c r="H6" s="209">
        <v>61822080</v>
      </c>
      <c r="I6" s="209">
        <v>63373226</v>
      </c>
      <c r="J6" s="209">
        <v>64235101.873600006</v>
      </c>
      <c r="K6" s="209">
        <v>65108699.25908097</v>
      </c>
      <c r="L6" s="209">
        <v>65994177.569004476</v>
      </c>
      <c r="M6" s="209">
        <v>66891698.38394294</v>
      </c>
      <c r="N6" s="209">
        <v>67801425.48196457</v>
      </c>
      <c r="O6" s="209">
        <v>68723524.86851929</v>
      </c>
      <c r="P6" s="209">
        <v>69658164.80673116</v>
      </c>
      <c r="Q6" s="209">
        <v>70605515.84810272</v>
      </c>
      <c r="R6" s="209">
        <v>71565750.86363693</v>
      </c>
      <c r="S6" s="209">
        <v>72539045.0753824</v>
      </c>
      <c r="T6" s="209">
        <v>73525576.0884076</v>
      </c>
      <c r="U6" s="209">
        <v>74525523.92320995</v>
      </c>
      <c r="V6" s="209">
        <v>75539071.04856561</v>
      </c>
      <c r="W6" s="209">
        <v>76566402.41482611</v>
      </c>
      <c r="X6" s="209">
        <v>77607705.48766775</v>
      </c>
      <c r="Y6" s="209">
        <v>78663170.28230004</v>
      </c>
      <c r="Z6" s="209">
        <v>79732989.39813933</v>
      </c>
      <c r="AA6" s="209">
        <v>80817358.05395402</v>
      </c>
      <c r="AB6" s="209">
        <v>81916474.1234878</v>
      </c>
      <c r="AC6" s="209">
        <v>83030538.17156725</v>
      </c>
      <c r="AD6" s="209">
        <v>84159753.49070057</v>
      </c>
      <c r="AE6" s="209">
        <v>85304326.1381741</v>
      </c>
      <c r="AF6" s="209">
        <v>86464464.97365327</v>
      </c>
      <c r="AG6" s="209">
        <v>87640381.69729497</v>
      </c>
      <c r="AH6" s="209">
        <v>88832290.88837819</v>
      </c>
      <c r="AI6" s="89"/>
      <c r="AJ6" s="89"/>
    </row>
    <row r="7" spans="1:36" ht="15.75" thickBot="1">
      <c r="A7" s="134" t="s">
        <v>98</v>
      </c>
      <c r="B7" s="135"/>
      <c r="C7" s="135"/>
      <c r="D7" s="136">
        <v>12495.485693180231</v>
      </c>
      <c r="E7" s="102">
        <v>11845.854370783209</v>
      </c>
      <c r="F7" s="102">
        <v>11798.7631023065</v>
      </c>
      <c r="G7" s="102">
        <v>11605.750857409625</v>
      </c>
      <c r="H7" s="102">
        <v>11575.501828351376</v>
      </c>
      <c r="I7" s="102">
        <v>11629.45365389895</v>
      </c>
      <c r="J7" s="102">
        <v>11572.085778896635</v>
      </c>
      <c r="K7" s="137">
        <v>11553.341704394823</v>
      </c>
      <c r="L7" s="137">
        <v>11594.490158869601</v>
      </c>
      <c r="M7" s="137">
        <v>11668.382215173444</v>
      </c>
      <c r="N7" s="137">
        <v>11702.846922596476</v>
      </c>
      <c r="O7" s="137">
        <v>11697.782719338691</v>
      </c>
      <c r="P7" s="137">
        <v>11674.759798334439</v>
      </c>
      <c r="Q7" s="137">
        <v>11650.270087020355</v>
      </c>
      <c r="R7" s="137">
        <v>11628.236752168692</v>
      </c>
      <c r="S7" s="137">
        <v>11606.784498471472</v>
      </c>
      <c r="T7" s="137">
        <v>11586.171944747206</v>
      </c>
      <c r="U7" s="137">
        <v>11569.66828055399</v>
      </c>
      <c r="V7" s="137">
        <v>11556.990336543193</v>
      </c>
      <c r="W7" s="137">
        <v>11547.740542818807</v>
      </c>
      <c r="X7" s="137">
        <v>11541.559811706056</v>
      </c>
      <c r="Y7" s="137">
        <v>11540.693798948863</v>
      </c>
      <c r="Z7" s="137">
        <v>11542.939659734868</v>
      </c>
      <c r="AA7" s="137">
        <v>11548.012385152613</v>
      </c>
      <c r="AB7" s="137">
        <v>11556.454033794867</v>
      </c>
      <c r="AC7" s="138">
        <v>11567.487101900791</v>
      </c>
      <c r="AD7" s="138">
        <v>11581.937917526342</v>
      </c>
      <c r="AE7" s="138">
        <v>11600.518647451017</v>
      </c>
      <c r="AF7" s="138">
        <v>11623.69252433025</v>
      </c>
      <c r="AG7" s="138">
        <v>11650.669167325697</v>
      </c>
      <c r="AH7" s="138">
        <v>11680.308151133284</v>
      </c>
      <c r="AI7" s="89"/>
      <c r="AJ7" s="89"/>
    </row>
    <row r="8" spans="1:36" ht="15.75" thickBot="1">
      <c r="A8" s="131"/>
      <c r="B8" s="128"/>
      <c r="C8" s="128"/>
      <c r="D8" s="154"/>
      <c r="E8" s="128"/>
      <c r="F8" s="128"/>
      <c r="G8" s="128"/>
      <c r="H8" s="128"/>
      <c r="I8" s="128"/>
      <c r="J8" s="128"/>
      <c r="K8" s="127"/>
      <c r="L8" s="132"/>
      <c r="M8" s="132"/>
      <c r="N8" s="132"/>
      <c r="O8" s="132"/>
      <c r="P8" s="132"/>
      <c r="Q8" s="132"/>
      <c r="R8" s="132"/>
      <c r="S8" s="132"/>
      <c r="T8" s="132"/>
      <c r="U8" s="132"/>
      <c r="V8" s="132"/>
      <c r="W8" s="132"/>
      <c r="X8" s="132"/>
      <c r="Y8" s="132"/>
      <c r="Z8" s="89"/>
      <c r="AA8" s="89"/>
      <c r="AB8" s="89"/>
      <c r="AC8" s="89"/>
      <c r="AD8" s="89"/>
      <c r="AE8" s="89"/>
      <c r="AF8" s="89"/>
      <c r="AG8" s="89"/>
      <c r="AH8" s="89"/>
      <c r="AI8" s="89"/>
      <c r="AJ8" s="89"/>
    </row>
    <row r="9" spans="1:36" ht="15.75" thickBot="1">
      <c r="A9" s="147" t="s">
        <v>99</v>
      </c>
      <c r="B9" s="90"/>
      <c r="C9" s="178"/>
      <c r="D9" s="206">
        <v>4974739.399999999</v>
      </c>
      <c r="E9" s="206">
        <v>5056894.6</v>
      </c>
      <c r="F9" s="206">
        <v>5145162.8</v>
      </c>
      <c r="G9" s="206">
        <v>5240289.9</v>
      </c>
      <c r="H9" s="206">
        <v>5340768.885594389</v>
      </c>
      <c r="I9" s="206">
        <v>5449372.591871774</v>
      </c>
      <c r="J9" s="206">
        <v>5550866.378016482</v>
      </c>
      <c r="K9" s="205">
        <v>5635486.331570545</v>
      </c>
      <c r="L9" s="205">
        <v>5691856.792730121</v>
      </c>
      <c r="M9" s="205">
        <v>5732731.166190088</v>
      </c>
      <c r="N9" s="205">
        <v>5793583.8971840255</v>
      </c>
      <c r="O9" s="205">
        <v>5874918.907059715</v>
      </c>
      <c r="P9" s="205">
        <v>5966560.855210815</v>
      </c>
      <c r="Q9" s="205">
        <v>6060418.798939675</v>
      </c>
      <c r="R9" s="205">
        <v>6154480.028994057</v>
      </c>
      <c r="S9" s="205">
        <v>6249710.683000555</v>
      </c>
      <c r="T9" s="205">
        <v>6345976.603751485</v>
      </c>
      <c r="U9" s="205">
        <v>6441457.275699995</v>
      </c>
      <c r="V9" s="205">
        <v>6536223.432645015</v>
      </c>
      <c r="W9" s="205">
        <v>6630422.820024343</v>
      </c>
      <c r="X9" s="205">
        <v>6724195.581341955</v>
      </c>
      <c r="Y9" s="205">
        <v>6816156.086687331</v>
      </c>
      <c r="Z9" s="205">
        <v>6907511.582709836</v>
      </c>
      <c r="AA9" s="205">
        <v>6998378.193450991</v>
      </c>
      <c r="AB9" s="205">
        <v>7088374.503453838</v>
      </c>
      <c r="AC9" s="205">
        <v>7177923.557651818</v>
      </c>
      <c r="AD9" s="205">
        <v>7266465.602733547</v>
      </c>
      <c r="AE9" s="205">
        <v>7353492.436902209</v>
      </c>
      <c r="AF9" s="205">
        <v>7438640.070069755</v>
      </c>
      <c r="AG9" s="205">
        <v>7522347.466794647</v>
      </c>
      <c r="AH9" s="210">
        <v>7605303.707655968</v>
      </c>
      <c r="AI9" s="212">
        <v>7605303.707655968</v>
      </c>
      <c r="AJ9" s="90"/>
    </row>
    <row r="10" spans="1:36" ht="65.25" thickBot="1">
      <c r="A10" s="190" t="s">
        <v>100</v>
      </c>
      <c r="B10" s="163" t="s">
        <v>101</v>
      </c>
      <c r="C10" s="188" t="s">
        <v>102</v>
      </c>
      <c r="D10" s="151">
        <v>2000</v>
      </c>
      <c r="E10" s="145">
        <v>2001</v>
      </c>
      <c r="F10" s="145">
        <v>2002</v>
      </c>
      <c r="G10" s="145">
        <v>2003</v>
      </c>
      <c r="H10" s="145">
        <v>2004</v>
      </c>
      <c r="I10" s="145">
        <v>2005</v>
      </c>
      <c r="J10" s="145">
        <v>2006</v>
      </c>
      <c r="K10" s="145">
        <v>2007</v>
      </c>
      <c r="L10" s="145">
        <v>2008</v>
      </c>
      <c r="M10" s="145">
        <v>2009</v>
      </c>
      <c r="N10" s="145">
        <v>2010</v>
      </c>
      <c r="O10" s="145">
        <v>2011</v>
      </c>
      <c r="P10" s="145">
        <v>2012</v>
      </c>
      <c r="Q10" s="145">
        <v>2013</v>
      </c>
      <c r="R10" s="145">
        <v>2014</v>
      </c>
      <c r="S10" s="145">
        <v>2015</v>
      </c>
      <c r="T10" s="145">
        <v>2016</v>
      </c>
      <c r="U10" s="145">
        <v>2017</v>
      </c>
      <c r="V10" s="145">
        <v>2018</v>
      </c>
      <c r="W10" s="145">
        <v>2019</v>
      </c>
      <c r="X10" s="145">
        <v>2020</v>
      </c>
      <c r="Y10" s="145">
        <v>2021</v>
      </c>
      <c r="Z10" s="145">
        <v>2022</v>
      </c>
      <c r="AA10" s="145">
        <v>2023</v>
      </c>
      <c r="AB10" s="145">
        <v>2024</v>
      </c>
      <c r="AC10" s="146">
        <v>2025</v>
      </c>
      <c r="AD10" s="145">
        <v>2026</v>
      </c>
      <c r="AE10" s="146">
        <v>2027</v>
      </c>
      <c r="AF10" s="145">
        <v>2028</v>
      </c>
      <c r="AG10" s="146">
        <v>2029</v>
      </c>
      <c r="AH10" s="195">
        <v>2030</v>
      </c>
      <c r="AI10" s="213" t="s">
        <v>103</v>
      </c>
      <c r="AJ10" s="90"/>
    </row>
    <row r="11" spans="1:36" ht="15">
      <c r="A11" s="191" t="s">
        <v>104</v>
      </c>
      <c r="B11" s="189">
        <v>0.7199463503746196</v>
      </c>
      <c r="C11" s="187"/>
      <c r="D11" s="148">
        <v>3570492.3</v>
      </c>
      <c r="E11" s="148">
        <v>3629474.1</v>
      </c>
      <c r="F11" s="148">
        <v>3695648.7</v>
      </c>
      <c r="G11" s="148">
        <v>3768891.2</v>
      </c>
      <c r="H11" s="148">
        <v>3845833.658128313</v>
      </c>
      <c r="I11" s="148">
        <v>3931209.459016378</v>
      </c>
      <c r="J11" s="148">
        <v>4007845.0402380563</v>
      </c>
      <c r="K11" s="148">
        <v>4066282.342690695</v>
      </c>
      <c r="L11" s="148">
        <v>4100781.991747177</v>
      </c>
      <c r="M11" s="148">
        <v>4127258.8807773907</v>
      </c>
      <c r="N11" s="148">
        <v>4127258.8807773907</v>
      </c>
      <c r="O11" s="148">
        <v>4127258.8807773907</v>
      </c>
      <c r="P11" s="148">
        <v>4127258.8807773907</v>
      </c>
      <c r="Q11" s="148">
        <v>4127258.8807773907</v>
      </c>
      <c r="R11" s="148">
        <v>4127258.8807773907</v>
      </c>
      <c r="S11" s="148">
        <v>4127258.8807773907</v>
      </c>
      <c r="T11" s="148">
        <v>4127258.8807773907</v>
      </c>
      <c r="U11" s="148">
        <v>4127258.8807773907</v>
      </c>
      <c r="V11" s="148">
        <v>4127258.8807773907</v>
      </c>
      <c r="W11" s="148">
        <v>4127258.8807773907</v>
      </c>
      <c r="X11" s="148">
        <v>4127258.8807773907</v>
      </c>
      <c r="Y11" s="148">
        <v>4127258.8807773907</v>
      </c>
      <c r="Z11" s="148">
        <v>4127258.8807773907</v>
      </c>
      <c r="AA11" s="148">
        <v>4127258.8807773907</v>
      </c>
      <c r="AB11" s="148">
        <v>4127258.8807773907</v>
      </c>
      <c r="AC11" s="148">
        <v>4127258.8807773907</v>
      </c>
      <c r="AD11" s="148">
        <v>4127258.8807773907</v>
      </c>
      <c r="AE11" s="148">
        <v>4127258.8807773907</v>
      </c>
      <c r="AF11" s="148">
        <v>4127258.8807773907</v>
      </c>
      <c r="AG11" s="148">
        <v>4127258.8807773907</v>
      </c>
      <c r="AH11" s="211">
        <v>4127258.8807773907</v>
      </c>
      <c r="AI11" s="214">
        <v>4127258.8807773907</v>
      </c>
      <c r="AJ11" s="90"/>
    </row>
    <row r="12" spans="1:36" ht="15">
      <c r="A12" s="292" t="s">
        <v>105</v>
      </c>
      <c r="B12" s="293">
        <v>0.17500787032314283</v>
      </c>
      <c r="C12" s="294"/>
      <c r="D12" s="295">
        <v>868156.1</v>
      </c>
      <c r="E12" s="295">
        <v>884046.5</v>
      </c>
      <c r="F12" s="295">
        <v>898676.1</v>
      </c>
      <c r="G12" s="295">
        <v>913665.7</v>
      </c>
      <c r="H12" s="295">
        <v>930543.2274660764</v>
      </c>
      <c r="I12" s="295">
        <v>947114.1328553953</v>
      </c>
      <c r="J12" s="295">
        <v>965629.3377784258</v>
      </c>
      <c r="K12" s="295">
        <v>983777.8984363356</v>
      </c>
      <c r="L12" s="295">
        <v>997322.7976194748</v>
      </c>
      <c r="M12" s="295">
        <v>1003273.0725300342</v>
      </c>
      <c r="N12" s="295">
        <v>1003273.0725300342</v>
      </c>
      <c r="O12" s="295">
        <v>1003273.0725300342</v>
      </c>
      <c r="P12" s="295">
        <v>1003273.0725300342</v>
      </c>
      <c r="Q12" s="295">
        <v>1003273.0725300342</v>
      </c>
      <c r="R12" s="295">
        <v>1003273.0725300342</v>
      </c>
      <c r="S12" s="295">
        <v>1003273.0725300342</v>
      </c>
      <c r="T12" s="295">
        <v>1003273.0725300342</v>
      </c>
      <c r="U12" s="295">
        <v>1003273.0725300342</v>
      </c>
      <c r="V12" s="295">
        <v>1003273.0725300342</v>
      </c>
      <c r="W12" s="295">
        <v>1003273.0725300342</v>
      </c>
      <c r="X12" s="295">
        <v>1003273.0725300342</v>
      </c>
      <c r="Y12" s="295">
        <v>1003273.0725300342</v>
      </c>
      <c r="Z12" s="295">
        <v>1003273.0725300342</v>
      </c>
      <c r="AA12" s="295">
        <v>1003273.0725300342</v>
      </c>
      <c r="AB12" s="295">
        <v>1003273.0725300342</v>
      </c>
      <c r="AC12" s="295">
        <v>1003273.0725300342</v>
      </c>
      <c r="AD12" s="295">
        <v>1003273.0725300342</v>
      </c>
      <c r="AE12" s="295">
        <v>1003273.0725300342</v>
      </c>
      <c r="AF12" s="295">
        <v>1003273.07253003</v>
      </c>
      <c r="AG12" s="295">
        <v>1003273.0725300342</v>
      </c>
      <c r="AH12" s="296">
        <v>1003273.0725300342</v>
      </c>
      <c r="AI12" s="214">
        <v>1003273.0725300342</v>
      </c>
      <c r="AJ12" s="90"/>
    </row>
    <row r="13" spans="1:36" ht="15">
      <c r="A13" s="192" t="s">
        <v>106</v>
      </c>
      <c r="B13" s="189">
        <v>0.10504577930223756</v>
      </c>
      <c r="C13" s="186"/>
      <c r="D13" s="148">
        <v>536091</v>
      </c>
      <c r="E13" s="148">
        <v>543374</v>
      </c>
      <c r="F13" s="148">
        <v>550838</v>
      </c>
      <c r="G13" s="148">
        <v>557733</v>
      </c>
      <c r="H13" s="148">
        <v>564392</v>
      </c>
      <c r="I13" s="148">
        <v>571049</v>
      </c>
      <c r="J13" s="148">
        <v>577392</v>
      </c>
      <c r="K13" s="148">
        <v>585426.0904435148</v>
      </c>
      <c r="L13" s="148">
        <v>593752.0033634683</v>
      </c>
      <c r="M13" s="148">
        <v>602199.2128826629</v>
      </c>
      <c r="N13" s="148">
        <v>602199.2128826629</v>
      </c>
      <c r="O13" s="148">
        <v>602199.2128826629</v>
      </c>
      <c r="P13" s="148">
        <v>602199.2128826629</v>
      </c>
      <c r="Q13" s="148">
        <v>602199.2128826629</v>
      </c>
      <c r="R13" s="148">
        <v>602199.2128826629</v>
      </c>
      <c r="S13" s="148">
        <v>602199.2128826629</v>
      </c>
      <c r="T13" s="148">
        <v>602199.2128826629</v>
      </c>
      <c r="U13" s="148">
        <v>602199.2128826629</v>
      </c>
      <c r="V13" s="148">
        <v>602199.2128826629</v>
      </c>
      <c r="W13" s="148">
        <v>602199.2128826629</v>
      </c>
      <c r="X13" s="148">
        <v>602199.2128826629</v>
      </c>
      <c r="Y13" s="148">
        <v>602199.2128826629</v>
      </c>
      <c r="Z13" s="148">
        <v>602199.2128826629</v>
      </c>
      <c r="AA13" s="148">
        <v>602199.2128826629</v>
      </c>
      <c r="AB13" s="148">
        <v>602199.2128826629</v>
      </c>
      <c r="AC13" s="148">
        <v>602199.2128826629</v>
      </c>
      <c r="AD13" s="148">
        <v>602199.2128826629</v>
      </c>
      <c r="AE13" s="148">
        <v>602199.2128826629</v>
      </c>
      <c r="AF13" s="148">
        <v>602199.2128826629</v>
      </c>
      <c r="AG13" s="148">
        <v>602199.2128826629</v>
      </c>
      <c r="AH13" s="211">
        <v>602199.2128826629</v>
      </c>
      <c r="AI13" s="214">
        <v>602199.2128826629</v>
      </c>
      <c r="AJ13" s="90"/>
    </row>
    <row r="14" spans="1:36" ht="15.75" thickBot="1">
      <c r="A14" s="193" t="s">
        <v>107</v>
      </c>
      <c r="B14" s="189">
        <v>1</v>
      </c>
      <c r="C14" s="176"/>
      <c r="D14" s="148">
        <v>4974739.399999999</v>
      </c>
      <c r="E14" s="148">
        <v>5056894.6</v>
      </c>
      <c r="F14" s="148">
        <v>5145162.8</v>
      </c>
      <c r="G14" s="148">
        <v>5240289.9</v>
      </c>
      <c r="H14" s="148">
        <v>5340768.885594389</v>
      </c>
      <c r="I14" s="148">
        <v>5449372.591871774</v>
      </c>
      <c r="J14" s="148">
        <v>5550866.378016482</v>
      </c>
      <c r="K14" s="148">
        <v>5635486.331570545</v>
      </c>
      <c r="L14" s="148">
        <v>5691856.792730121</v>
      </c>
      <c r="M14" s="148">
        <v>5732731.166190088</v>
      </c>
      <c r="N14" s="148">
        <v>5732731.166190088</v>
      </c>
      <c r="O14" s="148">
        <v>5732731.166190088</v>
      </c>
      <c r="P14" s="148">
        <v>5732731.166190088</v>
      </c>
      <c r="Q14" s="148">
        <v>5732731.166190088</v>
      </c>
      <c r="R14" s="148">
        <v>5732731.166190088</v>
      </c>
      <c r="S14" s="148">
        <v>5732731.166190088</v>
      </c>
      <c r="T14" s="148">
        <v>5732731.166190088</v>
      </c>
      <c r="U14" s="148">
        <v>5732731.166190088</v>
      </c>
      <c r="V14" s="148">
        <v>5732731.166190088</v>
      </c>
      <c r="W14" s="148">
        <v>5732731.166190088</v>
      </c>
      <c r="X14" s="148">
        <v>5732731.166190088</v>
      </c>
      <c r="Y14" s="148">
        <v>5732731.166190088</v>
      </c>
      <c r="Z14" s="148">
        <v>5732731.166190088</v>
      </c>
      <c r="AA14" s="148">
        <v>5732731.166190088</v>
      </c>
      <c r="AB14" s="148">
        <v>5732731.166190088</v>
      </c>
      <c r="AC14" s="148">
        <v>5732731.166190088</v>
      </c>
      <c r="AD14" s="148">
        <v>5732731.166190088</v>
      </c>
      <c r="AE14" s="148">
        <v>5732731.166190088</v>
      </c>
      <c r="AF14" s="148">
        <v>5732731.166190088</v>
      </c>
      <c r="AG14" s="148">
        <v>5732731.166190088</v>
      </c>
      <c r="AH14" s="211">
        <v>5732731.166190088</v>
      </c>
      <c r="AI14" s="215">
        <v>5732731.166190088</v>
      </c>
      <c r="AJ14" s="90"/>
    </row>
    <row r="15" spans="1:36" ht="15.75" thickBot="1">
      <c r="A15" s="152"/>
      <c r="B15" s="152"/>
      <c r="C15" s="152"/>
      <c r="D15" s="152"/>
      <c r="E15" s="153"/>
      <c r="F15" s="154"/>
      <c r="G15" s="154"/>
      <c r="H15" s="154"/>
      <c r="I15" s="154"/>
      <c r="J15" s="154"/>
      <c r="K15" s="153"/>
      <c r="L15" s="155"/>
      <c r="M15" s="156"/>
      <c r="N15" s="156"/>
      <c r="O15" s="156"/>
      <c r="P15" s="156"/>
      <c r="Q15" s="156"/>
      <c r="R15" s="156"/>
      <c r="S15" s="156"/>
      <c r="T15" s="156"/>
      <c r="U15" s="156"/>
      <c r="V15" s="156"/>
      <c r="W15" s="156"/>
      <c r="X15" s="156"/>
      <c r="Y15" s="156"/>
      <c r="Z15" s="90"/>
      <c r="AA15" s="90"/>
      <c r="AB15" s="90"/>
      <c r="AC15" s="90"/>
      <c r="AD15" s="90"/>
      <c r="AE15" s="90"/>
      <c r="AF15" s="90"/>
      <c r="AG15" s="90"/>
      <c r="AH15" s="90"/>
      <c r="AI15" s="90"/>
      <c r="AJ15" s="90"/>
    </row>
    <row r="16" spans="1:36" ht="65.25" thickBot="1">
      <c r="A16" s="149" t="s">
        <v>108</v>
      </c>
      <c r="B16" s="163" t="s">
        <v>101</v>
      </c>
      <c r="C16" s="144" t="s">
        <v>95</v>
      </c>
      <c r="D16" s="145">
        <v>2000</v>
      </c>
      <c r="E16" s="145">
        <v>2001</v>
      </c>
      <c r="F16" s="145">
        <v>2002</v>
      </c>
      <c r="G16" s="145">
        <v>2003</v>
      </c>
      <c r="H16" s="145">
        <v>2004</v>
      </c>
      <c r="I16" s="145">
        <v>2005</v>
      </c>
      <c r="J16" s="145">
        <v>2006</v>
      </c>
      <c r="K16" s="145">
        <v>2007</v>
      </c>
      <c r="L16" s="145">
        <v>2008</v>
      </c>
      <c r="M16" s="145">
        <v>2009</v>
      </c>
      <c r="N16" s="145">
        <v>2010</v>
      </c>
      <c r="O16" s="145">
        <v>2011</v>
      </c>
      <c r="P16" s="145">
        <v>2012</v>
      </c>
      <c r="Q16" s="145">
        <v>2013</v>
      </c>
      <c r="R16" s="145">
        <v>2014</v>
      </c>
      <c r="S16" s="145">
        <v>2015</v>
      </c>
      <c r="T16" s="145">
        <v>2016</v>
      </c>
      <c r="U16" s="145">
        <v>2017</v>
      </c>
      <c r="V16" s="145">
        <v>2018</v>
      </c>
      <c r="W16" s="145">
        <v>2019</v>
      </c>
      <c r="X16" s="145">
        <v>2020</v>
      </c>
      <c r="Y16" s="145">
        <v>2021</v>
      </c>
      <c r="Z16" s="145">
        <v>2022</v>
      </c>
      <c r="AA16" s="145">
        <v>2023</v>
      </c>
      <c r="AB16" s="145">
        <v>2024</v>
      </c>
      <c r="AC16" s="145">
        <v>2025</v>
      </c>
      <c r="AD16" s="145">
        <v>2026</v>
      </c>
      <c r="AE16" s="145">
        <v>2027</v>
      </c>
      <c r="AF16" s="145">
        <v>2028</v>
      </c>
      <c r="AG16" s="145">
        <v>2029</v>
      </c>
      <c r="AH16" s="145">
        <v>2030</v>
      </c>
      <c r="AI16" s="213" t="s">
        <v>109</v>
      </c>
      <c r="AJ16" s="89"/>
    </row>
    <row r="17" spans="1:35" ht="15">
      <c r="A17" s="157" t="s">
        <v>104</v>
      </c>
      <c r="B17" s="189">
        <v>0.7067683382235236</v>
      </c>
      <c r="C17" s="174"/>
      <c r="D17" s="148">
        <v>57727.2</v>
      </c>
      <c r="E17" s="148">
        <v>58981.8</v>
      </c>
      <c r="F17" s="148">
        <v>66174.6</v>
      </c>
      <c r="G17" s="148">
        <v>73242.5</v>
      </c>
      <c r="H17" s="148">
        <v>76942.45812831254</v>
      </c>
      <c r="I17" s="148">
        <v>85375.800888065</v>
      </c>
      <c r="J17" s="148">
        <v>76635.58122167857</v>
      </c>
      <c r="K17" s="148">
        <v>58437.30245263851</v>
      </c>
      <c r="L17" s="148">
        <v>34499.649056482594</v>
      </c>
      <c r="M17" s="148">
        <v>26476.889030213424</v>
      </c>
      <c r="N17" s="148">
        <v>43008.78356094843</v>
      </c>
      <c r="O17" s="148">
        <v>59337.1751941772</v>
      </c>
      <c r="P17" s="148">
        <v>68726.91929042741</v>
      </c>
      <c r="Q17" s="148">
        <v>70465.6470764123</v>
      </c>
      <c r="R17" s="148">
        <v>69968.6195570465</v>
      </c>
      <c r="S17" s="148">
        <v>70186.049138642</v>
      </c>
      <c r="T17" s="148">
        <v>70411.95999384047</v>
      </c>
      <c r="U17" s="148">
        <v>69178.45405135982</v>
      </c>
      <c r="V17" s="148">
        <v>67800.54062922472</v>
      </c>
      <c r="W17" s="148">
        <v>66315.51076550395</v>
      </c>
      <c r="X17" s="148">
        <v>65194.00997648459</v>
      </c>
      <c r="Y17" s="148">
        <v>63489.45797366316</v>
      </c>
      <c r="Z17" s="148">
        <v>62361.584689413976</v>
      </c>
      <c r="AA17" s="148">
        <v>61548.37852459341</v>
      </c>
      <c r="AB17" s="148">
        <v>60616.51093406797</v>
      </c>
      <c r="AC17" s="148">
        <v>60409.75564321208</v>
      </c>
      <c r="AD17" s="148">
        <v>59860.41559861986</v>
      </c>
      <c r="AE17" s="148">
        <v>58686.12152096466</v>
      </c>
      <c r="AF17" s="148">
        <v>57157.94368927572</v>
      </c>
      <c r="AG17" s="148">
        <v>56115.99596770128</v>
      </c>
      <c r="AH17" s="148">
        <v>55890.65418282927</v>
      </c>
      <c r="AI17" s="214">
        <v>1029019.3569990181</v>
      </c>
    </row>
    <row r="18" spans="1:35" ht="15">
      <c r="A18" s="297" t="s">
        <v>105</v>
      </c>
      <c r="B18" s="293">
        <v>0.15385303652666027</v>
      </c>
      <c r="C18" s="298"/>
      <c r="D18" s="295">
        <v>15665.4</v>
      </c>
      <c r="E18" s="295">
        <v>15890.4</v>
      </c>
      <c r="F18" s="295">
        <v>14629.6</v>
      </c>
      <c r="G18" s="295">
        <v>14989.6</v>
      </c>
      <c r="H18" s="295">
        <v>16877.527466076368</v>
      </c>
      <c r="I18" s="295">
        <v>16570.905389318883</v>
      </c>
      <c r="J18" s="295">
        <v>18515.20492303047</v>
      </c>
      <c r="K18" s="295">
        <v>18148.56065790994</v>
      </c>
      <c r="L18" s="295">
        <v>13544.899183139132</v>
      </c>
      <c r="M18" s="295">
        <v>5950.274910559316</v>
      </c>
      <c r="N18" s="295">
        <v>9362.377444357324</v>
      </c>
      <c r="O18" s="295">
        <v>13644.610372230789</v>
      </c>
      <c r="P18" s="295">
        <v>14847.689257490347</v>
      </c>
      <c r="Q18" s="295">
        <v>15684.23458799957</v>
      </c>
      <c r="R18" s="295">
        <v>16844.584283130796</v>
      </c>
      <c r="S18" s="295">
        <v>18222.343635053</v>
      </c>
      <c r="T18" s="295">
        <v>19354.134297917823</v>
      </c>
      <c r="U18" s="295">
        <v>19989.320482069594</v>
      </c>
      <c r="V18" s="295">
        <v>20686.196941607264</v>
      </c>
      <c r="W18" s="295">
        <v>21491.767756851077</v>
      </c>
      <c r="X18" s="295">
        <v>21967.863138643363</v>
      </c>
      <c r="Y18" s="295">
        <v>21579.799836895727</v>
      </c>
      <c r="Z18" s="295">
        <v>21821.288466020036</v>
      </c>
      <c r="AA18" s="295">
        <v>21921.59970881549</v>
      </c>
      <c r="AB18" s="295">
        <v>21860.746774473155</v>
      </c>
      <c r="AC18" s="295">
        <v>21624.50312538283</v>
      </c>
      <c r="AD18" s="295">
        <v>21300.211976346254</v>
      </c>
      <c r="AE18" s="295">
        <v>21199.601342913986</v>
      </c>
      <c r="AF18" s="295">
        <v>21157.038750647574</v>
      </c>
      <c r="AG18" s="295">
        <v>21086.508275343775</v>
      </c>
      <c r="AH18" s="295">
        <v>20857.086379337627</v>
      </c>
      <c r="AI18" s="299">
        <v>300903.06010893814</v>
      </c>
    </row>
    <row r="19" spans="1:35" ht="15">
      <c r="A19" s="160" t="s">
        <v>106</v>
      </c>
      <c r="B19" s="189">
        <v>0.13937862524981617</v>
      </c>
      <c r="C19" s="175"/>
      <c r="D19" s="148">
        <v>9564</v>
      </c>
      <c r="E19" s="148">
        <v>7283</v>
      </c>
      <c r="F19" s="148">
        <v>7464</v>
      </c>
      <c r="G19" s="148">
        <v>6895</v>
      </c>
      <c r="H19" s="148">
        <v>6659</v>
      </c>
      <c r="I19" s="148">
        <v>6657</v>
      </c>
      <c r="J19" s="148">
        <v>6343</v>
      </c>
      <c r="K19" s="148">
        <v>8034.090443514807</v>
      </c>
      <c r="L19" s="148">
        <v>8325.91291995356</v>
      </c>
      <c r="M19" s="148">
        <v>8447.209519194574</v>
      </c>
      <c r="N19" s="148">
        <v>8481.56998863191</v>
      </c>
      <c r="O19" s="148">
        <v>8353.224309281835</v>
      </c>
      <c r="P19" s="148">
        <v>8067.339603182001</v>
      </c>
      <c r="Q19" s="148">
        <v>7708.062064448706</v>
      </c>
      <c r="R19" s="148">
        <v>7248.026214204614</v>
      </c>
      <c r="S19" s="148">
        <v>6822.261232801542</v>
      </c>
      <c r="T19" s="148">
        <v>6499.826459172753</v>
      </c>
      <c r="U19" s="148">
        <v>6312.897415080413</v>
      </c>
      <c r="V19" s="148">
        <v>6279.419374187542</v>
      </c>
      <c r="W19" s="148">
        <v>6392.108856973809</v>
      </c>
      <c r="X19" s="148">
        <v>6610.888202483438</v>
      </c>
      <c r="Y19" s="148">
        <v>6891.247534818185</v>
      </c>
      <c r="Z19" s="148">
        <v>7172.622867069829</v>
      </c>
      <c r="AA19" s="148">
        <v>7396.632507745986</v>
      </c>
      <c r="AB19" s="148">
        <v>7519.05229430625</v>
      </c>
      <c r="AC19" s="148">
        <v>7514.795429386129</v>
      </c>
      <c r="AD19" s="148">
        <v>7381.417506762778</v>
      </c>
      <c r="AE19" s="148">
        <v>7141.11130478421</v>
      </c>
      <c r="AF19" s="148">
        <v>6832.650727621904</v>
      </c>
      <c r="AG19" s="148">
        <v>6504.892481846382</v>
      </c>
      <c r="AH19" s="148">
        <v>6208.50029915385</v>
      </c>
      <c r="AI19" s="214">
        <v>115269.97435377495</v>
      </c>
    </row>
    <row r="20" spans="1:35" ht="15.75" thickBot="1">
      <c r="A20" s="134" t="s">
        <v>110</v>
      </c>
      <c r="B20" s="189">
        <v>1</v>
      </c>
      <c r="C20" s="176"/>
      <c r="D20" s="148">
        <v>82956.59999999999</v>
      </c>
      <c r="E20" s="148">
        <v>82155.2</v>
      </c>
      <c r="F20" s="148">
        <v>88268.20000000001</v>
      </c>
      <c r="G20" s="148">
        <v>95127.1</v>
      </c>
      <c r="H20" s="148">
        <v>100478.98559438891</v>
      </c>
      <c r="I20" s="148">
        <v>108603.70627738388</v>
      </c>
      <c r="J20" s="148">
        <v>101493.78614470904</v>
      </c>
      <c r="K20" s="148">
        <v>84619.95355406326</v>
      </c>
      <c r="L20" s="148">
        <v>56370.46115957529</v>
      </c>
      <c r="M20" s="148">
        <v>40874.37345996732</v>
      </c>
      <c r="N20" s="148">
        <v>60852.730993937665</v>
      </c>
      <c r="O20" s="148">
        <v>81335.00987568982</v>
      </c>
      <c r="P20" s="148">
        <v>91641.94815109976</v>
      </c>
      <c r="Q20" s="148">
        <v>93857.94372886057</v>
      </c>
      <c r="R20" s="148">
        <v>94061.23005438191</v>
      </c>
      <c r="S20" s="148">
        <v>95230.65400649654</v>
      </c>
      <c r="T20" s="148">
        <v>96265.92075093104</v>
      </c>
      <c r="U20" s="148">
        <v>95480.67194850983</v>
      </c>
      <c r="V20" s="148">
        <v>94766.15694501952</v>
      </c>
      <c r="W20" s="148">
        <v>94199.38737932882</v>
      </c>
      <c r="X20" s="148">
        <v>93772.76131761138</v>
      </c>
      <c r="Y20" s="148">
        <v>91960.50534537708</v>
      </c>
      <c r="Z20" s="148">
        <v>91355.49602250384</v>
      </c>
      <c r="AA20" s="148">
        <v>90866.6107411549</v>
      </c>
      <c r="AB20" s="148">
        <v>89996.31000284737</v>
      </c>
      <c r="AC20" s="148">
        <v>89549.05419798104</v>
      </c>
      <c r="AD20" s="148">
        <v>88542.0450817289</v>
      </c>
      <c r="AE20" s="148">
        <v>87026.83416866286</v>
      </c>
      <c r="AF20" s="148">
        <v>85147.63316754521</v>
      </c>
      <c r="AG20" s="148">
        <v>83707.39672489144</v>
      </c>
      <c r="AH20" s="148">
        <v>82956.24086132075</v>
      </c>
      <c r="AI20" s="215">
        <v>1445192.3914617312</v>
      </c>
    </row>
    <row r="21" spans="1:35" ht="15.75" thickBot="1">
      <c r="A21" s="89"/>
      <c r="B21" s="100"/>
      <c r="C21" s="100"/>
      <c r="D21" s="100"/>
      <c r="E21" s="97"/>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89"/>
    </row>
    <row r="22" spans="1:35" ht="39.75" thickBot="1">
      <c r="A22" s="149" t="s">
        <v>91</v>
      </c>
      <c r="B22" s="163" t="s">
        <v>101</v>
      </c>
      <c r="C22" s="144" t="s">
        <v>111</v>
      </c>
      <c r="D22" s="204">
        <v>2000</v>
      </c>
      <c r="E22" s="145">
        <v>2001</v>
      </c>
      <c r="F22" s="145">
        <v>2002</v>
      </c>
      <c r="G22" s="145">
        <v>2003</v>
      </c>
      <c r="H22" s="145">
        <v>2004</v>
      </c>
      <c r="I22" s="145">
        <v>2005</v>
      </c>
      <c r="J22" s="145">
        <v>2006</v>
      </c>
      <c r="K22" s="145">
        <v>2007</v>
      </c>
      <c r="L22" s="145">
        <v>2008</v>
      </c>
      <c r="M22" s="145">
        <v>2009</v>
      </c>
      <c r="N22" s="145">
        <v>2010</v>
      </c>
      <c r="O22" s="145">
        <v>2011</v>
      </c>
      <c r="P22" s="145">
        <v>2012</v>
      </c>
      <c r="Q22" s="145">
        <v>2013</v>
      </c>
      <c r="R22" s="145">
        <v>2014</v>
      </c>
      <c r="S22" s="145">
        <v>2015</v>
      </c>
      <c r="T22" s="145">
        <v>2016</v>
      </c>
      <c r="U22" s="145">
        <v>2017</v>
      </c>
      <c r="V22" s="145">
        <v>2018</v>
      </c>
      <c r="W22" s="145">
        <v>2019</v>
      </c>
      <c r="X22" s="145">
        <v>2020</v>
      </c>
      <c r="Y22" s="145">
        <v>2021</v>
      </c>
      <c r="Z22" s="145">
        <v>2022</v>
      </c>
      <c r="AA22" s="145">
        <v>2023</v>
      </c>
      <c r="AB22" s="145">
        <v>2024</v>
      </c>
      <c r="AC22" s="145">
        <v>2025</v>
      </c>
      <c r="AD22" s="145">
        <v>2026</v>
      </c>
      <c r="AE22" s="145">
        <v>2027</v>
      </c>
      <c r="AF22" s="145">
        <v>2028</v>
      </c>
      <c r="AG22" s="145">
        <v>2029</v>
      </c>
      <c r="AH22" s="145">
        <v>2030</v>
      </c>
      <c r="AI22" s="213" t="s">
        <v>112</v>
      </c>
    </row>
    <row r="23" spans="1:35" ht="15">
      <c r="A23" s="157" t="s">
        <v>104</v>
      </c>
      <c r="B23" s="189">
        <v>0.7198079355276619</v>
      </c>
      <c r="C23" s="158">
        <v>0.7158148547382196</v>
      </c>
      <c r="D23" s="159">
        <v>3570492.3</v>
      </c>
      <c r="E23" s="159">
        <v>3629474.1</v>
      </c>
      <c r="F23" s="159">
        <v>3695648.7</v>
      </c>
      <c r="G23" s="159">
        <v>3768891.2</v>
      </c>
      <c r="H23" s="159">
        <v>3845833.658128313</v>
      </c>
      <c r="I23" s="159">
        <v>3931209.459016378</v>
      </c>
      <c r="J23" s="159">
        <v>4007845.0402380563</v>
      </c>
      <c r="K23" s="159">
        <v>4066282.342690695</v>
      </c>
      <c r="L23" s="159">
        <v>4100781.991747177</v>
      </c>
      <c r="M23" s="159">
        <v>4127258.8807773907</v>
      </c>
      <c r="N23" s="159">
        <v>4170267.664338339</v>
      </c>
      <c r="O23" s="159">
        <v>4229604.839532517</v>
      </c>
      <c r="P23" s="159">
        <v>4298331.758822944</v>
      </c>
      <c r="Q23" s="159">
        <v>4368797.405899356</v>
      </c>
      <c r="R23" s="159">
        <v>4438766.025456402</v>
      </c>
      <c r="S23" s="159">
        <v>4508952.074595045</v>
      </c>
      <c r="T23" s="159">
        <v>4579364.0345888855</v>
      </c>
      <c r="U23" s="159">
        <v>4648542.488640245</v>
      </c>
      <c r="V23" s="159">
        <v>4716343.02926947</v>
      </c>
      <c r="W23" s="159">
        <v>4782658.540034974</v>
      </c>
      <c r="X23" s="159">
        <v>4847852.550011458</v>
      </c>
      <c r="Y23" s="159">
        <v>4911342.007985121</v>
      </c>
      <c r="Z23" s="159">
        <v>4973703.592674535</v>
      </c>
      <c r="AA23" s="159">
        <v>5035251.971199129</v>
      </c>
      <c r="AB23" s="159">
        <v>5095868.482133197</v>
      </c>
      <c r="AC23" s="159">
        <v>5156278.237776408</v>
      </c>
      <c r="AD23" s="159">
        <v>5216138.653375028</v>
      </c>
      <c r="AE23" s="159">
        <v>5274824.774895992</v>
      </c>
      <c r="AF23" s="159">
        <v>5331982.718585268</v>
      </c>
      <c r="AG23" s="159">
        <v>5388098.71455297</v>
      </c>
      <c r="AH23" s="159">
        <v>5443989.3687358</v>
      </c>
      <c r="AI23" s="214">
        <v>5443989.3687358</v>
      </c>
    </row>
    <row r="24" spans="1:35" ht="15">
      <c r="A24" s="160" t="s">
        <v>105</v>
      </c>
      <c r="B24" s="189">
        <v>0.17478567117438024</v>
      </c>
      <c r="C24" s="101">
        <v>0.18536755842431296</v>
      </c>
      <c r="D24" s="91">
        <v>868156.1</v>
      </c>
      <c r="E24" s="91">
        <v>884046.5</v>
      </c>
      <c r="F24" s="91">
        <v>898676.1</v>
      </c>
      <c r="G24" s="91">
        <v>913665.7</v>
      </c>
      <c r="H24" s="91">
        <v>930543.2274660764</v>
      </c>
      <c r="I24" s="91">
        <v>947114.1328553953</v>
      </c>
      <c r="J24" s="91">
        <v>965629.3377784258</v>
      </c>
      <c r="K24" s="91">
        <v>983777.8984363356</v>
      </c>
      <c r="L24" s="91">
        <v>997322.7976194748</v>
      </c>
      <c r="M24" s="91">
        <v>1003273.0725300342</v>
      </c>
      <c r="N24" s="91">
        <v>1012635.4499743914</v>
      </c>
      <c r="O24" s="91">
        <v>1026280.0603466223</v>
      </c>
      <c r="P24" s="91">
        <v>1041127.7496041125</v>
      </c>
      <c r="Q24" s="91">
        <v>1056811.984192112</v>
      </c>
      <c r="R24" s="91">
        <v>1073656.568475243</v>
      </c>
      <c r="S24" s="91">
        <v>1091878.9121102958</v>
      </c>
      <c r="T24" s="91">
        <v>1111233.0464082137</v>
      </c>
      <c r="U24" s="91">
        <v>1131222.3668902833</v>
      </c>
      <c r="V24" s="91">
        <v>1151908.5638318907</v>
      </c>
      <c r="W24" s="91">
        <v>1173400.3315887419</v>
      </c>
      <c r="X24" s="91">
        <v>1195368.1947273852</v>
      </c>
      <c r="Y24" s="91">
        <v>1216947.9945642808</v>
      </c>
      <c r="Z24" s="91">
        <v>1238769.2830303009</v>
      </c>
      <c r="AA24" s="91">
        <v>1260690.8827391164</v>
      </c>
      <c r="AB24" s="91">
        <v>1282551.6295135897</v>
      </c>
      <c r="AC24" s="91">
        <v>1304176.1326389725</v>
      </c>
      <c r="AD24" s="91">
        <v>1325476.3446153188</v>
      </c>
      <c r="AE24" s="91">
        <v>1346675.9459582327</v>
      </c>
      <c r="AF24" s="91">
        <v>1367832.9847088805</v>
      </c>
      <c r="AG24" s="91">
        <v>1388919.492984224</v>
      </c>
      <c r="AH24" s="91">
        <v>1409776.5793635617</v>
      </c>
      <c r="AI24" s="214">
        <v>1409776.5793635617</v>
      </c>
    </row>
    <row r="25" spans="1:35" ht="15">
      <c r="A25" s="160" t="s">
        <v>106</v>
      </c>
      <c r="B25" s="189">
        <v>0.10540639329795784</v>
      </c>
      <c r="C25" s="101">
        <v>0.09881758683746746</v>
      </c>
      <c r="D25" s="91">
        <v>536091</v>
      </c>
      <c r="E25" s="91">
        <v>543374</v>
      </c>
      <c r="F25" s="91">
        <v>550838</v>
      </c>
      <c r="G25" s="91">
        <v>557733</v>
      </c>
      <c r="H25" s="91">
        <v>564392</v>
      </c>
      <c r="I25" s="91">
        <v>571049</v>
      </c>
      <c r="J25" s="91">
        <v>577392</v>
      </c>
      <c r="K25" s="91">
        <v>585426.0904435148</v>
      </c>
      <c r="L25" s="91">
        <v>593752.0033634683</v>
      </c>
      <c r="M25" s="91">
        <v>602199.2128826629</v>
      </c>
      <c r="N25" s="91">
        <v>610680.7828712948</v>
      </c>
      <c r="O25" s="91">
        <v>619034.0071805766</v>
      </c>
      <c r="P25" s="91">
        <v>627101.3467837586</v>
      </c>
      <c r="Q25" s="91">
        <v>634809.4088482073</v>
      </c>
      <c r="R25" s="91">
        <v>642057.4350624119</v>
      </c>
      <c r="S25" s="91">
        <v>648879.6962952134</v>
      </c>
      <c r="T25" s="91">
        <v>655379.5227543863</v>
      </c>
      <c r="U25" s="91">
        <v>661692.4201694666</v>
      </c>
      <c r="V25" s="91">
        <v>667971.8395436541</v>
      </c>
      <c r="W25" s="91">
        <v>674363.948400628</v>
      </c>
      <c r="X25" s="91">
        <v>680974.8366031114</v>
      </c>
      <c r="Y25" s="91">
        <v>687866.0841379296</v>
      </c>
      <c r="Z25" s="91">
        <v>695038.7070049994</v>
      </c>
      <c r="AA25" s="91">
        <v>702435.3395127454</v>
      </c>
      <c r="AB25" s="91">
        <v>709954.3918070516</v>
      </c>
      <c r="AC25" s="91">
        <v>717469.1872364377</v>
      </c>
      <c r="AD25" s="91">
        <v>724850.6047432005</v>
      </c>
      <c r="AE25" s="91">
        <v>731991.7160479845</v>
      </c>
      <c r="AF25" s="91">
        <v>738824.3667756065</v>
      </c>
      <c r="AG25" s="91">
        <v>745329.259257453</v>
      </c>
      <c r="AH25" s="91">
        <v>751537.7595566069</v>
      </c>
      <c r="AI25" s="214">
        <v>751537.7595566069</v>
      </c>
    </row>
    <row r="26" spans="1:35" ht="15.75" thickBot="1">
      <c r="A26" s="134" t="s">
        <v>20</v>
      </c>
      <c r="B26" s="189">
        <v>1</v>
      </c>
      <c r="C26" s="161">
        <v>1</v>
      </c>
      <c r="D26" s="108">
        <v>4974739.399999999</v>
      </c>
      <c r="E26" s="108">
        <v>5056894.6</v>
      </c>
      <c r="F26" s="108">
        <v>5145162.8</v>
      </c>
      <c r="G26" s="108">
        <v>5240289.9</v>
      </c>
      <c r="H26" s="108">
        <v>5340768.885594389</v>
      </c>
      <c r="I26" s="108">
        <v>5449372.591871774</v>
      </c>
      <c r="J26" s="108">
        <v>5550866.378016482</v>
      </c>
      <c r="K26" s="108">
        <v>5635486.331570545</v>
      </c>
      <c r="L26" s="108">
        <v>5691856.792730121</v>
      </c>
      <c r="M26" s="108">
        <v>5732731.166190088</v>
      </c>
      <c r="N26" s="108">
        <v>5793583.8971840255</v>
      </c>
      <c r="O26" s="108">
        <v>5874918.907059715</v>
      </c>
      <c r="P26" s="108">
        <v>5966560.855210815</v>
      </c>
      <c r="Q26" s="108">
        <v>6060418.798939675</v>
      </c>
      <c r="R26" s="108">
        <v>6154480.028994057</v>
      </c>
      <c r="S26" s="108">
        <v>6249710.683000555</v>
      </c>
      <c r="T26" s="108">
        <v>6345976.603751485</v>
      </c>
      <c r="U26" s="108">
        <v>6441457.275699995</v>
      </c>
      <c r="V26" s="108">
        <v>6536223.432645015</v>
      </c>
      <c r="W26" s="108">
        <v>6630422.820024343</v>
      </c>
      <c r="X26" s="108">
        <v>6724195.581341955</v>
      </c>
      <c r="Y26" s="108">
        <v>6816156.086687331</v>
      </c>
      <c r="Z26" s="108">
        <v>6907511.582709836</v>
      </c>
      <c r="AA26" s="108">
        <v>6998378.193450991</v>
      </c>
      <c r="AB26" s="108">
        <v>7088374.503453838</v>
      </c>
      <c r="AC26" s="108">
        <v>7177923.557651818</v>
      </c>
      <c r="AD26" s="108">
        <v>7266465.602733547</v>
      </c>
      <c r="AE26" s="108">
        <v>7353492.436902209</v>
      </c>
      <c r="AF26" s="108">
        <v>7438640.070069755</v>
      </c>
      <c r="AG26" s="108">
        <v>7522347.466794647</v>
      </c>
      <c r="AH26" s="108">
        <v>7605303.707655968</v>
      </c>
      <c r="AI26" s="215">
        <v>7605303.707655968</v>
      </c>
    </row>
    <row r="27" spans="1:35" ht="15">
      <c r="A27" s="89"/>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105"/>
    </row>
    <row r="28" spans="1:35" ht="15">
      <c r="A28" s="89"/>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105"/>
    </row>
    <row r="29" spans="1:35" ht="15">
      <c r="A29" s="8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105"/>
    </row>
    <row r="30" spans="1:35" ht="15.75" thickBot="1">
      <c r="A30" s="89"/>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105"/>
    </row>
    <row r="31" spans="1:35" ht="39.75" thickBot="1">
      <c r="A31" s="162" t="s">
        <v>113</v>
      </c>
      <c r="B31" s="163" t="s">
        <v>114</v>
      </c>
      <c r="C31" s="144" t="s">
        <v>102</v>
      </c>
      <c r="D31" s="145">
        <v>2000</v>
      </c>
      <c r="E31" s="145">
        <v>2001</v>
      </c>
      <c r="F31" s="145">
        <v>2002</v>
      </c>
      <c r="G31" s="145">
        <v>2003</v>
      </c>
      <c r="H31" s="145">
        <v>2004</v>
      </c>
      <c r="I31" s="145">
        <v>2005</v>
      </c>
      <c r="J31" s="145">
        <v>2006</v>
      </c>
      <c r="K31" s="145">
        <v>2007</v>
      </c>
      <c r="L31" s="145">
        <v>2008</v>
      </c>
      <c r="M31" s="145">
        <v>2009</v>
      </c>
      <c r="N31" s="145">
        <v>2010</v>
      </c>
      <c r="O31" s="145">
        <v>2011</v>
      </c>
      <c r="P31" s="145">
        <v>2012</v>
      </c>
      <c r="Q31" s="145">
        <v>2013</v>
      </c>
      <c r="R31" s="145">
        <v>2014</v>
      </c>
      <c r="S31" s="145">
        <v>2015</v>
      </c>
      <c r="T31" s="145">
        <v>2016</v>
      </c>
      <c r="U31" s="145">
        <v>2017</v>
      </c>
      <c r="V31" s="145">
        <v>2018</v>
      </c>
      <c r="W31" s="145">
        <v>2019</v>
      </c>
      <c r="X31" s="145">
        <v>2020</v>
      </c>
      <c r="Y31" s="145">
        <v>2021</v>
      </c>
      <c r="Z31" s="145">
        <v>2022</v>
      </c>
      <c r="AA31" s="145">
        <v>2023</v>
      </c>
      <c r="AB31" s="145">
        <v>2024</v>
      </c>
      <c r="AC31" s="146">
        <v>2025</v>
      </c>
      <c r="AD31" s="145">
        <v>2026</v>
      </c>
      <c r="AE31" s="146">
        <v>2027</v>
      </c>
      <c r="AF31" s="145">
        <v>2028</v>
      </c>
      <c r="AG31" s="146">
        <v>2029</v>
      </c>
      <c r="AH31" s="145">
        <v>2030</v>
      </c>
      <c r="AI31" s="126" t="s">
        <v>115</v>
      </c>
    </row>
    <row r="32" spans="1:35" ht="15">
      <c r="A32" s="118" t="s">
        <v>116</v>
      </c>
      <c r="B32" s="112">
        <v>0.1107316556485811</v>
      </c>
      <c r="C32" s="109"/>
      <c r="D32" s="166">
        <v>550861.1301822289</v>
      </c>
      <c r="E32" s="167">
        <v>544031.9999833667</v>
      </c>
      <c r="F32" s="167">
        <v>544031.9999833667</v>
      </c>
      <c r="G32" s="167">
        <v>544031.9999833667</v>
      </c>
      <c r="H32" s="167">
        <v>544031.9999833667</v>
      </c>
      <c r="I32" s="167">
        <v>544031.9999833667</v>
      </c>
      <c r="J32" s="167">
        <v>544031.9999833667</v>
      </c>
      <c r="K32" s="167">
        <v>544031.9999833667</v>
      </c>
      <c r="L32" s="167">
        <v>544031.9999833667</v>
      </c>
      <c r="M32" s="167">
        <v>544031.9999833667</v>
      </c>
      <c r="N32" s="167">
        <v>544031.9999833667</v>
      </c>
      <c r="O32" s="167">
        <v>544031.9999833667</v>
      </c>
      <c r="P32" s="167">
        <v>544031.9999833667</v>
      </c>
      <c r="Q32" s="167">
        <v>544031.9999833667</v>
      </c>
      <c r="R32" s="167">
        <v>544031.9999833667</v>
      </c>
      <c r="S32" s="167">
        <v>544031.9999833667</v>
      </c>
      <c r="T32" s="167">
        <v>544031.9999833667</v>
      </c>
      <c r="U32" s="167">
        <v>544031.9999833667</v>
      </c>
      <c r="V32" s="167">
        <v>544031.9999833667</v>
      </c>
      <c r="W32" s="167">
        <v>544031.9999833667</v>
      </c>
      <c r="X32" s="167">
        <v>544031.9999833667</v>
      </c>
      <c r="Y32" s="167">
        <v>544031.9999833667</v>
      </c>
      <c r="Z32" s="167">
        <v>544031.9999833667</v>
      </c>
      <c r="AA32" s="167">
        <v>544031.9999833667</v>
      </c>
      <c r="AB32" s="167">
        <v>544031.9999833667</v>
      </c>
      <c r="AC32" s="167">
        <v>544031.9999833667</v>
      </c>
      <c r="AD32" s="167">
        <v>544031.9999833667</v>
      </c>
      <c r="AE32" s="167">
        <v>544031.9999833667</v>
      </c>
      <c r="AF32" s="167">
        <v>544031.9999833667</v>
      </c>
      <c r="AG32" s="167">
        <v>544031.9999833667</v>
      </c>
      <c r="AH32" s="167">
        <v>544031.9999833667</v>
      </c>
      <c r="AI32" s="168">
        <v>544031.9999833667</v>
      </c>
    </row>
    <row r="33" spans="1:35" ht="15">
      <c r="A33" s="119" t="s">
        <v>117</v>
      </c>
      <c r="B33" s="113">
        <v>0.7747453540896133</v>
      </c>
      <c r="C33" s="110">
        <v>0</v>
      </c>
      <c r="D33" s="95">
        <v>426777.10135723546</v>
      </c>
      <c r="E33" s="94">
        <v>426777.10135723546</v>
      </c>
      <c r="F33" s="94">
        <v>426777.10135723546</v>
      </c>
      <c r="G33" s="94">
        <v>426777.10135723546</v>
      </c>
      <c r="H33" s="94">
        <v>426777.10135723546</v>
      </c>
      <c r="I33" s="94">
        <v>426777.10135723546</v>
      </c>
      <c r="J33" s="94">
        <v>426777.10135723546</v>
      </c>
      <c r="K33" s="94">
        <v>426777.10135723546</v>
      </c>
      <c r="L33" s="94">
        <v>426777.10135723546</v>
      </c>
      <c r="M33" s="94">
        <v>426777.10135723546</v>
      </c>
      <c r="N33" s="94">
        <v>426777.10135723546</v>
      </c>
      <c r="O33" s="94">
        <v>426777.10135723546</v>
      </c>
      <c r="P33" s="94">
        <v>426777.10135723546</v>
      </c>
      <c r="Q33" s="94">
        <v>426777.10135723546</v>
      </c>
      <c r="R33" s="94">
        <v>426777.10135723546</v>
      </c>
      <c r="S33" s="94">
        <v>426777.10135723546</v>
      </c>
      <c r="T33" s="94">
        <v>426777.10135723546</v>
      </c>
      <c r="U33" s="94">
        <v>426777.10135723546</v>
      </c>
      <c r="V33" s="94">
        <v>426777.10135723546</v>
      </c>
      <c r="W33" s="94">
        <v>426777.10135723546</v>
      </c>
      <c r="X33" s="94">
        <v>426777.10135723546</v>
      </c>
      <c r="Y33" s="94">
        <v>426777.10135723546</v>
      </c>
      <c r="Z33" s="94">
        <v>426777.10135723546</v>
      </c>
      <c r="AA33" s="94">
        <v>426777.10135723546</v>
      </c>
      <c r="AB33" s="94">
        <v>426777.10135723546</v>
      </c>
      <c r="AC33" s="94">
        <v>426777.10135723546</v>
      </c>
      <c r="AD33" s="94">
        <v>426777.10135723546</v>
      </c>
      <c r="AE33" s="94">
        <v>426777.10135723546</v>
      </c>
      <c r="AF33" s="94">
        <v>426777.10135723546</v>
      </c>
      <c r="AG33" s="94">
        <v>426777.10135723546</v>
      </c>
      <c r="AH33" s="94">
        <v>426777.10135723546</v>
      </c>
      <c r="AI33" s="169">
        <v>426777.10135723546</v>
      </c>
    </row>
    <row r="34" spans="1:35" ht="15">
      <c r="A34" s="119" t="s">
        <v>118</v>
      </c>
      <c r="B34" s="113">
        <v>0.10953062005909824</v>
      </c>
      <c r="C34" s="110">
        <v>0</v>
      </c>
      <c r="D34" s="95">
        <v>60336.16115531516</v>
      </c>
      <c r="E34" s="94">
        <v>60336.16115531516</v>
      </c>
      <c r="F34" s="94">
        <v>60336.16115531516</v>
      </c>
      <c r="G34" s="94">
        <v>60336.16115531516</v>
      </c>
      <c r="H34" s="94">
        <v>60336.16115531516</v>
      </c>
      <c r="I34" s="94">
        <v>60336.16115531516</v>
      </c>
      <c r="J34" s="94">
        <v>60336.16115531516</v>
      </c>
      <c r="K34" s="94">
        <v>60336.16115531516</v>
      </c>
      <c r="L34" s="94">
        <v>60336.16115531516</v>
      </c>
      <c r="M34" s="94">
        <v>60336.16115531516</v>
      </c>
      <c r="N34" s="94">
        <v>60336.16115531516</v>
      </c>
      <c r="O34" s="94">
        <v>60336.16115531516</v>
      </c>
      <c r="P34" s="94">
        <v>60336.16115531516</v>
      </c>
      <c r="Q34" s="94">
        <v>60336.16115531516</v>
      </c>
      <c r="R34" s="94">
        <v>60336.16115531516</v>
      </c>
      <c r="S34" s="94">
        <v>60336.16115531516</v>
      </c>
      <c r="T34" s="94">
        <v>60336.16115531516</v>
      </c>
      <c r="U34" s="94">
        <v>60336.16115531516</v>
      </c>
      <c r="V34" s="94">
        <v>60336.16115531516</v>
      </c>
      <c r="W34" s="94">
        <v>60336.16115531516</v>
      </c>
      <c r="X34" s="94">
        <v>60336.16115531516</v>
      </c>
      <c r="Y34" s="94">
        <v>60336.16115531516</v>
      </c>
      <c r="Z34" s="94">
        <v>60336.16115531516</v>
      </c>
      <c r="AA34" s="94">
        <v>60336.16115531516</v>
      </c>
      <c r="AB34" s="94">
        <v>60336.16115531516</v>
      </c>
      <c r="AC34" s="94">
        <v>60336.16115531516</v>
      </c>
      <c r="AD34" s="94">
        <v>60336.16115531516</v>
      </c>
      <c r="AE34" s="94">
        <v>60336.16115531516</v>
      </c>
      <c r="AF34" s="94">
        <v>60336.16115531516</v>
      </c>
      <c r="AG34" s="94">
        <v>60336.16115531516</v>
      </c>
      <c r="AH34" s="94">
        <v>60336.16115531516</v>
      </c>
      <c r="AI34" s="169">
        <v>60336.16115531516</v>
      </c>
    </row>
    <row r="35" spans="1:35" ht="15.75" thickBot="1">
      <c r="A35" s="120" t="s">
        <v>119</v>
      </c>
      <c r="B35" s="114">
        <v>0.1033268356618064</v>
      </c>
      <c r="C35" s="111">
        <v>0</v>
      </c>
      <c r="D35" s="137">
        <v>56918.7374708161</v>
      </c>
      <c r="E35" s="170">
        <v>56918.7374708161</v>
      </c>
      <c r="F35" s="170">
        <v>56918.7374708161</v>
      </c>
      <c r="G35" s="170">
        <v>56918.7374708161</v>
      </c>
      <c r="H35" s="170">
        <v>56918.7374708161</v>
      </c>
      <c r="I35" s="170">
        <v>56918.7374708161</v>
      </c>
      <c r="J35" s="170">
        <v>56918.7374708161</v>
      </c>
      <c r="K35" s="170">
        <v>56918.7374708161</v>
      </c>
      <c r="L35" s="170">
        <v>56918.7374708161</v>
      </c>
      <c r="M35" s="170">
        <v>56918.7374708161</v>
      </c>
      <c r="N35" s="170">
        <v>56918.7374708161</v>
      </c>
      <c r="O35" s="170">
        <v>56918.7374708161</v>
      </c>
      <c r="P35" s="170">
        <v>56918.7374708161</v>
      </c>
      <c r="Q35" s="170">
        <v>56918.7374708161</v>
      </c>
      <c r="R35" s="170">
        <v>56918.7374708161</v>
      </c>
      <c r="S35" s="170">
        <v>56918.7374708161</v>
      </c>
      <c r="T35" s="170">
        <v>56918.7374708161</v>
      </c>
      <c r="U35" s="170">
        <v>56918.7374708161</v>
      </c>
      <c r="V35" s="170">
        <v>56918.7374708161</v>
      </c>
      <c r="W35" s="170">
        <v>56918.7374708161</v>
      </c>
      <c r="X35" s="170">
        <v>56918.7374708161</v>
      </c>
      <c r="Y35" s="170">
        <v>56918.7374708161</v>
      </c>
      <c r="Z35" s="170">
        <v>56918.7374708161</v>
      </c>
      <c r="AA35" s="170">
        <v>56918.7374708161</v>
      </c>
      <c r="AB35" s="170">
        <v>56918.7374708161</v>
      </c>
      <c r="AC35" s="170">
        <v>56918.7374708161</v>
      </c>
      <c r="AD35" s="170">
        <v>56918.7374708161</v>
      </c>
      <c r="AE35" s="170">
        <v>56918.7374708161</v>
      </c>
      <c r="AF35" s="170">
        <v>56918.7374708161</v>
      </c>
      <c r="AG35" s="170">
        <v>56918.7374708161</v>
      </c>
      <c r="AH35" s="170">
        <v>56918.7374708161</v>
      </c>
      <c r="AI35" s="171">
        <v>56918.7374708161</v>
      </c>
    </row>
    <row r="36" spans="1:35" ht="15">
      <c r="A36" s="121" t="s">
        <v>120</v>
      </c>
      <c r="B36" s="115">
        <v>0.08364543018072775</v>
      </c>
      <c r="C36" s="109"/>
      <c r="D36" s="166">
        <v>416114.2171500154</v>
      </c>
      <c r="E36" s="167">
        <v>413956.92417434265</v>
      </c>
      <c r="F36" s="167">
        <v>413956.92417434265</v>
      </c>
      <c r="G36" s="167">
        <v>413956.92417434265</v>
      </c>
      <c r="H36" s="167">
        <v>413956.92417434265</v>
      </c>
      <c r="I36" s="167">
        <v>413956.92417434265</v>
      </c>
      <c r="J36" s="167">
        <v>413956.92417434265</v>
      </c>
      <c r="K36" s="167">
        <v>413956.92417434265</v>
      </c>
      <c r="L36" s="167">
        <v>413956.92417434265</v>
      </c>
      <c r="M36" s="167">
        <v>413956.92417434265</v>
      </c>
      <c r="N36" s="167">
        <v>413956.92417434265</v>
      </c>
      <c r="O36" s="167">
        <v>413956.92417434265</v>
      </c>
      <c r="P36" s="167">
        <v>413956.92417434265</v>
      </c>
      <c r="Q36" s="167">
        <v>413956.92417434265</v>
      </c>
      <c r="R36" s="167">
        <v>413956.92417434265</v>
      </c>
      <c r="S36" s="167">
        <v>413956.92417434265</v>
      </c>
      <c r="T36" s="167">
        <v>413956.92417434265</v>
      </c>
      <c r="U36" s="167">
        <v>413956.92417434265</v>
      </c>
      <c r="V36" s="167">
        <v>413956.92417434265</v>
      </c>
      <c r="W36" s="167">
        <v>413956.92417434265</v>
      </c>
      <c r="X36" s="167">
        <v>413956.92417434265</v>
      </c>
      <c r="Y36" s="167">
        <v>413956.92417434265</v>
      </c>
      <c r="Z36" s="167">
        <v>413956.92417434265</v>
      </c>
      <c r="AA36" s="167">
        <v>413956.92417434265</v>
      </c>
      <c r="AB36" s="167">
        <v>413956.92417434265</v>
      </c>
      <c r="AC36" s="167">
        <v>413956.92417434265</v>
      </c>
      <c r="AD36" s="167">
        <v>413956.92417434265</v>
      </c>
      <c r="AE36" s="167">
        <v>413956.92417434265</v>
      </c>
      <c r="AF36" s="167">
        <v>413956.92417434265</v>
      </c>
      <c r="AG36" s="167">
        <v>413956.92417434265</v>
      </c>
      <c r="AH36" s="167">
        <v>413956.92417434265</v>
      </c>
      <c r="AI36" s="168">
        <v>413956.92417434265</v>
      </c>
    </row>
    <row r="37" spans="1:35" ht="15">
      <c r="A37" s="122" t="s">
        <v>117</v>
      </c>
      <c r="B37" s="116">
        <v>0.79264824451558</v>
      </c>
      <c r="C37" s="110">
        <v>0</v>
      </c>
      <c r="D37" s="95">
        <v>329832.20374193456</v>
      </c>
      <c r="E37" s="94">
        <v>329832.20374193456</v>
      </c>
      <c r="F37" s="94">
        <v>329832.20374193456</v>
      </c>
      <c r="G37" s="94">
        <v>329832.20374193456</v>
      </c>
      <c r="H37" s="94">
        <v>329832.20374193456</v>
      </c>
      <c r="I37" s="94">
        <v>329832.20374193456</v>
      </c>
      <c r="J37" s="94">
        <v>329832.20374193456</v>
      </c>
      <c r="K37" s="94">
        <v>329832.20374193456</v>
      </c>
      <c r="L37" s="94">
        <v>329832.20374193456</v>
      </c>
      <c r="M37" s="94">
        <v>329832.20374193456</v>
      </c>
      <c r="N37" s="94">
        <v>329832.20374193456</v>
      </c>
      <c r="O37" s="94">
        <v>329832.20374193456</v>
      </c>
      <c r="P37" s="94">
        <v>329832.20374193456</v>
      </c>
      <c r="Q37" s="94">
        <v>329832.20374193456</v>
      </c>
      <c r="R37" s="94">
        <v>329832.20374193456</v>
      </c>
      <c r="S37" s="94">
        <v>329832.20374193456</v>
      </c>
      <c r="T37" s="94">
        <v>329832.20374193456</v>
      </c>
      <c r="U37" s="94">
        <v>329832.20374193456</v>
      </c>
      <c r="V37" s="94">
        <v>329832.20374193456</v>
      </c>
      <c r="W37" s="94">
        <v>329832.20374193456</v>
      </c>
      <c r="X37" s="94">
        <v>329832.20374193456</v>
      </c>
      <c r="Y37" s="94">
        <v>329832.20374193456</v>
      </c>
      <c r="Z37" s="94">
        <v>329832.20374193456</v>
      </c>
      <c r="AA37" s="94">
        <v>329832.20374193456</v>
      </c>
      <c r="AB37" s="94">
        <v>329832.20374193456</v>
      </c>
      <c r="AC37" s="94">
        <v>329832.20374193456</v>
      </c>
      <c r="AD37" s="94">
        <v>329832.20374193456</v>
      </c>
      <c r="AE37" s="94">
        <v>329832.20374193456</v>
      </c>
      <c r="AF37" s="94">
        <v>329832.20374193456</v>
      </c>
      <c r="AG37" s="94">
        <v>329832.20374193456</v>
      </c>
      <c r="AH37" s="94">
        <v>329832.20374193456</v>
      </c>
      <c r="AI37" s="169">
        <v>329832.20374193456</v>
      </c>
    </row>
    <row r="38" spans="1:35" ht="15">
      <c r="A38" s="122" t="s">
        <v>118</v>
      </c>
      <c r="B38" s="116">
        <v>0.031799175300949806</v>
      </c>
      <c r="C38" s="110">
        <v>0</v>
      </c>
      <c r="D38" s="95">
        <v>13232.088936370834</v>
      </c>
      <c r="E38" s="94">
        <v>13232.088936370834</v>
      </c>
      <c r="F38" s="94">
        <v>13232.088936370834</v>
      </c>
      <c r="G38" s="94">
        <v>13232.088936370834</v>
      </c>
      <c r="H38" s="94">
        <v>13232.088936370834</v>
      </c>
      <c r="I38" s="94">
        <v>13232.088936370834</v>
      </c>
      <c r="J38" s="94">
        <v>13232.088936370834</v>
      </c>
      <c r="K38" s="94">
        <v>13232.088936370834</v>
      </c>
      <c r="L38" s="94">
        <v>13232.088936370834</v>
      </c>
      <c r="M38" s="94">
        <v>13232.088936370834</v>
      </c>
      <c r="N38" s="94">
        <v>13232.088936370834</v>
      </c>
      <c r="O38" s="94">
        <v>13232.088936370834</v>
      </c>
      <c r="P38" s="94">
        <v>13232.088936370834</v>
      </c>
      <c r="Q38" s="94">
        <v>13232.088936370834</v>
      </c>
      <c r="R38" s="94">
        <v>13232.088936370834</v>
      </c>
      <c r="S38" s="94">
        <v>13232.088936370834</v>
      </c>
      <c r="T38" s="94">
        <v>13232.088936370834</v>
      </c>
      <c r="U38" s="94">
        <v>13232.088936370834</v>
      </c>
      <c r="V38" s="94">
        <v>13232.088936370834</v>
      </c>
      <c r="W38" s="94">
        <v>13232.088936370834</v>
      </c>
      <c r="X38" s="94">
        <v>13232.088936370834</v>
      </c>
      <c r="Y38" s="94">
        <v>13232.088936370834</v>
      </c>
      <c r="Z38" s="94">
        <v>13232.088936370834</v>
      </c>
      <c r="AA38" s="94">
        <v>13232.088936370834</v>
      </c>
      <c r="AB38" s="94">
        <v>13232.088936370834</v>
      </c>
      <c r="AC38" s="94">
        <v>13232.088936370834</v>
      </c>
      <c r="AD38" s="94">
        <v>13232.088936370834</v>
      </c>
      <c r="AE38" s="94">
        <v>13232.088936370834</v>
      </c>
      <c r="AF38" s="94">
        <v>13232.088936370834</v>
      </c>
      <c r="AG38" s="94">
        <v>13232.088936370834</v>
      </c>
      <c r="AH38" s="94">
        <v>13232.088936370834</v>
      </c>
      <c r="AI38" s="169">
        <v>13232.088936370834</v>
      </c>
    </row>
    <row r="39" spans="1:35" ht="15.75" thickBot="1">
      <c r="A39" s="123" t="s">
        <v>119</v>
      </c>
      <c r="B39" s="117">
        <v>0.17036820318609636</v>
      </c>
      <c r="C39" s="111">
        <v>0</v>
      </c>
      <c r="D39" s="137">
        <v>70892.63149603724</v>
      </c>
      <c r="E39" s="170">
        <v>70892.63149603724</v>
      </c>
      <c r="F39" s="170">
        <v>70892.63149603724</v>
      </c>
      <c r="G39" s="170">
        <v>70892.63149603724</v>
      </c>
      <c r="H39" s="170">
        <v>70892.63149603724</v>
      </c>
      <c r="I39" s="170">
        <v>70892.63149603724</v>
      </c>
      <c r="J39" s="170">
        <v>70892.63149603724</v>
      </c>
      <c r="K39" s="170">
        <v>70892.63149603724</v>
      </c>
      <c r="L39" s="170">
        <v>70892.63149603724</v>
      </c>
      <c r="M39" s="170">
        <v>70892.63149603724</v>
      </c>
      <c r="N39" s="170">
        <v>70892.63149603724</v>
      </c>
      <c r="O39" s="170">
        <v>70892.63149603724</v>
      </c>
      <c r="P39" s="170">
        <v>70892.63149603724</v>
      </c>
      <c r="Q39" s="170">
        <v>70892.63149603724</v>
      </c>
      <c r="R39" s="170">
        <v>70892.63149603724</v>
      </c>
      <c r="S39" s="170">
        <v>70892.63149603724</v>
      </c>
      <c r="T39" s="170">
        <v>70892.63149603724</v>
      </c>
      <c r="U39" s="170">
        <v>70892.63149603724</v>
      </c>
      <c r="V39" s="170">
        <v>70892.63149603724</v>
      </c>
      <c r="W39" s="170">
        <v>70892.63149603724</v>
      </c>
      <c r="X39" s="170">
        <v>70892.63149603724</v>
      </c>
      <c r="Y39" s="170">
        <v>70892.63149603724</v>
      </c>
      <c r="Z39" s="170">
        <v>70892.63149603724</v>
      </c>
      <c r="AA39" s="170">
        <v>70892.63149603724</v>
      </c>
      <c r="AB39" s="170">
        <v>70892.63149603724</v>
      </c>
      <c r="AC39" s="170">
        <v>70892.63149603724</v>
      </c>
      <c r="AD39" s="170">
        <v>70892.63149603724</v>
      </c>
      <c r="AE39" s="170">
        <v>70892.63149603724</v>
      </c>
      <c r="AF39" s="170">
        <v>70892.63149603724</v>
      </c>
      <c r="AG39" s="170">
        <v>70892.63149603724</v>
      </c>
      <c r="AH39" s="170">
        <v>70892.63149603724</v>
      </c>
      <c r="AI39" s="171">
        <v>70892.63149603724</v>
      </c>
    </row>
    <row r="40" spans="1:35" ht="15">
      <c r="A40" s="118" t="s">
        <v>121</v>
      </c>
      <c r="B40" s="112">
        <v>0.2990579338764743</v>
      </c>
      <c r="C40" s="109"/>
      <c r="D40" s="166">
        <v>1487735.2865378913</v>
      </c>
      <c r="E40" s="167">
        <v>1487735.286537891</v>
      </c>
      <c r="F40" s="167">
        <v>1487735.286537891</v>
      </c>
      <c r="G40" s="167">
        <v>1487735.286537891</v>
      </c>
      <c r="H40" s="167">
        <v>1487735.286537891</v>
      </c>
      <c r="I40" s="167">
        <v>1487735.286537891</v>
      </c>
      <c r="J40" s="167">
        <v>1487735.286537891</v>
      </c>
      <c r="K40" s="167">
        <v>1487735.286537891</v>
      </c>
      <c r="L40" s="167">
        <v>1487735.286537891</v>
      </c>
      <c r="M40" s="167">
        <v>1487735.286537891</v>
      </c>
      <c r="N40" s="167">
        <v>1487735.286537891</v>
      </c>
      <c r="O40" s="167">
        <v>1487735.286537891</v>
      </c>
      <c r="P40" s="167">
        <v>1487735.286537891</v>
      </c>
      <c r="Q40" s="167">
        <v>1487735.286537891</v>
      </c>
      <c r="R40" s="167">
        <v>1487735.286537891</v>
      </c>
      <c r="S40" s="167">
        <v>1487735.286537891</v>
      </c>
      <c r="T40" s="167">
        <v>1487735.286537891</v>
      </c>
      <c r="U40" s="167">
        <v>1487735.286537891</v>
      </c>
      <c r="V40" s="167">
        <v>1487735.286537891</v>
      </c>
      <c r="W40" s="167">
        <v>1487735.286537891</v>
      </c>
      <c r="X40" s="167">
        <v>1487735.286537891</v>
      </c>
      <c r="Y40" s="167">
        <v>1487735.286537891</v>
      </c>
      <c r="Z40" s="167">
        <v>1487735.286537891</v>
      </c>
      <c r="AA40" s="167">
        <v>1487735.286537891</v>
      </c>
      <c r="AB40" s="167">
        <v>1487735.286537891</v>
      </c>
      <c r="AC40" s="167">
        <v>1487735.286537891</v>
      </c>
      <c r="AD40" s="167">
        <v>1487735.286537891</v>
      </c>
      <c r="AE40" s="167">
        <v>1487735.286537891</v>
      </c>
      <c r="AF40" s="167">
        <v>1487735.286537891</v>
      </c>
      <c r="AG40" s="167">
        <v>1487735.286537891</v>
      </c>
      <c r="AH40" s="167">
        <v>1487735.286537891</v>
      </c>
      <c r="AI40" s="168">
        <v>1487735.286537891</v>
      </c>
    </row>
    <row r="41" spans="1:35" ht="15">
      <c r="A41" s="119" t="s">
        <v>117</v>
      </c>
      <c r="B41" s="113">
        <v>0.7050152358258817</v>
      </c>
      <c r="C41" s="110">
        <v>0</v>
      </c>
      <c r="D41" s="95">
        <v>1048876.043884997</v>
      </c>
      <c r="E41" s="94">
        <v>1048876.043884997</v>
      </c>
      <c r="F41" s="94">
        <v>1048876.043884997</v>
      </c>
      <c r="G41" s="94">
        <v>1048876.043884997</v>
      </c>
      <c r="H41" s="94">
        <v>1048876.043884997</v>
      </c>
      <c r="I41" s="94">
        <v>1048876.043884997</v>
      </c>
      <c r="J41" s="94">
        <v>1048876.043884997</v>
      </c>
      <c r="K41" s="94">
        <v>1048876.043884997</v>
      </c>
      <c r="L41" s="94">
        <v>1048876.043884997</v>
      </c>
      <c r="M41" s="94">
        <v>1048876.043884997</v>
      </c>
      <c r="N41" s="94">
        <v>1048876.043884997</v>
      </c>
      <c r="O41" s="94">
        <v>1048876.043884997</v>
      </c>
      <c r="P41" s="94">
        <v>1048876.043884997</v>
      </c>
      <c r="Q41" s="94">
        <v>1048876.043884997</v>
      </c>
      <c r="R41" s="94">
        <v>1048876.043884997</v>
      </c>
      <c r="S41" s="94">
        <v>1048876.043884997</v>
      </c>
      <c r="T41" s="94">
        <v>1048876.043884997</v>
      </c>
      <c r="U41" s="94">
        <v>1048876.043884997</v>
      </c>
      <c r="V41" s="94">
        <v>1048876.043884997</v>
      </c>
      <c r="W41" s="94">
        <v>1048876.043884997</v>
      </c>
      <c r="X41" s="94">
        <v>1048876.043884997</v>
      </c>
      <c r="Y41" s="94">
        <v>1048876.043884997</v>
      </c>
      <c r="Z41" s="94">
        <v>1048876.043884997</v>
      </c>
      <c r="AA41" s="94">
        <v>1048876.043884997</v>
      </c>
      <c r="AB41" s="94">
        <v>1048876.043884997</v>
      </c>
      <c r="AC41" s="94">
        <v>1048876.043884997</v>
      </c>
      <c r="AD41" s="94">
        <v>1048876.043884997</v>
      </c>
      <c r="AE41" s="94">
        <v>1048876.043884997</v>
      </c>
      <c r="AF41" s="94">
        <v>1048876.043884997</v>
      </c>
      <c r="AG41" s="94">
        <v>1048876.043884997</v>
      </c>
      <c r="AH41" s="94">
        <v>1048876.043884997</v>
      </c>
      <c r="AI41" s="169">
        <v>1048876.043884997</v>
      </c>
    </row>
    <row r="42" spans="1:35" ht="15">
      <c r="A42" s="119" t="s">
        <v>118</v>
      </c>
      <c r="B42" s="113">
        <v>0.16842635916080426</v>
      </c>
      <c r="C42" s="110">
        <v>0</v>
      </c>
      <c r="D42" s="95">
        <v>250573.8377066329</v>
      </c>
      <c r="E42" s="94">
        <v>250573.8377066329</v>
      </c>
      <c r="F42" s="94">
        <v>250573.8377066329</v>
      </c>
      <c r="G42" s="94">
        <v>250573.8377066329</v>
      </c>
      <c r="H42" s="94">
        <v>250573.8377066329</v>
      </c>
      <c r="I42" s="94">
        <v>250573.8377066329</v>
      </c>
      <c r="J42" s="94">
        <v>250573.8377066329</v>
      </c>
      <c r="K42" s="94">
        <v>250573.8377066329</v>
      </c>
      <c r="L42" s="94">
        <v>250573.8377066329</v>
      </c>
      <c r="M42" s="94">
        <v>250573.8377066329</v>
      </c>
      <c r="N42" s="94">
        <v>250573.8377066329</v>
      </c>
      <c r="O42" s="94">
        <v>250573.8377066329</v>
      </c>
      <c r="P42" s="94">
        <v>250573.8377066329</v>
      </c>
      <c r="Q42" s="94">
        <v>250573.8377066329</v>
      </c>
      <c r="R42" s="94">
        <v>250573.8377066329</v>
      </c>
      <c r="S42" s="94">
        <v>250573.8377066329</v>
      </c>
      <c r="T42" s="94">
        <v>250573.8377066329</v>
      </c>
      <c r="U42" s="94">
        <v>250573.8377066329</v>
      </c>
      <c r="V42" s="94">
        <v>250573.8377066329</v>
      </c>
      <c r="W42" s="94">
        <v>250573.8377066329</v>
      </c>
      <c r="X42" s="94">
        <v>250573.8377066329</v>
      </c>
      <c r="Y42" s="94">
        <v>250573.8377066329</v>
      </c>
      <c r="Z42" s="94">
        <v>250573.8377066329</v>
      </c>
      <c r="AA42" s="94">
        <v>250573.8377066329</v>
      </c>
      <c r="AB42" s="94">
        <v>250573.8377066329</v>
      </c>
      <c r="AC42" s="94">
        <v>250573.8377066329</v>
      </c>
      <c r="AD42" s="94">
        <v>250573.8377066329</v>
      </c>
      <c r="AE42" s="94">
        <v>250573.8377066329</v>
      </c>
      <c r="AF42" s="94">
        <v>250573.8377066329</v>
      </c>
      <c r="AG42" s="94">
        <v>250573.8377066329</v>
      </c>
      <c r="AH42" s="94">
        <v>250573.8377066329</v>
      </c>
      <c r="AI42" s="169">
        <v>250573.8377066329</v>
      </c>
    </row>
    <row r="43" spans="1:35" ht="15.75" thickBot="1">
      <c r="A43" s="120" t="s">
        <v>119</v>
      </c>
      <c r="B43" s="114">
        <v>0.12655840501331395</v>
      </c>
      <c r="C43" s="111">
        <v>0</v>
      </c>
      <c r="D43" s="137">
        <v>188285.40494626111</v>
      </c>
      <c r="E43" s="170">
        <v>188285.40494626111</v>
      </c>
      <c r="F43" s="170">
        <v>188285.40494626111</v>
      </c>
      <c r="G43" s="170">
        <v>188285.40494626111</v>
      </c>
      <c r="H43" s="170">
        <v>188285.40494626111</v>
      </c>
      <c r="I43" s="170">
        <v>188285.40494626111</v>
      </c>
      <c r="J43" s="170">
        <v>188285.40494626111</v>
      </c>
      <c r="K43" s="170">
        <v>188285.40494626111</v>
      </c>
      <c r="L43" s="170">
        <v>188285.40494626111</v>
      </c>
      <c r="M43" s="170">
        <v>188285.40494626111</v>
      </c>
      <c r="N43" s="170">
        <v>188285.40494626111</v>
      </c>
      <c r="O43" s="170">
        <v>188285.40494626111</v>
      </c>
      <c r="P43" s="170">
        <v>188285.40494626111</v>
      </c>
      <c r="Q43" s="170">
        <v>188285.40494626111</v>
      </c>
      <c r="R43" s="170">
        <v>188285.40494626111</v>
      </c>
      <c r="S43" s="170">
        <v>188285.40494626111</v>
      </c>
      <c r="T43" s="170">
        <v>188285.40494626111</v>
      </c>
      <c r="U43" s="170">
        <v>188285.40494626111</v>
      </c>
      <c r="V43" s="170">
        <v>188285.40494626111</v>
      </c>
      <c r="W43" s="170">
        <v>188285.40494626111</v>
      </c>
      <c r="X43" s="170">
        <v>188285.40494626111</v>
      </c>
      <c r="Y43" s="170">
        <v>188285.40494626111</v>
      </c>
      <c r="Z43" s="170">
        <v>188285.40494626111</v>
      </c>
      <c r="AA43" s="170">
        <v>188285.40494626111</v>
      </c>
      <c r="AB43" s="170">
        <v>188285.40494626111</v>
      </c>
      <c r="AC43" s="170">
        <v>188285.40494626111</v>
      </c>
      <c r="AD43" s="170">
        <v>188285.40494626111</v>
      </c>
      <c r="AE43" s="170">
        <v>188285.40494626111</v>
      </c>
      <c r="AF43" s="170">
        <v>188285.40494626111</v>
      </c>
      <c r="AG43" s="170">
        <v>188285.40494626111</v>
      </c>
      <c r="AH43" s="170">
        <v>188285.40494626111</v>
      </c>
      <c r="AI43" s="171">
        <v>188285.40494626111</v>
      </c>
    </row>
    <row r="44" spans="1:35" ht="15">
      <c r="A44" s="124" t="s">
        <v>122</v>
      </c>
      <c r="B44" s="116">
        <v>0.5065649802942168</v>
      </c>
      <c r="C44" s="109"/>
      <c r="D44" s="95">
        <v>2520028.766129864</v>
      </c>
      <c r="E44" s="172">
        <v>2512698.2442571297</v>
      </c>
      <c r="F44" s="172">
        <v>2512698.2442571297</v>
      </c>
      <c r="G44" s="172">
        <v>2512698.2442571297</v>
      </c>
      <c r="H44" s="172">
        <v>2512698.2442571297</v>
      </c>
      <c r="I44" s="172">
        <v>2512698.2442571297</v>
      </c>
      <c r="J44" s="172">
        <v>2512698.2442571297</v>
      </c>
      <c r="K44" s="172">
        <v>2512698.2442571297</v>
      </c>
      <c r="L44" s="172">
        <v>2512698.2442571297</v>
      </c>
      <c r="M44" s="172">
        <v>2512698.2442571297</v>
      </c>
      <c r="N44" s="172">
        <v>2512698.2442571297</v>
      </c>
      <c r="O44" s="172">
        <v>2512698.2442571297</v>
      </c>
      <c r="P44" s="172">
        <v>2512698.2442571297</v>
      </c>
      <c r="Q44" s="172">
        <v>2512698.2442571297</v>
      </c>
      <c r="R44" s="172">
        <v>2512698.2442571297</v>
      </c>
      <c r="S44" s="172">
        <v>2512698.2442571297</v>
      </c>
      <c r="T44" s="172">
        <v>2512698.2442571297</v>
      </c>
      <c r="U44" s="172">
        <v>2512698.2442571297</v>
      </c>
      <c r="V44" s="172">
        <v>2512698.2442571297</v>
      </c>
      <c r="W44" s="172">
        <v>2512698.2442571297</v>
      </c>
      <c r="X44" s="172">
        <v>2512698.2442571297</v>
      </c>
      <c r="Y44" s="172">
        <v>2512698.2442571297</v>
      </c>
      <c r="Z44" s="172">
        <v>2512698.2442571297</v>
      </c>
      <c r="AA44" s="172">
        <v>2512698.2442571297</v>
      </c>
      <c r="AB44" s="172">
        <v>2512698.2442571297</v>
      </c>
      <c r="AC44" s="172">
        <v>2512698.2442571297</v>
      </c>
      <c r="AD44" s="172">
        <v>2512698.2442571297</v>
      </c>
      <c r="AE44" s="172">
        <v>2512698.2442571297</v>
      </c>
      <c r="AF44" s="172">
        <v>2512698.2442571297</v>
      </c>
      <c r="AG44" s="172">
        <v>2512698.2442571297</v>
      </c>
      <c r="AH44" s="172">
        <v>2512698.2442571297</v>
      </c>
      <c r="AI44" s="173">
        <v>2512698.2442571297</v>
      </c>
    </row>
    <row r="45" spans="1:35" ht="15">
      <c r="A45" s="122" t="s">
        <v>117</v>
      </c>
      <c r="B45" s="116">
        <v>0.803169832943577</v>
      </c>
      <c r="C45" s="110">
        <v>0</v>
      </c>
      <c r="D45" s="95">
        <v>2024011.0831055313</v>
      </c>
      <c r="E45" s="94">
        <v>2024011.0831055313</v>
      </c>
      <c r="F45" s="94">
        <v>2024011.0831055313</v>
      </c>
      <c r="G45" s="94">
        <v>2024011.0831055313</v>
      </c>
      <c r="H45" s="94">
        <v>2024011.0831055313</v>
      </c>
      <c r="I45" s="94">
        <v>2024011.0831055313</v>
      </c>
      <c r="J45" s="94">
        <v>2024011.0831055313</v>
      </c>
      <c r="K45" s="94">
        <v>2024011.0831055313</v>
      </c>
      <c r="L45" s="94">
        <v>2024011.0831055313</v>
      </c>
      <c r="M45" s="94">
        <v>2024011.0831055313</v>
      </c>
      <c r="N45" s="94">
        <v>2024011.0831055313</v>
      </c>
      <c r="O45" s="94">
        <v>2024011.0831055313</v>
      </c>
      <c r="P45" s="94">
        <v>2024011.0831055313</v>
      </c>
      <c r="Q45" s="94">
        <v>2024011.0831055313</v>
      </c>
      <c r="R45" s="94">
        <v>2024011.0831055313</v>
      </c>
      <c r="S45" s="94">
        <v>2024011.0831055313</v>
      </c>
      <c r="T45" s="94">
        <v>2024011.0831055313</v>
      </c>
      <c r="U45" s="94">
        <v>2024011.0831055313</v>
      </c>
      <c r="V45" s="94">
        <v>2024011.0831055313</v>
      </c>
      <c r="W45" s="94">
        <v>2024011.0831055313</v>
      </c>
      <c r="X45" s="94">
        <v>2024011.0831055313</v>
      </c>
      <c r="Y45" s="94">
        <v>2024011.0831055313</v>
      </c>
      <c r="Z45" s="94">
        <v>2024011.0831055313</v>
      </c>
      <c r="AA45" s="94">
        <v>2024011.0831055313</v>
      </c>
      <c r="AB45" s="94">
        <v>2024011.0831055313</v>
      </c>
      <c r="AC45" s="94">
        <v>2024011.0831055313</v>
      </c>
      <c r="AD45" s="94">
        <v>2024011.0831055313</v>
      </c>
      <c r="AE45" s="94">
        <v>2024011.0831055313</v>
      </c>
      <c r="AF45" s="94">
        <v>2024011.0831055313</v>
      </c>
      <c r="AG45" s="94">
        <v>2024011.0831055313</v>
      </c>
      <c r="AH45" s="94">
        <v>2024011.0831055313</v>
      </c>
      <c r="AI45" s="169">
        <v>2024011.0831055313</v>
      </c>
    </row>
    <row r="46" spans="1:35" ht="15">
      <c r="A46" s="122" t="s">
        <v>118</v>
      </c>
      <c r="B46" s="116">
        <v>0.1354713348736597</v>
      </c>
      <c r="C46" s="110">
        <v>0</v>
      </c>
      <c r="D46" s="95">
        <v>341391.66086763423</v>
      </c>
      <c r="E46" s="94">
        <v>341391.66086763423</v>
      </c>
      <c r="F46" s="94">
        <v>341391.66086763423</v>
      </c>
      <c r="G46" s="94">
        <v>341391.66086763423</v>
      </c>
      <c r="H46" s="94">
        <v>341391.66086763423</v>
      </c>
      <c r="I46" s="94">
        <v>341391.66086763423</v>
      </c>
      <c r="J46" s="94">
        <v>341391.66086763423</v>
      </c>
      <c r="K46" s="94">
        <v>341391.66086763423</v>
      </c>
      <c r="L46" s="94">
        <v>341391.66086763423</v>
      </c>
      <c r="M46" s="94">
        <v>341391.66086763423</v>
      </c>
      <c r="N46" s="94">
        <v>341391.66086763423</v>
      </c>
      <c r="O46" s="94">
        <v>341391.66086763423</v>
      </c>
      <c r="P46" s="94">
        <v>341391.66086763423</v>
      </c>
      <c r="Q46" s="94">
        <v>341391.66086763423</v>
      </c>
      <c r="R46" s="94">
        <v>341391.66086763423</v>
      </c>
      <c r="S46" s="94">
        <v>341391.66086763423</v>
      </c>
      <c r="T46" s="94">
        <v>341391.66086763423</v>
      </c>
      <c r="U46" s="94">
        <v>341391.66086763423</v>
      </c>
      <c r="V46" s="94">
        <v>341391.66086763423</v>
      </c>
      <c r="W46" s="94">
        <v>341391.66086763423</v>
      </c>
      <c r="X46" s="94">
        <v>341391.66086763423</v>
      </c>
      <c r="Y46" s="94">
        <v>341391.66086763423</v>
      </c>
      <c r="Z46" s="94">
        <v>341391.66086763423</v>
      </c>
      <c r="AA46" s="94">
        <v>341391.66086763423</v>
      </c>
      <c r="AB46" s="94">
        <v>341391.66086763423</v>
      </c>
      <c r="AC46" s="94">
        <v>341391.66086763423</v>
      </c>
      <c r="AD46" s="94">
        <v>341391.66086763423</v>
      </c>
      <c r="AE46" s="94">
        <v>341391.66086763423</v>
      </c>
      <c r="AF46" s="94">
        <v>341391.66086763423</v>
      </c>
      <c r="AG46" s="94">
        <v>341391.66086763423</v>
      </c>
      <c r="AH46" s="94">
        <v>341391.66086763423</v>
      </c>
      <c r="AI46" s="169">
        <v>341391.66086763423</v>
      </c>
    </row>
    <row r="47" spans="1:35" ht="15.75" thickBot="1">
      <c r="A47" s="122" t="s">
        <v>119</v>
      </c>
      <c r="B47" s="116">
        <v>0.058449928137198584</v>
      </c>
      <c r="C47" s="111">
        <v>0</v>
      </c>
      <c r="D47" s="95">
        <v>147295.50028396377</v>
      </c>
      <c r="E47" s="94">
        <v>147295.50028396377</v>
      </c>
      <c r="F47" s="94">
        <v>147295.50028396377</v>
      </c>
      <c r="G47" s="94">
        <v>147295.50028396377</v>
      </c>
      <c r="H47" s="94">
        <v>147295.50028396377</v>
      </c>
      <c r="I47" s="94">
        <v>147295.50028396377</v>
      </c>
      <c r="J47" s="94">
        <v>147295.50028396377</v>
      </c>
      <c r="K47" s="94">
        <v>147295.50028396377</v>
      </c>
      <c r="L47" s="94">
        <v>147295.50028396377</v>
      </c>
      <c r="M47" s="94">
        <v>147295.50028396377</v>
      </c>
      <c r="N47" s="94">
        <v>147295.50028396377</v>
      </c>
      <c r="O47" s="94">
        <v>147295.50028396377</v>
      </c>
      <c r="P47" s="94">
        <v>147295.50028396377</v>
      </c>
      <c r="Q47" s="94">
        <v>147295.50028396377</v>
      </c>
      <c r="R47" s="94">
        <v>147295.50028396377</v>
      </c>
      <c r="S47" s="94">
        <v>147295.50028396377</v>
      </c>
      <c r="T47" s="94">
        <v>147295.50028396377</v>
      </c>
      <c r="U47" s="94">
        <v>147295.50028396377</v>
      </c>
      <c r="V47" s="94">
        <v>147295.50028396377</v>
      </c>
      <c r="W47" s="94">
        <v>147295.50028396377</v>
      </c>
      <c r="X47" s="94">
        <v>147295.50028396377</v>
      </c>
      <c r="Y47" s="94">
        <v>147295.50028396377</v>
      </c>
      <c r="Z47" s="94">
        <v>147295.50028396377</v>
      </c>
      <c r="AA47" s="94">
        <v>147295.50028396377</v>
      </c>
      <c r="AB47" s="94">
        <v>147295.50028396377</v>
      </c>
      <c r="AC47" s="94">
        <v>147295.50028396377</v>
      </c>
      <c r="AD47" s="94">
        <v>147295.50028396377</v>
      </c>
      <c r="AE47" s="94">
        <v>147295.50028396377</v>
      </c>
      <c r="AF47" s="94">
        <v>147295.50028396377</v>
      </c>
      <c r="AG47" s="94">
        <v>147295.50028396377</v>
      </c>
      <c r="AH47" s="94">
        <v>147295.50028396377</v>
      </c>
      <c r="AI47" s="169">
        <v>147295.50028396377</v>
      </c>
    </row>
    <row r="48" spans="1:35" ht="15">
      <c r="A48" s="118" t="s">
        <v>123</v>
      </c>
      <c r="B48" s="112">
        <v>1</v>
      </c>
      <c r="C48" s="109"/>
      <c r="D48" s="166">
        <v>4974739.399999999</v>
      </c>
      <c r="E48" s="167">
        <v>4974739.4</v>
      </c>
      <c r="F48" s="167">
        <v>4974739.4</v>
      </c>
      <c r="G48" s="167">
        <v>4974739.4</v>
      </c>
      <c r="H48" s="167">
        <v>4974739.4</v>
      </c>
      <c r="I48" s="167">
        <v>4974739.4</v>
      </c>
      <c r="J48" s="167">
        <v>4974739.4</v>
      </c>
      <c r="K48" s="167">
        <v>4974739.4</v>
      </c>
      <c r="L48" s="167">
        <v>4974739.4</v>
      </c>
      <c r="M48" s="167">
        <v>4974739.4</v>
      </c>
      <c r="N48" s="167">
        <v>4974739.4</v>
      </c>
      <c r="O48" s="167">
        <v>4974739.4</v>
      </c>
      <c r="P48" s="167">
        <v>4974739.4</v>
      </c>
      <c r="Q48" s="167">
        <v>4974739.4</v>
      </c>
      <c r="R48" s="167">
        <v>4974739.4</v>
      </c>
      <c r="S48" s="167">
        <v>4974739.4</v>
      </c>
      <c r="T48" s="167">
        <v>4974739.4</v>
      </c>
      <c r="U48" s="167">
        <v>4974739.4</v>
      </c>
      <c r="V48" s="167">
        <v>4974739.4</v>
      </c>
      <c r="W48" s="167">
        <v>4974739.4</v>
      </c>
      <c r="X48" s="167">
        <v>4974739.4</v>
      </c>
      <c r="Y48" s="167">
        <v>4974739.4</v>
      </c>
      <c r="Z48" s="167">
        <v>4974739.4</v>
      </c>
      <c r="AA48" s="167">
        <v>4974739.4</v>
      </c>
      <c r="AB48" s="167">
        <v>4974739.4</v>
      </c>
      <c r="AC48" s="167">
        <v>4974739.4</v>
      </c>
      <c r="AD48" s="167">
        <v>4974739.4</v>
      </c>
      <c r="AE48" s="167">
        <v>4974739.4</v>
      </c>
      <c r="AF48" s="167">
        <v>4974739.4</v>
      </c>
      <c r="AG48" s="167">
        <v>4974739.4</v>
      </c>
      <c r="AH48" s="167">
        <v>4974739.4</v>
      </c>
      <c r="AI48" s="168">
        <v>4974739.4</v>
      </c>
    </row>
    <row r="49" spans="1:36" ht="15">
      <c r="A49" s="119" t="s">
        <v>117</v>
      </c>
      <c r="B49" s="189">
        <v>0.7454366431714873</v>
      </c>
      <c r="C49" s="110">
        <v>0</v>
      </c>
      <c r="D49" s="95">
        <v>3708353.038988938</v>
      </c>
      <c r="E49" s="94">
        <v>3708353.038988938</v>
      </c>
      <c r="F49" s="94">
        <v>3708353.038988938</v>
      </c>
      <c r="G49" s="94">
        <v>3708353.038988938</v>
      </c>
      <c r="H49" s="94">
        <v>3708353.038988938</v>
      </c>
      <c r="I49" s="94">
        <v>3708353.038988938</v>
      </c>
      <c r="J49" s="94">
        <v>3708353.038988938</v>
      </c>
      <c r="K49" s="94">
        <v>3708353.038988938</v>
      </c>
      <c r="L49" s="94">
        <v>3708353.038988938</v>
      </c>
      <c r="M49" s="94">
        <v>3708353.038988938</v>
      </c>
      <c r="N49" s="94">
        <v>3708353.038988938</v>
      </c>
      <c r="O49" s="94">
        <v>3708353.038988938</v>
      </c>
      <c r="P49" s="94">
        <v>3708353.038988938</v>
      </c>
      <c r="Q49" s="94">
        <v>3708353.038988938</v>
      </c>
      <c r="R49" s="94">
        <v>3708353.038988938</v>
      </c>
      <c r="S49" s="94">
        <v>3708353.038988938</v>
      </c>
      <c r="T49" s="94">
        <v>3708353.038988938</v>
      </c>
      <c r="U49" s="94">
        <v>3708353.038988938</v>
      </c>
      <c r="V49" s="94">
        <v>3708353.038988938</v>
      </c>
      <c r="W49" s="94">
        <v>3708353.038988938</v>
      </c>
      <c r="X49" s="94">
        <v>3708353.038988938</v>
      </c>
      <c r="Y49" s="94">
        <v>3708353.038988938</v>
      </c>
      <c r="Z49" s="94">
        <v>3708353.038988938</v>
      </c>
      <c r="AA49" s="94">
        <v>3708353.038988938</v>
      </c>
      <c r="AB49" s="94">
        <v>3708353.038988938</v>
      </c>
      <c r="AC49" s="94">
        <v>3708353.038988938</v>
      </c>
      <c r="AD49" s="94">
        <v>3708353.038988938</v>
      </c>
      <c r="AE49" s="94">
        <v>3708353.038988938</v>
      </c>
      <c r="AF49" s="94">
        <v>3708353.038988938</v>
      </c>
      <c r="AG49" s="94">
        <v>3708353.038988938</v>
      </c>
      <c r="AH49" s="94">
        <v>3708353.038988938</v>
      </c>
      <c r="AI49" s="169">
        <v>3708353.038988938</v>
      </c>
      <c r="AJ49" s="89"/>
    </row>
    <row r="50" spans="1:36" ht="15">
      <c r="A50" s="119" t="s">
        <v>118</v>
      </c>
      <c r="B50" s="177">
        <v>0.15901702926468536</v>
      </c>
      <c r="C50" s="110">
        <v>0</v>
      </c>
      <c r="D50" s="95">
        <v>791068.2807539832</v>
      </c>
      <c r="E50" s="94">
        <v>791068.2807539832</v>
      </c>
      <c r="F50" s="94">
        <v>791068.2807539832</v>
      </c>
      <c r="G50" s="94">
        <v>791068.2807539832</v>
      </c>
      <c r="H50" s="94">
        <v>791068.2807539832</v>
      </c>
      <c r="I50" s="94">
        <v>791068.2807539832</v>
      </c>
      <c r="J50" s="94">
        <v>791068.2807539832</v>
      </c>
      <c r="K50" s="94">
        <v>791068.2807539832</v>
      </c>
      <c r="L50" s="94">
        <v>791068.2807539832</v>
      </c>
      <c r="M50" s="94">
        <v>791068.2807539832</v>
      </c>
      <c r="N50" s="94">
        <v>791068.2807539832</v>
      </c>
      <c r="O50" s="94">
        <v>791068.2807539832</v>
      </c>
      <c r="P50" s="94">
        <v>791068.2807539832</v>
      </c>
      <c r="Q50" s="94">
        <v>791068.2807539832</v>
      </c>
      <c r="R50" s="94">
        <v>791068.2807539832</v>
      </c>
      <c r="S50" s="94">
        <v>791068.2807539832</v>
      </c>
      <c r="T50" s="94">
        <v>791068.2807539832</v>
      </c>
      <c r="U50" s="94">
        <v>791068.2807539832</v>
      </c>
      <c r="V50" s="94">
        <v>791068.2807539832</v>
      </c>
      <c r="W50" s="94">
        <v>791068.2807539832</v>
      </c>
      <c r="X50" s="94">
        <v>791068.2807539832</v>
      </c>
      <c r="Y50" s="94">
        <v>791068.2807539832</v>
      </c>
      <c r="Z50" s="94">
        <v>791068.2807539832</v>
      </c>
      <c r="AA50" s="94">
        <v>791068.2807539832</v>
      </c>
      <c r="AB50" s="94">
        <v>791068.2807539832</v>
      </c>
      <c r="AC50" s="94">
        <v>791068.2807539832</v>
      </c>
      <c r="AD50" s="94">
        <v>791068.2807539832</v>
      </c>
      <c r="AE50" s="94">
        <v>791068.2807539832</v>
      </c>
      <c r="AF50" s="94">
        <v>791068.2807539832</v>
      </c>
      <c r="AG50" s="94">
        <v>791068.2807539832</v>
      </c>
      <c r="AH50" s="94">
        <v>791068.2807539832</v>
      </c>
      <c r="AI50" s="169">
        <v>791068.2807539832</v>
      </c>
      <c r="AJ50" s="89"/>
    </row>
    <row r="51" spans="1:36" ht="15.75" thickBot="1">
      <c r="A51" s="120" t="s">
        <v>119</v>
      </c>
      <c r="B51" s="194">
        <v>0.09554632756382742</v>
      </c>
      <c r="C51" s="111">
        <v>0</v>
      </c>
      <c r="D51" s="137">
        <v>475318.0802570782</v>
      </c>
      <c r="E51" s="170">
        <v>475318.0802570782</v>
      </c>
      <c r="F51" s="170">
        <v>475318.0802570782</v>
      </c>
      <c r="G51" s="170">
        <v>475318.0802570782</v>
      </c>
      <c r="H51" s="170">
        <v>475318.0802570782</v>
      </c>
      <c r="I51" s="170">
        <v>475318.0802570782</v>
      </c>
      <c r="J51" s="170">
        <v>475318.0802570782</v>
      </c>
      <c r="K51" s="170">
        <v>475318.0802570782</v>
      </c>
      <c r="L51" s="170">
        <v>475318.0802570782</v>
      </c>
      <c r="M51" s="170">
        <v>475318.0802570782</v>
      </c>
      <c r="N51" s="170">
        <v>475318.0802570782</v>
      </c>
      <c r="O51" s="170">
        <v>475318.0802570782</v>
      </c>
      <c r="P51" s="170">
        <v>475318.0802570782</v>
      </c>
      <c r="Q51" s="170">
        <v>475318.0802570782</v>
      </c>
      <c r="R51" s="170">
        <v>475318.0802570782</v>
      </c>
      <c r="S51" s="170">
        <v>475318.0802570782</v>
      </c>
      <c r="T51" s="170">
        <v>475318.0802570782</v>
      </c>
      <c r="U51" s="170">
        <v>475318.0802570782</v>
      </c>
      <c r="V51" s="170">
        <v>475318.0802570782</v>
      </c>
      <c r="W51" s="170">
        <v>475318.0802570782</v>
      </c>
      <c r="X51" s="170">
        <v>475318.0802570782</v>
      </c>
      <c r="Y51" s="170">
        <v>475318.0802570782</v>
      </c>
      <c r="Z51" s="170">
        <v>475318.0802570782</v>
      </c>
      <c r="AA51" s="170">
        <v>475318.0802570782</v>
      </c>
      <c r="AB51" s="170">
        <v>475318.0802570782</v>
      </c>
      <c r="AC51" s="170">
        <v>475318.0802570782</v>
      </c>
      <c r="AD51" s="170">
        <v>475318.0802570782</v>
      </c>
      <c r="AE51" s="170">
        <v>475318.0802570782</v>
      </c>
      <c r="AF51" s="170">
        <v>475318.0802570782</v>
      </c>
      <c r="AG51" s="170">
        <v>475318.0802570782</v>
      </c>
      <c r="AH51" s="170">
        <v>475318.0802570782</v>
      </c>
      <c r="AI51" s="171">
        <v>475318.0802570782</v>
      </c>
      <c r="AJ51" s="89"/>
    </row>
    <row r="52" spans="1:36" ht="15">
      <c r="A52" s="106"/>
      <c r="B52" s="107"/>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row>
    <row r="53" spans="1:36" ht="15.75" thickBot="1">
      <c r="A53" s="106"/>
      <c r="B53" s="107"/>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row>
    <row r="54" spans="1:36" ht="65.25" thickBot="1">
      <c r="A54" s="162" t="s">
        <v>124</v>
      </c>
      <c r="B54" s="150" t="s">
        <v>114</v>
      </c>
      <c r="C54" s="165" t="s">
        <v>95</v>
      </c>
      <c r="D54" s="164">
        <v>2000</v>
      </c>
      <c r="E54" s="145">
        <v>2001</v>
      </c>
      <c r="F54" s="145">
        <v>2002</v>
      </c>
      <c r="G54" s="145">
        <v>2003</v>
      </c>
      <c r="H54" s="145">
        <v>2004</v>
      </c>
      <c r="I54" s="145">
        <v>2005</v>
      </c>
      <c r="J54" s="145">
        <v>2006</v>
      </c>
      <c r="K54" s="145">
        <v>2007</v>
      </c>
      <c r="L54" s="145">
        <v>2008</v>
      </c>
      <c r="M54" s="145">
        <v>2009</v>
      </c>
      <c r="N54" s="145">
        <v>2010</v>
      </c>
      <c r="O54" s="145">
        <v>2011</v>
      </c>
      <c r="P54" s="145">
        <v>2012</v>
      </c>
      <c r="Q54" s="145">
        <v>2013</v>
      </c>
      <c r="R54" s="145">
        <v>2014</v>
      </c>
      <c r="S54" s="145">
        <v>2015</v>
      </c>
      <c r="T54" s="145">
        <v>2016</v>
      </c>
      <c r="U54" s="145">
        <v>2017</v>
      </c>
      <c r="V54" s="145">
        <v>2018</v>
      </c>
      <c r="W54" s="145">
        <v>2019</v>
      </c>
      <c r="X54" s="145">
        <v>2020</v>
      </c>
      <c r="Y54" s="145">
        <v>2021</v>
      </c>
      <c r="Z54" s="145">
        <v>2022</v>
      </c>
      <c r="AA54" s="145">
        <v>2023</v>
      </c>
      <c r="AB54" s="145">
        <v>2024</v>
      </c>
      <c r="AC54" s="146">
        <v>2025</v>
      </c>
      <c r="AD54" s="145">
        <v>2026</v>
      </c>
      <c r="AE54" s="146">
        <v>2027</v>
      </c>
      <c r="AF54" s="145">
        <v>2028</v>
      </c>
      <c r="AG54" s="146">
        <v>2029</v>
      </c>
      <c r="AH54" s="145">
        <v>2030</v>
      </c>
      <c r="AI54" s="213" t="s">
        <v>109</v>
      </c>
      <c r="AJ54" s="125" t="s">
        <v>125</v>
      </c>
    </row>
    <row r="55" spans="1:36" ht="15">
      <c r="A55" s="118" t="s">
        <v>116</v>
      </c>
      <c r="B55" s="112">
        <v>0.13876493842640067</v>
      </c>
      <c r="C55" s="109"/>
      <c r="D55" s="166"/>
      <c r="E55" s="167">
        <v>11400.261269408631</v>
      </c>
      <c r="F55" s="167">
        <v>12248.531338009221</v>
      </c>
      <c r="G55" s="167">
        <v>13200.30617418206</v>
      </c>
      <c r="H55" s="167">
        <v>13942.960249152577</v>
      </c>
      <c r="I55" s="167">
        <v>15070.386614460078</v>
      </c>
      <c r="J55" s="167">
        <v>14083.778985032828</v>
      </c>
      <c r="K55" s="167">
        <v>11742.282644574474</v>
      </c>
      <c r="L55" s="167">
        <v>7822.243571876275</v>
      </c>
      <c r="M55" s="167">
        <v>5671.9299163900705</v>
      </c>
      <c r="N55" s="167">
        <v>8444.225469452083</v>
      </c>
      <c r="O55" s="167">
        <v>11286.447637310788</v>
      </c>
      <c r="P55" s="167">
        <v>12716.689292462761</v>
      </c>
      <c r="Q55" s="167">
        <v>13024.191782363916</v>
      </c>
      <c r="R55" s="167">
        <v>13052.400796807815</v>
      </c>
      <c r="S55" s="167">
        <v>13214.675839517358</v>
      </c>
      <c r="T55" s="167">
        <v>13358.334565563711</v>
      </c>
      <c r="U55" s="167">
        <v>13249.369563846329</v>
      </c>
      <c r="V55" s="167">
        <v>13150.219933382255</v>
      </c>
      <c r="W55" s="167">
        <v>13071.572189497228</v>
      </c>
      <c r="X55" s="167">
        <v>13012.37145031191</v>
      </c>
      <c r="Y55" s="167">
        <v>12760.89386191194</v>
      </c>
      <c r="Z55" s="167">
        <v>12676.939780476036</v>
      </c>
      <c r="AA55" s="167">
        <v>12609.099644512078</v>
      </c>
      <c r="AB55" s="167">
        <v>12488.332416148382</v>
      </c>
      <c r="AC55" s="167">
        <v>12426.268991925255</v>
      </c>
      <c r="AD55" s="167">
        <v>12286.531433913702</v>
      </c>
      <c r="AE55" s="167">
        <v>12076.273284859082</v>
      </c>
      <c r="AF55" s="167">
        <v>11815.506073648163</v>
      </c>
      <c r="AG55" s="167">
        <v>11615.651752363854</v>
      </c>
      <c r="AH55" s="167">
        <v>11511.417655206837</v>
      </c>
      <c r="AI55" s="196">
        <v>259847.41341548148</v>
      </c>
      <c r="AJ55" s="200">
        <v>0.21702682038948504</v>
      </c>
    </row>
    <row r="56" spans="1:36" ht="15">
      <c r="A56" s="119" t="s">
        <v>117</v>
      </c>
      <c r="B56" s="113">
        <v>0.7719664463247355</v>
      </c>
      <c r="C56" s="110"/>
      <c r="D56" s="95"/>
      <c r="E56" s="94">
        <v>8800.6191793189</v>
      </c>
      <c r="F56" s="94">
        <v>9455.455209700136</v>
      </c>
      <c r="G56" s="94">
        <v>10190.193447681791</v>
      </c>
      <c r="H56" s="94">
        <v>10763.497474785363</v>
      </c>
      <c r="I56" s="94">
        <v>11633.83279950461</v>
      </c>
      <c r="J56" s="94">
        <v>10872.204813898783</v>
      </c>
      <c r="K56" s="94">
        <v>9064.648204872774</v>
      </c>
      <c r="L56" s="94">
        <v>6038.509572467834</v>
      </c>
      <c r="M56" s="94">
        <v>4378.539581358597</v>
      </c>
      <c r="N56" s="94">
        <v>6518.658727617747</v>
      </c>
      <c r="O56" s="94">
        <v>8712.758874205017</v>
      </c>
      <c r="P56" s="94">
        <v>9816.857442118293</v>
      </c>
      <c r="Q56" s="94">
        <v>10054.239046483295</v>
      </c>
      <c r="R56" s="94">
        <v>10076.015459117876</v>
      </c>
      <c r="S56" s="94">
        <v>10201.286347165556</v>
      </c>
      <c r="T56" s="94">
        <v>10312.186063395098</v>
      </c>
      <c r="U56" s="94">
        <v>10228.068738245562</v>
      </c>
      <c r="V56" s="94">
        <v>10151.5285503618</v>
      </c>
      <c r="W56" s="94">
        <v>10090.815131003417</v>
      </c>
      <c r="X56" s="94">
        <v>10045.11414675473</v>
      </c>
      <c r="Y56" s="94">
        <v>9850.98188650729</v>
      </c>
      <c r="Z56" s="94">
        <v>9786.172152606758</v>
      </c>
      <c r="AA56" s="94">
        <v>9733.801843928475</v>
      </c>
      <c r="AB56" s="94">
        <v>9640.573595816064</v>
      </c>
      <c r="AC56" s="94">
        <v>9592.662714771794</v>
      </c>
      <c r="AD56" s="94">
        <v>9484.790008695518</v>
      </c>
      <c r="AE56" s="94">
        <v>9322.477772559007</v>
      </c>
      <c r="AF56" s="94">
        <v>9121.174235202501</v>
      </c>
      <c r="AG56" s="94">
        <v>8966.893405018012</v>
      </c>
      <c r="AH56" s="94">
        <v>8886.428179449842</v>
      </c>
      <c r="AI56" s="197">
        <v>200593.48432102363</v>
      </c>
      <c r="AJ56" s="201">
        <v>0.1675374232932274</v>
      </c>
    </row>
    <row r="57" spans="1:36" ht="15">
      <c r="A57" s="119" t="s">
        <v>118</v>
      </c>
      <c r="B57" s="113">
        <v>0.10329585010345081</v>
      </c>
      <c r="C57" s="110"/>
      <c r="D57" s="95"/>
      <c r="E57" s="94">
        <v>1177.5996792250098</v>
      </c>
      <c r="F57" s="94">
        <v>1265.2224570784203</v>
      </c>
      <c r="G57" s="94">
        <v>1363.5368478879664</v>
      </c>
      <c r="H57" s="94">
        <v>1440.2499318948378</v>
      </c>
      <c r="I57" s="94">
        <v>1556.7083967283197</v>
      </c>
      <c r="J57" s="94">
        <v>1454.7959229280816</v>
      </c>
      <c r="K57" s="94">
        <v>1212.9290679263167</v>
      </c>
      <c r="L57" s="94">
        <v>808.0052994732134</v>
      </c>
      <c r="M57" s="94">
        <v>585.886822440707</v>
      </c>
      <c r="N57" s="94">
        <v>872.2534483322639</v>
      </c>
      <c r="O57" s="94">
        <v>1165.8432033441018</v>
      </c>
      <c r="P57" s="94">
        <v>1313.5812309663913</v>
      </c>
      <c r="Q57" s="94">
        <v>1345.344962069659</v>
      </c>
      <c r="R57" s="94">
        <v>1348.258836197222</v>
      </c>
      <c r="S57" s="94">
        <v>1365.021174684478</v>
      </c>
      <c r="T57" s="94">
        <v>1379.860524916215</v>
      </c>
      <c r="U57" s="94">
        <v>1368.6048924322938</v>
      </c>
      <c r="V57" s="94">
        <v>1358.3631470660644</v>
      </c>
      <c r="W57" s="94">
        <v>1350.239161502742</v>
      </c>
      <c r="X57" s="94">
        <v>1344.1239708218418</v>
      </c>
      <c r="Y57" s="94">
        <v>1318.1473795461013</v>
      </c>
      <c r="Z57" s="94">
        <v>1309.4752713345251</v>
      </c>
      <c r="AA57" s="94">
        <v>1302.4676668189945</v>
      </c>
      <c r="AB57" s="94">
        <v>1289.992913300529</v>
      </c>
      <c r="AC57" s="94">
        <v>1283.58201913507</v>
      </c>
      <c r="AD57" s="94">
        <v>1269.1477092888863</v>
      </c>
      <c r="AE57" s="94">
        <v>1247.4289150411114</v>
      </c>
      <c r="AF57" s="94">
        <v>1220.4927442799733</v>
      </c>
      <c r="AG57" s="94">
        <v>1199.8486222660624</v>
      </c>
      <c r="AH57" s="94">
        <v>1189.0816725904626</v>
      </c>
      <c r="AI57" s="197">
        <v>26841.159465934987</v>
      </c>
      <c r="AJ57" s="201">
        <v>0.022417969907380784</v>
      </c>
    </row>
    <row r="58" spans="1:36" ht="15.75" thickBot="1">
      <c r="A58" s="120" t="s">
        <v>119</v>
      </c>
      <c r="B58" s="114">
        <v>0.12473770357181362</v>
      </c>
      <c r="C58" s="111"/>
      <c r="D58" s="137"/>
      <c r="E58" s="170">
        <v>1422.0424108647214</v>
      </c>
      <c r="F58" s="170">
        <v>1527.8536712306638</v>
      </c>
      <c r="G58" s="170">
        <v>1646.5758786123029</v>
      </c>
      <c r="H58" s="170">
        <v>1739.2128424723746</v>
      </c>
      <c r="I58" s="170">
        <v>1879.845418227149</v>
      </c>
      <c r="J58" s="170">
        <v>1756.7782482059629</v>
      </c>
      <c r="K58" s="170">
        <v>1464.7053717753824</v>
      </c>
      <c r="L58" s="170">
        <v>975.7286999352274</v>
      </c>
      <c r="M58" s="170">
        <v>707.5035125907661</v>
      </c>
      <c r="N58" s="170">
        <v>1053.3132935020726</v>
      </c>
      <c r="O58" s="170">
        <v>1407.8455597616692</v>
      </c>
      <c r="P58" s="170">
        <v>1586.2506193780762</v>
      </c>
      <c r="Q58" s="170">
        <v>1624.607773810961</v>
      </c>
      <c r="R58" s="170">
        <v>1628.1265014927171</v>
      </c>
      <c r="S58" s="170">
        <v>1648.3683176673235</v>
      </c>
      <c r="T58" s="170">
        <v>1666.287977252398</v>
      </c>
      <c r="U58" s="170">
        <v>1652.6959331684727</v>
      </c>
      <c r="V58" s="170">
        <v>1640.3282359543903</v>
      </c>
      <c r="W58" s="170">
        <v>1630.517896991068</v>
      </c>
      <c r="X58" s="170">
        <v>1623.1333327353375</v>
      </c>
      <c r="Y58" s="170">
        <v>1591.7645958585474</v>
      </c>
      <c r="Z58" s="170">
        <v>1581.2923565347517</v>
      </c>
      <c r="AA58" s="170">
        <v>1572.830133764608</v>
      </c>
      <c r="AB58" s="170">
        <v>1557.7659070317877</v>
      </c>
      <c r="AC58" s="170">
        <v>1550.0242580183917</v>
      </c>
      <c r="AD58" s="170">
        <v>1532.5937159292976</v>
      </c>
      <c r="AE58" s="170">
        <v>1506.366597258964</v>
      </c>
      <c r="AF58" s="170">
        <v>1473.8390941656878</v>
      </c>
      <c r="AG58" s="170">
        <v>1448.9097250797797</v>
      </c>
      <c r="AH58" s="170">
        <v>1435.9078031665322</v>
      </c>
      <c r="AI58" s="198">
        <v>32412.76962852283</v>
      </c>
      <c r="AJ58" s="202">
        <v>0.027071427188876816</v>
      </c>
    </row>
    <row r="59" spans="1:36" ht="15">
      <c r="A59" s="121" t="s">
        <v>120</v>
      </c>
      <c r="B59" s="112">
        <v>0.017197863642484722</v>
      </c>
      <c r="C59" s="109"/>
      <c r="D59" s="166"/>
      <c r="E59" s="167">
        <v>1412.8939271210609</v>
      </c>
      <c r="F59" s="167">
        <v>1518.0244675675701</v>
      </c>
      <c r="G59" s="167">
        <v>1635.9828945050085</v>
      </c>
      <c r="H59" s="167">
        <v>1728.0238931874871</v>
      </c>
      <c r="I59" s="167">
        <v>1867.7517316269102</v>
      </c>
      <c r="J59" s="167">
        <v>1745.4762946762112</v>
      </c>
      <c r="K59" s="167">
        <v>1455.2824226561704</v>
      </c>
      <c r="L59" s="167">
        <v>969.451504486357</v>
      </c>
      <c r="M59" s="167">
        <v>702.9519012365145</v>
      </c>
      <c r="N59" s="167">
        <v>1046.5369699065438</v>
      </c>
      <c r="O59" s="167">
        <v>1398.7884092022618</v>
      </c>
      <c r="P59" s="167">
        <v>1576.0457282342686</v>
      </c>
      <c r="Q59" s="167">
        <v>1614.1561180129481</v>
      </c>
      <c r="R59" s="167">
        <v>1617.652208519646</v>
      </c>
      <c r="S59" s="167">
        <v>1637.7638021883688</v>
      </c>
      <c r="T59" s="167">
        <v>1655.5681784927524</v>
      </c>
      <c r="U59" s="167">
        <v>1642.0635766632881</v>
      </c>
      <c r="V59" s="167">
        <v>1629.7754450627524</v>
      </c>
      <c r="W59" s="167">
        <v>1620.0282193552935</v>
      </c>
      <c r="X59" s="167">
        <v>1612.6911625195467</v>
      </c>
      <c r="Y59" s="167">
        <v>1581.5242314237826</v>
      </c>
      <c r="Z59" s="167">
        <v>1571.1193635865764</v>
      </c>
      <c r="AA59" s="167">
        <v>1562.7115811811198</v>
      </c>
      <c r="AB59" s="167">
        <v>1547.7442677557528</v>
      </c>
      <c r="AC59" s="167">
        <v>1540.052423410352</v>
      </c>
      <c r="AD59" s="167">
        <v>1522.7340179423086</v>
      </c>
      <c r="AE59" s="167">
        <v>1496.6756272697942</v>
      </c>
      <c r="AF59" s="167">
        <v>1464.357384695752</v>
      </c>
      <c r="AG59" s="167">
        <v>1439.5883947420552</v>
      </c>
      <c r="AH59" s="167">
        <v>1426.6701186261137</v>
      </c>
      <c r="AI59" s="196">
        <v>32204.24722879127</v>
      </c>
      <c r="AJ59" s="200">
        <v>0.01719786364248472</v>
      </c>
    </row>
    <row r="60" spans="1:36" ht="15">
      <c r="A60" s="122" t="s">
        <v>117</v>
      </c>
      <c r="B60" s="113">
        <v>0.5711213577108927</v>
      </c>
      <c r="C60" s="110"/>
      <c r="D60" s="95"/>
      <c r="E60" s="94">
        <v>806.9338979588554</v>
      </c>
      <c r="F60" s="94">
        <v>866.9761949555456</v>
      </c>
      <c r="G60" s="94">
        <v>934.3447719014965</v>
      </c>
      <c r="H60" s="94">
        <v>986.9113520341002</v>
      </c>
      <c r="I60" s="94">
        <v>1066.712904833632</v>
      </c>
      <c r="J60" s="94">
        <v>996.878791267656</v>
      </c>
      <c r="K60" s="94">
        <v>831.1428730801892</v>
      </c>
      <c r="L60" s="94">
        <v>553.6744594771158</v>
      </c>
      <c r="M60" s="94">
        <v>401.47084423965146</v>
      </c>
      <c r="N60" s="94">
        <v>597.699615147669</v>
      </c>
      <c r="O60" s="94">
        <v>798.8779354138555</v>
      </c>
      <c r="P60" s="94">
        <v>900.1133761236081</v>
      </c>
      <c r="Q60" s="94">
        <v>921.8790336768989</v>
      </c>
      <c r="R60" s="94">
        <v>923.8757256337642</v>
      </c>
      <c r="S60" s="94">
        <v>935.361886315575</v>
      </c>
      <c r="T60" s="94">
        <v>945.5303458837302</v>
      </c>
      <c r="U60" s="94">
        <v>937.8175793515417</v>
      </c>
      <c r="V60" s="94">
        <v>930.7995649481135</v>
      </c>
      <c r="W60" s="94">
        <v>925.2327161681551</v>
      </c>
      <c r="X60" s="94">
        <v>921.0423663065213</v>
      </c>
      <c r="Y60" s="94">
        <v>903.2422663034267</v>
      </c>
      <c r="Z60" s="94">
        <v>897.2998240574391</v>
      </c>
      <c r="AA60" s="94">
        <v>892.497959954697</v>
      </c>
      <c r="AB60" s="94">
        <v>883.949807589917</v>
      </c>
      <c r="AC60" s="94">
        <v>879.5568310040708</v>
      </c>
      <c r="AD60" s="94">
        <v>869.665919759774</v>
      </c>
      <c r="AE60" s="94">
        <v>854.7834162991268</v>
      </c>
      <c r="AF60" s="94">
        <v>836.3257777214098</v>
      </c>
      <c r="AG60" s="94">
        <v>822.1796785499271</v>
      </c>
      <c r="AH60" s="94">
        <v>814.8017751553064</v>
      </c>
      <c r="AI60" s="197">
        <v>18392.53340136453</v>
      </c>
      <c r="AJ60" s="201">
        <v>0.01536160391415204</v>
      </c>
    </row>
    <row r="61" spans="1:36" ht="15">
      <c r="A61" s="122" t="s">
        <v>118</v>
      </c>
      <c r="B61" s="113">
        <v>0.17431329892393466</v>
      </c>
      <c r="C61" s="110"/>
      <c r="D61" s="95"/>
      <c r="E61" s="94">
        <v>246.28620146606542</v>
      </c>
      <c r="F61" s="94">
        <v>264.6118527889526</v>
      </c>
      <c r="G61" s="94">
        <v>285.1735753242954</v>
      </c>
      <c r="H61" s="94">
        <v>301.2175454408918</v>
      </c>
      <c r="I61" s="94">
        <v>325.57396591077816</v>
      </c>
      <c r="J61" s="94">
        <v>304.25973111853625</v>
      </c>
      <c r="K61" s="94">
        <v>253.67507995921284</v>
      </c>
      <c r="L61" s="94">
        <v>168.98828989378853</v>
      </c>
      <c r="M61" s="94">
        <v>122.53386488938874</v>
      </c>
      <c r="N61" s="94">
        <v>182.42531167026817</v>
      </c>
      <c r="O61" s="94">
        <v>243.8274221046089</v>
      </c>
      <c r="P61" s="94">
        <v>274.72573014349035</v>
      </c>
      <c r="Q61" s="94">
        <v>281.36887790908895</v>
      </c>
      <c r="R61" s="94">
        <v>281.97829297864814</v>
      </c>
      <c r="S61" s="94">
        <v>285.4840112176609</v>
      </c>
      <c r="T61" s="94">
        <v>288.58755078656117</v>
      </c>
      <c r="U61" s="94">
        <v>286.233519091013</v>
      </c>
      <c r="V61" s="94">
        <v>284.0915343341122</v>
      </c>
      <c r="W61" s="94">
        <v>282.39246326568883</v>
      </c>
      <c r="X61" s="94">
        <v>281.11351668425743</v>
      </c>
      <c r="Y61" s="94">
        <v>275.6807061076198</v>
      </c>
      <c r="Z61" s="94">
        <v>273.86699927004884</v>
      </c>
      <c r="AA61" s="94">
        <v>272.40141098231913</v>
      </c>
      <c r="AB61" s="94">
        <v>269.7924092031149</v>
      </c>
      <c r="AC61" s="94">
        <v>268.4516184404587</v>
      </c>
      <c r="AD61" s="94">
        <v>265.43279005122173</v>
      </c>
      <c r="AE61" s="94">
        <v>260.89046600844705</v>
      </c>
      <c r="AF61" s="94">
        <v>255.2569665299418</v>
      </c>
      <c r="AG61" s="94">
        <v>250.9394021800991</v>
      </c>
      <c r="AH61" s="94">
        <v>248.68757485391907</v>
      </c>
      <c r="AI61" s="197">
        <v>5613.628573812587</v>
      </c>
      <c r="AJ61" s="201">
        <v>0.011867474938790023</v>
      </c>
    </row>
    <row r="62" spans="1:36" ht="15.75" thickBot="1">
      <c r="A62" s="123" t="s">
        <v>119</v>
      </c>
      <c r="B62" s="114">
        <v>0.2545653433651727</v>
      </c>
      <c r="C62" s="111"/>
      <c r="D62" s="137"/>
      <c r="E62" s="170">
        <v>359.67382769614017</v>
      </c>
      <c r="F62" s="170">
        <v>386.436419823072</v>
      </c>
      <c r="G62" s="170">
        <v>416.4645472792166</v>
      </c>
      <c r="H62" s="170">
        <v>439.89499571249524</v>
      </c>
      <c r="I62" s="170">
        <v>475.4648608825003</v>
      </c>
      <c r="J62" s="170">
        <v>444.33777229001913</v>
      </c>
      <c r="K62" s="170">
        <v>370.46446961676844</v>
      </c>
      <c r="L62" s="170">
        <v>246.78875511545274</v>
      </c>
      <c r="M62" s="170">
        <v>178.94719210747428</v>
      </c>
      <c r="N62" s="170">
        <v>266.41204308860677</v>
      </c>
      <c r="O62" s="170">
        <v>356.0830516837975</v>
      </c>
      <c r="P62" s="170">
        <v>401.2066219671703</v>
      </c>
      <c r="Q62" s="170">
        <v>410.9082064269604</v>
      </c>
      <c r="R62" s="170">
        <v>411.7981899072336</v>
      </c>
      <c r="S62" s="170">
        <v>416.91790465513293</v>
      </c>
      <c r="T62" s="170">
        <v>421.4502818224611</v>
      </c>
      <c r="U62" s="170">
        <v>418.01247822073356</v>
      </c>
      <c r="V62" s="170">
        <v>414.88434578052676</v>
      </c>
      <c r="W62" s="170">
        <v>412.40303992144965</v>
      </c>
      <c r="X62" s="170">
        <v>410.53527952876794</v>
      </c>
      <c r="Y62" s="170">
        <v>402.6012590127361</v>
      </c>
      <c r="Z62" s="170">
        <v>399.95254025908844</v>
      </c>
      <c r="AA62" s="170">
        <v>397.81221024410377</v>
      </c>
      <c r="AB62" s="170">
        <v>394.00205096272106</v>
      </c>
      <c r="AC62" s="170">
        <v>392.04397396582266</v>
      </c>
      <c r="AD62" s="170">
        <v>387.63530813131285</v>
      </c>
      <c r="AE62" s="170">
        <v>381.0017449622204</v>
      </c>
      <c r="AF62" s="170">
        <v>372.7746404444004</v>
      </c>
      <c r="AG62" s="170">
        <v>366.4693140120291</v>
      </c>
      <c r="AH62" s="170">
        <v>363.1807686168883</v>
      </c>
      <c r="AI62" s="198">
        <v>8198.085253614163</v>
      </c>
      <c r="AJ62" s="202">
        <v>0.04053629062530738</v>
      </c>
    </row>
    <row r="63" spans="1:36" ht="15">
      <c r="A63" s="118" t="s">
        <v>121</v>
      </c>
      <c r="B63" s="112">
        <v>0.2637341453303465</v>
      </c>
      <c r="C63" s="109"/>
      <c r="D63" s="166"/>
      <c r="E63" s="167">
        <v>21667.131456443683</v>
      </c>
      <c r="F63" s="167">
        <v>23279.338286848095</v>
      </c>
      <c r="G63" s="167">
        <v>25088.264416254406</v>
      </c>
      <c r="H63" s="167">
        <v>26499.73938939636</v>
      </c>
      <c r="I63" s="167">
        <v>28642.505654773828</v>
      </c>
      <c r="J63" s="167">
        <v>26767.3769452158</v>
      </c>
      <c r="K63" s="167">
        <v>22317.171128474492</v>
      </c>
      <c r="L63" s="167">
        <v>14866.815395798081</v>
      </c>
      <c r="M63" s="167">
        <v>10779.967950377879</v>
      </c>
      <c r="N63" s="167">
        <v>16048.942999703637</v>
      </c>
      <c r="O63" s="167">
        <v>21450.819315000346</v>
      </c>
      <c r="P63" s="167">
        <v>24169.11087203822</v>
      </c>
      <c r="Q63" s="167">
        <v>24753.5445717948</v>
      </c>
      <c r="R63" s="167">
        <v>24807.158117113515</v>
      </c>
      <c r="S63" s="167">
        <v>25115.575143653303</v>
      </c>
      <c r="T63" s="167">
        <v>25388.610333685665</v>
      </c>
      <c r="U63" s="167">
        <v>25181.51341190743</v>
      </c>
      <c r="V63" s="167">
        <v>24993.071408136206</v>
      </c>
      <c r="W63" s="167">
        <v>24843.594921129516</v>
      </c>
      <c r="X63" s="167">
        <v>24731.079061366814</v>
      </c>
      <c r="Y63" s="167">
        <v>24253.125281409786</v>
      </c>
      <c r="Z63" s="167">
        <v>24093.56366472492</v>
      </c>
      <c r="AA63" s="167">
        <v>23964.62792288377</v>
      </c>
      <c r="AB63" s="167">
        <v>23735.099901485864</v>
      </c>
      <c r="AC63" s="167">
        <v>23617.143274045407</v>
      </c>
      <c r="AD63" s="167">
        <v>23351.56058543078</v>
      </c>
      <c r="AE63" s="167">
        <v>22951.947730278094</v>
      </c>
      <c r="AF63" s="167">
        <v>22456.3382603444</v>
      </c>
      <c r="AG63" s="167">
        <v>22076.498733067492</v>
      </c>
      <c r="AH63" s="167">
        <v>21878.393283378795</v>
      </c>
      <c r="AI63" s="196">
        <v>493861.31879257876</v>
      </c>
      <c r="AJ63" s="200">
        <v>0.2637341453303465</v>
      </c>
    </row>
    <row r="64" spans="1:36" ht="15">
      <c r="A64" s="119" t="s">
        <v>117</v>
      </c>
      <c r="B64" s="113">
        <v>0.6244530319450299</v>
      </c>
      <c r="C64" s="110"/>
      <c r="D64" s="95"/>
      <c r="E64" s="94">
        <v>13530.105931527789</v>
      </c>
      <c r="F64" s="94">
        <v>14536.853374896311</v>
      </c>
      <c r="G64" s="94">
        <v>15666.44278096867</v>
      </c>
      <c r="H64" s="94">
        <v>16547.84260746169</v>
      </c>
      <c r="I64" s="94">
        <v>17885.89949862618</v>
      </c>
      <c r="J64" s="94">
        <v>16714.9696906555</v>
      </c>
      <c r="K64" s="94">
        <v>13936.025175611981</v>
      </c>
      <c r="L64" s="94">
        <v>9283.627949273161</v>
      </c>
      <c r="M64" s="94">
        <v>6731.583670883716</v>
      </c>
      <c r="N64" s="94">
        <v>10021.8111156779</v>
      </c>
      <c r="O64" s="94">
        <v>13395.029158956975</v>
      </c>
      <c r="P64" s="94">
        <v>15092.474563459853</v>
      </c>
      <c r="Q64" s="94">
        <v>15457.4259592437</v>
      </c>
      <c r="R64" s="94">
        <v>15490.905100171292</v>
      </c>
      <c r="S64" s="94">
        <v>15683.497047497534</v>
      </c>
      <c r="T64" s="94">
        <v>15853.99469974093</v>
      </c>
      <c r="U64" s="94">
        <v>15724.672399030027</v>
      </c>
      <c r="V64" s="94">
        <v>15606.999218429291</v>
      </c>
      <c r="W64" s="94">
        <v>15513.658172913472</v>
      </c>
      <c r="X64" s="94">
        <v>15443.39730314275</v>
      </c>
      <c r="Y64" s="94">
        <v>15144.937616118998</v>
      </c>
      <c r="Z64" s="94">
        <v>15045.298880798082</v>
      </c>
      <c r="AA64" s="94">
        <v>14964.784565879294</v>
      </c>
      <c r="AB64" s="94">
        <v>14821.455097001028</v>
      </c>
      <c r="AC64" s="94">
        <v>14747.796723357824</v>
      </c>
      <c r="AD64" s="94">
        <v>14581.952808220307</v>
      </c>
      <c r="AE64" s="94">
        <v>14332.413349216004</v>
      </c>
      <c r="AF64" s="94">
        <v>14022.928513055238</v>
      </c>
      <c r="AG64" s="94">
        <v>13785.736568594606</v>
      </c>
      <c r="AH64" s="94">
        <v>13662.029019891666</v>
      </c>
      <c r="AI64" s="197">
        <v>308393.1978803968</v>
      </c>
      <c r="AJ64" s="201">
        <v>0.25757268192895616</v>
      </c>
    </row>
    <row r="65" spans="1:37" ht="15">
      <c r="A65" s="119" t="s">
        <v>118</v>
      </c>
      <c r="B65" s="113">
        <v>0.2443057092244633</v>
      </c>
      <c r="C65" s="110"/>
      <c r="D65" s="95"/>
      <c r="E65" s="94">
        <v>5293.403917326153</v>
      </c>
      <c r="F65" s="94">
        <v>5687.275250444626</v>
      </c>
      <c r="G65" s="94">
        <v>6129.206231423898</v>
      </c>
      <c r="H65" s="94">
        <v>6474.037625789923</v>
      </c>
      <c r="I65" s="94">
        <v>6997.52765795522</v>
      </c>
      <c r="J65" s="94">
        <v>6539.423008679494</v>
      </c>
      <c r="K65" s="94">
        <v>5452.212320425677</v>
      </c>
      <c r="L65" s="94">
        <v>3632.04787917962</v>
      </c>
      <c r="M65" s="94">
        <v>2633.6077155340517</v>
      </c>
      <c r="N65" s="94">
        <v>3920.8484018455824</v>
      </c>
      <c r="O65" s="94">
        <v>5240.557626196975</v>
      </c>
      <c r="P65" s="94">
        <v>5904.651772917984</v>
      </c>
      <c r="Q65" s="94">
        <v>6047.432262431692</v>
      </c>
      <c r="R65" s="94">
        <v>6060.530357644819</v>
      </c>
      <c r="S65" s="94">
        <v>6135.878398050521</v>
      </c>
      <c r="T65" s="94">
        <v>6202.582453794614</v>
      </c>
      <c r="U65" s="94">
        <v>6151.987493441378</v>
      </c>
      <c r="V65" s="94">
        <v>6105.9500360623715</v>
      </c>
      <c r="W65" s="94">
        <v>6069.4320768918205</v>
      </c>
      <c r="X65" s="94">
        <v>6041.943809973493</v>
      </c>
      <c r="Y65" s="94">
        <v>5925.1769727845785</v>
      </c>
      <c r="Z65" s="94">
        <v>5886.19515885538</v>
      </c>
      <c r="AA65" s="94">
        <v>5854.695421000496</v>
      </c>
      <c r="AB65" s="94">
        <v>5798.620414945993</v>
      </c>
      <c r="AC65" s="94">
        <v>5769.802937421427</v>
      </c>
      <c r="AD65" s="94">
        <v>5704.91957032169</v>
      </c>
      <c r="AE65" s="94">
        <v>5607.291868328401</v>
      </c>
      <c r="AF65" s="94">
        <v>5486.211645277889</v>
      </c>
      <c r="AG65" s="94">
        <v>5393.414680175019</v>
      </c>
      <c r="AH65" s="94">
        <v>5345.01638778759</v>
      </c>
      <c r="AI65" s="197">
        <v>120653.13974614971</v>
      </c>
      <c r="AJ65" s="201">
        <v>0.2550664144228016</v>
      </c>
      <c r="AK65" s="89"/>
    </row>
    <row r="66" spans="1:37" ht="15.75" thickBot="1">
      <c r="A66" s="120" t="s">
        <v>119</v>
      </c>
      <c r="B66" s="114">
        <v>0.1312412588305067</v>
      </c>
      <c r="C66" s="111"/>
      <c r="D66" s="137"/>
      <c r="E66" s="170">
        <v>2843.6216075897387</v>
      </c>
      <c r="F66" s="170">
        <v>3055.209661507155</v>
      </c>
      <c r="G66" s="170">
        <v>3292.615403861835</v>
      </c>
      <c r="H66" s="170">
        <v>3477.859156144741</v>
      </c>
      <c r="I66" s="170">
        <v>3759.0784981924235</v>
      </c>
      <c r="J66" s="170">
        <v>3512.9842458808043</v>
      </c>
      <c r="K66" s="170">
        <v>2928.933632436832</v>
      </c>
      <c r="L66" s="170">
        <v>1951.1395673452978</v>
      </c>
      <c r="M66" s="170">
        <v>1414.7765639601098</v>
      </c>
      <c r="N66" s="170">
        <v>2106.2834821801534</v>
      </c>
      <c r="O66" s="170">
        <v>2815.2325298463925</v>
      </c>
      <c r="P66" s="170">
        <v>3171.9845356603814</v>
      </c>
      <c r="Q66" s="170">
        <v>3248.6863501194052</v>
      </c>
      <c r="R66" s="170">
        <v>3255.7226592974</v>
      </c>
      <c r="S66" s="170">
        <v>3296.1996981052434</v>
      </c>
      <c r="T66" s="170">
        <v>3332.033180150117</v>
      </c>
      <c r="U66" s="170">
        <v>3304.8535194360184</v>
      </c>
      <c r="V66" s="170">
        <v>3280.12215364454</v>
      </c>
      <c r="W66" s="170">
        <v>3260.50467132422</v>
      </c>
      <c r="X66" s="170">
        <v>3245.7379482505667</v>
      </c>
      <c r="Y66" s="170">
        <v>3183.0106925062073</v>
      </c>
      <c r="Z66" s="170">
        <v>3162.0696250714545</v>
      </c>
      <c r="AA66" s="170">
        <v>3145.1479360039766</v>
      </c>
      <c r="AB66" s="170">
        <v>3115.0243895388403</v>
      </c>
      <c r="AC66" s="170">
        <v>3099.5436132661534</v>
      </c>
      <c r="AD66" s="170">
        <v>3064.6882068887794</v>
      </c>
      <c r="AE66" s="170">
        <v>3012.242512733688</v>
      </c>
      <c r="AF66" s="170">
        <v>2947.19810201127</v>
      </c>
      <c r="AG66" s="170">
        <v>2897.347484297864</v>
      </c>
      <c r="AH66" s="170">
        <v>2871.3478756995355</v>
      </c>
      <c r="AI66" s="198">
        <v>64814.9811660322</v>
      </c>
      <c r="AJ66" s="202">
        <v>0.3204844585218021</v>
      </c>
      <c r="AK66" s="89"/>
    </row>
    <row r="67" spans="1:37" ht="15">
      <c r="A67" s="124" t="s">
        <v>122</v>
      </c>
      <c r="B67" s="112">
        <v>0.580303052600768</v>
      </c>
      <c r="C67" s="109"/>
      <c r="D67" s="95"/>
      <c r="E67" s="172">
        <v>47674.91334702661</v>
      </c>
      <c r="F67" s="172">
        <v>51222.305907575115</v>
      </c>
      <c r="G67" s="172">
        <v>55202.54651505852</v>
      </c>
      <c r="H67" s="172">
        <v>58308.26206265248</v>
      </c>
      <c r="I67" s="172">
        <v>63023.06227652306</v>
      </c>
      <c r="J67" s="172">
        <v>58897.153919784185</v>
      </c>
      <c r="K67" s="172">
        <v>49105.21735835812</v>
      </c>
      <c r="L67" s="172">
        <v>32711.950687414566</v>
      </c>
      <c r="M67" s="172">
        <v>23719.52369196285</v>
      </c>
      <c r="N67" s="172">
        <v>35313.02555487539</v>
      </c>
      <c r="O67" s="172">
        <v>47198.95451417642</v>
      </c>
      <c r="P67" s="172">
        <v>53180.102258364495</v>
      </c>
      <c r="Q67" s="172">
        <v>54466.051256688894</v>
      </c>
      <c r="R67" s="172">
        <v>54584.018931940926</v>
      </c>
      <c r="S67" s="172">
        <v>55262.6392211375</v>
      </c>
      <c r="T67" s="172">
        <v>55863.40767318889</v>
      </c>
      <c r="U67" s="172">
        <v>55407.72539609277</v>
      </c>
      <c r="V67" s="172">
        <v>54993.090158438295</v>
      </c>
      <c r="W67" s="172">
        <v>54664.19204934677</v>
      </c>
      <c r="X67" s="172">
        <v>54416.6196434131</v>
      </c>
      <c r="Y67" s="172">
        <v>53364.961970631564</v>
      </c>
      <c r="Z67" s="172">
        <v>53013.873213716295</v>
      </c>
      <c r="AA67" s="172">
        <v>52730.17159257792</v>
      </c>
      <c r="AB67" s="172">
        <v>52225.13341745736</v>
      </c>
      <c r="AC67" s="172">
        <v>51965.58950860001</v>
      </c>
      <c r="AD67" s="172">
        <v>51381.21904444209</v>
      </c>
      <c r="AE67" s="172">
        <v>50501.937526255875</v>
      </c>
      <c r="AF67" s="172">
        <v>49411.431448856885</v>
      </c>
      <c r="AG67" s="172">
        <v>48575.65784471803</v>
      </c>
      <c r="AH67" s="172">
        <v>48139.759804108995</v>
      </c>
      <c r="AI67" s="199">
        <v>1086659.5620290283</v>
      </c>
      <c r="AJ67" s="203">
        <v>0.5803030526007679</v>
      </c>
      <c r="AK67" s="89"/>
    </row>
    <row r="68" spans="1:37" ht="15">
      <c r="A68" s="122" t="s">
        <v>117</v>
      </c>
      <c r="B68" s="113">
        <v>0.6240347763525709</v>
      </c>
      <c r="C68" s="110"/>
      <c r="D68" s="95"/>
      <c r="E68" s="94">
        <v>29750.803888139948</v>
      </c>
      <c r="F68" s="94">
        <v>31964.500211296607</v>
      </c>
      <c r="G68" s="94">
        <v>34448.30876861694</v>
      </c>
      <c r="H68" s="94">
        <v>36386.38327577443</v>
      </c>
      <c r="I68" s="94">
        <v>39328.58257278421</v>
      </c>
      <c r="J68" s="94">
        <v>36753.872274135465</v>
      </c>
      <c r="K68" s="94">
        <v>30643.36333196739</v>
      </c>
      <c r="L68" s="94">
        <v>20413.394831277077</v>
      </c>
      <c r="M68" s="94">
        <v>14801.807662303545</v>
      </c>
      <c r="N68" s="94">
        <v>22036.556004469287</v>
      </c>
      <c r="O68" s="94">
        <v>29453.789024329246</v>
      </c>
      <c r="P68" s="94">
        <v>33186.233219205336</v>
      </c>
      <c r="Q68" s="94">
        <v>33988.71011477552</v>
      </c>
      <c r="R68" s="94">
        <v>34062.32604661825</v>
      </c>
      <c r="S68" s="94">
        <v>34485.80870701535</v>
      </c>
      <c r="T68" s="94">
        <v>34860.709113630925</v>
      </c>
      <c r="U68" s="94">
        <v>34576.34752575542</v>
      </c>
      <c r="V68" s="94">
        <v>34317.60071795781</v>
      </c>
      <c r="W68" s="94">
        <v>34112.35686000809</v>
      </c>
      <c r="X68" s="94">
        <v>33957.863069040206</v>
      </c>
      <c r="Y68" s="94">
        <v>33301.59210840652</v>
      </c>
      <c r="Z68" s="94">
        <v>33082.500514504994</v>
      </c>
      <c r="AA68" s="94">
        <v>32905.46083680705</v>
      </c>
      <c r="AB68" s="94">
        <v>32590.299452146177</v>
      </c>
      <c r="AC68" s="94">
        <v>32428.335027028712</v>
      </c>
      <c r="AD68" s="94">
        <v>32063.667535120876</v>
      </c>
      <c r="AE68" s="94">
        <v>31514.96528956859</v>
      </c>
      <c r="AF68" s="94">
        <v>30834.451573447794</v>
      </c>
      <c r="AG68" s="94">
        <v>30312.89977930762</v>
      </c>
      <c r="AH68" s="94">
        <v>30040.884243023636</v>
      </c>
      <c r="AI68" s="197">
        <v>678113.3567621674</v>
      </c>
      <c r="AJ68" s="201">
        <v>0.5663661752384621</v>
      </c>
      <c r="AK68" s="89"/>
    </row>
    <row r="69" spans="1:37" ht="15">
      <c r="A69" s="122" t="s">
        <v>118</v>
      </c>
      <c r="B69" s="113">
        <v>0.2932388936035575</v>
      </c>
      <c r="C69" s="110"/>
      <c r="D69" s="95"/>
      <c r="E69" s="94">
        <v>13980.138842527558</v>
      </c>
      <c r="F69" s="94">
        <v>15020.372312160292</v>
      </c>
      <c r="G69" s="94">
        <v>16187.533664174678</v>
      </c>
      <c r="H69" s="94">
        <v>17098.250255198498</v>
      </c>
      <c r="I69" s="94">
        <v>18480.813053475722</v>
      </c>
      <c r="J69" s="94">
        <v>17270.936251835945</v>
      </c>
      <c r="K69" s="94">
        <v>14399.55960832714</v>
      </c>
      <c r="L69" s="94">
        <v>9592.41622719158</v>
      </c>
      <c r="M69" s="94">
        <v>6955.486884234556</v>
      </c>
      <c r="N69" s="94">
        <v>10355.152543505812</v>
      </c>
      <c r="O69" s="94">
        <v>13840.569200981728</v>
      </c>
      <c r="P69" s="94">
        <v>15594.474347966854</v>
      </c>
      <c r="Q69" s="94">
        <v>15971.564609466102</v>
      </c>
      <c r="R69" s="94">
        <v>16006.157320037992</v>
      </c>
      <c r="S69" s="94">
        <v>16205.155182818922</v>
      </c>
      <c r="T69" s="94">
        <v>16381.323859010394</v>
      </c>
      <c r="U69" s="94">
        <v>16247.700092239978</v>
      </c>
      <c r="V69" s="94">
        <v>16126.112913901132</v>
      </c>
      <c r="W69" s="94">
        <v>16029.66719628283</v>
      </c>
      <c r="X69" s="94">
        <v>15957.06933788007</v>
      </c>
      <c r="Y69" s="94">
        <v>15648.68240546392</v>
      </c>
      <c r="Z69" s="94">
        <v>15545.729526829438</v>
      </c>
      <c r="AA69" s="94">
        <v>15462.537177333286</v>
      </c>
      <c r="AB69" s="94">
        <v>15314.440341633372</v>
      </c>
      <c r="AC69" s="94">
        <v>15238.331972958502</v>
      </c>
      <c r="AD69" s="94">
        <v>15066.971824594237</v>
      </c>
      <c r="AE69" s="94">
        <v>14809.132285035254</v>
      </c>
      <c r="AF69" s="94">
        <v>14489.353489430818</v>
      </c>
      <c r="AG69" s="94">
        <v>14244.272162450083</v>
      </c>
      <c r="AH69" s="94">
        <v>14116.449903297931</v>
      </c>
      <c r="AI69" s="197">
        <v>318650.8476931186</v>
      </c>
      <c r="AJ69" s="201">
        <v>0.6736428852566495</v>
      </c>
      <c r="AK69" s="89"/>
    </row>
    <row r="70" spans="1:37" ht="15.75" thickBot="1">
      <c r="A70" s="122" t="s">
        <v>119</v>
      </c>
      <c r="B70" s="114">
        <v>0.0827263300438716</v>
      </c>
      <c r="C70" s="111"/>
      <c r="D70" s="95"/>
      <c r="E70" s="94">
        <v>3943.9706163591027</v>
      </c>
      <c r="F70" s="94">
        <v>4237.433384118213</v>
      </c>
      <c r="G70" s="94">
        <v>4566.704082266905</v>
      </c>
      <c r="H70" s="94">
        <v>4823.6285316795465</v>
      </c>
      <c r="I70" s="94">
        <v>5213.666650263121</v>
      </c>
      <c r="J70" s="94">
        <v>4872.345393812772</v>
      </c>
      <c r="K70" s="94">
        <v>4062.2944180635864</v>
      </c>
      <c r="L70" s="94">
        <v>2706.13962894591</v>
      </c>
      <c r="M70" s="94">
        <v>1962.2291454247506</v>
      </c>
      <c r="N70" s="94">
        <v>2921.3170069002936</v>
      </c>
      <c r="O70" s="94">
        <v>3904.5962888654417</v>
      </c>
      <c r="P70" s="94">
        <v>4399.394691192303</v>
      </c>
      <c r="Q70" s="94">
        <v>4505.776532447273</v>
      </c>
      <c r="R70" s="94">
        <v>4515.535565284681</v>
      </c>
      <c r="S70" s="94">
        <v>4571.675331303224</v>
      </c>
      <c r="T70" s="94">
        <v>4621.374700547573</v>
      </c>
      <c r="U70" s="94">
        <v>4583.677778097377</v>
      </c>
      <c r="V70" s="94">
        <v>4549.376526579354</v>
      </c>
      <c r="W70" s="94">
        <v>4522.167993055843</v>
      </c>
      <c r="X70" s="94">
        <v>4501.687236492819</v>
      </c>
      <c r="Y70" s="94">
        <v>4414.687456761123</v>
      </c>
      <c r="Z70" s="94">
        <v>4385.643172381859</v>
      </c>
      <c r="AA70" s="94">
        <v>4362.173578437583</v>
      </c>
      <c r="AB70" s="94">
        <v>4320.393623677805</v>
      </c>
      <c r="AC70" s="94">
        <v>4298.922508612796</v>
      </c>
      <c r="AD70" s="94">
        <v>4250.579684726978</v>
      </c>
      <c r="AE70" s="94">
        <v>4177.8399516520285</v>
      </c>
      <c r="AF70" s="94">
        <v>4087.6263859782716</v>
      </c>
      <c r="AG70" s="94">
        <v>4018.4859029603244</v>
      </c>
      <c r="AH70" s="94">
        <v>3982.4256577874244</v>
      </c>
      <c r="AI70" s="197">
        <v>89895.35757374238</v>
      </c>
      <c r="AJ70" s="201">
        <v>0.44449700481812665</v>
      </c>
      <c r="AK70" s="89"/>
    </row>
    <row r="71" spans="1:37" ht="15">
      <c r="A71" s="118" t="s">
        <v>123</v>
      </c>
      <c r="B71" s="112">
        <v>1</v>
      </c>
      <c r="C71" s="109"/>
      <c r="D71" s="166"/>
      <c r="E71" s="167">
        <v>82155.2</v>
      </c>
      <c r="F71" s="167">
        <v>88268.20000000001</v>
      </c>
      <c r="G71" s="167">
        <v>95127.1</v>
      </c>
      <c r="H71" s="167">
        <v>100478.98559438891</v>
      </c>
      <c r="I71" s="167">
        <v>108603.70627738388</v>
      </c>
      <c r="J71" s="167">
        <v>101493.78614470904</v>
      </c>
      <c r="K71" s="167">
        <v>84619.95355406326</v>
      </c>
      <c r="L71" s="167">
        <v>56370.46115957529</v>
      </c>
      <c r="M71" s="167">
        <v>40874.37345996732</v>
      </c>
      <c r="N71" s="167">
        <v>60852.730993937665</v>
      </c>
      <c r="O71" s="167">
        <v>81335.00987568982</v>
      </c>
      <c r="P71" s="167">
        <v>91641.94815109976</v>
      </c>
      <c r="Q71" s="167">
        <v>93857.94372886057</v>
      </c>
      <c r="R71" s="167">
        <v>94061.23005438191</v>
      </c>
      <c r="S71" s="167">
        <v>95230.65400649654</v>
      </c>
      <c r="T71" s="167">
        <v>96265.92075093104</v>
      </c>
      <c r="U71" s="167">
        <v>95480.67194850983</v>
      </c>
      <c r="V71" s="167">
        <v>94766.15694501952</v>
      </c>
      <c r="W71" s="167">
        <v>94199.38737932882</v>
      </c>
      <c r="X71" s="167">
        <v>93772.76131761138</v>
      </c>
      <c r="Y71" s="167">
        <v>91960.50534537708</v>
      </c>
      <c r="Z71" s="167">
        <v>91355.49602250384</v>
      </c>
      <c r="AA71" s="167">
        <v>90866.6107411549</v>
      </c>
      <c r="AB71" s="167">
        <v>89996.31000284737</v>
      </c>
      <c r="AC71" s="167">
        <v>89549.05419798104</v>
      </c>
      <c r="AD71" s="167">
        <v>88542.0450817289</v>
      </c>
      <c r="AE71" s="167">
        <v>87026.83416866286</v>
      </c>
      <c r="AF71" s="167">
        <v>85147.63316754521</v>
      </c>
      <c r="AG71" s="167">
        <v>83707.39672489144</v>
      </c>
      <c r="AH71" s="167">
        <v>82956.24086132075</v>
      </c>
      <c r="AI71" s="196">
        <v>1872572.5414658803</v>
      </c>
      <c r="AJ71" s="200">
        <v>1</v>
      </c>
      <c r="AK71" s="89"/>
    </row>
    <row r="72" spans="1:37" ht="15">
      <c r="A72" s="119" t="s">
        <v>117</v>
      </c>
      <c r="B72" s="113">
        <v>0.6393907360268539</v>
      </c>
      <c r="C72" s="110"/>
      <c r="D72" s="95"/>
      <c r="E72" s="94">
        <v>52529.27379643339</v>
      </c>
      <c r="F72" s="94">
        <v>56437.86936576555</v>
      </c>
      <c r="G72" s="94">
        <v>60823.38648510014</v>
      </c>
      <c r="H72" s="94">
        <v>64245.33255442798</v>
      </c>
      <c r="I72" s="94">
        <v>69440.20369194074</v>
      </c>
      <c r="J72" s="94">
        <v>64894.18662521762</v>
      </c>
      <c r="K72" s="94">
        <v>54105.214385490704</v>
      </c>
      <c r="L72" s="94">
        <v>36042.75065099402</v>
      </c>
      <c r="M72" s="94">
        <v>26134.695731205007</v>
      </c>
      <c r="N72" s="94">
        <v>38908.67245945795</v>
      </c>
      <c r="O72" s="94">
        <v>52004.85182916875</v>
      </c>
      <c r="P72" s="94">
        <v>58595.01267926646</v>
      </c>
      <c r="Q72" s="94">
        <v>60011.8997227632</v>
      </c>
      <c r="R72" s="94">
        <v>60141.87911606248</v>
      </c>
      <c r="S72" s="94">
        <v>60889.59795753249</v>
      </c>
      <c r="T72" s="94">
        <v>61551.53792324058</v>
      </c>
      <c r="U72" s="94">
        <v>61049.45711349628</v>
      </c>
      <c r="V72" s="94">
        <v>60592.60283951239</v>
      </c>
      <c r="W72" s="94">
        <v>60230.21562974779</v>
      </c>
      <c r="X72" s="94">
        <v>59957.43487813804</v>
      </c>
      <c r="Y72" s="94">
        <v>58798.69519818209</v>
      </c>
      <c r="Z72" s="94">
        <v>58411.857841927056</v>
      </c>
      <c r="AA72" s="94">
        <v>58099.26912205266</v>
      </c>
      <c r="AB72" s="94">
        <v>57542.8068924215</v>
      </c>
      <c r="AC72" s="94">
        <v>57256.83567415573</v>
      </c>
      <c r="AD72" s="94">
        <v>56612.96337412952</v>
      </c>
      <c r="AE72" s="94">
        <v>55644.151553188305</v>
      </c>
      <c r="AF72" s="94">
        <v>54442.60784194129</v>
      </c>
      <c r="AG72" s="94">
        <v>53521.7340028202</v>
      </c>
      <c r="AH72" s="94">
        <v>53041.45190234085</v>
      </c>
      <c r="AI72" s="197">
        <v>1197305.5355515457</v>
      </c>
      <c r="AJ72" s="201">
        <v>1</v>
      </c>
      <c r="AK72" s="89"/>
    </row>
    <row r="73" spans="1:37" ht="15">
      <c r="A73" s="119" t="s">
        <v>118</v>
      </c>
      <c r="B73" s="113">
        <v>0.25260776714740274</v>
      </c>
      <c r="C73" s="110"/>
      <c r="D73" s="95"/>
      <c r="E73" s="94">
        <v>20753.0416315483</v>
      </c>
      <c r="F73" s="94">
        <v>22297.232912120377</v>
      </c>
      <c r="G73" s="94">
        <v>24029.844326207698</v>
      </c>
      <c r="H73" s="94">
        <v>25381.77219623463</v>
      </c>
      <c r="I73" s="94">
        <v>27434.13974666231</v>
      </c>
      <c r="J73" s="94">
        <v>25638.11869735095</v>
      </c>
      <c r="K73" s="94">
        <v>21375.65752340885</v>
      </c>
      <c r="L73" s="94">
        <v>14239.616326589705</v>
      </c>
      <c r="M73" s="94">
        <v>10325.184213271403</v>
      </c>
      <c r="N73" s="94">
        <v>15371.872501200143</v>
      </c>
      <c r="O73" s="94">
        <v>20545.855235609957</v>
      </c>
      <c r="P73" s="94">
        <v>23149.46789948736</v>
      </c>
      <c r="Q73" s="94">
        <v>23709.24559439404</v>
      </c>
      <c r="R73" s="94">
        <v>23760.597299175588</v>
      </c>
      <c r="S73" s="94">
        <v>24056.002872567955</v>
      </c>
      <c r="T73" s="94">
        <v>24317.51929328151</v>
      </c>
      <c r="U73" s="94">
        <v>24119.15934664672</v>
      </c>
      <c r="V73" s="94">
        <v>23938.667307021715</v>
      </c>
      <c r="W73" s="94">
        <v>23795.496912545485</v>
      </c>
      <c r="X73" s="94">
        <v>23687.72785568815</v>
      </c>
      <c r="Y73" s="94">
        <v>23229.9379210425</v>
      </c>
      <c r="Z73" s="94">
        <v>23077.107866888127</v>
      </c>
      <c r="AA73" s="94">
        <v>22953.61164757534</v>
      </c>
      <c r="AB73" s="94">
        <v>22733.76692132474</v>
      </c>
      <c r="AC73" s="94">
        <v>22620.78663111374</v>
      </c>
      <c r="AD73" s="94">
        <v>22366.408306760208</v>
      </c>
      <c r="AE73" s="94">
        <v>21983.654261253218</v>
      </c>
      <c r="AF73" s="94">
        <v>21508.953492339726</v>
      </c>
      <c r="AG73" s="94">
        <v>21145.13858039664</v>
      </c>
      <c r="AH73" s="94">
        <v>20955.390774920368</v>
      </c>
      <c r="AI73" s="197">
        <v>473026.3685212331</v>
      </c>
      <c r="AJ73" s="201">
        <v>1</v>
      </c>
      <c r="AK73" s="89"/>
    </row>
    <row r="74" spans="1:37" ht="15.75" thickBot="1">
      <c r="A74" s="120" t="s">
        <v>119</v>
      </c>
      <c r="B74" s="114">
        <v>0.10800149682574332</v>
      </c>
      <c r="C74" s="111"/>
      <c r="D74" s="137"/>
      <c r="E74" s="170">
        <v>8872.884572018307</v>
      </c>
      <c r="F74" s="170">
        <v>9533.097722114078</v>
      </c>
      <c r="G74" s="170">
        <v>10273.869188692168</v>
      </c>
      <c r="H74" s="170">
        <v>10851.880843726303</v>
      </c>
      <c r="I74" s="170">
        <v>11729.362838780837</v>
      </c>
      <c r="J74" s="170">
        <v>10961.480822140466</v>
      </c>
      <c r="K74" s="170">
        <v>9139.081645163711</v>
      </c>
      <c r="L74" s="170">
        <v>6088.094181991558</v>
      </c>
      <c r="M74" s="170">
        <v>4414.493515490907</v>
      </c>
      <c r="N74" s="170">
        <v>6572.186033279571</v>
      </c>
      <c r="O74" s="170">
        <v>8784.302810911116</v>
      </c>
      <c r="P74" s="170">
        <v>9897.467572345935</v>
      </c>
      <c r="Q74" s="170">
        <v>10136.79841170333</v>
      </c>
      <c r="R74" s="170">
        <v>10158.75363914384</v>
      </c>
      <c r="S74" s="170">
        <v>10285.053176396097</v>
      </c>
      <c r="T74" s="170">
        <v>10396.863534408936</v>
      </c>
      <c r="U74" s="170">
        <v>10312.055488366825</v>
      </c>
      <c r="V74" s="170">
        <v>10234.88679848542</v>
      </c>
      <c r="W74" s="170">
        <v>10173.674837035547</v>
      </c>
      <c r="X74" s="170">
        <v>10127.598583785191</v>
      </c>
      <c r="Y74" s="170">
        <v>9931.872226152494</v>
      </c>
      <c r="Z74" s="170">
        <v>9866.530313688654</v>
      </c>
      <c r="AA74" s="170">
        <v>9813.729971526895</v>
      </c>
      <c r="AB74" s="170">
        <v>9719.736189101133</v>
      </c>
      <c r="AC74" s="170">
        <v>9671.431892711566</v>
      </c>
      <c r="AD74" s="170">
        <v>9562.673400839165</v>
      </c>
      <c r="AE74" s="170">
        <v>9399.028354221333</v>
      </c>
      <c r="AF74" s="170">
        <v>9196.07183326419</v>
      </c>
      <c r="AG74" s="170">
        <v>9040.5241416746</v>
      </c>
      <c r="AH74" s="170">
        <v>8959.398184059532</v>
      </c>
      <c r="AI74" s="198">
        <v>202240.63739310135</v>
      </c>
      <c r="AJ74" s="202">
        <v>1</v>
      </c>
      <c r="AK74" s="89"/>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H128"/>
  <sheetViews>
    <sheetView workbookViewId="0" topLeftCell="A1">
      <selection activeCell="B25" sqref="B25"/>
    </sheetView>
  </sheetViews>
  <sheetFormatPr defaultColWidth="9.140625" defaultRowHeight="15"/>
  <cols>
    <col min="1" max="1" width="9.140625" style="62" customWidth="1"/>
    <col min="2" max="2" width="61.57421875" style="62" bestFit="1" customWidth="1"/>
    <col min="3" max="3" width="36.7109375" style="62" customWidth="1"/>
    <col min="4" max="4" width="30.140625" style="62" customWidth="1"/>
    <col min="5" max="5" width="29.28125" style="62" customWidth="1"/>
    <col min="6" max="6" width="36.28125" style="62" customWidth="1"/>
    <col min="7" max="7" width="13.57421875" style="62" bestFit="1" customWidth="1"/>
    <col min="8" max="8" width="11.8515625" style="62" bestFit="1" customWidth="1"/>
    <col min="9" max="16384" width="9.140625" style="62" customWidth="1"/>
  </cols>
  <sheetData>
    <row r="1" spans="1:6" ht="15">
      <c r="A1" s="413"/>
      <c r="B1" s="738" t="s">
        <v>45</v>
      </c>
      <c r="C1" s="739"/>
      <c r="D1" s="739"/>
      <c r="E1" s="739"/>
      <c r="F1" s="739"/>
    </row>
    <row r="2" spans="2:6" ht="15">
      <c r="B2" s="397"/>
      <c r="C2" s="398"/>
      <c r="D2" s="398"/>
      <c r="E2" s="398"/>
      <c r="F2" s="399"/>
    </row>
    <row r="3" spans="2:6" ht="15">
      <c r="B3" s="400" t="s">
        <v>46</v>
      </c>
      <c r="C3" s="398"/>
      <c r="D3" s="398"/>
      <c r="E3" s="398"/>
      <c r="F3" s="399"/>
    </row>
    <row r="4" spans="2:6" ht="15">
      <c r="B4" s="68" t="s">
        <v>39</v>
      </c>
      <c r="C4" s="68" t="s">
        <v>48</v>
      </c>
      <c r="D4" s="68" t="s">
        <v>70</v>
      </c>
      <c r="E4" s="68" t="s">
        <v>47</v>
      </c>
      <c r="F4" s="69"/>
    </row>
    <row r="5" spans="2:6" ht="15">
      <c r="B5" s="67" t="s">
        <v>50</v>
      </c>
      <c r="C5" s="69">
        <v>1.26</v>
      </c>
      <c r="D5" s="69">
        <v>9.5</v>
      </c>
      <c r="E5" s="394" t="s">
        <v>226</v>
      </c>
      <c r="F5" s="69"/>
    </row>
    <row r="6" spans="2:6" ht="15">
      <c r="B6" s="67" t="s">
        <v>51</v>
      </c>
      <c r="C6" s="69">
        <v>1.26</v>
      </c>
      <c r="D6" s="69">
        <v>9.5</v>
      </c>
      <c r="E6" s="394" t="s">
        <v>226</v>
      </c>
      <c r="F6" s="69"/>
    </row>
    <row r="7" spans="2:6" ht="15">
      <c r="B7" s="397"/>
      <c r="C7" s="398"/>
      <c r="D7" s="398"/>
      <c r="E7" s="398"/>
      <c r="F7" s="399"/>
    </row>
    <row r="8" spans="2:6" ht="15.75" customHeight="1">
      <c r="B8" s="400" t="s">
        <v>49</v>
      </c>
      <c r="C8" s="398"/>
      <c r="D8" s="398"/>
      <c r="E8" s="398"/>
      <c r="F8" s="399"/>
    </row>
    <row r="9" spans="2:6" ht="15">
      <c r="B9" s="401" t="s">
        <v>38</v>
      </c>
      <c r="C9" s="398"/>
      <c r="D9" s="398"/>
      <c r="E9" s="398"/>
      <c r="F9" s="399"/>
    </row>
    <row r="10" spans="2:6" ht="15">
      <c r="B10" s="401" t="s">
        <v>155</v>
      </c>
      <c r="C10" s="398">
        <v>2013</v>
      </c>
      <c r="D10" s="398"/>
      <c r="E10" s="398"/>
      <c r="F10" s="399"/>
    </row>
    <row r="11" spans="2:6" ht="15">
      <c r="B11" s="397"/>
      <c r="C11" s="402"/>
      <c r="D11" s="398"/>
      <c r="E11" s="398"/>
      <c r="F11" s="399"/>
    </row>
    <row r="12" spans="2:6" s="63" customFormat="1" ht="15">
      <c r="B12" s="68" t="s">
        <v>39</v>
      </c>
      <c r="C12" s="68" t="s">
        <v>40</v>
      </c>
      <c r="D12" s="68" t="s">
        <v>41</v>
      </c>
      <c r="E12" s="68" t="s">
        <v>42</v>
      </c>
      <c r="F12" s="68" t="s">
        <v>52</v>
      </c>
    </row>
    <row r="13" spans="2:6" ht="15">
      <c r="B13" s="67" t="s">
        <v>43</v>
      </c>
      <c r="C13" s="65">
        <v>41282</v>
      </c>
      <c r="D13" s="69">
        <v>1.6</v>
      </c>
      <c r="E13" s="69">
        <v>8.5</v>
      </c>
      <c r="F13" s="70" t="s">
        <v>38</v>
      </c>
    </row>
    <row r="14" spans="2:6" ht="15">
      <c r="B14" s="67" t="s">
        <v>44</v>
      </c>
      <c r="C14" s="65">
        <v>41282</v>
      </c>
      <c r="D14" s="69">
        <v>2</v>
      </c>
      <c r="E14" s="69">
        <v>5.5</v>
      </c>
      <c r="F14" s="70" t="s">
        <v>38</v>
      </c>
    </row>
    <row r="15" spans="2:6" ht="15">
      <c r="B15" s="397"/>
      <c r="C15" s="398"/>
      <c r="D15" s="403"/>
      <c r="E15" s="398"/>
      <c r="F15" s="399"/>
    </row>
    <row r="16" spans="2:6" ht="15">
      <c r="B16" s="475" t="s">
        <v>1</v>
      </c>
      <c r="C16" s="471" t="s">
        <v>5</v>
      </c>
      <c r="D16" s="403" t="s">
        <v>47</v>
      </c>
      <c r="E16" s="472"/>
      <c r="F16" s="399"/>
    </row>
    <row r="17" spans="2:6" ht="15">
      <c r="B17" s="474" t="s">
        <v>2</v>
      </c>
      <c r="C17" s="473">
        <v>0.3</v>
      </c>
      <c r="D17" s="479" t="s">
        <v>227</v>
      </c>
      <c r="E17" s="398"/>
      <c r="F17" s="399"/>
    </row>
    <row r="18" spans="2:6" ht="12" thickBot="1">
      <c r="B18" s="476" t="s">
        <v>3</v>
      </c>
      <c r="C18" s="477">
        <v>0.7</v>
      </c>
      <c r="D18" s="480" t="s">
        <v>227</v>
      </c>
      <c r="E18" s="478"/>
      <c r="F18" s="408"/>
    </row>
    <row r="19" ht="12" thickBot="1">
      <c r="D19" s="64"/>
    </row>
    <row r="20" spans="2:5" ht="15">
      <c r="B20" s="481" t="s">
        <v>234</v>
      </c>
      <c r="C20" s="414"/>
      <c r="D20" s="414"/>
      <c r="E20" s="415"/>
    </row>
    <row r="21" spans="2:6" ht="15">
      <c r="B21" s="416"/>
      <c r="C21" s="417" t="s">
        <v>53</v>
      </c>
      <c r="D21" s="417" t="s">
        <v>47</v>
      </c>
      <c r="E21" s="418"/>
      <c r="F21" s="66"/>
    </row>
    <row r="22" spans="2:5" ht="15">
      <c r="B22" s="419" t="s">
        <v>54</v>
      </c>
      <c r="C22" s="420">
        <f>C125*52</f>
        <v>141.3871593533487</v>
      </c>
      <c r="D22" s="421" t="s">
        <v>303</v>
      </c>
      <c r="E22" s="422"/>
    </row>
    <row r="23" spans="2:5" ht="15">
      <c r="B23" s="419" t="s">
        <v>69</v>
      </c>
      <c r="C23" s="423">
        <v>2.83</v>
      </c>
      <c r="D23" s="421" t="s">
        <v>231</v>
      </c>
      <c r="E23" s="422"/>
    </row>
    <row r="24" spans="2:6" ht="15">
      <c r="B24" s="416"/>
      <c r="C24" s="424"/>
      <c r="D24" s="425"/>
      <c r="E24" s="426"/>
      <c r="F24" s="66"/>
    </row>
    <row r="25" spans="2:5" ht="15">
      <c r="B25" s="419" t="s">
        <v>55</v>
      </c>
      <c r="C25" s="427"/>
      <c r="D25" s="428"/>
      <c r="E25" s="426"/>
    </row>
    <row r="26" spans="2:6" ht="15">
      <c r="B26" s="429" t="s">
        <v>56</v>
      </c>
      <c r="C26" s="430">
        <v>0.95</v>
      </c>
      <c r="D26" s="421" t="s">
        <v>331</v>
      </c>
      <c r="E26" s="431"/>
      <c r="F26" s="66"/>
    </row>
    <row r="27" spans="2:6" ht="15">
      <c r="B27" s="429" t="s">
        <v>57</v>
      </c>
      <c r="C27" s="430">
        <v>0.05</v>
      </c>
      <c r="D27" s="421" t="s">
        <v>331</v>
      </c>
      <c r="E27" s="431"/>
      <c r="F27" s="66"/>
    </row>
    <row r="28" spans="2:6" ht="15">
      <c r="B28" s="416"/>
      <c r="C28" s="432"/>
      <c r="D28" s="425"/>
      <c r="E28" s="426"/>
      <c r="F28" s="66"/>
    </row>
    <row r="29" spans="2:6" ht="15">
      <c r="B29" s="419" t="s">
        <v>58</v>
      </c>
      <c r="C29" s="427"/>
      <c r="D29" s="428"/>
      <c r="E29" s="426"/>
      <c r="F29" s="66"/>
    </row>
    <row r="30" spans="2:6" ht="15">
      <c r="B30" s="429" t="s">
        <v>56</v>
      </c>
      <c r="C30" s="427">
        <v>0.99</v>
      </c>
      <c r="D30" s="421" t="s">
        <v>331</v>
      </c>
      <c r="E30" s="431"/>
      <c r="F30" s="66"/>
    </row>
    <row r="31" spans="2:6" ht="15">
      <c r="B31" s="429" t="s">
        <v>57</v>
      </c>
      <c r="C31" s="427">
        <v>0.01</v>
      </c>
      <c r="D31" s="421" t="s">
        <v>331</v>
      </c>
      <c r="E31" s="431"/>
      <c r="F31" s="66"/>
    </row>
    <row r="32" spans="2:5" ht="15">
      <c r="B32" s="416"/>
      <c r="C32" s="432"/>
      <c r="D32" s="425"/>
      <c r="E32" s="426"/>
    </row>
    <row r="33" spans="2:5" ht="15">
      <c r="B33" s="433"/>
      <c r="C33" s="424"/>
      <c r="D33" s="425"/>
      <c r="E33" s="426"/>
    </row>
    <row r="34" spans="2:5" ht="12">
      <c r="B34" s="419" t="s">
        <v>160</v>
      </c>
      <c r="C34" s="396">
        <v>0.45</v>
      </c>
      <c r="D34" s="421" t="s">
        <v>68</v>
      </c>
      <c r="E34" s="426"/>
    </row>
    <row r="35" spans="2:5" ht="12" thickBot="1">
      <c r="B35" s="434"/>
      <c r="C35" s="435"/>
      <c r="D35" s="436"/>
      <c r="E35" s="437"/>
    </row>
    <row r="37" spans="2:7" ht="12" thickBot="1">
      <c r="B37" s="438"/>
      <c r="C37" s="438"/>
      <c r="D37" s="438"/>
      <c r="E37" s="438"/>
      <c r="F37" s="438"/>
      <c r="G37" s="438"/>
    </row>
    <row r="38" spans="2:7" ht="15">
      <c r="B38" s="439"/>
      <c r="C38" s="440"/>
      <c r="D38" s="440"/>
      <c r="E38" s="440"/>
      <c r="F38" s="441"/>
      <c r="G38" s="438"/>
    </row>
    <row r="39" spans="2:7" ht="15">
      <c r="B39" s="433" t="s">
        <v>71</v>
      </c>
      <c r="C39" s="442"/>
      <c r="D39" s="442"/>
      <c r="E39" s="443" t="s">
        <v>72</v>
      </c>
      <c r="F39" s="444">
        <v>0.52</v>
      </c>
      <c r="G39" s="438"/>
    </row>
    <row r="40" spans="2:7" ht="15">
      <c r="B40" s="445" t="s">
        <v>60</v>
      </c>
      <c r="C40" s="446"/>
      <c r="D40" s="432" t="s">
        <v>73</v>
      </c>
      <c r="E40" s="443" t="s">
        <v>74</v>
      </c>
      <c r="F40" s="444">
        <v>0.5</v>
      </c>
      <c r="G40" s="438"/>
    </row>
    <row r="41" spans="2:7" ht="15">
      <c r="B41" s="447" t="s">
        <v>75</v>
      </c>
      <c r="C41" s="448" t="s">
        <v>76</v>
      </c>
      <c r="D41" s="449" t="s">
        <v>77</v>
      </c>
      <c r="E41" s="443" t="s">
        <v>78</v>
      </c>
      <c r="F41" s="444">
        <v>0.84</v>
      </c>
      <c r="G41" s="438"/>
    </row>
    <row r="42" spans="2:7" ht="15">
      <c r="B42" s="450" t="s">
        <v>66</v>
      </c>
      <c r="C42" s="451" t="s">
        <v>66</v>
      </c>
      <c r="D42" s="452" t="s">
        <v>79</v>
      </c>
      <c r="E42" s="424"/>
      <c r="F42" s="426"/>
      <c r="G42" s="438"/>
    </row>
    <row r="43" spans="2:7" ht="15">
      <c r="B43" s="453">
        <v>2.2</v>
      </c>
      <c r="C43" s="454">
        <f aca="true" t="shared" si="0" ref="C43:C58">B43+0.1</f>
        <v>2.3000000000000003</v>
      </c>
      <c r="D43" s="455">
        <v>9.2</v>
      </c>
      <c r="E43" s="424"/>
      <c r="F43" s="426"/>
      <c r="G43" s="438"/>
    </row>
    <row r="44" spans="2:7" ht="15">
      <c r="B44" s="453">
        <f>B43+0.1</f>
        <v>2.3000000000000003</v>
      </c>
      <c r="C44" s="454">
        <f t="shared" si="0"/>
        <v>2.4000000000000004</v>
      </c>
      <c r="D44" s="455">
        <v>9.6</v>
      </c>
      <c r="E44" s="424"/>
      <c r="F44" s="426"/>
      <c r="G44" s="438"/>
    </row>
    <row r="45" spans="2:7" ht="15">
      <c r="B45" s="453">
        <f>B44+0.1</f>
        <v>2.4000000000000004</v>
      </c>
      <c r="C45" s="454">
        <f t="shared" si="0"/>
        <v>2.5000000000000004</v>
      </c>
      <c r="D45" s="455">
        <v>10</v>
      </c>
      <c r="E45" s="424"/>
      <c r="F45" s="426"/>
      <c r="G45" s="438"/>
    </row>
    <row r="46" spans="2:7" ht="15">
      <c r="B46" s="453">
        <f>B45+0.1</f>
        <v>2.5000000000000004</v>
      </c>
      <c r="C46" s="454">
        <f t="shared" si="0"/>
        <v>2.6000000000000005</v>
      </c>
      <c r="D46" s="455">
        <v>10.5</v>
      </c>
      <c r="E46" s="424"/>
      <c r="F46" s="426"/>
      <c r="G46" s="438"/>
    </row>
    <row r="47" spans="2:7" ht="15">
      <c r="B47" s="453">
        <f>B46+0.1</f>
        <v>2.6000000000000005</v>
      </c>
      <c r="C47" s="454">
        <f t="shared" si="0"/>
        <v>2.7000000000000006</v>
      </c>
      <c r="D47" s="455">
        <v>10.9</v>
      </c>
      <c r="E47" s="424"/>
      <c r="F47" s="426"/>
      <c r="G47" s="438"/>
    </row>
    <row r="48" spans="2:7" ht="15">
      <c r="B48" s="453">
        <v>2.7</v>
      </c>
      <c r="C48" s="454">
        <f t="shared" si="0"/>
        <v>2.8000000000000003</v>
      </c>
      <c r="D48" s="455">
        <v>11.3</v>
      </c>
      <c r="E48" s="424"/>
      <c r="F48" s="426"/>
      <c r="G48" s="438"/>
    </row>
    <row r="49" spans="2:7" ht="15">
      <c r="B49" s="453">
        <f aca="true" t="shared" si="1" ref="B49:B58">B48+0.1</f>
        <v>2.8000000000000003</v>
      </c>
      <c r="C49" s="454">
        <f t="shared" si="0"/>
        <v>2.9000000000000004</v>
      </c>
      <c r="D49" s="455">
        <v>11.7</v>
      </c>
      <c r="E49" s="424"/>
      <c r="F49" s="426"/>
      <c r="G49" s="438"/>
    </row>
    <row r="50" spans="2:7" ht="15">
      <c r="B50" s="453">
        <f t="shared" si="1"/>
        <v>2.9000000000000004</v>
      </c>
      <c r="C50" s="454">
        <f t="shared" si="0"/>
        <v>3.0000000000000004</v>
      </c>
      <c r="D50" s="455">
        <v>12.1</v>
      </c>
      <c r="E50" s="424"/>
      <c r="F50" s="426"/>
      <c r="G50" s="438"/>
    </row>
    <row r="51" spans="2:7" ht="15">
      <c r="B51" s="453">
        <f t="shared" si="1"/>
        <v>3.0000000000000004</v>
      </c>
      <c r="C51" s="454">
        <f t="shared" si="0"/>
        <v>3.1000000000000005</v>
      </c>
      <c r="D51" s="455">
        <v>12.5</v>
      </c>
      <c r="E51" s="424"/>
      <c r="F51" s="426"/>
      <c r="G51" s="438"/>
    </row>
    <row r="52" spans="2:7" ht="15">
      <c r="B52" s="453">
        <f t="shared" si="1"/>
        <v>3.1000000000000005</v>
      </c>
      <c r="C52" s="454">
        <f t="shared" si="0"/>
        <v>3.2000000000000006</v>
      </c>
      <c r="D52" s="455">
        <v>12.9</v>
      </c>
      <c r="E52" s="424"/>
      <c r="F52" s="426"/>
      <c r="G52" s="438"/>
    </row>
    <row r="53" spans="2:7" ht="15">
      <c r="B53" s="453">
        <f t="shared" si="1"/>
        <v>3.2000000000000006</v>
      </c>
      <c r="C53" s="454">
        <f t="shared" si="0"/>
        <v>3.3000000000000007</v>
      </c>
      <c r="D53" s="455">
        <v>13.3</v>
      </c>
      <c r="E53" s="424"/>
      <c r="F53" s="426"/>
      <c r="G53" s="438"/>
    </row>
    <row r="54" spans="2:7" ht="15">
      <c r="B54" s="453">
        <f t="shared" si="1"/>
        <v>3.3000000000000007</v>
      </c>
      <c r="C54" s="454">
        <f t="shared" si="0"/>
        <v>3.400000000000001</v>
      </c>
      <c r="D54" s="455">
        <v>13.7</v>
      </c>
      <c r="E54" s="424"/>
      <c r="F54" s="426"/>
      <c r="G54" s="438"/>
    </row>
    <row r="55" spans="2:7" ht="15">
      <c r="B55" s="453">
        <f t="shared" si="1"/>
        <v>3.400000000000001</v>
      </c>
      <c r="C55" s="454">
        <f t="shared" si="0"/>
        <v>3.500000000000001</v>
      </c>
      <c r="D55" s="455">
        <v>14.1</v>
      </c>
      <c r="E55" s="424"/>
      <c r="F55" s="426"/>
      <c r="G55" s="438"/>
    </row>
    <row r="56" spans="2:7" ht="15">
      <c r="B56" s="453">
        <f t="shared" si="1"/>
        <v>3.500000000000001</v>
      </c>
      <c r="C56" s="454">
        <f t="shared" si="0"/>
        <v>3.600000000000001</v>
      </c>
      <c r="D56" s="455">
        <v>14.6</v>
      </c>
      <c r="E56" s="424"/>
      <c r="F56" s="426"/>
      <c r="G56" s="438"/>
    </row>
    <row r="57" spans="2:7" ht="15">
      <c r="B57" s="453">
        <f t="shared" si="1"/>
        <v>3.600000000000001</v>
      </c>
      <c r="C57" s="454">
        <f t="shared" si="0"/>
        <v>3.700000000000001</v>
      </c>
      <c r="D57" s="455">
        <v>15</v>
      </c>
      <c r="E57" s="424"/>
      <c r="F57" s="426"/>
      <c r="G57" s="438"/>
    </row>
    <row r="58" spans="2:7" ht="12" thickBot="1">
      <c r="B58" s="456">
        <f t="shared" si="1"/>
        <v>3.700000000000001</v>
      </c>
      <c r="C58" s="457">
        <f t="shared" si="0"/>
        <v>3.800000000000001</v>
      </c>
      <c r="D58" s="458">
        <v>15.4</v>
      </c>
      <c r="E58" s="435"/>
      <c r="F58" s="437"/>
      <c r="G58" s="438"/>
    </row>
    <row r="61" ht="13.5" thickBot="1">
      <c r="B61" s="395" t="s">
        <v>230</v>
      </c>
    </row>
    <row r="62" spans="2:4" ht="12.75">
      <c r="B62" s="459" t="s">
        <v>175</v>
      </c>
      <c r="C62" s="460" t="s">
        <v>176</v>
      </c>
      <c r="D62" s="461" t="s">
        <v>177</v>
      </c>
    </row>
    <row r="63" spans="2:4" ht="12.75">
      <c r="B63" s="462">
        <v>1.04</v>
      </c>
      <c r="C63" s="463">
        <f>0.26659*B63^-1.28252</f>
        <v>0.25351184521612874</v>
      </c>
      <c r="D63" s="464">
        <f aca="true" t="shared" si="2" ref="D63:D65">(0.2178*(B63^3))-(1.13513*(B63^2))+(1.82863*B63)-0.7052</f>
        <v>0.2138139711999999</v>
      </c>
    </row>
    <row r="64" spans="2:4" ht="12.75">
      <c r="B64" s="462">
        <v>1.26</v>
      </c>
      <c r="C64" s="463">
        <f aca="true" t="shared" si="3" ref="C64:C65">0.26659*B64^-1.28252</f>
        <v>0.1982059205994955</v>
      </c>
      <c r="D64" s="464">
        <f t="shared" si="2"/>
        <v>0.23242330479999973</v>
      </c>
    </row>
    <row r="65" spans="2:4" ht="12.75">
      <c r="B65" s="462">
        <v>1.6</v>
      </c>
      <c r="C65" s="463">
        <f t="shared" si="3"/>
        <v>0.14590020244438415</v>
      </c>
      <c r="D65" s="464">
        <f t="shared" si="2"/>
        <v>0.2067839999999994</v>
      </c>
    </row>
    <row r="66" spans="2:4" ht="12.75">
      <c r="B66" s="462">
        <v>1.8</v>
      </c>
      <c r="C66" s="463">
        <f aca="true" t="shared" si="4" ref="C66:C67">0.26659*B66^-1.28252</f>
        <v>0.12544453945360143</v>
      </c>
      <c r="D66" s="464">
        <f aca="true" t="shared" si="5" ref="D66:D67">(0.2178*(B66^3))-(1.13513*(B66^2))+(1.82863*B66)-0.7052</f>
        <v>0.17872239999999984</v>
      </c>
    </row>
    <row r="67" spans="2:4" ht="13.5" thickBot="1">
      <c r="B67" s="465">
        <v>2</v>
      </c>
      <c r="C67" s="491">
        <f t="shared" si="4"/>
        <v>0.10958897491930181</v>
      </c>
      <c r="D67" s="492">
        <f t="shared" si="5"/>
        <v>0.15393999999999997</v>
      </c>
    </row>
    <row r="69" ht="12" thickBot="1"/>
    <row r="70" spans="2:3" ht="12.75">
      <c r="B70" s="733" t="s">
        <v>178</v>
      </c>
      <c r="C70" s="734"/>
    </row>
    <row r="71" spans="2:3" ht="12.75">
      <c r="B71" s="482" t="s">
        <v>179</v>
      </c>
      <c r="C71" s="483">
        <v>1</v>
      </c>
    </row>
    <row r="72" spans="2:3" ht="12.75">
      <c r="B72" s="482" t="s">
        <v>180</v>
      </c>
      <c r="C72" s="484">
        <f>83149</f>
        <v>83149</v>
      </c>
    </row>
    <row r="73" spans="2:3" ht="12.75">
      <c r="B73" s="482" t="s">
        <v>181</v>
      </c>
      <c r="C73" s="485">
        <v>3413</v>
      </c>
    </row>
    <row r="74" spans="2:3" ht="12.75">
      <c r="B74" s="482" t="s">
        <v>182</v>
      </c>
      <c r="C74" s="486">
        <f>135-55</f>
        <v>80</v>
      </c>
    </row>
    <row r="75" spans="2:3" ht="12.75">
      <c r="B75" s="482" t="s">
        <v>183</v>
      </c>
      <c r="C75" s="487">
        <v>1</v>
      </c>
    </row>
    <row r="76" spans="2:3" ht="12.75">
      <c r="B76" s="482" t="s">
        <v>184</v>
      </c>
      <c r="C76" s="488">
        <v>0.75</v>
      </c>
    </row>
    <row r="77" spans="2:3" ht="12.75">
      <c r="B77" s="482" t="s">
        <v>185</v>
      </c>
      <c r="C77" s="464">
        <v>0.3510200712601854</v>
      </c>
    </row>
    <row r="78" spans="2:3" ht="12.75">
      <c r="B78" s="482" t="s">
        <v>186</v>
      </c>
      <c r="C78" s="489">
        <v>102.03668954886484</v>
      </c>
    </row>
    <row r="79" spans="2:3" ht="23.25" thickBot="1">
      <c r="B79" s="412" t="s">
        <v>196</v>
      </c>
      <c r="C79" s="490">
        <v>1.12</v>
      </c>
    </row>
    <row r="81" ht="12" thickBot="1"/>
    <row r="82" spans="2:6" ht="15" customHeight="1">
      <c r="B82" s="735" t="s">
        <v>232</v>
      </c>
      <c r="C82" s="736"/>
      <c r="D82" s="736"/>
      <c r="E82" s="736"/>
      <c r="F82" s="737"/>
    </row>
    <row r="83" spans="2:6" ht="12">
      <c r="B83" s="466"/>
      <c r="C83" s="467"/>
      <c r="D83" s="467"/>
      <c r="E83" s="398" t="s">
        <v>52</v>
      </c>
      <c r="F83" s="399"/>
    </row>
    <row r="84" spans="2:6" ht="22.5">
      <c r="B84" s="468" t="s">
        <v>53</v>
      </c>
      <c r="C84" s="469">
        <v>11.25</v>
      </c>
      <c r="D84" s="470" t="s">
        <v>129</v>
      </c>
      <c r="E84" s="398" t="s">
        <v>228</v>
      </c>
      <c r="F84" s="399"/>
    </row>
    <row r="85" spans="2:6" ht="22.5">
      <c r="B85" s="468" t="s">
        <v>130</v>
      </c>
      <c r="C85" s="469">
        <v>7.125</v>
      </c>
      <c r="D85" s="470" t="s">
        <v>129</v>
      </c>
      <c r="E85" s="398" t="s">
        <v>228</v>
      </c>
      <c r="F85" s="399"/>
    </row>
    <row r="86" spans="2:6" ht="12" thickBot="1">
      <c r="B86" s="406"/>
      <c r="C86" s="407"/>
      <c r="D86" s="407"/>
      <c r="E86" s="407"/>
      <c r="F86" s="408"/>
    </row>
    <row r="87" ht="12" thickBot="1"/>
    <row r="88" spans="2:6" ht="12" thickBot="1">
      <c r="B88" s="735" t="s">
        <v>233</v>
      </c>
      <c r="C88" s="736"/>
      <c r="D88" s="736"/>
      <c r="E88" s="736"/>
      <c r="F88" s="737"/>
    </row>
    <row r="89" spans="2:6" ht="15">
      <c r="B89" s="409"/>
      <c r="C89" s="404" t="s">
        <v>144</v>
      </c>
      <c r="D89" s="404" t="s">
        <v>145</v>
      </c>
      <c r="E89" s="404" t="s">
        <v>150</v>
      </c>
      <c r="F89" s="405" t="s">
        <v>47</v>
      </c>
    </row>
    <row r="90" spans="2:6" ht="21.75" customHeight="1">
      <c r="B90" s="397" t="s">
        <v>146</v>
      </c>
      <c r="C90" s="398">
        <v>247</v>
      </c>
      <c r="D90" s="398">
        <v>247</v>
      </c>
      <c r="E90" s="398">
        <f>247</f>
        <v>247</v>
      </c>
      <c r="F90" s="410" t="s">
        <v>229</v>
      </c>
    </row>
    <row r="91" spans="2:6" ht="17.25" customHeight="1">
      <c r="B91" s="397" t="s">
        <v>147</v>
      </c>
      <c r="C91" s="398">
        <v>1505</v>
      </c>
      <c r="D91" s="398">
        <v>0</v>
      </c>
      <c r="E91" s="398">
        <f>C30*C91+C31*D91</f>
        <v>1489.95</v>
      </c>
      <c r="F91" s="410" t="s">
        <v>229</v>
      </c>
    </row>
    <row r="92" spans="2:6" ht="24.75" customHeight="1">
      <c r="B92" s="397" t="s">
        <v>148</v>
      </c>
      <c r="C92" s="398">
        <v>557</v>
      </c>
      <c r="D92" s="398">
        <v>0</v>
      </c>
      <c r="E92" s="398">
        <f>C92*C26+D92*C27</f>
        <v>529.15</v>
      </c>
      <c r="F92" s="410" t="s">
        <v>229</v>
      </c>
    </row>
    <row r="93" spans="2:6" ht="21.75" customHeight="1" thickBot="1">
      <c r="B93" s="406" t="s">
        <v>149</v>
      </c>
      <c r="C93" s="407">
        <f>SUM(C90:C92)</f>
        <v>2309</v>
      </c>
      <c r="D93" s="407">
        <v>83</v>
      </c>
      <c r="E93" s="411">
        <f>SUM(E90:E92)</f>
        <v>2266.1</v>
      </c>
      <c r="F93" s="408"/>
    </row>
    <row r="95" ht="12" thickBot="1">
      <c r="B95" s="62" t="s">
        <v>320</v>
      </c>
    </row>
    <row r="96" spans="2:8" ht="13.5" thickBot="1" thickTop="1">
      <c r="B96" s="740" t="s">
        <v>304</v>
      </c>
      <c r="C96" s="741"/>
      <c r="D96" s="744" t="s">
        <v>305</v>
      </c>
      <c r="E96" s="745"/>
      <c r="F96" s="745"/>
      <c r="G96" s="745"/>
      <c r="H96" s="746"/>
    </row>
    <row r="97" spans="2:8" ht="12.75" thickBot="1">
      <c r="B97" s="742"/>
      <c r="C97" s="743"/>
      <c r="D97" s="624" t="s">
        <v>306</v>
      </c>
      <c r="E97" s="624" t="s">
        <v>307</v>
      </c>
      <c r="F97" s="624" t="s">
        <v>308</v>
      </c>
      <c r="G97" s="624" t="s">
        <v>309</v>
      </c>
      <c r="H97" s="625" t="s">
        <v>310</v>
      </c>
    </row>
    <row r="98" spans="2:8" ht="13.5" thickBot="1" thickTop="1">
      <c r="B98" s="747" t="s">
        <v>311</v>
      </c>
      <c r="C98" s="626" t="s">
        <v>64</v>
      </c>
      <c r="D98" s="627">
        <v>0.392</v>
      </c>
      <c r="E98" s="628" t="s">
        <v>312</v>
      </c>
      <c r="F98" s="627">
        <v>0.014</v>
      </c>
      <c r="G98" s="627">
        <v>0.593</v>
      </c>
      <c r="H98" s="749">
        <v>18</v>
      </c>
    </row>
    <row r="99" spans="2:8" ht="12.75" thickBot="1">
      <c r="B99" s="748"/>
      <c r="C99" s="626" t="s">
        <v>313</v>
      </c>
      <c r="D99" s="627">
        <v>0.335</v>
      </c>
      <c r="E99" s="628" t="s">
        <v>312</v>
      </c>
      <c r="F99" s="627">
        <v>0.021</v>
      </c>
      <c r="G99" s="627">
        <v>0.342</v>
      </c>
      <c r="H99" s="750"/>
    </row>
    <row r="100" spans="2:8" ht="12.75" thickBot="1">
      <c r="B100" s="751" t="s">
        <v>314</v>
      </c>
      <c r="C100" s="626" t="s">
        <v>64</v>
      </c>
      <c r="D100" s="627">
        <v>0.579</v>
      </c>
      <c r="E100" s="627">
        <v>0.18</v>
      </c>
      <c r="F100" s="627">
        <v>0.006</v>
      </c>
      <c r="G100" s="627">
        <v>0.236</v>
      </c>
      <c r="H100" s="752">
        <v>54</v>
      </c>
    </row>
    <row r="101" spans="2:8" ht="12.75" thickBot="1">
      <c r="B101" s="748"/>
      <c r="C101" s="626" t="s">
        <v>313</v>
      </c>
      <c r="D101" s="627">
        <v>0.197</v>
      </c>
      <c r="E101" s="627">
        <v>0.156</v>
      </c>
      <c r="F101" s="627">
        <v>0.006</v>
      </c>
      <c r="G101" s="627">
        <v>0.183</v>
      </c>
      <c r="H101" s="750"/>
    </row>
    <row r="102" spans="2:8" ht="12.75" thickBot="1">
      <c r="B102" s="751" t="s">
        <v>315</v>
      </c>
      <c r="C102" s="626" t="s">
        <v>64</v>
      </c>
      <c r="D102" s="627">
        <v>0.451</v>
      </c>
      <c r="E102" s="627">
        <v>0.257</v>
      </c>
      <c r="F102" s="627">
        <v>0.149</v>
      </c>
      <c r="G102" s="627">
        <v>0.143</v>
      </c>
      <c r="H102" s="752">
        <v>51</v>
      </c>
    </row>
    <row r="103" spans="2:8" ht="12.75" thickBot="1">
      <c r="B103" s="748"/>
      <c r="C103" s="626" t="s">
        <v>313</v>
      </c>
      <c r="D103" s="627">
        <v>0.166</v>
      </c>
      <c r="E103" s="627">
        <v>0.142</v>
      </c>
      <c r="F103" s="627">
        <v>0.096</v>
      </c>
      <c r="G103" s="627">
        <v>0.106</v>
      </c>
      <c r="H103" s="750"/>
    </row>
    <row r="104" spans="2:8" ht="12.75" thickBot="1">
      <c r="B104" s="751" t="s">
        <v>316</v>
      </c>
      <c r="C104" s="626" t="s">
        <v>64</v>
      </c>
      <c r="D104" s="627">
        <v>0.214</v>
      </c>
      <c r="E104" s="627">
        <v>0.684</v>
      </c>
      <c r="F104" s="627">
        <v>0.088</v>
      </c>
      <c r="G104" s="627">
        <v>0.014</v>
      </c>
      <c r="H104" s="752">
        <v>45</v>
      </c>
    </row>
    <row r="105" spans="2:8" ht="12.75" thickBot="1">
      <c r="B105" s="748"/>
      <c r="C105" s="626" t="s">
        <v>313</v>
      </c>
      <c r="D105" s="627">
        <v>0.146</v>
      </c>
      <c r="E105" s="627">
        <v>0.165</v>
      </c>
      <c r="F105" s="627">
        <v>0.095</v>
      </c>
      <c r="G105" s="627">
        <v>0.023</v>
      </c>
      <c r="H105" s="750"/>
    </row>
    <row r="106" spans="2:8" ht="12.75" thickBot="1">
      <c r="B106" s="751" t="s">
        <v>317</v>
      </c>
      <c r="C106" s="626" t="s">
        <v>64</v>
      </c>
      <c r="D106" s="627">
        <v>0.123</v>
      </c>
      <c r="E106" s="627">
        <v>0.64</v>
      </c>
      <c r="F106" s="627">
        <v>0.118</v>
      </c>
      <c r="G106" s="627">
        <v>0.119</v>
      </c>
      <c r="H106" s="752">
        <v>31</v>
      </c>
    </row>
    <row r="107" spans="2:8" ht="12.75" thickBot="1">
      <c r="B107" s="748"/>
      <c r="C107" s="626" t="s">
        <v>313</v>
      </c>
      <c r="D107" s="627">
        <v>0.149</v>
      </c>
      <c r="E107" s="627">
        <v>0.223</v>
      </c>
      <c r="F107" s="627">
        <v>0.141</v>
      </c>
      <c r="G107" s="627">
        <v>0.18</v>
      </c>
      <c r="H107" s="750"/>
    </row>
    <row r="108" spans="2:8" ht="12.75" thickBot="1">
      <c r="B108" s="751" t="s">
        <v>318</v>
      </c>
      <c r="C108" s="626" t="s">
        <v>64</v>
      </c>
      <c r="D108" s="627">
        <v>0.08</v>
      </c>
      <c r="E108" s="627">
        <v>0.909</v>
      </c>
      <c r="F108" s="627">
        <v>0.012</v>
      </c>
      <c r="G108" s="628" t="s">
        <v>312</v>
      </c>
      <c r="H108" s="752">
        <v>31</v>
      </c>
    </row>
    <row r="109" spans="2:8" ht="12.75" thickBot="1">
      <c r="B109" s="760"/>
      <c r="C109" s="630" t="s">
        <v>313</v>
      </c>
      <c r="D109" s="631">
        <v>0.097</v>
      </c>
      <c r="E109" s="631">
        <v>0.1</v>
      </c>
      <c r="F109" s="631">
        <v>0.013</v>
      </c>
      <c r="G109" s="632" t="s">
        <v>312</v>
      </c>
      <c r="H109" s="761"/>
    </row>
    <row r="110" spans="2:8" ht="13.5" thickBot="1" thickTop="1">
      <c r="B110" s="753" t="s">
        <v>319</v>
      </c>
      <c r="C110" s="633" t="s">
        <v>64</v>
      </c>
      <c r="D110" s="634">
        <v>0.351</v>
      </c>
      <c r="E110" s="634">
        <v>0.42</v>
      </c>
      <c r="F110" s="634">
        <v>0.082</v>
      </c>
      <c r="G110" s="634">
        <v>0.147</v>
      </c>
      <c r="H110" s="755">
        <v>230</v>
      </c>
    </row>
    <row r="111" spans="2:8" ht="12.75" thickBot="1">
      <c r="B111" s="754"/>
      <c r="C111" s="635" t="s">
        <v>313</v>
      </c>
      <c r="D111" s="636">
        <v>0.083</v>
      </c>
      <c r="E111" s="636">
        <v>0.087</v>
      </c>
      <c r="F111" s="636">
        <v>0.041</v>
      </c>
      <c r="G111" s="636">
        <v>0.07</v>
      </c>
      <c r="H111" s="756"/>
    </row>
    <row r="112" ht="12" thickTop="1"/>
    <row r="113" ht="12" thickBot="1">
      <c r="B113" s="62" t="s">
        <v>324</v>
      </c>
    </row>
    <row r="114" spans="2:5" ht="13.5" thickBot="1" thickTop="1">
      <c r="B114" s="757" t="s">
        <v>305</v>
      </c>
      <c r="C114" s="759" t="s">
        <v>321</v>
      </c>
      <c r="D114" s="745"/>
      <c r="E114" s="746"/>
    </row>
    <row r="115" spans="2:5" ht="12.75" thickBot="1">
      <c r="B115" s="758"/>
      <c r="C115" s="624" t="s">
        <v>322</v>
      </c>
      <c r="D115" s="624" t="s">
        <v>313</v>
      </c>
      <c r="E115" s="625" t="s">
        <v>310</v>
      </c>
    </row>
    <row r="116" spans="2:5" ht="13.5" thickBot="1" thickTop="1">
      <c r="B116" s="637" t="s">
        <v>306</v>
      </c>
      <c r="C116" s="628">
        <v>2.51</v>
      </c>
      <c r="D116" s="628">
        <v>0.76</v>
      </c>
      <c r="E116" s="638">
        <v>230</v>
      </c>
    </row>
    <row r="117" spans="2:5" ht="12.75" thickBot="1">
      <c r="B117" s="637" t="s">
        <v>308</v>
      </c>
      <c r="C117" s="628">
        <v>3.57</v>
      </c>
      <c r="D117" s="628">
        <v>1.9</v>
      </c>
      <c r="E117" s="638">
        <v>67</v>
      </c>
    </row>
    <row r="118" spans="2:5" ht="12.75" thickBot="1">
      <c r="B118" s="637" t="s">
        <v>307</v>
      </c>
      <c r="C118" s="628">
        <v>4.43</v>
      </c>
      <c r="D118" s="628">
        <v>1.24</v>
      </c>
      <c r="E118" s="638">
        <v>214</v>
      </c>
    </row>
    <row r="119" spans="2:5" ht="12.75" thickBot="1">
      <c r="B119" s="639" t="s">
        <v>309</v>
      </c>
      <c r="C119" s="632">
        <v>2.84</v>
      </c>
      <c r="D119" s="632">
        <v>1.88</v>
      </c>
      <c r="E119" s="629">
        <v>33</v>
      </c>
    </row>
    <row r="120" spans="2:5" ht="13.5" thickBot="1" thickTop="1">
      <c r="B120" s="640" t="s">
        <v>323</v>
      </c>
      <c r="C120" s="641">
        <v>3.42</v>
      </c>
      <c r="D120" s="641">
        <v>0.51</v>
      </c>
      <c r="E120" s="642">
        <v>539</v>
      </c>
    </row>
    <row r="121" ht="12" thickTop="1"/>
    <row r="122" spans="2:4" ht="15">
      <c r="B122" s="69" t="s">
        <v>325</v>
      </c>
      <c r="C122" s="69" t="s">
        <v>329</v>
      </c>
      <c r="D122" s="69" t="s">
        <v>327</v>
      </c>
    </row>
    <row r="123" spans="2:4" ht="15">
      <c r="B123" s="69" t="s">
        <v>326</v>
      </c>
      <c r="C123" s="69">
        <f>C116</f>
        <v>2.51</v>
      </c>
      <c r="D123" s="69">
        <f>D110/($D$110+$F$110)</f>
        <v>0.8106235565819861</v>
      </c>
    </row>
    <row r="124" spans="2:4" ht="15">
      <c r="B124" s="69" t="s">
        <v>328</v>
      </c>
      <c r="C124" s="69">
        <f>C117</f>
        <v>3.57</v>
      </c>
      <c r="D124" s="69">
        <f>D111/($D$110+$F$110)</f>
        <v>0.19168591224018477</v>
      </c>
    </row>
    <row r="125" spans="2:4" ht="15">
      <c r="B125" s="69" t="s">
        <v>150</v>
      </c>
      <c r="C125" s="643">
        <f>SUMPRODUCT(C123:C124,D123:D124)</f>
        <v>2.7189838337182444</v>
      </c>
      <c r="D125" s="69"/>
    </row>
    <row r="128" spans="2:3" ht="15">
      <c r="B128" s="62" t="s">
        <v>330</v>
      </c>
      <c r="C128" s="644">
        <f>D110+F110</f>
        <v>0.433</v>
      </c>
    </row>
  </sheetData>
  <mergeCells count="22">
    <mergeCell ref="B110:B111"/>
    <mergeCell ref="H110:H111"/>
    <mergeCell ref="B114:B115"/>
    <mergeCell ref="C114:E114"/>
    <mergeCell ref="B104:B105"/>
    <mergeCell ref="H104:H105"/>
    <mergeCell ref="B106:B107"/>
    <mergeCell ref="H106:H107"/>
    <mergeCell ref="B108:B109"/>
    <mergeCell ref="H108:H109"/>
    <mergeCell ref="B98:B99"/>
    <mergeCell ref="H98:H99"/>
    <mergeCell ref="B100:B101"/>
    <mergeCell ref="H100:H101"/>
    <mergeCell ref="B102:B103"/>
    <mergeCell ref="H102:H103"/>
    <mergeCell ref="B70:C70"/>
    <mergeCell ref="B82:F82"/>
    <mergeCell ref="B88:F88"/>
    <mergeCell ref="B1:F1"/>
    <mergeCell ref="B96:C97"/>
    <mergeCell ref="D96:H96"/>
  </mergeCells>
  <printOptions/>
  <pageMargins left="0.7" right="0.7" top="0.75" bottom="0.75" header="0.3" footer="0.3"/>
  <pageSetup horizontalDpi="600" verticalDpi="600" orientation="portrait"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General Document" ma:contentTypeID="0x010100404842DB1C82EF43A906826C7ABE80A90400A35D0DE854201A4B9F2C77A640E1971C" ma:contentTypeVersion="4" ma:contentTypeDescription="BPA Documents that do not have a specific content type defined." ma:contentTypeScope="" ma:versionID="ce56fd9af93f6e235f93be811bb77409">
  <xsd:schema xmlns:xsd="http://www.w3.org/2001/XMLSchema" xmlns:xs="http://www.w3.org/2001/XMLSchema" xmlns:p="http://schemas.microsoft.com/office/2006/metadata/properties" xmlns:ns1="http://schemas.microsoft.com/sharepoint/v3" xmlns:ns2="http://schemas.microsoft.com/sharepoint/v3/fields" xmlns:ns3="e22c7409-3fd3-409a-a4a6-6ab0ea51d687" targetNamespace="http://schemas.microsoft.com/office/2006/metadata/properties" ma:root="true" ma:fieldsID="9915129c55da71ab935bba9ed34f442a" ns1:_="" ns2:_="" ns3:_="">
    <xsd:import namespace="http://schemas.microsoft.com/sharepoint/v3"/>
    <xsd:import namespace="http://schemas.microsoft.com/sharepoint/v3/fields"/>
    <xsd:import namespace="e22c7409-3fd3-409a-a4a6-6ab0ea51d687"/>
    <xsd:element name="properties">
      <xsd:complexType>
        <xsd:sequence>
          <xsd:element name="documentManagement">
            <xsd:complexType>
              <xsd:all>
                <xsd:element ref="ns2:_Relation" minOccurs="0"/>
                <xsd:element ref="ns2:_Contributor" minOccurs="0"/>
                <xsd:element ref="ns2:_Coverage" minOccurs="0"/>
                <xsd:element ref="ns2:_Format" minOccurs="0"/>
                <xsd:element ref="ns1:Language" minOccurs="0"/>
                <xsd:element ref="ns2:_Publisher" minOccurs="0"/>
                <xsd:element ref="ns2:_Identifier" minOccurs="0"/>
                <xsd:element ref="ns2:_ResourceType"/>
                <xsd:element ref="ns2:_Source" minOccurs="0"/>
                <xsd:element ref="ns2:_DCDateCreated" minOccurs="0"/>
                <xsd:element ref="ns2:_DCDateModified" minOccurs="0"/>
                <xsd:element ref="ns3:pb95b497b12c48a38c5a5dfead4fe67f" minOccurs="0"/>
                <xsd:element ref="ns3:TaxCatchAll" minOccurs="0"/>
                <xsd:element ref="ns3: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4"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Relation" ma:index="8" nillable="true" ma:displayName="Relation" ma:description="References to related resources" ma:internalName="_Relation">
      <xsd:simpleType>
        <xsd:restriction base="dms:Note">
          <xsd:maxLength value="255"/>
        </xsd:restriction>
      </xsd:simpleType>
    </xsd:element>
    <xsd:element name="_Contributor" ma:index="9" nillable="true" ma:displayName="Contributor" ma:description="One or more people or organizations that contributed to this resource" ma:internalName="_Contributor">
      <xsd:simpleType>
        <xsd:restriction base="dms:Note">
          <xsd:maxLength value="255"/>
        </xsd:restriction>
      </xsd:simpleType>
    </xsd:element>
    <xsd:element name="_Coverage" ma:index="10" nillable="true" ma:displayName="Coverage" ma:description="The extent or scope" ma:internalName="_Coverage">
      <xsd:simpleType>
        <xsd:restriction base="dms:Text"/>
      </xsd:simpleType>
    </xsd:element>
    <xsd:element name="_Format" ma:index="13" nillable="true" ma:displayName="Format" ma:description="Media-type, file format or dimensions" ma:internalName="_Format">
      <xsd:simpleType>
        <xsd:restriction base="dms:Text"/>
      </xsd:simpleType>
    </xsd:element>
    <xsd:element name="_Publisher" ma:index="15" nillable="true" ma:displayName="Publisher" ma:description="The person, organization or service that published this resource" ma:internalName="_Publisher">
      <xsd:simpleType>
        <xsd:restriction base="dms:Text"/>
      </xsd:simpleType>
    </xsd:element>
    <xsd:element name="_Identifier" ma:index="16" nillable="true" ma:displayName="Resource Identifier" ma:description="An identifying string or number, usually conforming to a formal identification system" ma:internalName="_Identifier">
      <xsd:simpleType>
        <xsd:restriction base="dms:Text"/>
      </xsd:simpleType>
    </xsd:element>
    <xsd:element name="_ResourceType" ma:index="17" ma:displayName="Resource Type" ma:description="A set of categories, functions, genres or aggregation levels" ma:internalName="_ResourceType" ma:readOnly="false">
      <xsd:simpleType>
        <xsd:restriction base="dms:Text"/>
      </xsd:simpleType>
    </xsd:element>
    <xsd:element name="_Source" ma:index="18" nillable="true" ma:displayName="Source" ma:description="References to resources from which this resource was derived" ma:internalName="_Source">
      <xsd:simpleType>
        <xsd:restriction base="dms:Note">
          <xsd:maxLength value="255"/>
        </xsd:restriction>
      </xsd:simpleType>
    </xsd:element>
    <xsd:element name="_DCDateCreated" ma:index="19" nillable="true" ma:displayName="Date Created" ma:description="The date on which this resource was created" ma:format="DateTime" ma:internalName="_DCDateCreated">
      <xsd:simpleType>
        <xsd:restriction base="dms:DateTime"/>
      </xsd:simpleType>
    </xsd:element>
    <xsd:element name="_DCDateModified" ma:index="20"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22c7409-3fd3-409a-a4a6-6ab0ea51d687" elementFormDefault="qualified">
    <xsd:import namespace="http://schemas.microsoft.com/office/2006/documentManagement/types"/>
    <xsd:import namespace="http://schemas.microsoft.com/office/infopath/2007/PartnerControls"/>
    <xsd:element name="pb95b497b12c48a38c5a5dfead4fe67f" ma:index="21" ma:taxonomy="true" ma:internalName="pb95b497b12c48a38c5a5dfead4fe67f" ma:taxonomyFieldName="Tags" ma:displayName="Tags" ma:readOnly="false" ma:default="" ma:fieldId="{9b95b497-b12c-48a3-8c5a-5dfead4fe67f}" ma:taxonomyMulti="true" ma:sspId="d95bfaeb-d21c-407f-a59f-76a7cca530c2" ma:termSetId="7721fb43-69da-41c8-8f20-dab2ccd6cc4e" ma:anchorId="00000000-0000-0000-0000-000000000000" ma:open="false" ma:isKeyword="false">
      <xsd:complexType>
        <xsd:sequence>
          <xsd:element ref="pc:Terms" minOccurs="0" maxOccurs="1"/>
        </xsd:sequence>
      </xsd:complexType>
    </xsd:element>
    <xsd:element name="TaxCatchAll" ma:index="22" nillable="true" ma:displayName="Taxonomy Catch All Column" ma:hidden="true" ma:list="{577f0b94-768c-4362-8994-1f14373be3ed}" ma:internalName="TaxCatchAll" ma:showField="CatchAllData" ma:web="e22c7409-3fd3-409a-a4a6-6ab0ea51d687">
      <xsd:complexType>
        <xsd:complexContent>
          <xsd:extension base="dms:MultiChoiceLookup">
            <xsd:sequence>
              <xsd:element name="Value" type="dms:Lookup" maxOccurs="unbounded" minOccurs="0" nillable="true"/>
            </xsd:sequence>
          </xsd:extension>
        </xsd:complexContent>
      </xsd:complexType>
    </xsd:element>
    <xsd:element name="TaxCatchAllLabel" ma:index="23" nillable="true" ma:displayName="Taxonomy Catch All Column1" ma:hidden="true" ma:list="{577f0b94-768c-4362-8994-1f14373be3ed}" ma:internalName="TaxCatchAllLabel" ma:readOnly="true" ma:showField="CatchAllDataLabel" ma:web="e22c7409-3fd3-409a-a4a6-6ab0ea51d6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2"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Language xmlns="http://schemas.microsoft.com/sharepoint/v3">English</Language>
    <_Source xmlns="http://schemas.microsoft.com/sharepoint/v3/fields" xsi:nil="true"/>
    <_DCDateModified xmlns="http://schemas.microsoft.com/sharepoint/v3/fields" xsi:nil="true"/>
    <_Publisher xmlns="http://schemas.microsoft.com/sharepoint/v3/fields" xsi:nil="true"/>
    <_Relation xmlns="http://schemas.microsoft.com/sharepoint/v3/fields" xsi:nil="true"/>
    <_Contributor xmlns="http://schemas.microsoft.com/sharepoint/v3/fields" xsi:nil="true"/>
    <_Format xmlns="http://schemas.microsoft.com/sharepoint/v3/fields" xsi:nil="true"/>
    <pb95b497b12c48a38c5a5dfead4fe67f xmlns="e22c7409-3fd3-409a-a4a6-6ab0ea51d687">
      <Terms xmlns="http://schemas.microsoft.com/office/infopath/2007/PartnerControls">
        <TermInfo xmlns="http://schemas.microsoft.com/office/infopath/2007/PartnerControls">
          <TermName xmlns="http://schemas.microsoft.com/office/infopath/2007/PartnerControls">Energy Efficiency</TermName>
          <TermId xmlns="http://schemas.microsoft.com/office/infopath/2007/PartnerControls">7d88f299-fa2d-4d2a-99d9-9b08652f27c4</TermId>
        </TermInfo>
      </Terms>
    </pb95b497b12c48a38c5a5dfead4fe67f>
    <_Coverage xmlns="http://schemas.microsoft.com/sharepoint/v3/fields" xsi:nil="true"/>
    <_Identifier xmlns="http://schemas.microsoft.com/sharepoint/v3/fields" xsi:nil="true"/>
    <_ResourceType xmlns="http://schemas.microsoft.com/sharepoint/v3/fields">Energy Efficiency</_ResourceType>
    <TaxCatchAll xmlns="e22c7409-3fd3-409a-a4a6-6ab0ea51d687">
      <Value>16</Value>
    </TaxCatchAll>
    <_DCDateCreated xmlns="http://schemas.microsoft.com/sharepoint/v3/fields"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40F1FC-B928-412A-B3F7-76AE751F5E5E}"/>
</file>

<file path=customXml/itemProps2.xml><?xml version="1.0" encoding="utf-8"?>
<ds:datastoreItem xmlns:ds="http://schemas.openxmlformats.org/officeDocument/2006/customXml" ds:itemID="{58977059-6C26-4A91-96BD-4FE9583640D1}"/>
</file>

<file path=customXml/itemProps3.xml><?xml version="1.0" encoding="utf-8"?>
<ds:datastoreItem xmlns:ds="http://schemas.openxmlformats.org/officeDocument/2006/customXml" ds:itemID="{D0B68985-DB70-4DBE-BC3B-042288FA85F8}"/>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Navigant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Commercial_clotheswasher_analysis_MF</dc:title>
  <dc:subject/>
  <dc:creator>Angie Lee</dc:creator>
  <cp:keywords/>
  <dc:description/>
  <cp:lastModifiedBy>Francisco,Michele M (CONTR) - PEJB-6</cp:lastModifiedBy>
  <dcterms:created xsi:type="dcterms:W3CDTF">2013-03-14T12:57:28Z</dcterms:created>
  <dcterms:modified xsi:type="dcterms:W3CDTF">2020-02-12T18:10:31Z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0x010100404842DB1C82EF43A906826C7ABE80A90400A35D0DE854201A4B9F2C77A640E1971C</vt:lpwstr>
  </property>
  <property fmtid="{D5CDD505-2E9C-101B-9397-08002B2CF9AE}" pid="3" name="Tags">
    <vt:lpwstr>16;#Energy Efficiency|7d88f299-fa2d-4d2a-99d9-9b08652f27c4</vt:lpwstr>
  </property>
  <property fmtid="{D5CDD505-2E9C-101B-9397-08002B2CF9AE}" pid="4" name="Order">
    <vt:r8>8800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