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34725" windowHeight="16950" activeTab="0"/>
  </bookViews>
  <sheets>
    <sheet name="Cap, Exp, BPA Costs" sheetId="2" r:id="rId1"/>
  </sheets>
  <definedNames/>
  <calcPr calcId="162913"/>
</workbook>
</file>

<file path=xl/sharedStrings.xml><?xml version="1.0" encoding="utf-8"?>
<sst xmlns="http://schemas.openxmlformats.org/spreadsheetml/2006/main" count="58" uniqueCount="29">
  <si>
    <t>Discount Rate</t>
  </si>
  <si>
    <t>Inflation</t>
  </si>
  <si>
    <t>Capital</t>
  </si>
  <si>
    <t>O&amp;M</t>
  </si>
  <si>
    <t>Strategic Class</t>
  </si>
  <si>
    <t>Area Support</t>
  </si>
  <si>
    <t>Local Support</t>
  </si>
  <si>
    <t>Main Stem Columbia</t>
  </si>
  <si>
    <t>Headwater</t>
  </si>
  <si>
    <t>Lower Snake</t>
  </si>
  <si>
    <t>FCRPS</t>
  </si>
  <si>
    <t>BPA Allocated Costs</t>
  </si>
  <si>
    <t>Modified Average Generation</t>
  </si>
  <si>
    <t>50-year Levelized Cost of Generation</t>
  </si>
  <si>
    <t>50-year Levelized Fully Loaded Cost</t>
  </si>
  <si>
    <t>Notes:</t>
  </si>
  <si>
    <t>Average annual generation from the White Book is modified based on Lost Generation Risk forecast from recommended investment strategy.</t>
  </si>
  <si>
    <t>Albeni Falls bull trout passage costs included.</t>
  </si>
  <si>
    <t>*Forecasts are in nominal dollars</t>
  </si>
  <si>
    <t>Capital dollars are treated as if they were expended in the year incurred. In other words, financing is not considered in the levelized cost calculations.</t>
  </si>
  <si>
    <t>50-Real Levelized Forecast</t>
  </si>
  <si>
    <t>50-year PV</t>
  </si>
  <si>
    <t>O&amp;M escalated at 2.0% - This is from numbers as known in the fall of 2021 when the SAMP was developed. Final numbers presented at the IPR workshop were slightly higher in the rate period years, but actually held flat from 2025-2027.</t>
  </si>
  <si>
    <t>Columbia River Fish Mitigation (CRFM)</t>
  </si>
  <si>
    <t>CRFM based on Plant-In-Service estimates through 2028. CRFM and other investments in fish passage will be impacted by the Willamette Valley EIS. All analysis performed for the SAMP assumes baseline operations and investments. The 2024 SAMP will include the outcomes of the Willamette Valley EIS.</t>
  </si>
  <si>
    <t>Capital forecasts include planned investments and modeled asset replacements from Strategic Asset Management Plan (SAMP) analysis. Actual replacement timing of modeled assets will change as investments are created and optimized in the System Asset Plan. Modeled forecasts may differ slightly from budget numbers from year-to-year.</t>
  </si>
  <si>
    <t>Capital and O&amp;M forecasts are displayed in nominal dollars. The PV is obtained using the nominal discount rate of 6.2%. The levelized costs then use a real discount rate, considering an average long-term inflation rate of 2.2%, to obtain the Real Levelized Cost of Generation and Fully Loaded Cost.</t>
  </si>
  <si>
    <t>Cost of Generation represents the forecasted levelized capital and expense costs associated with producing power at the facilities for the next 50 years.</t>
  </si>
  <si>
    <t xml:space="preserve">Fully Loaded Cost includes the Cost of Generation plus allocations for all remaining Power Services costs attributable to the FCRPS including Fish and Wildlife. The majority of these costs are system-wide costs that would still be incurred and reapportioned across other Strategic Classes if generation ceased at a certain project or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</si>
</sst>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s>
  <fills count="2">
    <fill>
      <patternFill/>
    </fill>
    <fill>
      <patternFill patternType="gray125"/>
    </fill>
  </fills>
  <borders count="20">
    <border>
      <left/>
      <right/>
      <top/>
      <bottom/>
      <diagonal/>
    </border>
    <border>
      <left style="thin"/>
      <right style="thin"/>
      <top style="thin"/>
      <bottom style="thin"/>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bottom style="medium"/>
    </border>
    <border>
      <left style="thin"/>
      <right style="thin"/>
      <top/>
      <bottom style="medium"/>
    </border>
    <border>
      <left style="thin"/>
      <right style="medium"/>
      <top/>
      <bottom style="medium"/>
    </border>
    <border>
      <left style="medium"/>
      <right/>
      <top style="medium"/>
      <bottom style="thin"/>
    </border>
    <border>
      <left style="medium"/>
      <right/>
      <top style="thin"/>
      <bottom style="thin"/>
    </border>
    <border>
      <left style="medium"/>
      <right/>
      <top style="thin"/>
      <bottom style="double"/>
    </border>
    <border>
      <left style="medium"/>
      <right/>
      <top/>
      <bottom style="medium"/>
    </border>
    <border>
      <left style="medium"/>
      <right style="medium"/>
      <top style="thin"/>
      <bottom style="thin"/>
    </border>
    <border>
      <left style="medium"/>
      <right style="medium"/>
      <top style="thin"/>
      <bottom style="double"/>
    </border>
    <border>
      <left style="medium"/>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0" fontId="2" fillId="0" borderId="0" xfId="0" applyFont="1"/>
    <xf numFmtId="164" fontId="2" fillId="0" borderId="0" xfId="18" applyNumberFormat="1" applyFont="1"/>
    <xf numFmtId="10" fontId="0" fillId="0" borderId="0" xfId="0" applyNumberFormat="1"/>
    <xf numFmtId="164" fontId="0" fillId="0" borderId="0" xfId="0" applyNumberFormat="1"/>
    <xf numFmtId="43" fontId="0" fillId="0" borderId="0" xfId="0" applyNumberFormat="1"/>
    <xf numFmtId="164" fontId="2" fillId="0" borderId="0" xfId="0" applyNumberFormat="1" applyFont="1"/>
    <xf numFmtId="0" fontId="0" fillId="0" borderId="0" xfId="0" applyAlignment="1">
      <alignment vertical="center"/>
    </xf>
    <xf numFmtId="164" fontId="0" fillId="0" borderId="1" xfId="18" applyNumberFormat="1" applyFont="1" applyBorder="1"/>
    <xf numFmtId="164" fontId="0" fillId="0" borderId="2" xfId="18" applyNumberFormat="1" applyFont="1" applyBorder="1"/>
    <xf numFmtId="0" fontId="2" fillId="0" borderId="3" xfId="0" applyFont="1" applyBorder="1"/>
    <xf numFmtId="0" fontId="2" fillId="0" borderId="4" xfId="0" applyFont="1" applyBorder="1"/>
    <xf numFmtId="0" fontId="2" fillId="0" borderId="5" xfId="0" applyFont="1" applyBorder="1"/>
    <xf numFmtId="0" fontId="0" fillId="0" borderId="6" xfId="0" applyBorder="1"/>
    <xf numFmtId="164" fontId="2" fillId="0" borderId="7" xfId="18" applyNumberFormat="1" applyFont="1" applyBorder="1"/>
    <xf numFmtId="0" fontId="0" fillId="0" borderId="8" xfId="0" applyBorder="1"/>
    <xf numFmtId="164" fontId="2" fillId="0" borderId="9" xfId="18" applyNumberFormat="1" applyFont="1" applyBorder="1"/>
    <xf numFmtId="0" fontId="2" fillId="0" borderId="10" xfId="0" applyFont="1" applyBorder="1"/>
    <xf numFmtId="164" fontId="2" fillId="0" borderId="11" xfId="18" applyNumberFormat="1" applyFont="1" applyBorder="1"/>
    <xf numFmtId="164" fontId="2" fillId="0" borderId="12" xfId="18" applyNumberFormat="1" applyFont="1" applyBorder="1"/>
    <xf numFmtId="0" fontId="2" fillId="0" borderId="13" xfId="0" applyFont="1" applyBorder="1"/>
    <xf numFmtId="0" fontId="0" fillId="0" borderId="14" xfId="0" applyBorder="1"/>
    <xf numFmtId="0" fontId="0" fillId="0" borderId="15" xfId="0" applyBorder="1"/>
    <xf numFmtId="0" fontId="2" fillId="0" borderId="16" xfId="0" applyFont="1" applyBorder="1"/>
    <xf numFmtId="164" fontId="2" fillId="0" borderId="6" xfId="18" applyNumberFormat="1" applyFont="1" applyBorder="1"/>
    <xf numFmtId="164" fontId="2" fillId="0" borderId="8" xfId="18" applyNumberFormat="1" applyFont="1" applyBorder="1"/>
    <xf numFmtId="164" fontId="2" fillId="0" borderId="10" xfId="18" applyNumberFormat="1" applyFont="1" applyBorder="1"/>
    <xf numFmtId="164" fontId="0" fillId="0" borderId="6" xfId="18" applyNumberFormat="1" applyFont="1" applyBorder="1"/>
    <xf numFmtId="164" fontId="0" fillId="0" borderId="7" xfId="18" applyNumberFormat="1" applyFont="1" applyBorder="1"/>
    <xf numFmtId="164" fontId="0" fillId="0" borderId="8" xfId="18" applyNumberFormat="1" applyFont="1" applyBorder="1"/>
    <xf numFmtId="164" fontId="0" fillId="0" borderId="9" xfId="18" applyNumberFormat="1" applyFont="1" applyBorder="1"/>
    <xf numFmtId="164" fontId="2" fillId="0" borderId="17" xfId="18" applyNumberFormat="1" applyFont="1" applyBorder="1"/>
    <xf numFmtId="164" fontId="2" fillId="0" borderId="18" xfId="18" applyNumberFormat="1" applyFont="1" applyBorder="1"/>
    <xf numFmtId="164" fontId="2" fillId="0" borderId="19" xfId="18" applyNumberFormat="1" applyFont="1" applyBorder="1"/>
    <xf numFmtId="43" fontId="0" fillId="0" borderId="1" xfId="0" applyNumberFormat="1" applyBorder="1"/>
    <xf numFmtId="43" fontId="0" fillId="0" borderId="7" xfId="0" applyNumberFormat="1" applyBorder="1"/>
    <xf numFmtId="0" fontId="0" fillId="0" borderId="4" xfId="0" applyBorder="1" applyAlignment="1">
      <alignment horizontal="center" wrapText="1"/>
    </xf>
    <xf numFmtId="0" fontId="0" fillId="0" borderId="5" xfId="0" applyBorder="1" applyAlignment="1">
      <alignment horizontal="center" wrapText="1"/>
    </xf>
    <xf numFmtId="43" fontId="0" fillId="0" borderId="2" xfId="0" applyNumberFormat="1" applyBorder="1"/>
    <xf numFmtId="43" fontId="0" fillId="0" borderId="9" xfId="0" applyNumberFormat="1" applyBorder="1"/>
    <xf numFmtId="43" fontId="2" fillId="0" borderId="11" xfId="0" applyNumberFormat="1" applyFont="1" applyBorder="1"/>
    <xf numFmtId="43" fontId="2" fillId="0" borderId="12" xfId="0" applyNumberFormat="1" applyFont="1" applyBorder="1"/>
    <xf numFmtId="164" fontId="0" fillId="0" borderId="0" xfId="18" applyNumberFormat="1" applyFont="1" applyFill="1" applyBorder="1"/>
    <xf numFmtId="0" fontId="3" fillId="0" borderId="0" xfId="0" applyFont="1" applyAlignment="1">
      <alignment horizontal="left" vertical="center" readingOrder="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tabSelected="1" workbookViewId="0" topLeftCell="A4">
      <selection activeCell="F42" sqref="F42"/>
    </sheetView>
  </sheetViews>
  <sheetFormatPr defaultColWidth="9.140625" defaultRowHeight="15"/>
  <cols>
    <col min="1" max="1" width="19.57421875" style="0" bestFit="1" customWidth="1"/>
    <col min="2" max="2" width="15.8515625" style="0" customWidth="1"/>
    <col min="3" max="53" width="15.28125" style="0" bestFit="1" customWidth="1"/>
  </cols>
  <sheetData>
    <row r="1" spans="1:2" ht="15">
      <c r="A1" t="s">
        <v>0</v>
      </c>
      <c r="B1" s="3">
        <v>0.062</v>
      </c>
    </row>
    <row r="2" spans="1:2" ht="15">
      <c r="A2" t="s">
        <v>1</v>
      </c>
      <c r="B2" s="3">
        <v>0.022</v>
      </c>
    </row>
    <row r="3" ht="15.75" thickBot="1">
      <c r="D3" t="s">
        <v>18</v>
      </c>
    </row>
    <row r="4" spans="1:53" ht="15">
      <c r="A4" s="20" t="s">
        <v>2</v>
      </c>
      <c r="B4" s="10" t="s">
        <v>20</v>
      </c>
      <c r="C4" s="12" t="s">
        <v>21</v>
      </c>
      <c r="D4" s="10">
        <v>2022</v>
      </c>
      <c r="E4" s="11">
        <v>2023</v>
      </c>
      <c r="F4" s="11">
        <v>2024</v>
      </c>
      <c r="G4" s="11">
        <v>2025</v>
      </c>
      <c r="H4" s="11">
        <v>2026</v>
      </c>
      <c r="I4" s="11">
        <v>2027</v>
      </c>
      <c r="J4" s="11">
        <v>2028</v>
      </c>
      <c r="K4" s="11">
        <v>2029</v>
      </c>
      <c r="L4" s="11">
        <v>2030</v>
      </c>
      <c r="M4" s="11">
        <v>2031</v>
      </c>
      <c r="N4" s="11">
        <v>2032</v>
      </c>
      <c r="O4" s="11">
        <v>2033</v>
      </c>
      <c r="P4" s="11">
        <v>2034</v>
      </c>
      <c r="Q4" s="11">
        <v>2035</v>
      </c>
      <c r="R4" s="11">
        <v>2036</v>
      </c>
      <c r="S4" s="11">
        <v>2037</v>
      </c>
      <c r="T4" s="11">
        <v>2038</v>
      </c>
      <c r="U4" s="11">
        <v>2039</v>
      </c>
      <c r="V4" s="11">
        <v>2040</v>
      </c>
      <c r="W4" s="11">
        <v>2041</v>
      </c>
      <c r="X4" s="11">
        <v>2042</v>
      </c>
      <c r="Y4" s="11">
        <v>2043</v>
      </c>
      <c r="Z4" s="11">
        <v>2044</v>
      </c>
      <c r="AA4" s="11">
        <v>2045</v>
      </c>
      <c r="AB4" s="11">
        <v>2046</v>
      </c>
      <c r="AC4" s="11">
        <v>2047</v>
      </c>
      <c r="AD4" s="11">
        <v>2048</v>
      </c>
      <c r="AE4" s="11">
        <v>2049</v>
      </c>
      <c r="AF4" s="11">
        <v>2050</v>
      </c>
      <c r="AG4" s="11">
        <v>2051</v>
      </c>
      <c r="AH4" s="11">
        <v>2052</v>
      </c>
      <c r="AI4" s="11">
        <v>2053</v>
      </c>
      <c r="AJ4" s="11">
        <v>2054</v>
      </c>
      <c r="AK4" s="11">
        <v>2055</v>
      </c>
      <c r="AL4" s="11">
        <v>2056</v>
      </c>
      <c r="AM4" s="11">
        <v>2057</v>
      </c>
      <c r="AN4" s="11">
        <v>2058</v>
      </c>
      <c r="AO4" s="11">
        <v>2059</v>
      </c>
      <c r="AP4" s="11">
        <v>2060</v>
      </c>
      <c r="AQ4" s="11">
        <v>2061</v>
      </c>
      <c r="AR4" s="11">
        <v>2062</v>
      </c>
      <c r="AS4" s="11">
        <v>2063</v>
      </c>
      <c r="AT4" s="11">
        <v>2064</v>
      </c>
      <c r="AU4" s="11">
        <v>2065</v>
      </c>
      <c r="AV4" s="11">
        <v>2066</v>
      </c>
      <c r="AW4" s="11">
        <v>2067</v>
      </c>
      <c r="AX4" s="11">
        <v>2068</v>
      </c>
      <c r="AY4" s="11">
        <v>2069</v>
      </c>
      <c r="AZ4" s="11">
        <v>2070</v>
      </c>
      <c r="BA4" s="12">
        <v>2071</v>
      </c>
    </row>
    <row r="5" spans="1:53" ht="15">
      <c r="A5" s="21" t="s">
        <v>7</v>
      </c>
      <c r="B5" s="24">
        <f>PMT(($B$1-$B$2)/(1-$B$2),$BA$4-$D$4+1,-C5)</f>
        <v>202289336.17993808</v>
      </c>
      <c r="C5" s="14">
        <f>NPV($B$1,E5:BA5)+D5</f>
        <v>4279465770.069378</v>
      </c>
      <c r="D5" s="27">
        <v>155235789.32</v>
      </c>
      <c r="E5" s="8">
        <v>202120674.2957683</v>
      </c>
      <c r="F5" s="8">
        <v>218531416.00897446</v>
      </c>
      <c r="G5" s="8">
        <v>232500880.1520533</v>
      </c>
      <c r="H5" s="8">
        <v>213371284.40598843</v>
      </c>
      <c r="I5" s="8">
        <v>229025879.91570485</v>
      </c>
      <c r="J5" s="8">
        <v>230169648.3688183</v>
      </c>
      <c r="K5" s="8">
        <v>233831362.3006591</v>
      </c>
      <c r="L5" s="8">
        <v>209391185.85260183</v>
      </c>
      <c r="M5" s="8">
        <v>238513458.21006775</v>
      </c>
      <c r="N5" s="8">
        <v>233610519.61889598</v>
      </c>
      <c r="O5" s="8">
        <v>223278206.11917827</v>
      </c>
      <c r="P5" s="8">
        <v>212484808.39035046</v>
      </c>
      <c r="Q5" s="8">
        <v>215967787.03907758</v>
      </c>
      <c r="R5" s="8">
        <v>214973812.45143986</v>
      </c>
      <c r="S5" s="8">
        <v>236321400.87483984</v>
      </c>
      <c r="T5" s="8">
        <v>235178139.76973084</v>
      </c>
      <c r="U5" s="8">
        <v>262832267.91619334</v>
      </c>
      <c r="V5" s="8">
        <v>344989787.9162933</v>
      </c>
      <c r="W5" s="8">
        <v>324115324.0778273</v>
      </c>
      <c r="X5" s="8">
        <v>318185000.6174199</v>
      </c>
      <c r="Y5" s="8">
        <v>316933853.9603558</v>
      </c>
      <c r="Z5" s="8">
        <v>328281285.8553689</v>
      </c>
      <c r="AA5" s="8">
        <v>302102184.80853784</v>
      </c>
      <c r="AB5" s="8">
        <v>335245538.1680062</v>
      </c>
      <c r="AC5" s="8">
        <v>344569266.73026097</v>
      </c>
      <c r="AD5" s="8">
        <v>372926185.81543165</v>
      </c>
      <c r="AE5" s="8">
        <v>386396678.9282673</v>
      </c>
      <c r="AF5" s="8">
        <v>315505189.93759495</v>
      </c>
      <c r="AG5" s="8">
        <v>303457274.60673606</v>
      </c>
      <c r="AH5" s="8">
        <v>311267983.2972466</v>
      </c>
      <c r="AI5" s="8">
        <v>318642069.40426797</v>
      </c>
      <c r="AJ5" s="8">
        <v>373912483.18499243</v>
      </c>
      <c r="AK5" s="8">
        <v>362037640.8373934</v>
      </c>
      <c r="AL5" s="8">
        <v>382710027.1502533</v>
      </c>
      <c r="AM5" s="8">
        <v>389428851.80350333</v>
      </c>
      <c r="AN5" s="8">
        <v>378036053.87703574</v>
      </c>
      <c r="AO5" s="8">
        <v>398259286.6832085</v>
      </c>
      <c r="AP5" s="8">
        <v>425404238.1167909</v>
      </c>
      <c r="AQ5" s="8">
        <v>522192939.06587267</v>
      </c>
      <c r="AR5" s="8">
        <v>514639124.91224474</v>
      </c>
      <c r="AS5" s="8">
        <v>525582995.79931176</v>
      </c>
      <c r="AT5" s="8">
        <v>507456612.9289384</v>
      </c>
      <c r="AU5" s="8">
        <v>423273833.07668054</v>
      </c>
      <c r="AV5" s="8">
        <v>422783954.8993435</v>
      </c>
      <c r="AW5" s="8">
        <v>424119840.05735064</v>
      </c>
      <c r="AX5" s="8">
        <v>434192377.41791797</v>
      </c>
      <c r="AY5" s="8">
        <v>488952039.0128265</v>
      </c>
      <c r="AZ5" s="8">
        <v>529005658.7400512</v>
      </c>
      <c r="BA5" s="28">
        <v>566944148.6978661</v>
      </c>
    </row>
    <row r="6" spans="1:53" ht="15">
      <c r="A6" s="21" t="s">
        <v>8</v>
      </c>
      <c r="B6" s="24">
        <f aca="true" t="shared" si="0" ref="B6:B10">PMT(($B$1-$B$2)/(1-$B$2),$BA$4-$D$4+1,-C6)</f>
        <v>29874750.572142806</v>
      </c>
      <c r="C6" s="14">
        <f aca="true" t="shared" si="1" ref="C6:C9">NPV($B$1,E6:BA6)+D6</f>
        <v>632005497.0625039</v>
      </c>
      <c r="D6" s="27">
        <v>26931170.880000003</v>
      </c>
      <c r="E6" s="8">
        <v>17837886.35351365</v>
      </c>
      <c r="F6" s="8">
        <v>23449440.458258353</v>
      </c>
      <c r="G6" s="8">
        <v>13380233.792981729</v>
      </c>
      <c r="H6" s="8">
        <v>15572057.65057139</v>
      </c>
      <c r="I6" s="8">
        <v>12641205.90659789</v>
      </c>
      <c r="J6" s="8">
        <v>8919696.191160591</v>
      </c>
      <c r="K6" s="8">
        <v>14642597.921267914</v>
      </c>
      <c r="L6" s="8">
        <v>36458095.91250552</v>
      </c>
      <c r="M6" s="8">
        <v>37405451.480574355</v>
      </c>
      <c r="N6" s="8">
        <v>47325302.43714869</v>
      </c>
      <c r="O6" s="8">
        <v>51954252.54886556</v>
      </c>
      <c r="P6" s="8">
        <v>57803878.92026681</v>
      </c>
      <c r="Q6" s="8">
        <v>75531091.02327761</v>
      </c>
      <c r="R6" s="8">
        <v>102490371.89147806</v>
      </c>
      <c r="S6" s="8">
        <v>98478438.27220814</v>
      </c>
      <c r="T6" s="8">
        <v>112845809.58744928</v>
      </c>
      <c r="U6" s="8">
        <v>45215073.634719685</v>
      </c>
      <c r="V6" s="8">
        <v>37171952.37107294</v>
      </c>
      <c r="W6" s="8">
        <v>37619958.11038403</v>
      </c>
      <c r="X6" s="8">
        <v>44546078.97012944</v>
      </c>
      <c r="Y6" s="8">
        <v>46772415.43454369</v>
      </c>
      <c r="Z6" s="8">
        <v>47078923.02202944</v>
      </c>
      <c r="AA6" s="8">
        <v>54551213.21061736</v>
      </c>
      <c r="AB6" s="8">
        <v>53937310.99475043</v>
      </c>
      <c r="AC6" s="8">
        <v>50401192.7578111</v>
      </c>
      <c r="AD6" s="8">
        <v>40227124.55681148</v>
      </c>
      <c r="AE6" s="8">
        <v>33589921.463948116</v>
      </c>
      <c r="AF6" s="8">
        <v>36024485.24394939</v>
      </c>
      <c r="AG6" s="8">
        <v>34777349.38354405</v>
      </c>
      <c r="AH6" s="8">
        <v>27823949.710312814</v>
      </c>
      <c r="AI6" s="8">
        <v>41051156.069809444</v>
      </c>
      <c r="AJ6" s="8">
        <v>48204516.17975665</v>
      </c>
      <c r="AK6" s="8">
        <v>51493046.31512089</v>
      </c>
      <c r="AL6" s="8">
        <v>51872356.43192898</v>
      </c>
      <c r="AM6" s="8">
        <v>42183110.20211883</v>
      </c>
      <c r="AN6" s="8">
        <v>47452254.10348345</v>
      </c>
      <c r="AO6" s="8">
        <v>42810028.07969747</v>
      </c>
      <c r="AP6" s="8">
        <v>42635276.29170794</v>
      </c>
      <c r="AQ6" s="8">
        <v>34070736.7730489</v>
      </c>
      <c r="AR6" s="8">
        <v>27931996.039394688</v>
      </c>
      <c r="AS6" s="8">
        <v>27246403.409246124</v>
      </c>
      <c r="AT6" s="8">
        <v>29974567.829243705</v>
      </c>
      <c r="AU6" s="8">
        <v>53030674.04283579</v>
      </c>
      <c r="AV6" s="8">
        <v>58474154.03827642</v>
      </c>
      <c r="AW6" s="8">
        <v>62873889.719391584</v>
      </c>
      <c r="AX6" s="8">
        <v>60893591.36420101</v>
      </c>
      <c r="AY6" s="8">
        <v>47458370.60248354</v>
      </c>
      <c r="AZ6" s="8">
        <v>51927824.758983925</v>
      </c>
      <c r="BA6" s="28">
        <v>56691031.46491181</v>
      </c>
    </row>
    <row r="7" spans="1:53" ht="15">
      <c r="A7" s="21" t="s">
        <v>9</v>
      </c>
      <c r="B7" s="24">
        <f t="shared" si="0"/>
        <v>37774696.60215152</v>
      </c>
      <c r="C7" s="14">
        <f t="shared" si="1"/>
        <v>799130216.8289757</v>
      </c>
      <c r="D7" s="27">
        <v>51113094.52</v>
      </c>
      <c r="E7" s="8">
        <v>42373925.222048335</v>
      </c>
      <c r="F7" s="8">
        <v>25644280.020984903</v>
      </c>
      <c r="G7" s="8">
        <v>43222487.51941073</v>
      </c>
      <c r="H7" s="8">
        <v>45440348.34491908</v>
      </c>
      <c r="I7" s="8">
        <v>37093059.73754808</v>
      </c>
      <c r="J7" s="8">
        <v>42410163.97068817</v>
      </c>
      <c r="K7" s="8">
        <v>55846683.00357744</v>
      </c>
      <c r="L7" s="8">
        <v>57588850.4976321</v>
      </c>
      <c r="M7" s="8">
        <v>32415977.64392263</v>
      </c>
      <c r="N7" s="8">
        <v>22364419.534580164</v>
      </c>
      <c r="O7" s="8">
        <v>31647517.012265258</v>
      </c>
      <c r="P7" s="8">
        <v>33977772.90581428</v>
      </c>
      <c r="Q7" s="8">
        <v>33978588.18246488</v>
      </c>
      <c r="R7" s="8">
        <v>34880227.65848175</v>
      </c>
      <c r="S7" s="8">
        <v>31960946.4597578</v>
      </c>
      <c r="T7" s="8">
        <v>31832506.00405512</v>
      </c>
      <c r="U7" s="8">
        <v>37179021.501325145</v>
      </c>
      <c r="V7" s="8">
        <v>28652962.469401184</v>
      </c>
      <c r="W7" s="8">
        <v>30373613.653863646</v>
      </c>
      <c r="X7" s="8">
        <v>28072431.36727071</v>
      </c>
      <c r="Y7" s="8">
        <v>27370592.464114796</v>
      </c>
      <c r="Z7" s="8">
        <v>25975099.5062797</v>
      </c>
      <c r="AA7" s="8">
        <v>63687046.352397144</v>
      </c>
      <c r="AB7" s="8">
        <v>78662818.56108186</v>
      </c>
      <c r="AC7" s="8">
        <v>72394746.54474336</v>
      </c>
      <c r="AD7" s="8">
        <v>79529773.44244438</v>
      </c>
      <c r="AE7" s="8">
        <v>63678791.68023826</v>
      </c>
      <c r="AF7" s="8">
        <v>105683353.63972077</v>
      </c>
      <c r="AG7" s="8">
        <v>118318157.70530567</v>
      </c>
      <c r="AH7" s="8">
        <v>119294113.73244065</v>
      </c>
      <c r="AI7" s="8">
        <v>115207311.11878829</v>
      </c>
      <c r="AJ7" s="8">
        <v>83072301.50346677</v>
      </c>
      <c r="AK7" s="8">
        <v>92777670.61703986</v>
      </c>
      <c r="AL7" s="8">
        <v>86802565.5666056</v>
      </c>
      <c r="AM7" s="8">
        <v>91459802.80834423</v>
      </c>
      <c r="AN7" s="8">
        <v>114336221.38314734</v>
      </c>
      <c r="AO7" s="8">
        <v>96245003.47015715</v>
      </c>
      <c r="AP7" s="8">
        <v>102902100.1757744</v>
      </c>
      <c r="AQ7" s="8">
        <v>79586826.20556913</v>
      </c>
      <c r="AR7" s="8">
        <v>59840935.42702046</v>
      </c>
      <c r="AS7" s="8">
        <v>52636687.103567176</v>
      </c>
      <c r="AT7" s="8">
        <v>52381936.61414112</v>
      </c>
      <c r="AU7" s="8">
        <v>65560923.14057566</v>
      </c>
      <c r="AV7" s="8">
        <v>103310905.43445787</v>
      </c>
      <c r="AW7" s="8">
        <v>105624370.68749121</v>
      </c>
      <c r="AX7" s="8">
        <v>138104953.96740833</v>
      </c>
      <c r="AY7" s="8">
        <v>154584046.96881425</v>
      </c>
      <c r="AZ7" s="8">
        <v>106164087.48888317</v>
      </c>
      <c r="BA7" s="28">
        <v>101067976.35835677</v>
      </c>
    </row>
    <row r="8" spans="1:53" ht="15">
      <c r="A8" s="21" t="s">
        <v>5</v>
      </c>
      <c r="B8" s="24">
        <f t="shared" si="0"/>
        <v>33053039.22704804</v>
      </c>
      <c r="C8" s="14">
        <f t="shared" si="1"/>
        <v>699242741.3133242</v>
      </c>
      <c r="D8" s="27">
        <v>29512794.836172923</v>
      </c>
      <c r="E8" s="8">
        <v>28204111.94609251</v>
      </c>
      <c r="F8" s="8">
        <v>16420459.48014327</v>
      </c>
      <c r="G8" s="8">
        <v>22925093.961417187</v>
      </c>
      <c r="H8" s="8">
        <v>38922688.89584218</v>
      </c>
      <c r="I8" s="8">
        <v>41711870.138882525</v>
      </c>
      <c r="J8" s="8">
        <v>47174503.73463341</v>
      </c>
      <c r="K8" s="8">
        <v>35832128.21450514</v>
      </c>
      <c r="L8" s="8">
        <v>27963133.046634763</v>
      </c>
      <c r="M8" s="8">
        <v>45598984.329808</v>
      </c>
      <c r="N8" s="8">
        <v>54227023.35318802</v>
      </c>
      <c r="O8" s="8">
        <v>54123147.37496713</v>
      </c>
      <c r="P8" s="8">
        <v>60467759.41975048</v>
      </c>
      <c r="Q8" s="8">
        <v>55373323.58388069</v>
      </c>
      <c r="R8" s="8">
        <v>34916646.83014075</v>
      </c>
      <c r="S8" s="8">
        <v>35507714.533541</v>
      </c>
      <c r="T8" s="8">
        <v>28077966.40563543</v>
      </c>
      <c r="U8" s="8">
        <v>26039187.99449721</v>
      </c>
      <c r="V8" s="8">
        <v>20631430.70839835</v>
      </c>
      <c r="W8" s="8">
        <v>37414421.03857464</v>
      </c>
      <c r="X8" s="8">
        <v>45537272.294234425</v>
      </c>
      <c r="Y8" s="8">
        <v>41841205.806561664</v>
      </c>
      <c r="Z8" s="8">
        <v>43229296.55528359</v>
      </c>
      <c r="AA8" s="8">
        <v>39829297.199502036</v>
      </c>
      <c r="AB8" s="8">
        <v>24471259.76725937</v>
      </c>
      <c r="AC8" s="8">
        <v>22784894.690169144</v>
      </c>
      <c r="AD8" s="8">
        <v>23867538.310851976</v>
      </c>
      <c r="AE8" s="8">
        <v>36813692.87256776</v>
      </c>
      <c r="AF8" s="8">
        <v>60801791.559279785</v>
      </c>
      <c r="AG8" s="8">
        <v>71821438.22211573</v>
      </c>
      <c r="AH8" s="8">
        <v>79511276.12540917</v>
      </c>
      <c r="AI8" s="8">
        <v>78377271.86408365</v>
      </c>
      <c r="AJ8" s="8">
        <v>74568837.70328814</v>
      </c>
      <c r="AK8" s="8">
        <v>84277957.74922697</v>
      </c>
      <c r="AL8" s="8">
        <v>81117491.71724114</v>
      </c>
      <c r="AM8" s="8">
        <v>84108949.0914711</v>
      </c>
      <c r="AN8" s="8">
        <v>80616623.01303458</v>
      </c>
      <c r="AO8" s="8">
        <v>59363804.74804692</v>
      </c>
      <c r="AP8" s="8">
        <v>58325351.39388853</v>
      </c>
      <c r="AQ8" s="8">
        <v>39502727.35674929</v>
      </c>
      <c r="AR8" s="8">
        <v>69146495.32854898</v>
      </c>
      <c r="AS8" s="8">
        <v>81491340.09246841</v>
      </c>
      <c r="AT8" s="8">
        <v>111439314.88143584</v>
      </c>
      <c r="AU8" s="8">
        <v>144181454.76726046</v>
      </c>
      <c r="AV8" s="8">
        <v>130773132.73755772</v>
      </c>
      <c r="AW8" s="8">
        <v>132028661.82491317</v>
      </c>
      <c r="AX8" s="8">
        <v>116641206.94338867</v>
      </c>
      <c r="AY8" s="8">
        <v>112344789.8814156</v>
      </c>
      <c r="AZ8" s="8">
        <v>136416752.06395474</v>
      </c>
      <c r="BA8" s="28">
        <v>127501498.53354743</v>
      </c>
    </row>
    <row r="9" spans="1:53" ht="15.75" thickBot="1">
      <c r="A9" s="22" t="s">
        <v>6</v>
      </c>
      <c r="B9" s="25">
        <f t="shared" si="0"/>
        <v>8699919.68141006</v>
      </c>
      <c r="C9" s="16">
        <f t="shared" si="1"/>
        <v>184048300.2318518</v>
      </c>
      <c r="D9" s="29">
        <v>9064367.043827076</v>
      </c>
      <c r="E9" s="9">
        <v>4286277.522854965</v>
      </c>
      <c r="F9" s="9">
        <v>4269956.116541271</v>
      </c>
      <c r="G9" s="9">
        <v>884648.7808668519</v>
      </c>
      <c r="H9" s="9">
        <v>3968677.736255332</v>
      </c>
      <c r="I9" s="9">
        <v>4472453.69343918</v>
      </c>
      <c r="J9" s="9">
        <v>3937484.585390934</v>
      </c>
      <c r="K9" s="9">
        <v>824906.5793227815</v>
      </c>
      <c r="L9" s="9">
        <v>17021855.086028997</v>
      </c>
      <c r="M9" s="9">
        <v>3335942.7861129427</v>
      </c>
      <c r="N9" s="9">
        <v>4709469.038926282</v>
      </c>
      <c r="O9" s="9">
        <v>12414223.609109987</v>
      </c>
      <c r="P9" s="9">
        <v>12298529.01914284</v>
      </c>
      <c r="Q9" s="9">
        <v>5830213.042275207</v>
      </c>
      <c r="R9" s="9">
        <v>5710906.04045486</v>
      </c>
      <c r="S9" s="9">
        <v>4832480.45599947</v>
      </c>
      <c r="T9" s="9">
        <v>7147780.987332572</v>
      </c>
      <c r="U9" s="9">
        <v>7061708.892380445</v>
      </c>
      <c r="V9" s="9">
        <v>4058287.107903981</v>
      </c>
      <c r="W9" s="9">
        <v>8060241.542202556</v>
      </c>
      <c r="X9" s="9">
        <v>11104941.231236078</v>
      </c>
      <c r="Y9" s="9">
        <v>26547997.400902685</v>
      </c>
      <c r="Z9" s="9">
        <v>26540263.334227078</v>
      </c>
      <c r="AA9" s="9">
        <v>26042854.276336588</v>
      </c>
      <c r="AB9" s="9">
        <v>3902732.509868567</v>
      </c>
      <c r="AC9" s="9">
        <v>17214507.171406023</v>
      </c>
      <c r="AD9" s="9">
        <v>4976786.274051769</v>
      </c>
      <c r="AE9" s="9">
        <v>10313521.165741935</v>
      </c>
      <c r="AF9" s="9">
        <v>23711855.85151731</v>
      </c>
      <c r="AG9" s="9">
        <v>28406622.602405123</v>
      </c>
      <c r="AH9" s="9">
        <v>27414049.982446745</v>
      </c>
      <c r="AI9" s="9">
        <v>27511126.204386055</v>
      </c>
      <c r="AJ9" s="9">
        <v>18726942.58289226</v>
      </c>
      <c r="AK9" s="9">
        <v>21579281.034293287</v>
      </c>
      <c r="AL9" s="9">
        <v>22352400.606229305</v>
      </c>
      <c r="AM9" s="9">
        <v>30902055.753230732</v>
      </c>
      <c r="AN9" s="9">
        <v>35525599.19117108</v>
      </c>
      <c r="AO9" s="9">
        <v>29824773.072961148</v>
      </c>
      <c r="AP9" s="9">
        <v>30430931.169736587</v>
      </c>
      <c r="AQ9" s="9">
        <v>24223614.83347602</v>
      </c>
      <c r="AR9" s="9">
        <v>43576509.42705849</v>
      </c>
      <c r="AS9" s="9">
        <v>42488124.20546072</v>
      </c>
      <c r="AT9" s="9">
        <v>47935204.752311125</v>
      </c>
      <c r="AU9" s="9">
        <v>83372567.13067324</v>
      </c>
      <c r="AV9" s="9">
        <v>66350747.93131143</v>
      </c>
      <c r="AW9" s="9">
        <v>75149066.4137438</v>
      </c>
      <c r="AX9" s="9">
        <v>73025360.83741775</v>
      </c>
      <c r="AY9" s="9">
        <v>36959645.09960018</v>
      </c>
      <c r="AZ9" s="9">
        <v>36000069.08612184</v>
      </c>
      <c r="BA9" s="30">
        <v>26355119.72937111</v>
      </c>
    </row>
    <row r="10" spans="1:53" ht="16.5" thickBot="1" thickTop="1">
      <c r="A10" s="23" t="s">
        <v>10</v>
      </c>
      <c r="B10" s="26">
        <f t="shared" si="0"/>
        <v>311691742.26269054</v>
      </c>
      <c r="C10" s="19">
        <f>NPV($B$1,E10:BA10)+D10</f>
        <v>6593892525.506035</v>
      </c>
      <c r="D10" s="26">
        <f>SUM(D5:D9)</f>
        <v>271857216.59999996</v>
      </c>
      <c r="E10" s="18">
        <f aca="true" t="shared" si="2" ref="E10:BA10">SUM(E5:E9)</f>
        <v>294822875.3402778</v>
      </c>
      <c r="F10" s="18">
        <f t="shared" si="2"/>
        <v>288315552.0849022</v>
      </c>
      <c r="G10" s="18">
        <f t="shared" si="2"/>
        <v>312913344.2067298</v>
      </c>
      <c r="H10" s="18">
        <f t="shared" si="2"/>
        <v>317275057.0335764</v>
      </c>
      <c r="I10" s="18">
        <f t="shared" si="2"/>
        <v>324944469.3921725</v>
      </c>
      <c r="J10" s="18">
        <f t="shared" si="2"/>
        <v>332611496.8506914</v>
      </c>
      <c r="K10" s="18">
        <f t="shared" si="2"/>
        <v>340977678.01933235</v>
      </c>
      <c r="L10" s="18">
        <f t="shared" si="2"/>
        <v>348423120.3954032</v>
      </c>
      <c r="M10" s="18">
        <f t="shared" si="2"/>
        <v>357269814.4504857</v>
      </c>
      <c r="N10" s="18">
        <f t="shared" si="2"/>
        <v>362236733.9827392</v>
      </c>
      <c r="O10" s="18">
        <f t="shared" si="2"/>
        <v>373417346.6643863</v>
      </c>
      <c r="P10" s="18">
        <f t="shared" si="2"/>
        <v>377032748.65532494</v>
      </c>
      <c r="Q10" s="18">
        <f t="shared" si="2"/>
        <v>386681002.870976</v>
      </c>
      <c r="R10" s="18">
        <f t="shared" si="2"/>
        <v>392971964.8719953</v>
      </c>
      <c r="S10" s="18">
        <f t="shared" si="2"/>
        <v>407100980.5963463</v>
      </c>
      <c r="T10" s="18">
        <f t="shared" si="2"/>
        <v>415082202.75420326</v>
      </c>
      <c r="U10" s="18">
        <f t="shared" si="2"/>
        <v>378327259.9391158</v>
      </c>
      <c r="V10" s="18">
        <f t="shared" si="2"/>
        <v>435504420.57306975</v>
      </c>
      <c r="W10" s="18">
        <f t="shared" si="2"/>
        <v>437583558.42285216</v>
      </c>
      <c r="X10" s="18">
        <f t="shared" si="2"/>
        <v>447445724.48029053</v>
      </c>
      <c r="Y10" s="18">
        <f t="shared" si="2"/>
        <v>459466065.0664786</v>
      </c>
      <c r="Z10" s="18">
        <f t="shared" si="2"/>
        <v>471104868.27318877</v>
      </c>
      <c r="AA10" s="18">
        <f t="shared" si="2"/>
        <v>486212595.847391</v>
      </c>
      <c r="AB10" s="18">
        <f t="shared" si="2"/>
        <v>496219660.00096637</v>
      </c>
      <c r="AC10" s="18">
        <f t="shared" si="2"/>
        <v>507364607.8943906</v>
      </c>
      <c r="AD10" s="18">
        <f t="shared" si="2"/>
        <v>521527408.3995913</v>
      </c>
      <c r="AE10" s="18">
        <f t="shared" si="2"/>
        <v>530792606.1107634</v>
      </c>
      <c r="AF10" s="18">
        <f t="shared" si="2"/>
        <v>541726676.2320622</v>
      </c>
      <c r="AG10" s="18">
        <f t="shared" si="2"/>
        <v>556780842.5201066</v>
      </c>
      <c r="AH10" s="18">
        <f t="shared" si="2"/>
        <v>565311372.847856</v>
      </c>
      <c r="AI10" s="18">
        <f t="shared" si="2"/>
        <v>580788934.6613355</v>
      </c>
      <c r="AJ10" s="18">
        <f t="shared" si="2"/>
        <v>598485081.1543963</v>
      </c>
      <c r="AK10" s="18">
        <f t="shared" si="2"/>
        <v>612165596.5530744</v>
      </c>
      <c r="AL10" s="18">
        <f t="shared" si="2"/>
        <v>624854841.4722583</v>
      </c>
      <c r="AM10" s="18">
        <f t="shared" si="2"/>
        <v>638082769.6586682</v>
      </c>
      <c r="AN10" s="18">
        <f t="shared" si="2"/>
        <v>655966751.5678722</v>
      </c>
      <c r="AO10" s="18">
        <f t="shared" si="2"/>
        <v>626502896.0540712</v>
      </c>
      <c r="AP10" s="18">
        <f t="shared" si="2"/>
        <v>659697897.1478984</v>
      </c>
      <c r="AQ10" s="18">
        <f t="shared" si="2"/>
        <v>699576844.234716</v>
      </c>
      <c r="AR10" s="18">
        <f t="shared" si="2"/>
        <v>715135061.1342673</v>
      </c>
      <c r="AS10" s="18">
        <f t="shared" si="2"/>
        <v>729445550.610054</v>
      </c>
      <c r="AT10" s="18">
        <f t="shared" si="2"/>
        <v>749187637.0060701</v>
      </c>
      <c r="AU10" s="18">
        <f t="shared" si="2"/>
        <v>769419452.1580257</v>
      </c>
      <c r="AV10" s="18">
        <f t="shared" si="2"/>
        <v>781692895.040947</v>
      </c>
      <c r="AW10" s="18">
        <f t="shared" si="2"/>
        <v>799795828.7028904</v>
      </c>
      <c r="AX10" s="18">
        <f t="shared" si="2"/>
        <v>822857490.5303338</v>
      </c>
      <c r="AY10" s="18">
        <f t="shared" si="2"/>
        <v>840298891.5651401</v>
      </c>
      <c r="AZ10" s="18">
        <f t="shared" si="2"/>
        <v>859514392.1379948</v>
      </c>
      <c r="BA10" s="19">
        <f t="shared" si="2"/>
        <v>878559774.7840531</v>
      </c>
    </row>
    <row r="11" ht="15.75" thickBot="1">
      <c r="C11" s="4"/>
    </row>
    <row r="12" spans="1:53" ht="15">
      <c r="A12" s="20" t="s">
        <v>3</v>
      </c>
      <c r="B12" s="10" t="s">
        <v>20</v>
      </c>
      <c r="C12" s="12" t="s">
        <v>21</v>
      </c>
      <c r="D12" s="10">
        <v>2022</v>
      </c>
      <c r="E12" s="11">
        <v>2023</v>
      </c>
      <c r="F12" s="11">
        <v>2024</v>
      </c>
      <c r="G12" s="11">
        <v>2025</v>
      </c>
      <c r="H12" s="11">
        <v>2026</v>
      </c>
      <c r="I12" s="11">
        <v>2027</v>
      </c>
      <c r="J12" s="11">
        <v>2028</v>
      </c>
      <c r="K12" s="11">
        <v>2029</v>
      </c>
      <c r="L12" s="11">
        <v>2030</v>
      </c>
      <c r="M12" s="11">
        <v>2031</v>
      </c>
      <c r="N12" s="11">
        <v>2032</v>
      </c>
      <c r="O12" s="11">
        <v>2033</v>
      </c>
      <c r="P12" s="11">
        <v>2034</v>
      </c>
      <c r="Q12" s="11">
        <v>2035</v>
      </c>
      <c r="R12" s="11">
        <v>2036</v>
      </c>
      <c r="S12" s="11">
        <v>2037</v>
      </c>
      <c r="T12" s="11">
        <v>2038</v>
      </c>
      <c r="U12" s="11">
        <v>2039</v>
      </c>
      <c r="V12" s="11">
        <v>2040</v>
      </c>
      <c r="W12" s="11">
        <v>2041</v>
      </c>
      <c r="X12" s="11">
        <v>2042</v>
      </c>
      <c r="Y12" s="11">
        <v>2043</v>
      </c>
      <c r="Z12" s="11">
        <v>2044</v>
      </c>
      <c r="AA12" s="11">
        <v>2045</v>
      </c>
      <c r="AB12" s="11">
        <v>2046</v>
      </c>
      <c r="AC12" s="11">
        <v>2047</v>
      </c>
      <c r="AD12" s="11">
        <v>2048</v>
      </c>
      <c r="AE12" s="11">
        <v>2049</v>
      </c>
      <c r="AF12" s="11">
        <v>2050</v>
      </c>
      <c r="AG12" s="11">
        <v>2051</v>
      </c>
      <c r="AH12" s="11">
        <v>2052</v>
      </c>
      <c r="AI12" s="11">
        <v>2053</v>
      </c>
      <c r="AJ12" s="11">
        <v>2054</v>
      </c>
      <c r="AK12" s="11">
        <v>2055</v>
      </c>
      <c r="AL12" s="11">
        <v>2056</v>
      </c>
      <c r="AM12" s="11">
        <v>2057</v>
      </c>
      <c r="AN12" s="11">
        <v>2058</v>
      </c>
      <c r="AO12" s="11">
        <v>2059</v>
      </c>
      <c r="AP12" s="11">
        <v>2060</v>
      </c>
      <c r="AQ12" s="11">
        <v>2061</v>
      </c>
      <c r="AR12" s="11">
        <v>2062</v>
      </c>
      <c r="AS12" s="11">
        <v>2063</v>
      </c>
      <c r="AT12" s="11">
        <v>2064</v>
      </c>
      <c r="AU12" s="11">
        <v>2065</v>
      </c>
      <c r="AV12" s="11">
        <v>2066</v>
      </c>
      <c r="AW12" s="11">
        <v>2067</v>
      </c>
      <c r="AX12" s="11">
        <v>2068</v>
      </c>
      <c r="AY12" s="11">
        <v>2069</v>
      </c>
      <c r="AZ12" s="11">
        <v>2070</v>
      </c>
      <c r="BA12" s="12">
        <v>2071</v>
      </c>
    </row>
    <row r="13" spans="1:53" ht="15">
      <c r="A13" s="21" t="s">
        <v>7</v>
      </c>
      <c r="B13" s="24">
        <f aca="true" t="shared" si="3" ref="B13:B18">PMT(($B$1-$B$2)/(1-$B$2),$BA$4-$D$4+1,-C13)</f>
        <v>265280613.25322402</v>
      </c>
      <c r="C13" s="14">
        <f>NPV($B$1,E13:BA13)+D13</f>
        <v>5612057092.670285</v>
      </c>
      <c r="D13" s="27">
        <v>259073546.9585136</v>
      </c>
      <c r="E13" s="8">
        <v>263464047.062865</v>
      </c>
      <c r="F13" s="8">
        <v>267529728.00412226</v>
      </c>
      <c r="G13" s="8">
        <v>271896122.56420475</v>
      </c>
      <c r="H13" s="8">
        <v>276407365.01548886</v>
      </c>
      <c r="I13" s="8">
        <v>282244573.6841914</v>
      </c>
      <c r="J13" s="8">
        <v>287889465.1578753</v>
      </c>
      <c r="K13" s="8">
        <v>293647254.46103275</v>
      </c>
      <c r="L13" s="8">
        <v>299520199.55025345</v>
      </c>
      <c r="M13" s="8">
        <v>305510603.5412586</v>
      </c>
      <c r="N13" s="8">
        <v>311620815.6120837</v>
      </c>
      <c r="O13" s="8">
        <v>317853231.9243254</v>
      </c>
      <c r="P13" s="8">
        <v>324210296.5628119</v>
      </c>
      <c r="Q13" s="8">
        <v>330694502.4940682</v>
      </c>
      <c r="R13" s="8">
        <v>337308392.54394954</v>
      </c>
      <c r="S13" s="8">
        <v>344054560.3948285</v>
      </c>
      <c r="T13" s="8">
        <v>350935651.6027251</v>
      </c>
      <c r="U13" s="8">
        <v>357954364.6347796</v>
      </c>
      <c r="V13" s="8">
        <v>365113451.9274753</v>
      </c>
      <c r="W13" s="8">
        <v>372415720.96602476</v>
      </c>
      <c r="X13" s="8">
        <v>379864035.3853452</v>
      </c>
      <c r="Y13" s="8">
        <v>387461316.09305215</v>
      </c>
      <c r="Z13" s="8">
        <v>395210542.4149132</v>
      </c>
      <c r="AA13" s="8">
        <v>403114753.26321137</v>
      </c>
      <c r="AB13" s="8">
        <v>411177048.32847565</v>
      </c>
      <c r="AC13" s="8">
        <v>419400589.29504526</v>
      </c>
      <c r="AD13" s="8">
        <v>427788601.08094615</v>
      </c>
      <c r="AE13" s="8">
        <v>436344373.102565</v>
      </c>
      <c r="AF13" s="8">
        <v>445071260.5646163</v>
      </c>
      <c r="AG13" s="8">
        <v>453972685.7759087</v>
      </c>
      <c r="AH13" s="8">
        <v>463052139.4914269</v>
      </c>
      <c r="AI13" s="8">
        <v>472313182.2812554</v>
      </c>
      <c r="AJ13" s="8">
        <v>481759445.9268805</v>
      </c>
      <c r="AK13" s="8">
        <v>491394634.84541816</v>
      </c>
      <c r="AL13" s="8">
        <v>501222527.54232657</v>
      </c>
      <c r="AM13" s="8">
        <v>511246978.093173</v>
      </c>
      <c r="AN13" s="8">
        <v>521471917.65503657</v>
      </c>
      <c r="AO13" s="8">
        <v>531901356.00813735</v>
      </c>
      <c r="AP13" s="8">
        <v>542539383.1283001</v>
      </c>
      <c r="AQ13" s="8">
        <v>553390170.790866</v>
      </c>
      <c r="AR13" s="8">
        <v>564457974.2066834</v>
      </c>
      <c r="AS13" s="8">
        <v>575747133.6908171</v>
      </c>
      <c r="AT13" s="8">
        <v>587262076.3646334</v>
      </c>
      <c r="AU13" s="8">
        <v>599007317.891926</v>
      </c>
      <c r="AV13" s="8">
        <v>610987464.2497647</v>
      </c>
      <c r="AW13" s="8">
        <v>623207213.5347598</v>
      </c>
      <c r="AX13" s="8">
        <v>635671357.805455</v>
      </c>
      <c r="AY13" s="8">
        <v>648384784.9615643</v>
      </c>
      <c r="AZ13" s="8">
        <v>661352480.6607957</v>
      </c>
      <c r="BA13" s="28">
        <v>674579530.2740114</v>
      </c>
    </row>
    <row r="14" spans="1:53" ht="15">
      <c r="A14" s="21" t="s">
        <v>8</v>
      </c>
      <c r="B14" s="24">
        <f t="shared" si="3"/>
        <v>32105525.785862364</v>
      </c>
      <c r="C14" s="14">
        <f aca="true" t="shared" si="4" ref="C14:C18">NPV($B$1,E14:BA14)+D14</f>
        <v>679197931.1675836</v>
      </c>
      <c r="D14" s="27">
        <v>30719330.618477985</v>
      </c>
      <c r="E14" s="8">
        <v>32269928.5468911</v>
      </c>
      <c r="F14" s="8">
        <v>33985027.11782892</v>
      </c>
      <c r="G14" s="8">
        <v>35236767.6601855</v>
      </c>
      <c r="H14" s="8">
        <v>33729343.013389215</v>
      </c>
      <c r="I14" s="8">
        <v>33947022.96729799</v>
      </c>
      <c r="J14" s="8">
        <v>34625963.42664396</v>
      </c>
      <c r="K14" s="8">
        <v>35318482.69517684</v>
      </c>
      <c r="L14" s="8">
        <v>36024852.34908038</v>
      </c>
      <c r="M14" s="8">
        <v>36745349.39606199</v>
      </c>
      <c r="N14" s="8">
        <v>37480256.383983225</v>
      </c>
      <c r="O14" s="8">
        <v>38229861.511662886</v>
      </c>
      <c r="P14" s="8">
        <v>38994458.741896145</v>
      </c>
      <c r="Q14" s="8">
        <v>39774347.91673407</v>
      </c>
      <c r="R14" s="8">
        <v>40569834.875068754</v>
      </c>
      <c r="S14" s="8">
        <v>41381231.57257013</v>
      </c>
      <c r="T14" s="8">
        <v>42208856.20402153</v>
      </c>
      <c r="U14" s="8">
        <v>43053033.328101955</v>
      </c>
      <c r="V14" s="8">
        <v>43914093.994664</v>
      </c>
      <c r="W14" s="8">
        <v>44792375.87455728</v>
      </c>
      <c r="X14" s="8">
        <v>45688223.392048426</v>
      </c>
      <c r="Y14" s="8">
        <v>46601987.85988939</v>
      </c>
      <c r="Z14" s="8">
        <v>47534027.617087185</v>
      </c>
      <c r="AA14" s="8">
        <v>48484708.16942893</v>
      </c>
      <c r="AB14" s="8">
        <v>49454402.33281751</v>
      </c>
      <c r="AC14" s="8">
        <v>50443490.379473865</v>
      </c>
      <c r="AD14" s="8">
        <v>51452360.18706334</v>
      </c>
      <c r="AE14" s="8">
        <v>52481407.390804596</v>
      </c>
      <c r="AF14" s="8">
        <v>53531035.538620695</v>
      </c>
      <c r="AG14" s="8">
        <v>54601656.24939311</v>
      </c>
      <c r="AH14" s="8">
        <v>55693689.374380976</v>
      </c>
      <c r="AI14" s="8">
        <v>56807563.161868595</v>
      </c>
      <c r="AJ14" s="8">
        <v>57943714.42510597</v>
      </c>
      <c r="AK14" s="8">
        <v>59102588.71360809</v>
      </c>
      <c r="AL14" s="8">
        <v>60284640.487880245</v>
      </c>
      <c r="AM14" s="8">
        <v>61490333.29763786</v>
      </c>
      <c r="AN14" s="8">
        <v>62720139.96359061</v>
      </c>
      <c r="AO14" s="8">
        <v>63974542.76286242</v>
      </c>
      <c r="AP14" s="8">
        <v>65254033.61811967</v>
      </c>
      <c r="AQ14" s="8">
        <v>66559114.29048207</v>
      </c>
      <c r="AR14" s="8">
        <v>67890296.57629171</v>
      </c>
      <c r="AS14" s="8">
        <v>69248102.50781755</v>
      </c>
      <c r="AT14" s="8">
        <v>70633064.55797389</v>
      </c>
      <c r="AU14" s="8">
        <v>72045725.84913337</v>
      </c>
      <c r="AV14" s="8">
        <v>73486640.36611605</v>
      </c>
      <c r="AW14" s="8">
        <v>74956373.17343837</v>
      </c>
      <c r="AX14" s="8">
        <v>76455500.63690713</v>
      </c>
      <c r="AY14" s="8">
        <v>77984610.64964528</v>
      </c>
      <c r="AZ14" s="8">
        <v>79544302.86263819</v>
      </c>
      <c r="BA14" s="28">
        <v>81135188.91989096</v>
      </c>
    </row>
    <row r="15" spans="1:53" ht="15">
      <c r="A15" s="21" t="s">
        <v>9</v>
      </c>
      <c r="B15" s="24">
        <f t="shared" si="3"/>
        <v>54476280.42596324</v>
      </c>
      <c r="C15" s="14">
        <f t="shared" si="4"/>
        <v>1152455101.0253928</v>
      </c>
      <c r="D15" s="27">
        <v>54313727.6660728</v>
      </c>
      <c r="E15" s="8">
        <v>53533954.99828238</v>
      </c>
      <c r="F15" s="8">
        <v>54604634.09824803</v>
      </c>
      <c r="G15" s="8">
        <v>55696726.78021299</v>
      </c>
      <c r="H15" s="8">
        <v>56810661.31581725</v>
      </c>
      <c r="I15" s="8">
        <v>57946874.54213359</v>
      </c>
      <c r="J15" s="8">
        <v>59105812.03297627</v>
      </c>
      <c r="K15" s="8">
        <v>60287928.27363579</v>
      </c>
      <c r="L15" s="8">
        <v>61493686.83910851</v>
      </c>
      <c r="M15" s="8">
        <v>62723560.575890675</v>
      </c>
      <c r="N15" s="8">
        <v>63978031.78740849</v>
      </c>
      <c r="O15" s="8">
        <v>65257592.423156664</v>
      </c>
      <c r="P15" s="8">
        <v>66562744.2716198</v>
      </c>
      <c r="Q15" s="8">
        <v>67893999.15705219</v>
      </c>
      <c r="R15" s="8">
        <v>69251879.14019324</v>
      </c>
      <c r="S15" s="8">
        <v>70636916.7229971</v>
      </c>
      <c r="T15" s="8">
        <v>72049655.05745706</v>
      </c>
      <c r="U15" s="8">
        <v>73490648.1586062</v>
      </c>
      <c r="V15" s="8">
        <v>74960461.12177831</v>
      </c>
      <c r="W15" s="8">
        <v>76459670.34421387</v>
      </c>
      <c r="X15" s="8">
        <v>77988863.75109817</v>
      </c>
      <c r="Y15" s="8">
        <v>79548641.02612013</v>
      </c>
      <c r="Z15" s="8">
        <v>81139613.84664252</v>
      </c>
      <c r="AA15" s="8">
        <v>82762406.12357537</v>
      </c>
      <c r="AB15" s="8">
        <v>84417654.24604689</v>
      </c>
      <c r="AC15" s="8">
        <v>86106007.33096781</v>
      </c>
      <c r="AD15" s="8">
        <v>87828127.47758718</v>
      </c>
      <c r="AE15" s="8">
        <v>89584690.02713892</v>
      </c>
      <c r="AF15" s="8">
        <v>91376383.8276817</v>
      </c>
      <c r="AG15" s="8">
        <v>93203911.50423533</v>
      </c>
      <c r="AH15" s="8">
        <v>95067989.73432004</v>
      </c>
      <c r="AI15" s="8">
        <v>96969349.52900647</v>
      </c>
      <c r="AJ15" s="8">
        <v>98908736.5195866</v>
      </c>
      <c r="AK15" s="8">
        <v>100886911.24997833</v>
      </c>
      <c r="AL15" s="8">
        <v>102904649.4749779</v>
      </c>
      <c r="AM15" s="8">
        <v>104962742.46447745</v>
      </c>
      <c r="AN15" s="8">
        <v>107061997.313767</v>
      </c>
      <c r="AO15" s="8">
        <v>109203237.26004235</v>
      </c>
      <c r="AP15" s="8">
        <v>111387302.0052432</v>
      </c>
      <c r="AQ15" s="8">
        <v>113615048.04534805</v>
      </c>
      <c r="AR15" s="8">
        <v>115887349.00625503</v>
      </c>
      <c r="AS15" s="8">
        <v>118205095.98638013</v>
      </c>
      <c r="AT15" s="8">
        <v>120569197.90610774</v>
      </c>
      <c r="AU15" s="8">
        <v>122980581.86422989</v>
      </c>
      <c r="AV15" s="8">
        <v>125440193.5015145</v>
      </c>
      <c r="AW15" s="8">
        <v>127948997.37154478</v>
      </c>
      <c r="AX15" s="8">
        <v>130507977.31897567</v>
      </c>
      <c r="AY15" s="8">
        <v>133118136.86535521</v>
      </c>
      <c r="AZ15" s="8">
        <v>135780499.6026623</v>
      </c>
      <c r="BA15" s="28">
        <v>138496109.59471554</v>
      </c>
    </row>
    <row r="16" spans="1:53" ht="15">
      <c r="A16" s="21" t="s">
        <v>5</v>
      </c>
      <c r="B16" s="24">
        <f t="shared" si="3"/>
        <v>37350783.4938116</v>
      </c>
      <c r="C16" s="14">
        <f t="shared" si="4"/>
        <v>790162261.9635215</v>
      </c>
      <c r="D16" s="27">
        <v>41206269.52387827</v>
      </c>
      <c r="E16" s="8">
        <v>36683491.31138118</v>
      </c>
      <c r="F16" s="8">
        <v>36976784.9117486</v>
      </c>
      <c r="G16" s="8">
        <v>37781196.849567935</v>
      </c>
      <c r="H16" s="8">
        <v>38465807.74862184</v>
      </c>
      <c r="I16" s="8">
        <v>39550634.243652314</v>
      </c>
      <c r="J16" s="8">
        <v>40341646.928525366</v>
      </c>
      <c r="K16" s="8">
        <v>41148479.86709587</v>
      </c>
      <c r="L16" s="8">
        <v>41971449.46443779</v>
      </c>
      <c r="M16" s="8">
        <v>42810878.45372655</v>
      </c>
      <c r="N16" s="8">
        <v>43667096.02280107</v>
      </c>
      <c r="O16" s="8">
        <v>44540437.94325711</v>
      </c>
      <c r="P16" s="8">
        <v>45431246.70212224</v>
      </c>
      <c r="Q16" s="8">
        <v>46339871.636164695</v>
      </c>
      <c r="R16" s="8">
        <v>47266669.068887986</v>
      </c>
      <c r="S16" s="8">
        <v>48212002.45026574</v>
      </c>
      <c r="T16" s="8">
        <v>49176242.49927106</v>
      </c>
      <c r="U16" s="8">
        <v>50159767.34925648</v>
      </c>
      <c r="V16" s="8">
        <v>51162962.69624162</v>
      </c>
      <c r="W16" s="8">
        <v>52186221.95016645</v>
      </c>
      <c r="X16" s="8">
        <v>53229946.38916977</v>
      </c>
      <c r="Y16" s="8">
        <v>54294545.31695316</v>
      </c>
      <c r="Z16" s="8">
        <v>55380436.22329223</v>
      </c>
      <c r="AA16" s="8">
        <v>56488044.94775808</v>
      </c>
      <c r="AB16" s="8">
        <v>57617805.846713245</v>
      </c>
      <c r="AC16" s="8">
        <v>58770161.9636475</v>
      </c>
      <c r="AD16" s="8">
        <v>59945565.20292046</v>
      </c>
      <c r="AE16" s="8">
        <v>61144476.50697886</v>
      </c>
      <c r="AF16" s="8">
        <v>62367366.03711844</v>
      </c>
      <c r="AG16" s="8">
        <v>63614713.35786081</v>
      </c>
      <c r="AH16" s="8">
        <v>64887007.62501804</v>
      </c>
      <c r="AI16" s="8">
        <v>66184747.7775184</v>
      </c>
      <c r="AJ16" s="8">
        <v>67508442.73306876</v>
      </c>
      <c r="AK16" s="8">
        <v>68858611.58773014</v>
      </c>
      <c r="AL16" s="8">
        <v>70235783.81948476</v>
      </c>
      <c r="AM16" s="8">
        <v>71640499.49587445</v>
      </c>
      <c r="AN16" s="8">
        <v>73073309.48579195</v>
      </c>
      <c r="AO16" s="8">
        <v>74534775.67550777</v>
      </c>
      <c r="AP16" s="8">
        <v>76025471.18901795</v>
      </c>
      <c r="AQ16" s="8">
        <v>77545980.6127983</v>
      </c>
      <c r="AR16" s="8">
        <v>79096900.22505426</v>
      </c>
      <c r="AS16" s="8">
        <v>80678838.22955535</v>
      </c>
      <c r="AT16" s="8">
        <v>82292414.99414647</v>
      </c>
      <c r="AU16" s="8">
        <v>83938263.2940294</v>
      </c>
      <c r="AV16" s="8">
        <v>85617028.55991</v>
      </c>
      <c r="AW16" s="8">
        <v>87329369.13110818</v>
      </c>
      <c r="AX16" s="8">
        <v>89075956.51373035</v>
      </c>
      <c r="AY16" s="8">
        <v>90857475.64400497</v>
      </c>
      <c r="AZ16" s="8">
        <v>92674625.15688506</v>
      </c>
      <c r="BA16" s="28">
        <v>94528117.66002277</v>
      </c>
    </row>
    <row r="17" spans="1:53" ht="15.75" thickBot="1">
      <c r="A17" s="22" t="s">
        <v>6</v>
      </c>
      <c r="B17" s="25">
        <f t="shared" si="3"/>
        <v>15923438.87733456</v>
      </c>
      <c r="C17" s="16">
        <f t="shared" si="4"/>
        <v>336863093.7457361</v>
      </c>
      <c r="D17" s="29">
        <v>16997743.45652387</v>
      </c>
      <c r="E17" s="9">
        <v>17027578.080580335</v>
      </c>
      <c r="F17" s="9">
        <v>16294145.868052153</v>
      </c>
      <c r="G17" s="9">
        <v>16744032.545828842</v>
      </c>
      <c r="H17" s="9">
        <v>16577406.234682873</v>
      </c>
      <c r="I17" s="9">
        <v>16741289.55728468</v>
      </c>
      <c r="J17" s="9">
        <v>17076115.348430373</v>
      </c>
      <c r="K17" s="9">
        <v>17417637.65539898</v>
      </c>
      <c r="L17" s="9">
        <v>17765990.408506963</v>
      </c>
      <c r="M17" s="9">
        <v>18121310.2166771</v>
      </c>
      <c r="N17" s="9">
        <v>18483736.421010643</v>
      </c>
      <c r="O17" s="9">
        <v>18853411.149430856</v>
      </c>
      <c r="P17" s="9">
        <v>19230479.372419477</v>
      </c>
      <c r="Q17" s="9">
        <v>19615088.95986786</v>
      </c>
      <c r="R17" s="9">
        <v>20007390.739065222</v>
      </c>
      <c r="S17" s="9">
        <v>20407538.553846527</v>
      </c>
      <c r="T17" s="9">
        <v>20815689.32492346</v>
      </c>
      <c r="U17" s="9">
        <v>21232003.111421928</v>
      </c>
      <c r="V17" s="9">
        <v>21656643.173650365</v>
      </c>
      <c r="W17" s="9">
        <v>22089776.037123375</v>
      </c>
      <c r="X17" s="9">
        <v>22531571.557865843</v>
      </c>
      <c r="Y17" s="9">
        <v>22982202.989023156</v>
      </c>
      <c r="Z17" s="9">
        <v>23441847.048803624</v>
      </c>
      <c r="AA17" s="9">
        <v>23910683.989779696</v>
      </c>
      <c r="AB17" s="9">
        <v>24388897.66957529</v>
      </c>
      <c r="AC17" s="9">
        <v>24876675.622966796</v>
      </c>
      <c r="AD17" s="9">
        <v>25374209.135426134</v>
      </c>
      <c r="AE17" s="9">
        <v>25881693.318134658</v>
      </c>
      <c r="AF17" s="9">
        <v>26399327.18449735</v>
      </c>
      <c r="AG17" s="9">
        <v>26927313.728187297</v>
      </c>
      <c r="AH17" s="9">
        <v>27465860.00275104</v>
      </c>
      <c r="AI17" s="9">
        <v>28015177.202806063</v>
      </c>
      <c r="AJ17" s="9">
        <v>28575480.746862188</v>
      </c>
      <c r="AK17" s="9">
        <v>29146990.36179943</v>
      </c>
      <c r="AL17" s="9">
        <v>29729930.169035416</v>
      </c>
      <c r="AM17" s="9">
        <v>30324528.77241613</v>
      </c>
      <c r="AN17" s="9">
        <v>30931019.347864453</v>
      </c>
      <c r="AO17" s="9">
        <v>31549639.734821744</v>
      </c>
      <c r="AP17" s="9">
        <v>32180632.52951818</v>
      </c>
      <c r="AQ17" s="9">
        <v>32824245.180108543</v>
      </c>
      <c r="AR17" s="9">
        <v>33480730.08371071</v>
      </c>
      <c r="AS17" s="9">
        <v>34150344.68538493</v>
      </c>
      <c r="AT17" s="9">
        <v>34833351.57909263</v>
      </c>
      <c r="AU17" s="9">
        <v>35530018.61067448</v>
      </c>
      <c r="AV17" s="9">
        <v>36240618.982887976</v>
      </c>
      <c r="AW17" s="9">
        <v>36965431.36254573</v>
      </c>
      <c r="AX17" s="9">
        <v>37704739.989796646</v>
      </c>
      <c r="AY17" s="9">
        <v>38458834.78959258</v>
      </c>
      <c r="AZ17" s="9">
        <v>39228011.485384434</v>
      </c>
      <c r="BA17" s="30">
        <v>40012571.71509213</v>
      </c>
    </row>
    <row r="18" spans="1:53" ht="16.5" thickBot="1" thickTop="1">
      <c r="A18" s="23" t="s">
        <v>10</v>
      </c>
      <c r="B18" s="26">
        <f t="shared" si="3"/>
        <v>405136641.8361958</v>
      </c>
      <c r="C18" s="19">
        <f t="shared" si="4"/>
        <v>8570735480.57252</v>
      </c>
      <c r="D18" s="26">
        <f>SUM(D13:D17)</f>
        <v>402310618.2234665</v>
      </c>
      <c r="E18" s="18">
        <f aca="true" t="shared" si="5" ref="E18">SUM(E13:E17)</f>
        <v>402979000</v>
      </c>
      <c r="F18" s="18">
        <f aca="true" t="shared" si="6" ref="F18">SUM(F13:F17)</f>
        <v>409390319.9999999</v>
      </c>
      <c r="G18" s="18">
        <f aca="true" t="shared" si="7" ref="G18">SUM(G13:G17)</f>
        <v>417354846.40000004</v>
      </c>
      <c r="H18" s="18">
        <f aca="true" t="shared" si="8" ref="H18">SUM(H13:H17)</f>
        <v>421990583.328</v>
      </c>
      <c r="I18" s="18">
        <f aca="true" t="shared" si="9" ref="I18">SUM(I13:I17)</f>
        <v>430430394.99455994</v>
      </c>
      <c r="J18" s="18">
        <f aca="true" t="shared" si="10" ref="J18">SUM(J13:J17)</f>
        <v>439039002.8944513</v>
      </c>
      <c r="K18" s="18">
        <f aca="true" t="shared" si="11" ref="K18">SUM(K13:K17)</f>
        <v>447819782.95234025</v>
      </c>
      <c r="L18" s="18">
        <f aca="true" t="shared" si="12" ref="L18">SUM(L13:L17)</f>
        <v>456776178.61138713</v>
      </c>
      <c r="M18" s="18">
        <f aca="true" t="shared" si="13" ref="M18">SUM(M13:M17)</f>
        <v>465911702.18361485</v>
      </c>
      <c r="N18" s="18">
        <f aca="true" t="shared" si="14" ref="N18">SUM(N13:N17)</f>
        <v>475229936.22728705</v>
      </c>
      <c r="O18" s="18">
        <f aca="true" t="shared" si="15" ref="O18">SUM(O13:O17)</f>
        <v>484734534.95183295</v>
      </c>
      <c r="P18" s="18">
        <f aca="true" t="shared" si="16" ref="P18">SUM(P13:P17)</f>
        <v>494429225.6508696</v>
      </c>
      <c r="Q18" s="18">
        <f aca="true" t="shared" si="17" ref="Q18">SUM(Q13:Q17)</f>
        <v>504317810.1638869</v>
      </c>
      <c r="R18" s="18">
        <f aca="true" t="shared" si="18" ref="R18">SUM(R13:R17)</f>
        <v>514404166.36716473</v>
      </c>
      <c r="S18" s="18">
        <f aca="true" t="shared" si="19" ref="S18">SUM(S13:S17)</f>
        <v>524692249.694508</v>
      </c>
      <c r="T18" s="18">
        <f aca="true" t="shared" si="20" ref="T18">SUM(T13:T17)</f>
        <v>535186094.6883982</v>
      </c>
      <c r="U18" s="18">
        <f aca="true" t="shared" si="21" ref="U18">SUM(U13:U17)</f>
        <v>545889816.5821661</v>
      </c>
      <c r="V18" s="18">
        <f aca="true" t="shared" si="22" ref="V18">SUM(V13:V17)</f>
        <v>556807612.9138095</v>
      </c>
      <c r="W18" s="18">
        <f aca="true" t="shared" si="23" ref="W18">SUM(W13:W17)</f>
        <v>567943765.1720856</v>
      </c>
      <c r="X18" s="18">
        <f aca="true" t="shared" si="24" ref="X18">SUM(X13:X17)</f>
        <v>579302640.4755274</v>
      </c>
      <c r="Y18" s="18">
        <f aca="true" t="shared" si="25" ref="Y18">SUM(Y13:Y17)</f>
        <v>590888693.285038</v>
      </c>
      <c r="Z18" s="18">
        <f aca="true" t="shared" si="26" ref="Z18">SUM(Z13:Z17)</f>
        <v>602706467.1507387</v>
      </c>
      <c r="AA18" s="18">
        <f aca="true" t="shared" si="27" ref="AA18">SUM(AA13:AA17)</f>
        <v>614760596.4937534</v>
      </c>
      <c r="AB18" s="18">
        <f aca="true" t="shared" si="28" ref="AB18">SUM(AB13:AB17)</f>
        <v>627055808.4236287</v>
      </c>
      <c r="AC18" s="18">
        <f aca="true" t="shared" si="29" ref="AC18">SUM(AC13:AC17)</f>
        <v>639596924.5921012</v>
      </c>
      <c r="AD18" s="18">
        <f aca="true" t="shared" si="30" ref="AD18">SUM(AD13:AD17)</f>
        <v>652388863.0839432</v>
      </c>
      <c r="AE18" s="18">
        <f aca="true" t="shared" si="31" ref="AE18">SUM(AE13:AE17)</f>
        <v>665436640.3456221</v>
      </c>
      <c r="AF18" s="18">
        <f aca="true" t="shared" si="32" ref="AF18">SUM(AF13:AF17)</f>
        <v>678745373.1525345</v>
      </c>
      <c r="AG18" s="18">
        <f aca="true" t="shared" si="33" ref="AG18">SUM(AG13:AG17)</f>
        <v>692320280.6155853</v>
      </c>
      <c r="AH18" s="18">
        <f aca="true" t="shared" si="34" ref="AH18">SUM(AH13:AH17)</f>
        <v>706166686.2278969</v>
      </c>
      <c r="AI18" s="18">
        <f aca="true" t="shared" si="35" ref="AI18">SUM(AI13:AI17)</f>
        <v>720290019.9524549</v>
      </c>
      <c r="AJ18" s="18">
        <f aca="true" t="shared" si="36" ref="AJ18">SUM(AJ13:AJ17)</f>
        <v>734695820.3515038</v>
      </c>
      <c r="AK18" s="18">
        <f aca="true" t="shared" si="37" ref="AK18">SUM(AK13:AK17)</f>
        <v>749389736.7585342</v>
      </c>
      <c r="AL18" s="18">
        <f aca="true" t="shared" si="38" ref="AL18">SUM(AL13:AL17)</f>
        <v>764377531.4937048</v>
      </c>
      <c r="AM18" s="18">
        <f aca="true" t="shared" si="39" ref="AM18">SUM(AM13:AM17)</f>
        <v>779665082.1235788</v>
      </c>
      <c r="AN18" s="18">
        <f aca="true" t="shared" si="40" ref="AN18">SUM(AN13:AN17)</f>
        <v>795258383.7660506</v>
      </c>
      <c r="AO18" s="18">
        <f aca="true" t="shared" si="41" ref="AO18">SUM(AO13:AO17)</f>
        <v>811163551.4413717</v>
      </c>
      <c r="AP18" s="18">
        <f aca="true" t="shared" si="42" ref="AP18">SUM(AP13:AP17)</f>
        <v>827386822.4701991</v>
      </c>
      <c r="AQ18" s="18">
        <f aca="true" t="shared" si="43" ref="AQ18">SUM(AQ13:AQ17)</f>
        <v>843934558.919603</v>
      </c>
      <c r="AR18" s="18">
        <f aca="true" t="shared" si="44" ref="AR18">SUM(AR13:AR17)</f>
        <v>860813250.097995</v>
      </c>
      <c r="AS18" s="18">
        <f aca="true" t="shared" si="45" ref="AS18">SUM(AS13:AS17)</f>
        <v>878029515.0999551</v>
      </c>
      <c r="AT18" s="18">
        <f aca="true" t="shared" si="46" ref="AT18">SUM(AT13:AT17)</f>
        <v>895590105.4019542</v>
      </c>
      <c r="AU18" s="18">
        <f aca="true" t="shared" si="47" ref="AU18">SUM(AU13:AU17)</f>
        <v>913501907.5099932</v>
      </c>
      <c r="AV18" s="18">
        <f aca="true" t="shared" si="48" ref="AV18">SUM(AV13:AV17)</f>
        <v>931771945.6601932</v>
      </c>
      <c r="AW18" s="18">
        <f aca="true" t="shared" si="49" ref="AW18">SUM(AW13:AW17)</f>
        <v>950407384.5733968</v>
      </c>
      <c r="AX18" s="18">
        <f aca="true" t="shared" si="50" ref="AX18">SUM(AX13:AX17)</f>
        <v>969415532.2648647</v>
      </c>
      <c r="AY18" s="18">
        <f aca="true" t="shared" si="51" ref="AY18">SUM(AY13:AY17)</f>
        <v>988803842.9101624</v>
      </c>
      <c r="AZ18" s="18">
        <f aca="true" t="shared" si="52" ref="AZ18">SUM(AZ13:AZ17)</f>
        <v>1008579919.7683657</v>
      </c>
      <c r="BA18" s="19">
        <f aca="true" t="shared" si="53" ref="BA18">SUM(BA13:BA17)</f>
        <v>1028751518.1637328</v>
      </c>
    </row>
    <row r="19" spans="3:7" ht="15.75" thickBot="1">
      <c r="C19" s="4"/>
      <c r="G19" s="5"/>
    </row>
    <row r="20" spans="1:7" ht="15">
      <c r="A20" s="20" t="s">
        <v>23</v>
      </c>
      <c r="B20" s="10" t="s">
        <v>20</v>
      </c>
      <c r="C20" s="6"/>
      <c r="F20" s="42"/>
      <c r="G20" s="42"/>
    </row>
    <row r="21" spans="1:7" ht="15">
      <c r="A21" s="21" t="s">
        <v>7</v>
      </c>
      <c r="B21" s="31">
        <v>7852140.59306938</v>
      </c>
      <c r="C21" s="1"/>
      <c r="F21" s="42"/>
      <c r="G21" s="42"/>
    </row>
    <row r="22" spans="1:6" ht="15">
      <c r="A22" s="21" t="s">
        <v>8</v>
      </c>
      <c r="B22" s="31">
        <v>0</v>
      </c>
      <c r="C22" s="1"/>
      <c r="F22" s="4"/>
    </row>
    <row r="23" spans="1:3" ht="15">
      <c r="A23" s="21" t="s">
        <v>9</v>
      </c>
      <c r="B23" s="31">
        <v>21040031.693712812</v>
      </c>
      <c r="C23" s="1"/>
    </row>
    <row r="24" spans="1:3" ht="15">
      <c r="A24" s="21" t="s">
        <v>5</v>
      </c>
      <c r="B24" s="31">
        <v>29326008.733535912</v>
      </c>
      <c r="C24" s="1"/>
    </row>
    <row r="25" spans="1:3" ht="15.75" thickBot="1">
      <c r="A25" s="22" t="s">
        <v>6</v>
      </c>
      <c r="B25" s="32">
        <v>0</v>
      </c>
      <c r="C25" s="1"/>
    </row>
    <row r="26" spans="1:3" ht="16.5" thickBot="1" thickTop="1">
      <c r="A26" s="23" t="s">
        <v>10</v>
      </c>
      <c r="B26" s="33">
        <v>58218181.020318106</v>
      </c>
      <c r="C26" s="2"/>
    </row>
    <row r="27" ht="15.75" thickBot="1">
      <c r="C27" s="4"/>
    </row>
    <row r="28" spans="1:53" ht="15">
      <c r="A28" s="20" t="s">
        <v>11</v>
      </c>
      <c r="B28" s="10" t="s">
        <v>20</v>
      </c>
      <c r="C28" s="12" t="s">
        <v>21</v>
      </c>
      <c r="D28" s="10">
        <v>2022</v>
      </c>
      <c r="E28" s="11">
        <v>2023</v>
      </c>
      <c r="F28" s="11">
        <v>2024</v>
      </c>
      <c r="G28" s="11">
        <v>2025</v>
      </c>
      <c r="H28" s="11">
        <v>2026</v>
      </c>
      <c r="I28" s="11">
        <v>2027</v>
      </c>
      <c r="J28" s="11">
        <v>2028</v>
      </c>
      <c r="K28" s="11">
        <v>2029</v>
      </c>
      <c r="L28" s="11">
        <v>2030</v>
      </c>
      <c r="M28" s="11">
        <v>2031</v>
      </c>
      <c r="N28" s="11">
        <v>2032</v>
      </c>
      <c r="O28" s="11">
        <v>2033</v>
      </c>
      <c r="P28" s="11">
        <v>2034</v>
      </c>
      <c r="Q28" s="11">
        <v>2035</v>
      </c>
      <c r="R28" s="11">
        <v>2036</v>
      </c>
      <c r="S28" s="11">
        <v>2037</v>
      </c>
      <c r="T28" s="11">
        <v>2038</v>
      </c>
      <c r="U28" s="11">
        <v>2039</v>
      </c>
      <c r="V28" s="11">
        <v>2040</v>
      </c>
      <c r="W28" s="11">
        <v>2041</v>
      </c>
      <c r="X28" s="11">
        <v>2042</v>
      </c>
      <c r="Y28" s="11">
        <v>2043</v>
      </c>
      <c r="Z28" s="11">
        <v>2044</v>
      </c>
      <c r="AA28" s="11">
        <v>2045</v>
      </c>
      <c r="AB28" s="11">
        <v>2046</v>
      </c>
      <c r="AC28" s="11">
        <v>2047</v>
      </c>
      <c r="AD28" s="11">
        <v>2048</v>
      </c>
      <c r="AE28" s="11">
        <v>2049</v>
      </c>
      <c r="AF28" s="11">
        <v>2050</v>
      </c>
      <c r="AG28" s="11">
        <v>2051</v>
      </c>
      <c r="AH28" s="11">
        <v>2052</v>
      </c>
      <c r="AI28" s="11">
        <v>2053</v>
      </c>
      <c r="AJ28" s="11">
        <v>2054</v>
      </c>
      <c r="AK28" s="11">
        <v>2055</v>
      </c>
      <c r="AL28" s="11">
        <v>2056</v>
      </c>
      <c r="AM28" s="11">
        <v>2057</v>
      </c>
      <c r="AN28" s="11">
        <v>2058</v>
      </c>
      <c r="AO28" s="11">
        <v>2059</v>
      </c>
      <c r="AP28" s="11">
        <v>2060</v>
      </c>
      <c r="AQ28" s="11">
        <v>2061</v>
      </c>
      <c r="AR28" s="11">
        <v>2062</v>
      </c>
      <c r="AS28" s="11">
        <v>2063</v>
      </c>
      <c r="AT28" s="11">
        <v>2064</v>
      </c>
      <c r="AU28" s="11">
        <v>2065</v>
      </c>
      <c r="AV28" s="11">
        <v>2066</v>
      </c>
      <c r="AW28" s="11">
        <v>2067</v>
      </c>
      <c r="AX28" s="11">
        <v>2068</v>
      </c>
      <c r="AY28" s="11">
        <v>2069</v>
      </c>
      <c r="AZ28" s="11">
        <v>2070</v>
      </c>
      <c r="BA28" s="12">
        <v>2071</v>
      </c>
    </row>
    <row r="29" spans="1:53" ht="15">
      <c r="A29" s="21" t="s">
        <v>7</v>
      </c>
      <c r="B29" s="24">
        <f aca="true" t="shared" si="54" ref="B29:B34">PMT(($B$1-$B$2)/(1-$B$2),$BA$4-$D$4+1,-C29)</f>
        <v>670082209.2601795</v>
      </c>
      <c r="C29" s="14">
        <f>NPV($B$1,E29:BA29)+D29</f>
        <v>14175704620.98237</v>
      </c>
      <c r="D29" s="27">
        <v>625690089.5574893</v>
      </c>
      <c r="E29" s="8">
        <v>639455271.527754</v>
      </c>
      <c r="F29" s="8">
        <v>653523287.5013647</v>
      </c>
      <c r="G29" s="8">
        <v>667900799.8263947</v>
      </c>
      <c r="H29" s="8">
        <v>682594617.4225754</v>
      </c>
      <c r="I29" s="8">
        <v>697611699.005872</v>
      </c>
      <c r="J29" s="8">
        <v>712959156.3840013</v>
      </c>
      <c r="K29" s="8">
        <v>728644257.8244492</v>
      </c>
      <c r="L29" s="8">
        <v>744674431.4965872</v>
      </c>
      <c r="M29" s="8">
        <v>761057268.989512</v>
      </c>
      <c r="N29" s="8">
        <v>777800528.9072814</v>
      </c>
      <c r="O29" s="8">
        <v>794912140.5432415</v>
      </c>
      <c r="P29" s="8">
        <v>812400207.635193</v>
      </c>
      <c r="Q29" s="8">
        <v>830273012.2031672</v>
      </c>
      <c r="R29" s="8">
        <v>848539018.4716369</v>
      </c>
      <c r="S29" s="8">
        <v>867206876.8780128</v>
      </c>
      <c r="T29" s="8">
        <v>886285428.1693293</v>
      </c>
      <c r="U29" s="8">
        <v>905783707.5890543</v>
      </c>
      <c r="V29" s="8">
        <v>925710949.1560137</v>
      </c>
      <c r="W29" s="8">
        <v>946076590.0374459</v>
      </c>
      <c r="X29" s="8">
        <v>966890275.0182698</v>
      </c>
      <c r="Y29" s="8">
        <v>988161861.0686718</v>
      </c>
      <c r="Z29" s="8">
        <v>1009901422.0121825</v>
      </c>
      <c r="AA29" s="8">
        <v>1032119253.2964506</v>
      </c>
      <c r="AB29" s="8">
        <v>1054825876.8689728</v>
      </c>
      <c r="AC29" s="8">
        <v>1078032046.16009</v>
      </c>
      <c r="AD29" s="8">
        <v>1101748751.175612</v>
      </c>
      <c r="AE29" s="8">
        <v>1125987223.7014754</v>
      </c>
      <c r="AF29" s="8">
        <v>1150758942.6229079</v>
      </c>
      <c r="AG29" s="8">
        <v>1176075639.360612</v>
      </c>
      <c r="AH29" s="8">
        <v>1201949303.4265454</v>
      </c>
      <c r="AI29" s="8">
        <v>1228392188.1019294</v>
      </c>
      <c r="AJ29" s="8">
        <v>1255416816.240172</v>
      </c>
      <c r="AK29" s="8">
        <v>1283035986.197456</v>
      </c>
      <c r="AL29" s="8">
        <v>1311262777.8938</v>
      </c>
      <c r="AM29" s="8">
        <v>1340110559.0074635</v>
      </c>
      <c r="AN29" s="8">
        <v>1369592991.3056278</v>
      </c>
      <c r="AO29" s="8">
        <v>1399724037.1143513</v>
      </c>
      <c r="AP29" s="8">
        <v>1430517965.9308672</v>
      </c>
      <c r="AQ29" s="8">
        <v>1461989361.1813464</v>
      </c>
      <c r="AR29" s="8">
        <v>1494153127.1273358</v>
      </c>
      <c r="AS29" s="8">
        <v>1527024495.9241376</v>
      </c>
      <c r="AT29" s="8">
        <v>1560619034.8344686</v>
      </c>
      <c r="AU29" s="8">
        <v>1594952653.600827</v>
      </c>
      <c r="AV29" s="8">
        <v>1630041611.9800448</v>
      </c>
      <c r="AW29" s="8">
        <v>1665902527.4436061</v>
      </c>
      <c r="AX29" s="8">
        <v>1702552383.0473652</v>
      </c>
      <c r="AY29" s="8">
        <v>1740008535.4744077</v>
      </c>
      <c r="AZ29" s="8">
        <v>1778288723.2548447</v>
      </c>
      <c r="BA29" s="28">
        <v>1817411075.1664515</v>
      </c>
    </row>
    <row r="30" spans="1:53" ht="15">
      <c r="A30" s="21" t="s">
        <v>8</v>
      </c>
      <c r="B30" s="24">
        <f t="shared" si="54"/>
        <v>55696985.06818116</v>
      </c>
      <c r="C30" s="14">
        <f aca="true" t="shared" si="55" ref="C30:C34">NPV($B$1,E30:BA30)+D30</f>
        <v>1178279318.1116042</v>
      </c>
      <c r="D30" s="27">
        <v>52007128.51915343</v>
      </c>
      <c r="E30" s="8">
        <v>53151285.34657481</v>
      </c>
      <c r="F30" s="8">
        <v>54320613.62419946</v>
      </c>
      <c r="G30" s="8">
        <v>55515667.123931855</v>
      </c>
      <c r="H30" s="8">
        <v>56737011.80065835</v>
      </c>
      <c r="I30" s="8">
        <v>57985226.060272835</v>
      </c>
      <c r="J30" s="8">
        <v>59260901.03359884</v>
      </c>
      <c r="K30" s="8">
        <v>60564640.85633801</v>
      </c>
      <c r="L30" s="8">
        <v>61897062.95517745</v>
      </c>
      <c r="M30" s="8">
        <v>63258798.34019136</v>
      </c>
      <c r="N30" s="8">
        <v>64650491.90367556</v>
      </c>
      <c r="O30" s="8">
        <v>66072802.72555643</v>
      </c>
      <c r="P30" s="8">
        <v>67526404.38551867</v>
      </c>
      <c r="Q30" s="8">
        <v>69011985.28200008</v>
      </c>
      <c r="R30" s="8">
        <v>70530248.95820409</v>
      </c>
      <c r="S30" s="8">
        <v>72081914.43528458</v>
      </c>
      <c r="T30" s="8">
        <v>73667716.55286086</v>
      </c>
      <c r="U30" s="8">
        <v>75288406.31702378</v>
      </c>
      <c r="V30" s="8">
        <v>76944751.25599831</v>
      </c>
      <c r="W30" s="8">
        <v>78637535.78363028</v>
      </c>
      <c r="X30" s="8">
        <v>80367561.57087015</v>
      </c>
      <c r="Y30" s="8">
        <v>82135647.92542928</v>
      </c>
      <c r="Z30" s="8">
        <v>83942632.17978874</v>
      </c>
      <c r="AA30" s="8">
        <v>85789370.08774409</v>
      </c>
      <c r="AB30" s="8">
        <v>87676736.22967446</v>
      </c>
      <c r="AC30" s="8">
        <v>89605624.4267273</v>
      </c>
      <c r="AD30" s="8">
        <v>91576948.16411531</v>
      </c>
      <c r="AE30" s="8">
        <v>93591641.02372584</v>
      </c>
      <c r="AF30" s="8">
        <v>95650657.12624781</v>
      </c>
      <c r="AG30" s="8">
        <v>97754971.58302526</v>
      </c>
      <c r="AH30" s="8">
        <v>99905580.95785183</v>
      </c>
      <c r="AI30" s="8">
        <v>102103503.73892456</v>
      </c>
      <c r="AJ30" s="8">
        <v>104349780.82118091</v>
      </c>
      <c r="AK30" s="8">
        <v>106645475.9992469</v>
      </c>
      <c r="AL30" s="8">
        <v>108991676.47123033</v>
      </c>
      <c r="AM30" s="8">
        <v>111389493.3535974</v>
      </c>
      <c r="AN30" s="8">
        <v>113840062.20737654</v>
      </c>
      <c r="AO30" s="8">
        <v>116344543.57593882</v>
      </c>
      <c r="AP30" s="8">
        <v>118904123.5346095</v>
      </c>
      <c r="AQ30" s="8">
        <v>121520014.2523709</v>
      </c>
      <c r="AR30" s="8">
        <v>124193454.56592306</v>
      </c>
      <c r="AS30" s="8">
        <v>126925710.56637338</v>
      </c>
      <c r="AT30" s="8">
        <v>129718076.19883358</v>
      </c>
      <c r="AU30" s="8">
        <v>132571873.87520793</v>
      </c>
      <c r="AV30" s="8">
        <v>135488455.10046253</v>
      </c>
      <c r="AW30" s="8">
        <v>138469201.11267272</v>
      </c>
      <c r="AX30" s="8">
        <v>141515523.53715152</v>
      </c>
      <c r="AY30" s="8">
        <v>144628865.05496883</v>
      </c>
      <c r="AZ30" s="8">
        <v>147810700.08617815</v>
      </c>
      <c r="BA30" s="28">
        <v>151062535.48807406</v>
      </c>
    </row>
    <row r="31" spans="1:53" ht="15">
      <c r="A31" s="21" t="s">
        <v>9</v>
      </c>
      <c r="B31" s="24">
        <f t="shared" si="54"/>
        <v>133467102.70681927</v>
      </c>
      <c r="C31" s="14">
        <f t="shared" si="55"/>
        <v>2823519559.9045734</v>
      </c>
      <c r="D31" s="27">
        <v>124625071.80694824</v>
      </c>
      <c r="E31" s="8">
        <v>127366823.3867011</v>
      </c>
      <c r="F31" s="8">
        <v>130168893.50120853</v>
      </c>
      <c r="G31" s="8">
        <v>133032609.15823513</v>
      </c>
      <c r="H31" s="8">
        <v>135959326.55971628</v>
      </c>
      <c r="I31" s="8">
        <v>138950431.74403006</v>
      </c>
      <c r="J31" s="8">
        <v>142007341.24239874</v>
      </c>
      <c r="K31" s="8">
        <v>145131502.74973148</v>
      </c>
      <c r="L31" s="8">
        <v>148324395.8102256</v>
      </c>
      <c r="M31" s="8">
        <v>151587532.51805055</v>
      </c>
      <c r="N31" s="8">
        <v>154922458.23344767</v>
      </c>
      <c r="O31" s="8">
        <v>158330752.31458354</v>
      </c>
      <c r="P31" s="8">
        <v>161814028.86550435</v>
      </c>
      <c r="Q31" s="8">
        <v>165373937.50054544</v>
      </c>
      <c r="R31" s="8">
        <v>169012164.12555745</v>
      </c>
      <c r="S31" s="8">
        <v>172730431.73631972</v>
      </c>
      <c r="T31" s="8">
        <v>176530501.23451877</v>
      </c>
      <c r="U31" s="8">
        <v>180414172.26167816</v>
      </c>
      <c r="V31" s="8">
        <v>184383284.0514351</v>
      </c>
      <c r="W31" s="8">
        <v>188439716.30056667</v>
      </c>
      <c r="X31" s="8">
        <v>192585390.05917916</v>
      </c>
      <c r="Y31" s="8">
        <v>196822268.64048108</v>
      </c>
      <c r="Z31" s="8">
        <v>201152358.55057168</v>
      </c>
      <c r="AA31" s="8">
        <v>205577710.43868428</v>
      </c>
      <c r="AB31" s="8">
        <v>210100420.06833532</v>
      </c>
      <c r="AC31" s="8">
        <v>214722629.3098387</v>
      </c>
      <c r="AD31" s="8">
        <v>219446527.15465516</v>
      </c>
      <c r="AE31" s="8">
        <v>224274350.75205758</v>
      </c>
      <c r="AF31" s="8">
        <v>229208386.46860287</v>
      </c>
      <c r="AG31" s="8">
        <v>234250970.9709121</v>
      </c>
      <c r="AH31" s="8">
        <v>239404492.33227217</v>
      </c>
      <c r="AI31" s="8">
        <v>244671391.16358218</v>
      </c>
      <c r="AJ31" s="8">
        <v>250054161.76918095</v>
      </c>
      <c r="AK31" s="8">
        <v>255555353.32810295</v>
      </c>
      <c r="AL31" s="8">
        <v>261177571.10132122</v>
      </c>
      <c r="AM31" s="8">
        <v>266923477.6655503</v>
      </c>
      <c r="AN31" s="8">
        <v>272795794.1741924</v>
      </c>
      <c r="AO31" s="8">
        <v>278797301.64602464</v>
      </c>
      <c r="AP31" s="8">
        <v>284930842.2822372</v>
      </c>
      <c r="AQ31" s="8">
        <v>291199320.8124464</v>
      </c>
      <c r="AR31" s="8">
        <v>297605705.87032026</v>
      </c>
      <c r="AS31" s="8">
        <v>304153031.3994673</v>
      </c>
      <c r="AT31" s="8">
        <v>310844398.09025556</v>
      </c>
      <c r="AU31" s="8">
        <v>317682974.8482412</v>
      </c>
      <c r="AV31" s="8">
        <v>324672000.2949025</v>
      </c>
      <c r="AW31" s="8">
        <v>331814784.3013904</v>
      </c>
      <c r="AX31" s="8">
        <v>339114709.556021</v>
      </c>
      <c r="AY31" s="8">
        <v>346575233.16625345</v>
      </c>
      <c r="AZ31" s="8">
        <v>354199888.295911</v>
      </c>
      <c r="BA31" s="28">
        <v>361992285.8384211</v>
      </c>
    </row>
    <row r="32" spans="1:53" ht="15">
      <c r="A32" s="21" t="s">
        <v>5</v>
      </c>
      <c r="B32" s="24">
        <f t="shared" si="54"/>
        <v>45947946.12968801</v>
      </c>
      <c r="C32" s="14">
        <f t="shared" si="55"/>
        <v>972036719.1876352</v>
      </c>
      <c r="D32" s="27">
        <v>42903951.38323165</v>
      </c>
      <c r="E32" s="8">
        <v>43847838.313662745</v>
      </c>
      <c r="F32" s="8">
        <v>44812490.75656332</v>
      </c>
      <c r="G32" s="8">
        <v>45798365.55320772</v>
      </c>
      <c r="H32" s="8">
        <v>46805929.59537829</v>
      </c>
      <c r="I32" s="8">
        <v>47835660.04647661</v>
      </c>
      <c r="J32" s="8">
        <v>48888044.5674991</v>
      </c>
      <c r="K32" s="8">
        <v>49963581.54798408</v>
      </c>
      <c r="L32" s="8">
        <v>51062780.34203972</v>
      </c>
      <c r="M32" s="8">
        <v>52186161.5095646</v>
      </c>
      <c r="N32" s="8">
        <v>53334257.06277503</v>
      </c>
      <c r="O32" s="8">
        <v>54507610.71815608</v>
      </c>
      <c r="P32" s="8">
        <v>55706778.15395552</v>
      </c>
      <c r="Q32" s="8">
        <v>56932327.273342535</v>
      </c>
      <c r="R32" s="8">
        <v>58184838.47335608</v>
      </c>
      <c r="S32" s="8">
        <v>59464904.91976991</v>
      </c>
      <c r="T32" s="8">
        <v>60773132.82800485</v>
      </c>
      <c r="U32" s="8">
        <v>62110141.750220954</v>
      </c>
      <c r="V32" s="8">
        <v>63476564.86872583</v>
      </c>
      <c r="W32" s="8">
        <v>64873049.29583779</v>
      </c>
      <c r="X32" s="8">
        <v>66300256.380346216</v>
      </c>
      <c r="Y32" s="8">
        <v>67758862.02071385</v>
      </c>
      <c r="Z32" s="8">
        <v>69249556.98516954</v>
      </c>
      <c r="AA32" s="8">
        <v>70773047.23884328</v>
      </c>
      <c r="AB32" s="8">
        <v>72330054.27809784</v>
      </c>
      <c r="AC32" s="8">
        <v>73921315.472216</v>
      </c>
      <c r="AD32" s="8">
        <v>75547584.41260475</v>
      </c>
      <c r="AE32" s="8">
        <v>77209631.26968205</v>
      </c>
      <c r="AF32" s="8">
        <v>78908243.15761505</v>
      </c>
      <c r="AG32" s="8">
        <v>80644224.50708258</v>
      </c>
      <c r="AH32" s="8">
        <v>82418397.4462384</v>
      </c>
      <c r="AI32" s="8">
        <v>84231602.19005565</v>
      </c>
      <c r="AJ32" s="8">
        <v>86084697.43823686</v>
      </c>
      <c r="AK32" s="8">
        <v>87978560.78187808</v>
      </c>
      <c r="AL32" s="8">
        <v>89914089.11907941</v>
      </c>
      <c r="AM32" s="8">
        <v>91892199.07969916</v>
      </c>
      <c r="AN32" s="8">
        <v>93913827.45945254</v>
      </c>
      <c r="AO32" s="8">
        <v>95979931.66356048</v>
      </c>
      <c r="AP32" s="8">
        <v>98091490.16015883</v>
      </c>
      <c r="AQ32" s="8">
        <v>100249502.94368231</v>
      </c>
      <c r="AR32" s="8">
        <v>102454992.00844334</v>
      </c>
      <c r="AS32" s="8">
        <v>104709001.8326291</v>
      </c>
      <c r="AT32" s="8">
        <v>107012599.87294693</v>
      </c>
      <c r="AU32" s="8">
        <v>109366877.07015178</v>
      </c>
      <c r="AV32" s="8">
        <v>111772948.3656951</v>
      </c>
      <c r="AW32" s="8">
        <v>114231953.22974038</v>
      </c>
      <c r="AX32" s="8">
        <v>116745056.2007947</v>
      </c>
      <c r="AY32" s="8">
        <v>119313447.43721218</v>
      </c>
      <c r="AZ32" s="8">
        <v>121938343.28083086</v>
      </c>
      <c r="BA32" s="28">
        <v>124620986.83300912</v>
      </c>
    </row>
    <row r="33" spans="1:53" ht="15.75" thickBot="1">
      <c r="A33" s="22" t="s">
        <v>6</v>
      </c>
      <c r="B33" s="25">
        <f t="shared" si="54"/>
        <v>7532500.315829214</v>
      </c>
      <c r="C33" s="16">
        <f t="shared" si="55"/>
        <v>159351342.3562502</v>
      </c>
      <c r="D33" s="29">
        <v>7033481.462530561</v>
      </c>
      <c r="E33" s="9">
        <v>7188218.054706233</v>
      </c>
      <c r="F33" s="9">
        <v>7346358.851909771</v>
      </c>
      <c r="G33" s="9">
        <v>7507978.746651785</v>
      </c>
      <c r="H33" s="9">
        <v>7673154.279078125</v>
      </c>
      <c r="I33" s="9">
        <v>7841963.673217844</v>
      </c>
      <c r="J33" s="9">
        <v>8014486.874028636</v>
      </c>
      <c r="K33" s="9">
        <v>8190805.585257267</v>
      </c>
      <c r="L33" s="9">
        <v>8371003.308132928</v>
      </c>
      <c r="M33" s="9">
        <v>8555165.380911851</v>
      </c>
      <c r="N33" s="9">
        <v>8743379.019291913</v>
      </c>
      <c r="O33" s="9">
        <v>8935733.357716335</v>
      </c>
      <c r="P33" s="9">
        <v>9132319.491586095</v>
      </c>
      <c r="Q33" s="9">
        <v>9333230.520400988</v>
      </c>
      <c r="R33" s="9">
        <v>9538561.591849811</v>
      </c>
      <c r="S33" s="9">
        <v>9748409.946870508</v>
      </c>
      <c r="T33" s="9">
        <v>9962874.965701658</v>
      </c>
      <c r="U33" s="9">
        <v>10182058.214947093</v>
      </c>
      <c r="V33" s="9">
        <v>10406063.49567593</v>
      </c>
      <c r="W33" s="9">
        <v>10634996.892580802</v>
      </c>
      <c r="X33" s="9">
        <v>10868966.82421758</v>
      </c>
      <c r="Y33" s="9">
        <v>11108084.094350366</v>
      </c>
      <c r="Z33" s="9">
        <v>11352461.944426075</v>
      </c>
      <c r="AA33" s="9">
        <v>11602216.107203448</v>
      </c>
      <c r="AB33" s="9">
        <v>11857464.861561924</v>
      </c>
      <c r="AC33" s="9">
        <v>12118329.088516288</v>
      </c>
      <c r="AD33" s="9">
        <v>12384932.328463646</v>
      </c>
      <c r="AE33" s="9">
        <v>12657400.839689845</v>
      </c>
      <c r="AF33" s="9">
        <v>12935863.658163024</v>
      </c>
      <c r="AG33" s="9">
        <v>13220452.658642609</v>
      </c>
      <c r="AH33" s="9">
        <v>13511302.617132746</v>
      </c>
      <c r="AI33" s="9">
        <v>13808551.274709666</v>
      </c>
      <c r="AJ33" s="9">
        <v>14112339.40275328</v>
      </c>
      <c r="AK33" s="9">
        <v>14422810.869613854</v>
      </c>
      <c r="AL33" s="9">
        <v>14740112.708745359</v>
      </c>
      <c r="AM33" s="9">
        <v>15064395.188337758</v>
      </c>
      <c r="AN33" s="9">
        <v>15395811.882481186</v>
      </c>
      <c r="AO33" s="9">
        <v>15734519.743895773</v>
      </c>
      <c r="AP33" s="9">
        <v>16080679.17826148</v>
      </c>
      <c r="AQ33" s="9">
        <v>16434454.120183235</v>
      </c>
      <c r="AR33" s="9">
        <v>16796012.110827263</v>
      </c>
      <c r="AS33" s="9">
        <v>17165524.377265465</v>
      </c>
      <c r="AT33" s="9">
        <v>17543165.913565304</v>
      </c>
      <c r="AU33" s="9">
        <v>17929115.563663743</v>
      </c>
      <c r="AV33" s="9">
        <v>18323556.106064346</v>
      </c>
      <c r="AW33" s="9">
        <v>18726674.340397764</v>
      </c>
      <c r="AX33" s="9">
        <v>19138661.17588651</v>
      </c>
      <c r="AY33" s="9">
        <v>19559711.72175602</v>
      </c>
      <c r="AZ33" s="9">
        <v>19990025.379634645</v>
      </c>
      <c r="BA33" s="30">
        <v>20429805.93798661</v>
      </c>
    </row>
    <row r="34" spans="1:53" ht="16.5" thickBot="1" thickTop="1">
      <c r="A34" s="23" t="s">
        <v>10</v>
      </c>
      <c r="B34" s="26">
        <f t="shared" si="54"/>
        <v>912726743.480697</v>
      </c>
      <c r="C34" s="19">
        <f t="shared" si="55"/>
        <v>19308891560.54243</v>
      </c>
      <c r="D34" s="26">
        <f>SUM(D29:D33)</f>
        <v>852259722.7293532</v>
      </c>
      <c r="E34" s="18">
        <f aca="true" t="shared" si="56" ref="E34">SUM(E29:E33)</f>
        <v>871009436.6293988</v>
      </c>
      <c r="F34" s="18">
        <f aca="true" t="shared" si="57" ref="F34">SUM(F29:F33)</f>
        <v>890171644.2352458</v>
      </c>
      <c r="G34" s="18">
        <f aca="true" t="shared" si="58" ref="G34">SUM(G29:G33)</f>
        <v>909755420.4084213</v>
      </c>
      <c r="H34" s="18">
        <f aca="true" t="shared" si="59" ref="H34">SUM(H29:H33)</f>
        <v>929770039.6574063</v>
      </c>
      <c r="I34" s="18">
        <f aca="true" t="shared" si="60" ref="I34">SUM(I29:I33)</f>
        <v>950224980.5298694</v>
      </c>
      <c r="J34" s="18">
        <f aca="true" t="shared" si="61" ref="J34">SUM(J29:J33)</f>
        <v>971129930.1015267</v>
      </c>
      <c r="K34" s="18">
        <f aca="true" t="shared" si="62" ref="K34">SUM(K29:K33)</f>
        <v>992494788.56376</v>
      </c>
      <c r="L34" s="18">
        <f aca="true" t="shared" si="63" ref="L34">SUM(L29:L33)</f>
        <v>1014329673.9121628</v>
      </c>
      <c r="M34" s="18">
        <f aca="true" t="shared" si="64" ref="M34">SUM(M29:M33)</f>
        <v>1036644926.7382303</v>
      </c>
      <c r="N34" s="18">
        <f aca="true" t="shared" si="65" ref="N34">SUM(N29:N33)</f>
        <v>1059451115.1264715</v>
      </c>
      <c r="O34" s="18">
        <f aca="true" t="shared" si="66" ref="O34">SUM(O29:O33)</f>
        <v>1082759039.6592538</v>
      </c>
      <c r="P34" s="18">
        <f aca="true" t="shared" si="67" ref="P34">SUM(P29:P33)</f>
        <v>1106579738.5317578</v>
      </c>
      <c r="Q34" s="18">
        <f aca="true" t="shared" si="68" ref="Q34">SUM(Q29:Q33)</f>
        <v>1130924492.7794564</v>
      </c>
      <c r="R34" s="18">
        <f aca="true" t="shared" si="69" ref="R34">SUM(R29:R33)</f>
        <v>1155804831.6206043</v>
      </c>
      <c r="S34" s="18">
        <f aca="true" t="shared" si="70" ref="S34">SUM(S29:S33)</f>
        <v>1181232537.9162576</v>
      </c>
      <c r="T34" s="18">
        <f aca="true" t="shared" si="71" ref="T34">SUM(T29:T33)</f>
        <v>1207219653.7504153</v>
      </c>
      <c r="U34" s="18">
        <f aca="true" t="shared" si="72" ref="U34">SUM(U29:U33)</f>
        <v>1233778486.1329243</v>
      </c>
      <c r="V34" s="18">
        <f aca="true" t="shared" si="73" ref="V34">SUM(V29:V33)</f>
        <v>1260921612.827849</v>
      </c>
      <c r="W34" s="18">
        <f aca="true" t="shared" si="74" ref="W34">SUM(W29:W33)</f>
        <v>1288661888.3100615</v>
      </c>
      <c r="X34" s="18">
        <f aca="true" t="shared" si="75" ref="X34">SUM(X29:X33)</f>
        <v>1317012449.8528829</v>
      </c>
      <c r="Y34" s="18">
        <f aca="true" t="shared" si="76" ref="Y34">SUM(Y29:Y33)</f>
        <v>1345986723.7496462</v>
      </c>
      <c r="Z34" s="18">
        <f aca="true" t="shared" si="77" ref="Z34">SUM(Z29:Z33)</f>
        <v>1375598431.6721387</v>
      </c>
      <c r="AA34" s="18">
        <f aca="true" t="shared" si="78" ref="AA34">SUM(AA29:AA33)</f>
        <v>1405861597.1689255</v>
      </c>
      <c r="AB34" s="18">
        <f aca="true" t="shared" si="79" ref="AB34">SUM(AB29:AB33)</f>
        <v>1436790552.3066423</v>
      </c>
      <c r="AC34" s="18">
        <f aca="true" t="shared" si="80" ref="AC34">SUM(AC29:AC33)</f>
        <v>1468399944.4573882</v>
      </c>
      <c r="AD34" s="18">
        <f aca="true" t="shared" si="81" ref="AD34">SUM(AD29:AD33)</f>
        <v>1500704743.235451</v>
      </c>
      <c r="AE34" s="18">
        <f aca="true" t="shared" si="82" ref="AE34">SUM(AE29:AE33)</f>
        <v>1533720247.5866303</v>
      </c>
      <c r="AF34" s="18">
        <f aca="true" t="shared" si="83" ref="AF34">SUM(AF29:AF33)</f>
        <v>1567462093.0335367</v>
      </c>
      <c r="AG34" s="18">
        <f aca="true" t="shared" si="84" ref="AG34">SUM(AG29:AG33)</f>
        <v>1601946259.0802743</v>
      </c>
      <c r="AH34" s="18">
        <f aca="true" t="shared" si="85" ref="AH34">SUM(AH29:AH33)</f>
        <v>1637189076.7800407</v>
      </c>
      <c r="AI34" s="18">
        <f aca="true" t="shared" si="86" ref="AI34">SUM(AI29:AI33)</f>
        <v>1673207236.4692013</v>
      </c>
      <c r="AJ34" s="18">
        <f aca="true" t="shared" si="87" ref="AJ34">SUM(AJ29:AJ33)</f>
        <v>1710017795.671524</v>
      </c>
      <c r="AK34" s="18">
        <f aca="true" t="shared" si="88" ref="AK34">SUM(AK29:AK33)</f>
        <v>1747638187.1762974</v>
      </c>
      <c r="AL34" s="18">
        <f aca="true" t="shared" si="89" ref="AL34">SUM(AL29:AL33)</f>
        <v>1786086227.294176</v>
      </c>
      <c r="AM34" s="18">
        <f aca="true" t="shared" si="90" ref="AM34">SUM(AM29:AM33)</f>
        <v>1825380124.2946482</v>
      </c>
      <c r="AN34" s="18">
        <f aca="true" t="shared" si="91" ref="AN34">SUM(AN29:AN33)</f>
        <v>1865538487.0291305</v>
      </c>
      <c r="AO34" s="18">
        <f aca="true" t="shared" si="92" ref="AO34">SUM(AO29:AO33)</f>
        <v>1906580333.7437708</v>
      </c>
      <c r="AP34" s="18">
        <f aca="true" t="shared" si="93" ref="AP34">SUM(AP29:AP33)</f>
        <v>1948525101.0861344</v>
      </c>
      <c r="AQ34" s="18">
        <f aca="true" t="shared" si="94" ref="AQ34">SUM(AQ29:AQ33)</f>
        <v>1991392653.3100293</v>
      </c>
      <c r="AR34" s="18">
        <f aca="true" t="shared" si="95" ref="AR34">SUM(AR29:AR33)</f>
        <v>2035203291.6828496</v>
      </c>
      <c r="AS34" s="18">
        <f aca="true" t="shared" si="96" ref="AS34">SUM(AS29:AS33)</f>
        <v>2079977764.0998728</v>
      </c>
      <c r="AT34" s="18">
        <f aca="true" t="shared" si="97" ref="AT34">SUM(AT29:AT33)</f>
        <v>2125737274.9100702</v>
      </c>
      <c r="AU34" s="18">
        <f aca="true" t="shared" si="98" ref="AU34">SUM(AU29:AU33)</f>
        <v>2172503494.9580917</v>
      </c>
      <c r="AV34" s="18">
        <f aca="true" t="shared" si="99" ref="AV34">SUM(AV29:AV33)</f>
        <v>2220298571.8471694</v>
      </c>
      <c r="AW34" s="18">
        <f aca="true" t="shared" si="100" ref="AW34">SUM(AW29:AW33)</f>
        <v>2269145140.427808</v>
      </c>
      <c r="AX34" s="18">
        <f aca="true" t="shared" si="101" ref="AX34">SUM(AX29:AX33)</f>
        <v>2319066333.517219</v>
      </c>
      <c r="AY34" s="18">
        <f aca="true" t="shared" si="102" ref="AY34">SUM(AY29:AY33)</f>
        <v>2370085792.854598</v>
      </c>
      <c r="AZ34" s="18">
        <f aca="true" t="shared" si="103" ref="AZ34">SUM(AZ29:AZ33)</f>
        <v>2422227680.2973995</v>
      </c>
      <c r="BA34" s="19">
        <f aca="true" t="shared" si="104" ref="BA34">SUM(BA29:BA33)</f>
        <v>2475516689.2639422</v>
      </c>
    </row>
    <row r="35" ht="15.75" thickBot="1"/>
    <row r="36" spans="1:4" ht="45">
      <c r="A36" s="10" t="s">
        <v>4</v>
      </c>
      <c r="B36" s="36" t="s">
        <v>12</v>
      </c>
      <c r="C36" s="36" t="s">
        <v>13</v>
      </c>
      <c r="D36" s="37" t="s">
        <v>14</v>
      </c>
    </row>
    <row r="37" spans="1:4" ht="15">
      <c r="A37" s="13" t="s">
        <v>7</v>
      </c>
      <c r="B37" s="8">
        <v>58857599.184086636</v>
      </c>
      <c r="C37" s="34">
        <f>(B5+B13+B21)/B37</f>
        <v>8.077497156132248</v>
      </c>
      <c r="D37" s="35">
        <f>(B5+B13+B29+B21)/B37</f>
        <v>19.462300793201937</v>
      </c>
    </row>
    <row r="38" spans="1:4" ht="15">
      <c r="A38" s="13" t="s">
        <v>8</v>
      </c>
      <c r="B38" s="8">
        <v>4713307.548380222</v>
      </c>
      <c r="C38" s="34">
        <f aca="true" t="shared" si="105" ref="C38:C41">(B6+B14+B22)/B38</f>
        <v>13.15005985113476</v>
      </c>
      <c r="D38" s="35">
        <f aca="true" t="shared" si="106" ref="D38:D42">(B6+B14+B30+B22)/B38</f>
        <v>24.967023734028846</v>
      </c>
    </row>
    <row r="39" spans="1:4" ht="15">
      <c r="A39" s="13" t="s">
        <v>9</v>
      </c>
      <c r="B39" s="8">
        <v>9065763.943551244</v>
      </c>
      <c r="C39" s="34">
        <f t="shared" si="105"/>
        <v>12.496576066533802</v>
      </c>
      <c r="D39" s="35">
        <f t="shared" si="106"/>
        <v>27.21867820131953</v>
      </c>
    </row>
    <row r="40" spans="1:4" ht="15">
      <c r="A40" s="13" t="s">
        <v>5</v>
      </c>
      <c r="B40" s="8">
        <v>3042905.788482571</v>
      </c>
      <c r="C40" s="34">
        <f t="shared" si="105"/>
        <v>32.774538019505556</v>
      </c>
      <c r="D40" s="35">
        <f t="shared" si="106"/>
        <v>47.87456060436554</v>
      </c>
    </row>
    <row r="41" spans="1:4" ht="15.75" thickBot="1">
      <c r="A41" s="15" t="s">
        <v>6</v>
      </c>
      <c r="B41" s="9">
        <v>582878.6151996234</v>
      </c>
      <c r="C41" s="38">
        <f t="shared" si="105"/>
        <v>42.24440203611115</v>
      </c>
      <c r="D41" s="39">
        <f t="shared" si="106"/>
        <v>55.167333362472284</v>
      </c>
    </row>
    <row r="42" spans="1:4" ht="16.5" thickBot="1" thickTop="1">
      <c r="A42" s="17" t="s">
        <v>10</v>
      </c>
      <c r="B42" s="18">
        <f>SUM(B37:B41)</f>
        <v>76262455.0797003</v>
      </c>
      <c r="C42" s="40">
        <f>(B10+B18+B26)/B42</f>
        <v>10.1628850567323</v>
      </c>
      <c r="D42" s="41">
        <f t="shared" si="106"/>
        <v>22.131116901967616</v>
      </c>
    </row>
    <row r="44" ht="15">
      <c r="A44" t="s">
        <v>15</v>
      </c>
    </row>
    <row r="45" ht="15">
      <c r="A45" s="7" t="s">
        <v>19</v>
      </c>
    </row>
    <row r="46" ht="15">
      <c r="A46" t="s">
        <v>25</v>
      </c>
    </row>
    <row r="47" ht="15">
      <c r="A47" s="7" t="s">
        <v>16</v>
      </c>
    </row>
    <row r="48" ht="15">
      <c r="A48" s="7" t="s">
        <v>22</v>
      </c>
    </row>
    <row r="49" ht="15">
      <c r="A49" s="7" t="s">
        <v>26</v>
      </c>
    </row>
    <row r="50" ht="15">
      <c r="A50" s="7" t="s">
        <v>24</v>
      </c>
    </row>
    <row r="51" ht="15">
      <c r="A51" s="7" t="s">
        <v>17</v>
      </c>
    </row>
    <row r="52" ht="15">
      <c r="A52" s="43" t="s">
        <v>27</v>
      </c>
    </row>
    <row r="53" ht="15">
      <c r="A53" s="43" t="s">
        <v>28</v>
      </c>
    </row>
  </sheetData>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Ashby,Gordon S (BPA) - PGA-6</dc:creator>
  <cp:keywords/>
  <dc:description/>
  <cp:lastModifiedBy>Ashby,Gordon S (BPA) - PGA-6</cp:lastModifiedBy>
  <dcterms:created xsi:type="dcterms:W3CDTF">2022-07-07T18:41:41Z</dcterms:created>
  <dcterms:modified xsi:type="dcterms:W3CDTF">2022-07-08T21:32:43Z</dcterms:modified>
  <cp:category/>
  <cp:version/>
  <cp:contentType/>
  <cp:contentStatus/>
</cp:coreProperties>
</file>