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colors8.xml" ContentType="application/vnd.ms-office.chartcolorstyle+xml"/>
  <Override PartName="/xl/charts/colors2.xml" ContentType="application/vnd.ms-office.chartcolorstyle+xml"/>
  <Override PartName="/xl/charts/style2.xml" ContentType="application/vnd.ms-office.chartstyle+xml"/>
  <Override PartName="/xl/charts/style8.xml" ContentType="application/vnd.ms-office.chartstyle+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colors4.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4.xml" ContentType="application/vnd.ms-office.chartstyle+xml"/>
  <Override PartName="/xl/charts/style5.xml" ContentType="application/vnd.ms-office.chartstyle+xml"/>
  <Override PartName="/xl/charts/colors5.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20" windowWidth="9090" windowHeight="9075" activeTab="0"/>
  </bookViews>
  <sheets>
    <sheet name="Info" sheetId="19" r:id="rId1"/>
    <sheet name="RT1SC" sheetId="3" r:id="rId2"/>
    <sheet name="RHWM" sheetId="1" r:id="rId3"/>
    <sheet name="RootCalculations" sheetId="2" r:id="rId4"/>
    <sheet name="Data4Graph" sheetId="4" r:id="rId5"/>
    <sheet name="StartRateAll" sheetId="9" r:id="rId6"/>
    <sheet name="EndRateAll" sheetId="12" r:id="rId7"/>
    <sheet name="EndRateHybrid&amp;Rollover50-50" sheetId="14" r:id="rId8"/>
    <sheet name="EndRateHybrid&amp;Melded" sheetId="13" r:id="rId9"/>
    <sheet name="RateImpactsStart" sheetId="10" r:id="rId10"/>
    <sheet name="RateImpactEnd" sheetId="11" r:id="rId11"/>
    <sheet name="StartQuanity" sheetId="15" r:id="rId12"/>
    <sheet name="EndQuanity" sheetId="16" r:id="rId13"/>
    <sheet name="StartRates" sheetId="18" r:id="rId14"/>
    <sheet name="EndRates" sheetId="17" r:id="rId15"/>
  </sheets>
  <definedNames>
    <definedName name="_xlnm._FilterDatabase" localSheetId="4" hidden="1">'Data4Graph'!$B$6:$U$141</definedName>
    <definedName name="_xlnm.Print_Area" localSheetId="2">'RHWM'!$A$1:$O$149</definedName>
    <definedName name="_xlnm.Print_Area" localSheetId="3">'RootCalculations'!$A$14:$N$162</definedName>
    <definedName name="_xlnm.Print_Area" localSheetId="1">'RT1SC'!$A$1:$J$16</definedName>
    <definedName name="_xlnm.Print_Titles" localSheetId="2">'RHWM'!$1:$3</definedName>
    <definedName name="_xlnm.Print_Titles" localSheetId="3">'RootCalculations'!$14:$16</definedName>
  </definedNames>
  <calcPr calcId="162913"/>
</workbook>
</file>

<file path=xl/sharedStrings.xml><?xml version="1.0" encoding="utf-8"?>
<sst xmlns="http://schemas.openxmlformats.org/spreadsheetml/2006/main" count="1502" uniqueCount="279">
  <si>
    <t>TOC</t>
  </si>
  <si>
    <t>A*</t>
  </si>
  <si>
    <t>B</t>
  </si>
  <si>
    <t>C</t>
  </si>
  <si>
    <t>D</t>
  </si>
  <si>
    <t>E</t>
  </si>
  <si>
    <t>F**</t>
  </si>
  <si>
    <t>G**</t>
  </si>
  <si>
    <t>H</t>
  </si>
  <si>
    <t>I</t>
  </si>
  <si>
    <t>J</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</si>
  <si>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</si>
  <si>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</si>
  <si>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</si>
  <si>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</si>
  <si>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</si>
  <si>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</si>
  <si>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</si>
  <si>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</si>
  <si>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</si>
  <si>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</si>
  <si>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</si>
  <si>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</si>
  <si>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</si>
  <si>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</si>
  <si>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</si>
  <si>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</si>
  <si>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</si>
  <si>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</si>
  <si>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</si>
  <si>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</si>
  <si>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</si>
  <si>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</si>
  <si>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</si>
  <si>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</si>
  <si>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</si>
  <si>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</si>
  <si>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</si>
  <si>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</si>
  <si>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</si>
  <si>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</si>
  <si>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</si>
  <si>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</si>
  <si>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</si>
  <si>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</si>
  <si>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</si>
  <si>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</si>
  <si>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</si>
  <si>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</si>
  <si>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</si>
  <si>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</si>
  <si>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</si>
  <si>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</si>
  <si>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</si>
  <si>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</si>
  <si>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</si>
  <si>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</si>
  <si>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</si>
  <si>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</si>
  <si>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</si>
  <si>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</si>
  <si>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</si>
  <si>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</si>
  <si>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</si>
  <si>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</si>
  <si>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</si>
  <si>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</si>
  <si>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</si>
  <si>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</si>
  <si>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</si>
  <si>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</si>
  <si>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</si>
  <si>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</si>
  <si>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</si>
  <si>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</si>
  <si>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</si>
  <si>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</si>
  <si>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</si>
  <si>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</si>
  <si>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</si>
  <si>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</si>
  <si>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</si>
  <si>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</si>
  <si>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</si>
  <si>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</si>
  <si>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</si>
  <si>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</si>
  <si>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</si>
  <si>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</si>
  <si>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</si>
  <si>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</si>
  <si>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</si>
  <si>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</si>
  <si>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</si>
  <si>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</si>
  <si>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</si>
  <si>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</si>
  <si>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</si>
  <si>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</si>
  <si>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</si>
  <si>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</si>
  <si>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</si>
  <si>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</si>
  <si>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</si>
  <si>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</si>
  <si>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</si>
  <si>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</si>
  <si>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</si>
  <si>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</si>
  <si>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</si>
  <si>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</si>
  <si>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</si>
  <si>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</si>
  <si>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</si>
  <si>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</si>
  <si>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</si>
  <si>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</si>
  <si>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</si>
  <si>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</si>
  <si>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</si>
  <si>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</si>
  <si>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</si>
  <si>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</si>
  <si>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</si>
  <si>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</si>
  <si>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</si>
  <si>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</si>
  <si>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</si>
  <si>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</si>
  <si>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</si>
  <si>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</si>
  <si>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</si>
  <si>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</si>
  <si>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</si>
  <si>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</si>
  <si>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</si>
  <si>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</si>
  <si>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</si>
  <si>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</si>
  <si>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</si>
  <si>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</si>
  <si>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</si>
  <si>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</si>
  <si>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</si>
  <si>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</si>
  <si>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</si>
  <si>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</si>
  <si>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</si>
  <si>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</si>
  <si>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</si>
  <si>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</si>
  <si>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</si>
  <si>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</si>
  <si>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</si>
  <si>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</si>
  <si>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T1SFCO</t>
  </si>
  <si>
    <t>RT1SC</t>
  </si>
  <si>
    <t>RT1SC System Shape</t>
  </si>
  <si>
    <t>HLH</t>
  </si>
  <si>
    <t>LLH</t>
  </si>
  <si>
    <t>Kalispel Tribe Utility</t>
  </si>
  <si>
    <t>Initial CHWM</t>
  </si>
  <si>
    <t>* CHWMs are from the Final CHWMs spreadsheet published on May 19, 2011, as adjusted for Retained Provisional CHWM on April 7, 2014 and Additional CHWMs,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parties); c) Jefferson PUD's CHWM was finalized and accounts for wheel turning load at Port Townsend Paper; and d) Kalispel's annexation of Inland Power's Initial CHWM to form a New Public.</t>
  </si>
  <si>
    <t>** The Existing/Other Resource column includes the following:  a) Existing Resource amounts in Exhibit A;  b) New Resource amounts in Exhibit A that have been added to offset Tier 1 Load (Fall River's Chester Hydro; Lane Electric's King Estate; Lower Valley's Culinary, Lower Swift Creek, and Upper Swift Creek; Salmon River's Rock Creek Hydro; Tillamook's Farm Power; and Umatilla's Moyer-Tolles Solar Array); and c) forecast generation amounts for any Consumer-Owned Resources serving either i) Onsite Consumer Load (Midstate's Interfor), or (ii) NLSL (Flathead's Sierra Pacific Biomass).</t>
  </si>
  <si>
    <t>Table 1: Tier 1 System Capability for FY 2024-2025 Rate Period</t>
  </si>
  <si>
    <t>Additional CHWM through BP-22</t>
  </si>
  <si>
    <t>TRL 2025</t>
  </si>
  <si>
    <t>Additional CHWM 2024</t>
  </si>
  <si>
    <t>Total Additional CHWM</t>
  </si>
  <si>
    <t>2024 CHWM</t>
  </si>
  <si>
    <t>Table 2: RHWM Process Outputs for FY 2024-25 Rate Period - RHWMs</t>
  </si>
  <si>
    <t>Table 3: RHWM Process Outputs for FY 2024-2025 Rate Period - Above RHWM Load Service</t>
  </si>
  <si>
    <t>Harney Elec Coop***</t>
  </si>
  <si>
    <t>Pend Oreille County PUD  #1***</t>
  </si>
  <si>
    <t>*** Harney's NLSL amounts include a forecasted NLSL and Pend Oreille's NLSL amounts include a planned NLSL, official determination for these NLSLs to occur later this year.</t>
  </si>
  <si>
    <t>CHWM 2024</t>
  </si>
  <si>
    <t>TRL 2024</t>
  </si>
  <si>
    <t>NLSL 2024</t>
  </si>
  <si>
    <t>NLSL 2025</t>
  </si>
  <si>
    <t>Existing/Other Resource aMW 2024</t>
  </si>
  <si>
    <t>Existing/Other Resource aMW 2025</t>
  </si>
  <si>
    <t>TRL - NLSL - Existing Resource 2024</t>
  </si>
  <si>
    <t>TRL - NLSL - Existing Resource 2025</t>
  </si>
  <si>
    <t>RHWM 2024</t>
  </si>
  <si>
    <t>Above RHWM 2024</t>
  </si>
  <si>
    <t>Above RHWM 2025</t>
  </si>
  <si>
    <t>Above RHWM Load Served at the LS rate 2024</t>
  </si>
  <si>
    <t>Above RHWM Load Served at the LS rate 2025</t>
  </si>
  <si>
    <t>Remaining Above RHWM 2024</t>
  </si>
  <si>
    <t>Remaining Above RHWM 2025</t>
  </si>
  <si>
    <t>RHWM</t>
  </si>
  <si>
    <t>Above RHWM/Augmentation Cost ($/MWh)</t>
  </si>
  <si>
    <t>Start</t>
  </si>
  <si>
    <t>End</t>
  </si>
  <si>
    <t>Hybrid Tier</t>
  </si>
  <si>
    <t>Melded</t>
  </si>
  <si>
    <t>Start Total Effective Rate ($/MWh)</t>
  </si>
  <si>
    <t>Load Change</t>
  </si>
  <si>
    <t>Load Change Lower Bound</t>
  </si>
  <si>
    <t>Load Change Upper Bound</t>
  </si>
  <si>
    <t>End Rate ($/MWh)</t>
  </si>
  <si>
    <t>Effective Rate Change to Self</t>
  </si>
  <si>
    <t>Effective Rate Change to Pure</t>
  </si>
  <si>
    <t>Effective Rate Change to Hybrid</t>
  </si>
  <si>
    <t>Existing Federal System (aMW)</t>
  </si>
  <si>
    <t>Start TRL - NLSL - Existing Resources</t>
  </si>
  <si>
    <t>Start Above RHWM Load</t>
  </si>
  <si>
    <t>Start Unused RHWM Load</t>
  </si>
  <si>
    <t>End TRL - NLSL - Existing Resources</t>
  </si>
  <si>
    <t>Start Tier 1 Purchase</t>
  </si>
  <si>
    <t>End Tier 1 Purchase</t>
  </si>
  <si>
    <t xml:space="preserve">End Above RHWM </t>
  </si>
  <si>
    <t>End Unused RHWM Load</t>
  </si>
  <si>
    <t>Fully Subcribed Tier 1 Cost without Aug ($/MWh)</t>
  </si>
  <si>
    <t>Revenue Requirement before Aug</t>
  </si>
  <si>
    <t>Total RHWM</t>
  </si>
  <si>
    <t>Start Augmentation</t>
  </si>
  <si>
    <t>Start Total Unused RHWM Load</t>
  </si>
  <si>
    <t>Start Total Tier 1 Load</t>
  </si>
  <si>
    <t>Start Tier 1 Rate $/MWh</t>
  </si>
  <si>
    <t>End Total Tier 1 Load</t>
  </si>
  <si>
    <t>End Augmentation</t>
  </si>
  <si>
    <t>End Total Unused RHWM Load</t>
  </si>
  <si>
    <t>End Tier 1 Rate $/MWh</t>
  </si>
  <si>
    <t xml:space="preserve">Start Power Purchases </t>
  </si>
  <si>
    <t>Start Power Sales</t>
  </si>
  <si>
    <t>Start Firm Surplus</t>
  </si>
  <si>
    <t>Start PF Rate $/MWh</t>
  </si>
  <si>
    <t>Start Total Above RHWM Load</t>
  </si>
  <si>
    <t>End Total Above RHWM Load</t>
  </si>
  <si>
    <t>Start Tier 1 Augmentation</t>
  </si>
  <si>
    <t>End Tier 1 Augmentation</t>
  </si>
  <si>
    <t>End Firm Surplus</t>
  </si>
  <si>
    <t>End Power Sales</t>
  </si>
  <si>
    <t>End PF Rate $/MWh</t>
  </si>
  <si>
    <t>End Total TRL</t>
  </si>
  <si>
    <t>% Keep Above/Unused RHWM</t>
  </si>
  <si>
    <t>Effective Rate Change to Old Pure</t>
  </si>
  <si>
    <t>End TRL</t>
  </si>
  <si>
    <t>Start TRL</t>
  </si>
  <si>
    <t>Total Load Change</t>
  </si>
  <si>
    <t>Start Total TRL</t>
  </si>
  <si>
    <t>End Tier 1 Rate</t>
  </si>
  <si>
    <t>Rollover Tier</t>
  </si>
  <si>
    <t>Rollover 50/50 Tier</t>
  </si>
  <si>
    <t>Utility</t>
  </si>
  <si>
    <t>Max</t>
  </si>
  <si>
    <t>Min</t>
  </si>
  <si>
    <t>Start Aug</t>
  </si>
  <si>
    <t>End Aug</t>
  </si>
  <si>
    <t>End Above-RHWM</t>
  </si>
  <si>
    <t>N/A</t>
  </si>
  <si>
    <t>Names</t>
  </si>
  <si>
    <t>Acquisition Cost ($/MWh)</t>
  </si>
  <si>
    <t>Various Graph Stats &amp; Labels</t>
  </si>
  <si>
    <t>End Unused RHWM</t>
  </si>
  <si>
    <t>Quantity Graph</t>
  </si>
  <si>
    <t>Augmentation</t>
  </si>
  <si>
    <t>Above-RHWM</t>
  </si>
  <si>
    <t>Unused RHWM</t>
  </si>
  <si>
    <t>Firm Surplus</t>
  </si>
  <si>
    <t>Tier 1 / PF Public</t>
  </si>
  <si>
    <t>Contact information:</t>
  </si>
  <si>
    <t xml:space="preserve">post2028@bpa.gov </t>
  </si>
  <si>
    <t>Date released</t>
  </si>
  <si>
    <t>Context:</t>
  </si>
  <si>
    <t>System Size and Rate Design Tool</t>
  </si>
  <si>
    <t>Table of Contents</t>
  </si>
  <si>
    <t>Tab</t>
  </si>
  <si>
    <t>Description</t>
  </si>
  <si>
    <t>Info</t>
  </si>
  <si>
    <t xml:space="preserve">BPA has developed this tool using the final BP-24 RHWM spreadsheet as its base to help customers understand how different levels of augmentation and rate design can impact the effective rate different customers may pay for power.  The tool assumes all Above-RHWM load will cost the same regardless of whether BPA serves it through a Tier 2 rate or the customer serves it with a non-Federal resource.  The analysis includes a "start" evaluation and an "end" evaluation - the start being the start of the contract and the end being some later point in time after load changes are considered.  The load changes are set to be random and will repopulate new random load changes each time the spreadsheet is opened, changed, saved, or refreshed by pressing the F9 key on your keyboard.  The results do not include any other rate design aspects that can cause different customer effective rates, meaning the results are an annual evaluation of Tier 1 and Above-RHWM amounts (if applicable) only and do not consider monthly, HLH, and LLH shape differences.  Similarly, the tool does not apply LDD, IRD, demand, or any other rate design components that ultimately cause customers to pay different effective $/MWh amounts for the power they purchase from BPA.  </t>
  </si>
  <si>
    <t>An overview of the tool.</t>
  </si>
  <si>
    <t xml:space="preserve">The base RHWM used in the calculations.  </t>
  </si>
  <si>
    <t xml:space="preserve">The base RT1SC used in the calculations.  </t>
  </si>
  <si>
    <t>RootCalculations</t>
  </si>
  <si>
    <t>Data4Graphs</t>
  </si>
  <si>
    <t>Sorts and summarizes the RootCalculations information and creates dynamic labels for the graphs produced by the tool.</t>
  </si>
  <si>
    <t>Tab used to set augmentation costs, load change assumptions for the "end" state, and the calculation of the effective rate under 4 different frameworks.  "Rollover Tier" assumes BPA continues to Tier the system and carries forward with the exact same RHWM used in Regional Dialogue.  "Rollover 50/50 Tier" assumes Regional Dialogue tiered rates but reduces Above-RHWM exposure by 50% and reduces Unused-RHWM by 50%.  "Hybrid" removes all Above-RHWM exposure at the start of the contract and leaves all Unused-RHWM unchanged from BP-24.  "Melded" assumes BPA returns to a melded rate construct, protects the base PF rate from large load growth limit (not defined or implemented in tool), and uses other tools to encourage non-Federal resource development.   This tab also has various checks to ensure each is collecting the same amount of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</si>
</sst>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_(* #,##0.00_);\(* #,##0.00\);_(* &quot;-&quot;??_);_(@_)"/>
    <numFmt numFmtId="170" formatCode="#,##0.0_)\x;\(#,##0.0\)\x;0.0_)\x;@_)_x"/>
    <numFmt numFmtId="171" formatCode="#,##0.0_);\(#,##0.0\);#,##0.0_);@_)"/>
    <numFmt numFmtId="172" formatCode="&quot;$&quot;_(#,##0.00_);&quot;$&quot;\(#,##0.00\);&quot;$&quot;_(0.00_);@_)"/>
    <numFmt numFmtId="173" formatCode="#,##0.00_);\(#,##0.00\);0.00_);@_)"/>
    <numFmt numFmtId="174" formatCode="\€_(#,##0.00_);\€\(#,##0.00\);\€_(0.00_);@_)"/>
    <numFmt numFmtId="175" formatCode="0.0_)\%;\(0.0\)\%;0.0_)\%;@_)_%"/>
    <numFmt numFmtId="176" formatCode="#,##0.0_)_%;\(#,##0.0\)_%;0.0_)_%;@_)_%"/>
    <numFmt numFmtId="177" formatCode="#,##0.0_)_x;\(#,##0.0\)_x;0.0_)_x;@_)_x"/>
    <numFmt numFmtId="178" formatCode="0.000%;;"/>
    <numFmt numFmtId="179" formatCode="[$-409]mmm\-yy;@"/>
    <numFmt numFmtId="180" formatCode="_(* #,##0_);_(* \(#,##0\);_(* &quot;-&quot;??_);_(@_)"/>
    <numFmt numFmtId="181" formatCode="_(* #,##0.000_);_(* \(#,##0.000\);_(* &quot;-&quot;???_);_(@_)"/>
    <numFmt numFmtId="182" formatCode="_(&quot;$&quot;* #,##0_);_(&quot;$&quot;* \(#,##0\);_(&quot;$&quot;* &quot;-&quot;??_);_(@_)"/>
  </numFmts>
  <fonts count="97">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
      <b/>
      <sz val="14"/>
      <color theme="1"/>
      <name val="Arial"/>
      <family val="2"/>
    </font>
    <font>
      <sz val="11"/>
      <color theme="1"/>
      <name val="Arial"/>
      <family val="2"/>
    </font>
    <font>
      <b/>
      <sz val="11"/>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1"/>
      <color theme="1" tint="0.35"/>
      <name val="Calibri"/>
      <family val="2"/>
    </font>
    <font>
      <sz val="9"/>
      <color theme="1" tint="0.25"/>
      <name val="Calibri"/>
      <family val="2"/>
    </font>
    <font>
      <sz val="9"/>
      <color theme="1" tint="0.35"/>
      <name val="+mn-cs"/>
      <family val="2"/>
    </font>
    <font>
      <sz val="10"/>
      <color theme="1" tint="0.35"/>
      <name val="Calibri"/>
      <family val="2"/>
    </font>
    <font>
      <sz val="9"/>
      <color theme="1" tint="0.35"/>
      <name val="Calibri"/>
      <family val="2"/>
    </font>
    <font>
      <sz val="11"/>
      <color theme="0"/>
      <name val="Calibri"/>
      <family val="2"/>
    </font>
    <font>
      <sz val="14"/>
      <color theme="1" tint="0.35"/>
      <name val="Calibri"/>
      <family val="2"/>
    </font>
    <font>
      <sz val="7"/>
      <color theme="1" tint="0.35"/>
      <name val="+mn-cs"/>
      <family val="2"/>
    </font>
    <font>
      <sz val="10"/>
      <color theme="0"/>
      <name val="Arial"/>
      <family val="2"/>
    </font>
    <font>
      <sz val="9"/>
      <color theme="0"/>
      <name val="Arial"/>
      <family val="2"/>
    </font>
  </fonts>
  <fills count="35">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rgb="FF003C71"/>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5" tint="0.5999900102615356"/>
        <bgColor indexed="64"/>
      </patternFill>
    </fill>
  </fills>
  <borders count="40">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style="medium"/>
      <right/>
      <top/>
      <bottom style="thin"/>
    </border>
    <border>
      <left/>
      <right style="medium"/>
      <top/>
      <bottom style="thin"/>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top style="thin"/>
      <bottom style="thin"/>
    </border>
    <border>
      <left/>
      <right style="medium"/>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2" fillId="0" borderId="0" applyNumberFormat="0" applyFill="0" applyBorder="0" applyAlignment="0" applyProtection="0"/>
    <xf numFmtId="0" fontId="12" fillId="2" borderId="0" applyNumberFormat="0" applyFont="0" applyAlignment="0" applyProtection="0"/>
    <xf numFmtId="0" fontId="12" fillId="2" borderId="0" applyNumberFormat="0" applyFont="0" applyAlignment="0" applyProtection="0"/>
    <xf numFmtId="170" fontId="12" fillId="0" borderId="0" applyFont="0" applyFill="0" applyBorder="0" applyAlignment="0" applyProtection="0"/>
    <xf numFmtId="170" fontId="12" fillId="0" borderId="0" applyFont="0" applyFill="0" applyBorder="0" applyAlignment="0" applyProtection="0"/>
    <xf numFmtId="177" fontId="12" fillId="0" borderId="0" applyFont="0" applyFill="0" applyBorder="0" applyProtection="0">
      <alignment horizontal="right"/>
    </xf>
    <xf numFmtId="177" fontId="12" fillId="0" borderId="0" applyFont="0" applyFill="0" applyBorder="0" applyProtection="0">
      <alignment horizontal="right"/>
    </xf>
    <xf numFmtId="0" fontId="53" fillId="0" borderId="0" applyNumberFormat="0" applyFill="0" applyBorder="0" applyProtection="0">
      <alignment vertical="top"/>
    </xf>
    <xf numFmtId="0" fontId="50" fillId="0" borderId="1" applyNumberFormat="0" applyFill="0" applyAlignment="0" applyProtection="0"/>
    <xf numFmtId="0" fontId="54" fillId="0" borderId="2" applyNumberFormat="0" applyFill="0" applyProtection="0">
      <alignment horizontal="center"/>
    </xf>
    <xf numFmtId="0" fontId="54" fillId="0" borderId="0" applyNumberFormat="0" applyFill="0" applyBorder="0" applyProtection="0">
      <alignment horizontal="left"/>
    </xf>
    <xf numFmtId="0" fontId="55" fillId="0" borderId="0" applyNumberFormat="0" applyFill="0" applyBorder="0" applyProtection="0">
      <alignment horizontal="centerContinuous"/>
    </xf>
    <xf numFmtId="0" fontId="35" fillId="3" borderId="0" applyNumberFormat="0" applyBorder="0" applyAlignment="0" applyProtection="0"/>
    <xf numFmtId="0" fontId="29"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35" fillId="4" borderId="0" applyNumberFormat="0" applyBorder="0" applyAlignment="0" applyProtection="0"/>
    <xf numFmtId="0" fontId="29"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35" fillId="5" borderId="0" applyNumberFormat="0" applyBorder="0" applyAlignment="0" applyProtection="0"/>
    <xf numFmtId="0" fontId="29"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7" borderId="0" applyNumberFormat="0" applyBorder="0" applyAlignment="0" applyProtection="0"/>
    <xf numFmtId="0" fontId="29"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35" fillId="8" borderId="0" applyNumberFormat="0" applyBorder="0" applyAlignment="0" applyProtection="0"/>
    <xf numFmtId="0" fontId="29"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0" borderId="0" applyNumberFormat="0" applyBorder="0" applyAlignment="0" applyProtection="0"/>
    <xf numFmtId="0" fontId="29"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35" fillId="11" borderId="0" applyNumberFormat="0" applyBorder="0" applyAlignment="0" applyProtection="0"/>
    <xf numFmtId="0" fontId="29"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5" fillId="6" borderId="0" applyNumberFormat="0" applyBorder="0" applyAlignment="0" applyProtection="0"/>
    <xf numFmtId="0" fontId="29"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35" fillId="9" borderId="0" applyNumberFormat="0" applyBorder="0" applyAlignment="0" applyProtection="0"/>
    <xf numFmtId="0" fontId="29"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5" fillId="12" borderId="0" applyNumberFormat="0" applyBorder="0" applyAlignment="0" applyProtection="0"/>
    <xf numFmtId="0" fontId="29"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36" fillId="13" borderId="0" applyNumberFormat="0" applyBorder="0" applyAlignment="0" applyProtection="0"/>
    <xf numFmtId="0" fontId="28"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36" fillId="10" borderId="0" applyNumberFormat="0" applyBorder="0" applyAlignment="0" applyProtection="0"/>
    <xf numFmtId="0" fontId="28"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36" fillId="11" borderId="0" applyNumberFormat="0" applyBorder="0" applyAlignment="0" applyProtection="0"/>
    <xf numFmtId="0" fontId="2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16"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6" fillId="17" borderId="0" applyNumberFormat="0" applyBorder="0" applyAlignment="0" applyProtection="0"/>
    <xf numFmtId="0" fontId="2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6" fillId="18" borderId="0" applyNumberFormat="0" applyBorder="0" applyAlignment="0" applyProtection="0"/>
    <xf numFmtId="0" fontId="2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36" fillId="19" borderId="0" applyNumberFormat="0" applyBorder="0" applyAlignment="0" applyProtection="0"/>
    <xf numFmtId="0" fontId="2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6" fillId="14"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6" fillId="15"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6" fillId="20"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49" fillId="0" borderId="0" applyNumberFormat="0" applyFill="0" applyBorder="0" applyAlignment="0">
      <protection locked="0"/>
    </xf>
    <xf numFmtId="0" fontId="37" fillId="4" borderId="0" applyNumberFormat="0" applyBorder="0" applyAlignment="0" applyProtection="0"/>
    <xf numFmtId="0" fontId="1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8" fillId="21" borderId="3" applyNumberFormat="0" applyAlignment="0" applyProtection="0"/>
    <xf numFmtId="0" fontId="22" fillId="21" borderId="3" applyNumberFormat="0" applyAlignment="0" applyProtection="0"/>
    <xf numFmtId="0" fontId="59" fillId="21" borderId="3" applyNumberFormat="0" applyAlignment="0" applyProtection="0"/>
    <xf numFmtId="0" fontId="59" fillId="21" borderId="3" applyNumberFormat="0" applyAlignment="0" applyProtection="0"/>
    <xf numFmtId="0" fontId="39" fillId="22" borderId="4" applyNumberFormat="0" applyAlignment="0" applyProtection="0"/>
    <xf numFmtId="0" fontId="24" fillId="22" borderId="4" applyNumberFormat="0" applyAlignment="0" applyProtection="0"/>
    <xf numFmtId="0" fontId="60" fillId="22" borderId="4" applyNumberFormat="0" applyAlignment="0" applyProtection="0"/>
    <xf numFmtId="0" fontId="60" fillId="22" borderId="4" applyNumberFormat="0" applyAlignment="0" applyProtection="0"/>
    <xf numFmtId="0" fontId="61" fillId="0" borderId="0" applyFont="0" applyFill="0" applyBorder="0" applyProtection="0">
      <alignment/>
    </xf>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61" fillId="0" borderId="0" applyFont="0" applyFill="0" applyBorder="0" applyAlignment="0" applyProtection="0"/>
    <xf numFmtId="0" fontId="61" fillId="0" borderId="5" applyNumberFormat="0" applyFont="0" applyFill="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2" fillId="0" borderId="0" applyFill="0" applyBorder="0" applyProtection="0">
      <alignment horizontal="left"/>
    </xf>
    <xf numFmtId="0" fontId="41" fillId="5" borderId="0" applyNumberFormat="0" applyBorder="0" applyAlignment="0" applyProtection="0"/>
    <xf numFmtId="0" fontId="17"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1" fillId="0" borderId="0" applyFont="0" applyFill="0" applyBorder="0" applyProtection="0">
      <alignment/>
    </xf>
    <xf numFmtId="0" fontId="64" fillId="0" borderId="0" applyProtection="0">
      <alignment horizontal="right"/>
    </xf>
    <xf numFmtId="0" fontId="14"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15"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5" fillId="0" borderId="0" applyNumberFormat="0" applyFill="0" applyBorder="0">
      <alignment/>
      <protection locked="0"/>
    </xf>
    <xf numFmtId="0" fontId="42" fillId="0" borderId="0" applyNumberFormat="0" applyFill="0" applyBorder="0">
      <alignment/>
      <protection locked="0"/>
    </xf>
    <xf numFmtId="0" fontId="43" fillId="8" borderId="3" applyNumberFormat="0" applyAlignment="0" applyProtection="0"/>
    <xf numFmtId="0" fontId="20" fillId="8" borderId="3" applyNumberFormat="0" applyAlignment="0" applyProtection="0"/>
    <xf numFmtId="0" fontId="68" fillId="8" borderId="3" applyNumberFormat="0" applyAlignment="0" applyProtection="0"/>
    <xf numFmtId="0" fontId="68" fillId="8" borderId="3" applyNumberFormat="0" applyAlignment="0" applyProtection="0"/>
    <xf numFmtId="0" fontId="44" fillId="0" borderId="9" applyNumberFormat="0" applyFill="0" applyAlignment="0" applyProtection="0"/>
    <xf numFmtId="0" fontId="23" fillId="0" borderId="9"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61" fillId="0" borderId="0" applyFont="0" applyFill="0" applyBorder="0" applyProtection="0">
      <alignment/>
    </xf>
    <xf numFmtId="0" fontId="45" fillId="2" borderId="0" applyNumberFormat="0" applyBorder="0" applyAlignment="0" applyProtection="0"/>
    <xf numFmtId="0" fontId="1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6" fillId="21" borderId="11" applyNumberFormat="0" applyAlignment="0" applyProtection="0"/>
    <xf numFmtId="0" fontId="21" fillId="21" borderId="11" applyNumberFormat="0" applyAlignment="0" applyProtection="0"/>
    <xf numFmtId="0" fontId="71" fillId="21" borderId="11" applyNumberFormat="0" applyAlignment="0" applyProtection="0"/>
    <xf numFmtId="0" fontId="71" fillId="21" borderId="11" applyNumberFormat="0" applyAlignment="0" applyProtection="0"/>
    <xf numFmtId="1" fontId="72" fillId="0" borderId="0" applyProtection="0">
      <alignment horizontal="right" vertical="center"/>
    </xf>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0" fontId="33" fillId="0" borderId="0" applyNumberFormat="0" applyFont="0" applyFill="0" applyBorder="0" applyProtection="0">
      <alignment/>
    </xf>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0" fontId="34" fillId="0" borderId="12">
      <alignment horizontal="center"/>
      <protection/>
    </xf>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0" fontId="33" fillId="24" borderId="0" applyNumberFormat="0" applyFont="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178" fontId="32" fillId="0" borderId="13" applyFont="0" applyFill="0" applyBorder="0" applyAlignment="0" applyProtection="0"/>
    <xf numFmtId="0" fontId="73" fillId="0" borderId="0" applyNumberFormat="0" applyFill="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4" fillId="21" borderId="0" applyNumberFormat="0" applyFont="0" applyBorder="0" applyAlignment="0" applyProtection="0"/>
    <xf numFmtId="0" fontId="75" fillId="0" borderId="0" applyBorder="0" applyProtection="0">
      <alignment vertical="center"/>
    </xf>
    <xf numFmtId="0" fontId="75" fillId="0" borderId="14" applyBorder="0" applyProtection="0">
      <alignment horizontal="right" vertical="center"/>
    </xf>
    <xf numFmtId="0" fontId="76" fillId="25" borderId="0" applyBorder="0" applyProtection="0">
      <alignment horizontal="centerContinuous" vertical="center"/>
    </xf>
    <xf numFmtId="0" fontId="76" fillId="26" borderId="14" applyBorder="0" applyProtection="0">
      <alignment horizontal="centerContinuous" vertical="center"/>
    </xf>
    <xf numFmtId="0" fontId="77" fillId="0" borderId="0" applyBorder="0" applyProtection="0">
      <alignment horizontal="left"/>
    </xf>
    <xf numFmtId="0" fontId="77" fillId="0" borderId="0" applyBorder="0" applyProtection="0">
      <alignment horizontal="left"/>
    </xf>
    <xf numFmtId="0" fontId="51" fillId="0" borderId="0" applyFill="0" applyBorder="0" applyProtection="0">
      <alignment horizontal="left"/>
    </xf>
    <xf numFmtId="0" fontId="12" fillId="0" borderId="13" applyFill="0" applyBorder="0" applyProtection="0">
      <alignment horizontal="left" vertical="top"/>
    </xf>
    <xf numFmtId="0" fontId="12" fillId="0" borderId="13" applyFill="0" applyBorder="0" applyProtection="0">
      <alignment horizontal="left" vertical="top"/>
    </xf>
    <xf numFmtId="0" fontId="13" fillId="0" borderId="0" applyNumberFormat="0" applyFill="0" applyBorder="0" applyAlignment="0" applyProtection="0"/>
    <xf numFmtId="0" fontId="47" fillId="0" borderId="15" applyNumberFormat="0" applyFill="0" applyAlignment="0" applyProtection="0"/>
    <xf numFmtId="0" fontId="27"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196">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11" fillId="0" borderId="0" xfId="0" applyFont="1" applyFill="1"/>
    <xf numFmtId="167" fontId="0" fillId="0" borderId="0" xfId="0" applyNumberFormat="1" applyFill="1"/>
    <xf numFmtId="0" fontId="0" fillId="0" borderId="0" xfId="0" applyFont="1" applyFill="1"/>
    <xf numFmtId="0" fontId="10" fillId="27" borderId="14" xfId="0" applyFont="1" applyFill="1" applyBorder="1" applyAlignment="1">
      <alignment horizontal="center"/>
    </xf>
    <xf numFmtId="167" fontId="10" fillId="27" borderId="14" xfId="0" applyNumberFormat="1" applyFont="1" applyFill="1" applyBorder="1" applyAlignment="1">
      <alignment horizontal="center"/>
    </xf>
    <xf numFmtId="165" fontId="10" fillId="27" borderId="14" xfId="0" applyNumberFormat="1" applyFont="1" applyFill="1" applyBorder="1" applyAlignment="1">
      <alignment horizontal="center" wrapText="1"/>
    </xf>
    <xf numFmtId="166" fontId="10" fillId="27" borderId="14" xfId="0" applyNumberFormat="1" applyFont="1" applyFill="1" applyBorder="1" applyAlignment="1">
      <alignment horizontal="center" wrapText="1"/>
    </xf>
    <xf numFmtId="167" fontId="10"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0" fontId="10" fillId="27" borderId="14" xfId="0" applyFont="1" applyFill="1" applyBorder="1" applyAlignment="1">
      <alignment horizontal="center" wrapText="1"/>
    </xf>
    <xf numFmtId="0" fontId="3" fillId="0" borderId="0" xfId="0" applyFont="1"/>
    <xf numFmtId="166" fontId="3"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0" fontId="9" fillId="0" borderId="14" xfId="0" applyFont="1" applyFill="1" applyBorder="1" applyAlignment="1">
      <alignment wrapText="1"/>
    </xf>
    <xf numFmtId="180" fontId="3" fillId="0" borderId="0" xfId="18" applyNumberFormat="1" applyFont="1"/>
    <xf numFmtId="179" fontId="3" fillId="0" borderId="0" xfId="0" applyNumberFormat="1" applyFont="1"/>
    <xf numFmtId="166" fontId="0" fillId="27" borderId="0" xfId="0" applyNumberFormat="1" applyFill="1"/>
    <xf numFmtId="180" fontId="0" fillId="0" borderId="0" xfId="18" applyNumberFormat="1" applyFont="1"/>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181" fontId="0" fillId="0" borderId="0" xfId="0" applyNumberFormat="1"/>
    <xf numFmtId="43" fontId="0" fillId="0" borderId="0" xfId="0" applyNumberFormat="1"/>
    <xf numFmtId="0" fontId="0" fillId="27" borderId="0" xfId="0" applyFont="1" applyFill="1"/>
    <xf numFmtId="0" fontId="0" fillId="0" borderId="0" xfId="0" applyFont="1" applyFill="1"/>
    <xf numFmtId="0" fontId="0" fillId="0" borderId="0" xfId="0" applyFont="1" applyFill="1" applyAlignment="1">
      <alignment horizontal="right"/>
    </xf>
    <xf numFmtId="43" fontId="0" fillId="0" borderId="0" xfId="0" applyNumberFormat="1" applyFill="1"/>
    <xf numFmtId="44" fontId="0" fillId="0" borderId="0" xfId="16" applyFont="1" applyFill="1"/>
    <xf numFmtId="180" fontId="0" fillId="0" borderId="0" xfId="0" applyNumberFormat="1" applyFill="1"/>
    <xf numFmtId="9" fontId="0" fillId="0" borderId="0" xfId="15" applyFont="1" applyFill="1"/>
    <xf numFmtId="0" fontId="0" fillId="0" borderId="0" xfId="0" applyFont="1"/>
    <xf numFmtId="164" fontId="7" fillId="27" borderId="0" xfId="0" applyNumberFormat="1" applyFont="1" applyFill="1" applyAlignment="1">
      <alignment/>
    </xf>
    <xf numFmtId="0" fontId="10" fillId="27" borderId="16" xfId="0" applyFont="1" applyFill="1" applyBorder="1" applyAlignment="1">
      <alignment horizontal="center" wrapText="1"/>
    </xf>
    <xf numFmtId="0" fontId="10" fillId="27" borderId="17" xfId="0" applyFont="1" applyFill="1" applyBorder="1" applyAlignment="1">
      <alignment horizontal="center" wrapText="1"/>
    </xf>
    <xf numFmtId="168" fontId="3" fillId="0" borderId="0" xfId="18" applyNumberFormat="1" applyFont="1" applyFill="1" applyBorder="1"/>
    <xf numFmtId="168" fontId="3" fillId="0" borderId="12" xfId="18" applyNumberFormat="1" applyFont="1" applyFill="1" applyBorder="1"/>
    <xf numFmtId="9" fontId="0" fillId="0" borderId="0" xfId="15" applyFont="1" applyFill="1" applyBorder="1" applyAlignment="1">
      <alignment horizontal="center"/>
    </xf>
    <xf numFmtId="168" fontId="3" fillId="0" borderId="0" xfId="18" applyNumberFormat="1" applyFont="1" applyFill="1" applyBorder="1" applyAlignment="1">
      <alignment horizontal="center"/>
    </xf>
    <xf numFmtId="44" fontId="0" fillId="0" borderId="0" xfId="16" applyFont="1" applyFill="1" applyBorder="1" applyAlignment="1">
      <alignment horizontal="center"/>
    </xf>
    <xf numFmtId="9" fontId="0" fillId="0" borderId="18" xfId="15" applyFont="1" applyFill="1" applyBorder="1" applyAlignment="1">
      <alignment horizontal="center"/>
    </xf>
    <xf numFmtId="9" fontId="0" fillId="0" borderId="0" xfId="0" applyNumberFormat="1" applyFill="1" applyBorder="1" applyAlignment="1">
      <alignment horizontal="center"/>
    </xf>
    <xf numFmtId="181" fontId="0" fillId="0" borderId="0" xfId="0" applyNumberFormat="1" applyFill="1" applyBorder="1" applyAlignment="1">
      <alignment horizontal="center"/>
    </xf>
    <xf numFmtId="9" fontId="0" fillId="0" borderId="12" xfId="15" applyFont="1" applyFill="1" applyBorder="1" applyAlignment="1">
      <alignment horizontal="center"/>
    </xf>
    <xf numFmtId="168" fontId="3" fillId="0" borderId="12" xfId="18" applyNumberFormat="1" applyFont="1" applyFill="1" applyBorder="1" applyAlignment="1">
      <alignment horizontal="center"/>
    </xf>
    <xf numFmtId="44" fontId="0" fillId="0" borderId="12" xfId="16" applyFont="1" applyFill="1" applyBorder="1" applyAlignment="1">
      <alignment horizontal="center"/>
    </xf>
    <xf numFmtId="9" fontId="0" fillId="0" borderId="19" xfId="15" applyFont="1" applyFill="1" applyBorder="1" applyAlignment="1">
      <alignment horizontal="center"/>
    </xf>
    <xf numFmtId="9" fontId="0" fillId="0" borderId="12" xfId="0" applyNumberFormat="1" applyFill="1" applyBorder="1" applyAlignment="1">
      <alignment horizontal="center"/>
    </xf>
    <xf numFmtId="181" fontId="0" fillId="0" borderId="12" xfId="0" applyNumberFormat="1" applyFill="1" applyBorder="1" applyAlignment="1">
      <alignment horizontal="center"/>
    </xf>
    <xf numFmtId="0" fontId="0" fillId="28" borderId="0" xfId="0" applyFill="1"/>
    <xf numFmtId="44" fontId="0" fillId="28" borderId="0" xfId="16" applyFont="1" applyFill="1"/>
    <xf numFmtId="182" fontId="0" fillId="27" borderId="0" xfId="16" applyNumberFormat="1" applyFont="1" applyFill="1"/>
    <xf numFmtId="0" fontId="10" fillId="27" borderId="0" xfId="0" applyFont="1" applyFill="1" applyBorder="1" applyAlignment="1">
      <alignment horizontal="center" wrapText="1"/>
    </xf>
    <xf numFmtId="168" fontId="3" fillId="0" borderId="20" xfId="18" applyNumberFormat="1" applyFont="1" applyFill="1" applyBorder="1"/>
    <xf numFmtId="168" fontId="3" fillId="0" borderId="21" xfId="18" applyNumberFormat="1" applyFont="1" applyFill="1" applyBorder="1"/>
    <xf numFmtId="44" fontId="0" fillId="0" borderId="0" xfId="16" applyFont="1" applyFill="1" applyAlignment="1">
      <alignment horizontal="right"/>
    </xf>
    <xf numFmtId="182" fontId="0" fillId="28" borderId="0" xfId="16" applyNumberFormat="1" applyFont="1" applyFill="1"/>
    <xf numFmtId="0" fontId="0" fillId="29" borderId="0" xfId="0" applyFill="1"/>
    <xf numFmtId="0" fontId="10" fillId="29" borderId="14" xfId="0" applyFont="1" applyFill="1" applyBorder="1" applyAlignment="1">
      <alignment horizontal="center" wrapText="1"/>
    </xf>
    <xf numFmtId="180" fontId="0" fillId="29" borderId="0" xfId="0" applyNumberFormat="1" applyFill="1"/>
    <xf numFmtId="180" fontId="0" fillId="29" borderId="0" xfId="0" applyNumberFormat="1" applyFill="1" applyAlignment="1">
      <alignment horizontal="center"/>
    </xf>
    <xf numFmtId="0" fontId="0" fillId="29" borderId="0" xfId="0" applyFill="1" applyAlignment="1">
      <alignment horizontal="center"/>
    </xf>
    <xf numFmtId="168" fontId="0" fillId="29" borderId="0" xfId="0" applyNumberFormat="1" applyFill="1" applyAlignment="1">
      <alignment horizontal="center"/>
    </xf>
    <xf numFmtId="44" fontId="0" fillId="29" borderId="0" xfId="0" applyNumberFormat="1" applyFill="1" applyAlignment="1">
      <alignment horizontal="center"/>
    </xf>
    <xf numFmtId="2" fontId="0" fillId="29" borderId="0" xfId="0" applyNumberFormat="1" applyFill="1" applyAlignment="1">
      <alignment horizontal="center"/>
    </xf>
    <xf numFmtId="166" fontId="0" fillId="29" borderId="0" xfId="0" applyNumberFormat="1" applyFill="1" applyAlignment="1">
      <alignment horizontal="center"/>
    </xf>
    <xf numFmtId="43" fontId="0" fillId="29" borderId="0" xfId="0" applyNumberFormat="1" applyFill="1" applyAlignment="1">
      <alignment horizontal="center"/>
    </xf>
    <xf numFmtId="0" fontId="0" fillId="29" borderId="0" xfId="0" applyFont="1" applyFill="1" applyAlignment="1">
      <alignment horizontal="right"/>
    </xf>
    <xf numFmtId="44" fontId="0" fillId="29" borderId="0" xfId="16" applyFont="1" applyFill="1"/>
    <xf numFmtId="182" fontId="0" fillId="0" borderId="0" xfId="0" applyNumberFormat="1" applyFill="1"/>
    <xf numFmtId="43" fontId="0" fillId="29" borderId="0" xfId="0" applyNumberFormat="1" applyFill="1"/>
    <xf numFmtId="9" fontId="0" fillId="29" borderId="0" xfId="0" applyNumberFormat="1" applyFill="1"/>
    <xf numFmtId="0" fontId="10" fillId="29" borderId="0" xfId="0" applyFont="1" applyFill="1" applyBorder="1" applyAlignment="1">
      <alignment horizontal="center" wrapText="1"/>
    </xf>
    <xf numFmtId="164" fontId="0" fillId="0" borderId="0" xfId="0" applyNumberFormat="1" applyFill="1" applyAlignment="1">
      <alignment horizontal="center"/>
    </xf>
    <xf numFmtId="164" fontId="0" fillId="0" borderId="0" xfId="0" applyNumberFormat="1" applyFont="1" applyFill="1" applyAlignment="1">
      <alignment horizontal="center"/>
    </xf>
    <xf numFmtId="181" fontId="0" fillId="0" borderId="0" xfId="0" applyNumberFormat="1" applyFill="1" applyAlignment="1">
      <alignment horizontal="center"/>
    </xf>
    <xf numFmtId="0" fontId="10" fillId="0" borderId="14" xfId="0" applyFont="1" applyFill="1" applyBorder="1" applyAlignment="1">
      <alignment horizontal="center" wrapText="1"/>
    </xf>
    <xf numFmtId="44" fontId="0" fillId="0" borderId="0" xfId="0" applyNumberFormat="1" applyFill="1"/>
    <xf numFmtId="1" fontId="0" fillId="0" borderId="0" xfId="0" applyNumberFormat="1" applyFont="1" applyFill="1"/>
    <xf numFmtId="44" fontId="0" fillId="0" borderId="0" xfId="0" applyNumberFormat="1" applyFont="1" applyFill="1"/>
    <xf numFmtId="9" fontId="0" fillId="0" borderId="0" xfId="0" applyNumberFormat="1" applyFill="1"/>
    <xf numFmtId="2" fontId="0" fillId="0" borderId="0" xfId="0" applyNumberFormat="1" applyFill="1"/>
    <xf numFmtId="0" fontId="0" fillId="0" borderId="20" xfId="0" applyFont="1" applyFill="1" applyBorder="1"/>
    <xf numFmtId="0" fontId="0" fillId="0" borderId="0" xfId="0" applyFill="1" applyBorder="1"/>
    <xf numFmtId="0" fontId="0" fillId="0" borderId="18" xfId="0" applyFill="1" applyBorder="1"/>
    <xf numFmtId="180" fontId="0" fillId="0" borderId="0" xfId="18" applyNumberFormat="1" applyFont="1" applyFill="1"/>
    <xf numFmtId="0" fontId="0" fillId="0" borderId="20" xfId="0" applyFill="1" applyBorder="1"/>
    <xf numFmtId="0" fontId="0" fillId="0" borderId="21" xfId="0" applyFill="1" applyBorder="1"/>
    <xf numFmtId="0" fontId="0" fillId="0" borderId="12" xfId="0" applyFill="1" applyBorder="1"/>
    <xf numFmtId="0" fontId="0" fillId="0" borderId="19" xfId="0" applyFill="1" applyBorder="1"/>
    <xf numFmtId="0" fontId="0" fillId="0" borderId="0" xfId="0" applyFill="1" applyAlignment="1">
      <alignment horizontal="right"/>
    </xf>
    <xf numFmtId="0" fontId="0" fillId="0" borderId="0" xfId="0" applyFont="1" applyFill="1" applyAlignment="1">
      <alignment horizontal="center"/>
    </xf>
    <xf numFmtId="0" fontId="10" fillId="0" borderId="14" xfId="0" applyFont="1" applyFill="1" applyBorder="1" applyAlignment="1">
      <alignment horizontal="center" vertical="center" wrapText="1"/>
    </xf>
    <xf numFmtId="9" fontId="0" fillId="0" borderId="0" xfId="15" applyNumberFormat="1" applyFont="1" applyFill="1"/>
    <xf numFmtId="0" fontId="0" fillId="0" borderId="0" xfId="0" applyFill="1" applyAlignment="1">
      <alignment/>
    </xf>
    <xf numFmtId="0" fontId="0" fillId="0" borderId="20" xfId="0" applyFill="1" applyBorder="1" applyAlignment="1">
      <alignment horizontal="right"/>
    </xf>
    <xf numFmtId="0" fontId="0" fillId="0" borderId="21" xfId="0" applyFill="1" applyBorder="1" applyAlignment="1">
      <alignment horizontal="right"/>
    </xf>
    <xf numFmtId="0" fontId="0" fillId="0" borderId="0" xfId="0" applyFont="1" applyFill="1" applyBorder="1" applyAlignment="1">
      <alignment horizontal="center"/>
    </xf>
    <xf numFmtId="0" fontId="0" fillId="0" borderId="18" xfId="0" applyFont="1" applyFill="1" applyBorder="1" applyAlignment="1">
      <alignment horizontal="center"/>
    </xf>
    <xf numFmtId="180" fontId="0" fillId="0" borderId="0" xfId="0" applyNumberFormat="1" applyFill="1" applyBorder="1" applyAlignment="1">
      <alignment horizontal="center"/>
    </xf>
    <xf numFmtId="180" fontId="0" fillId="0" borderId="18" xfId="0" applyNumberFormat="1" applyFill="1" applyBorder="1" applyAlignment="1">
      <alignment horizontal="center"/>
    </xf>
    <xf numFmtId="180" fontId="0" fillId="0" borderId="0" xfId="0" applyNumberFormat="1" applyFont="1" applyFill="1" applyBorder="1" applyAlignment="1">
      <alignment horizontal="center"/>
    </xf>
    <xf numFmtId="0" fontId="0" fillId="0" borderId="0" xfId="0" applyFill="1" applyBorder="1" applyAlignment="1">
      <alignment horizontal="center"/>
    </xf>
    <xf numFmtId="180" fontId="0" fillId="0" borderId="18" xfId="0" applyNumberFormat="1" applyFont="1" applyFill="1" applyBorder="1" applyAlignment="1">
      <alignment horizontal="center"/>
    </xf>
    <xf numFmtId="180" fontId="0" fillId="0" borderId="12" xfId="0" applyNumberFormat="1" applyFont="1" applyFill="1" applyBorder="1" applyAlignment="1">
      <alignment horizontal="center"/>
    </xf>
    <xf numFmtId="180" fontId="0" fillId="0" borderId="19" xfId="0" applyNumberFormat="1"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0" xfId="0" applyAlignment="1">
      <alignment wrapText="1"/>
    </xf>
    <xf numFmtId="9" fontId="0" fillId="28" borderId="0" xfId="15" applyFont="1" applyFill="1" applyBorder="1" applyAlignment="1">
      <alignment horizontal="center"/>
    </xf>
    <xf numFmtId="9" fontId="0" fillId="28" borderId="12" xfId="15" applyFont="1" applyFill="1" applyBorder="1" applyAlignment="1">
      <alignment horizontal="center"/>
    </xf>
    <xf numFmtId="0" fontId="84" fillId="0" borderId="0" xfId="0" applyFont="1"/>
    <xf numFmtId="0" fontId="80" fillId="0" borderId="0" xfId="0" applyFont="1" applyAlignment="1">
      <alignment wrapText="1"/>
    </xf>
    <xf numFmtId="0" fontId="81" fillId="0" borderId="0" xfId="0" applyFont="1" applyAlignment="1">
      <alignment wrapText="1"/>
    </xf>
    <xf numFmtId="0" fontId="82" fillId="0" borderId="0" xfId="0" applyFont="1" applyAlignment="1">
      <alignment wrapText="1"/>
    </xf>
    <xf numFmtId="0" fontId="83" fillId="0" borderId="0" xfId="205" applyFont="1" applyAlignment="1" applyProtection="1">
      <alignment wrapText="1"/>
      <protection/>
    </xf>
    <xf numFmtId="14" fontId="81" fillId="0" borderId="0" xfId="0" applyNumberFormat="1" applyFont="1" applyAlignment="1">
      <alignment horizontal="left" wrapText="1"/>
    </xf>
    <xf numFmtId="0" fontId="84" fillId="0" borderId="0" xfId="0" applyFont="1" applyAlignment="1">
      <alignment wrapText="1"/>
    </xf>
    <xf numFmtId="0" fontId="85" fillId="0" borderId="0" xfId="0" applyFont="1" applyBorder="1" applyAlignment="1">
      <alignment horizontal="left" vertical="top" wrapText="1"/>
    </xf>
    <xf numFmtId="0" fontId="86" fillId="30" borderId="25" xfId="0" applyFont="1" applyFill="1" applyBorder="1"/>
    <xf numFmtId="0" fontId="85" fillId="0" borderId="0" xfId="0" applyFont="1" applyBorder="1" applyAlignment="1">
      <alignment vertical="top" wrapText="1"/>
    </xf>
    <xf numFmtId="0" fontId="0" fillId="0" borderId="20" xfId="0" applyBorder="1"/>
    <xf numFmtId="0" fontId="0" fillId="0" borderId="20" xfId="0" applyFont="1" applyBorder="1"/>
    <xf numFmtId="0" fontId="0" fillId="0" borderId="21" xfId="0" applyFont="1" applyBorder="1"/>
    <xf numFmtId="0" fontId="85" fillId="0" borderId="26" xfId="0" applyFont="1" applyBorder="1" applyAlignment="1">
      <alignment horizontal="left" vertical="top" wrapText="1"/>
    </xf>
    <xf numFmtId="0" fontId="85" fillId="0" borderId="27" xfId="0" applyFont="1" applyBorder="1" applyAlignment="1">
      <alignment horizontal="left" vertical="top" wrapText="1"/>
    </xf>
    <xf numFmtId="0" fontId="85" fillId="0" borderId="28" xfId="0" applyFont="1" applyBorder="1" applyAlignment="1">
      <alignment horizontal="left" vertical="top" wrapText="1"/>
    </xf>
    <xf numFmtId="0" fontId="85" fillId="0" borderId="29" xfId="0" applyFont="1" applyBorder="1" applyAlignment="1">
      <alignment horizontal="left" vertical="top" wrapText="1"/>
    </xf>
    <xf numFmtId="0" fontId="85" fillId="0" borderId="22" xfId="0" applyFont="1" applyBorder="1" applyAlignment="1">
      <alignment horizontal="left" vertical="top" wrapText="1"/>
    </xf>
    <xf numFmtId="0" fontId="85" fillId="0" borderId="23" xfId="0" applyFont="1" applyBorder="1" applyAlignment="1">
      <alignment horizontal="left" vertical="top" wrapText="1"/>
    </xf>
    <xf numFmtId="0" fontId="85" fillId="0" borderId="24" xfId="0" applyFont="1" applyBorder="1" applyAlignment="1">
      <alignment horizontal="left" vertical="top" wrapText="1"/>
    </xf>
    <xf numFmtId="0" fontId="85" fillId="0" borderId="20" xfId="0" applyFont="1" applyBorder="1" applyAlignment="1">
      <alignment horizontal="left" vertical="top" wrapText="1"/>
    </xf>
    <xf numFmtId="0" fontId="85" fillId="0" borderId="0" xfId="0" applyFont="1" applyBorder="1" applyAlignment="1">
      <alignment horizontal="left" vertical="top" wrapText="1"/>
    </xf>
    <xf numFmtId="0" fontId="85" fillId="0" borderId="18" xfId="0" applyFont="1" applyBorder="1" applyAlignment="1">
      <alignment horizontal="left" vertical="top" wrapText="1"/>
    </xf>
    <xf numFmtId="0" fontId="85" fillId="0" borderId="21" xfId="0" applyFont="1" applyBorder="1" applyAlignment="1">
      <alignment horizontal="left" vertical="top" wrapText="1"/>
    </xf>
    <xf numFmtId="0" fontId="85" fillId="0" borderId="12" xfId="0" applyFont="1" applyBorder="1" applyAlignment="1">
      <alignment horizontal="left" vertical="top" wrapText="1"/>
    </xf>
    <xf numFmtId="0" fontId="85" fillId="0" borderId="19" xfId="0" applyFont="1" applyBorder="1" applyAlignment="1">
      <alignment horizontal="left" vertical="top" wrapText="1"/>
    </xf>
    <xf numFmtId="0" fontId="86" fillId="30" borderId="30" xfId="0" applyFont="1" applyFill="1" applyBorder="1" applyAlignment="1">
      <alignment horizontal="left"/>
    </xf>
    <xf numFmtId="0" fontId="86" fillId="30" borderId="31" xfId="0" applyFont="1" applyFill="1" applyBorder="1" applyAlignment="1">
      <alignment horizontal="left"/>
    </xf>
    <xf numFmtId="0" fontId="85" fillId="0" borderId="32" xfId="0" applyFont="1" applyBorder="1" applyAlignment="1">
      <alignment horizontal="left" vertical="top" wrapText="1"/>
    </xf>
    <xf numFmtId="0" fontId="85" fillId="0" borderId="33" xfId="0" applyFont="1" applyBorder="1" applyAlignment="1">
      <alignment horizontal="left" vertical="top" wrapText="1"/>
    </xf>
    <xf numFmtId="0" fontId="85" fillId="0" borderId="34" xfId="0" applyFont="1" applyBorder="1" applyAlignment="1">
      <alignment horizontal="left" vertical="top" wrapText="1"/>
    </xf>
    <xf numFmtId="0" fontId="85" fillId="0" borderId="35" xfId="0" applyFont="1" applyBorder="1" applyAlignment="1">
      <alignment horizontal="left" vertical="top" wrapText="1"/>
    </xf>
    <xf numFmtId="0" fontId="3" fillId="0" borderId="0" xfId="0" applyNumberFormat="1" applyFont="1" applyAlignment="1">
      <alignment vertical="center" wrapText="1"/>
    </xf>
    <xf numFmtId="0" fontId="0" fillId="0" borderId="0" xfId="0" applyAlignment="1">
      <alignment wrapText="1"/>
    </xf>
    <xf numFmtId="0" fontId="0" fillId="0" borderId="0" xfId="0" applyAlignment="1">
      <alignment/>
    </xf>
    <xf numFmtId="0" fontId="3" fillId="0" borderId="36" xfId="0" applyFont="1" applyBorder="1" applyAlignment="1">
      <alignment vertical="center" wrapText="1"/>
    </xf>
    <xf numFmtId="0" fontId="0" fillId="0" borderId="36" xfId="0" applyBorder="1" applyAlignment="1">
      <alignment wrapText="1"/>
    </xf>
    <xf numFmtId="0" fontId="0" fillId="0" borderId="36" xfId="0" applyBorder="1" applyAlignment="1">
      <alignment/>
    </xf>
    <xf numFmtId="164" fontId="7" fillId="31" borderId="22" xfId="0" applyNumberFormat="1" applyFont="1" applyFill="1" applyBorder="1" applyAlignment="1">
      <alignment horizontal="center"/>
    </xf>
    <xf numFmtId="164" fontId="7" fillId="31" borderId="23" xfId="0" applyNumberFormat="1" applyFont="1" applyFill="1" applyBorder="1" applyAlignment="1">
      <alignment horizontal="center"/>
    </xf>
    <xf numFmtId="164" fontId="7" fillId="31" borderId="24" xfId="0" applyNumberFormat="1" applyFont="1" applyFill="1" applyBorder="1" applyAlignment="1">
      <alignment horizontal="center"/>
    </xf>
    <xf numFmtId="164" fontId="7" fillId="32" borderId="22" xfId="0" applyNumberFormat="1" applyFont="1" applyFill="1" applyBorder="1" applyAlignment="1">
      <alignment horizontal="center"/>
    </xf>
    <xf numFmtId="164" fontId="7" fillId="32" borderId="23" xfId="0" applyNumberFormat="1" applyFont="1" applyFill="1" applyBorder="1" applyAlignment="1">
      <alignment horizontal="center"/>
    </xf>
    <xf numFmtId="164" fontId="7" fillId="32" borderId="24" xfId="0" applyNumberFormat="1" applyFont="1" applyFill="1" applyBorder="1" applyAlignment="1">
      <alignment horizontal="center"/>
    </xf>
    <xf numFmtId="164" fontId="7" fillId="33" borderId="22" xfId="0" applyNumberFormat="1" applyFont="1" applyFill="1" applyBorder="1" applyAlignment="1">
      <alignment horizontal="center"/>
    </xf>
    <xf numFmtId="164" fontId="7" fillId="33" borderId="23" xfId="0" applyNumberFormat="1" applyFont="1" applyFill="1" applyBorder="1" applyAlignment="1">
      <alignment horizontal="center"/>
    </xf>
    <xf numFmtId="164" fontId="7" fillId="33" borderId="24" xfId="0" applyNumberFormat="1" applyFont="1" applyFill="1" applyBorder="1" applyAlignment="1">
      <alignment horizontal="center"/>
    </xf>
    <xf numFmtId="164" fontId="7" fillId="34" borderId="22" xfId="0" applyNumberFormat="1" applyFont="1" applyFill="1" applyBorder="1" applyAlignment="1">
      <alignment horizontal="center"/>
    </xf>
    <xf numFmtId="164" fontId="7" fillId="34" borderId="23" xfId="0" applyNumberFormat="1" applyFont="1" applyFill="1" applyBorder="1" applyAlignment="1">
      <alignment horizontal="center"/>
    </xf>
    <xf numFmtId="164" fontId="7" fillId="34" borderId="24" xfId="0" applyNumberFormat="1" applyFont="1" applyFill="1" applyBorder="1" applyAlignment="1">
      <alignment horizontal="center"/>
    </xf>
    <xf numFmtId="0" fontId="0" fillId="0" borderId="21" xfId="0" applyFont="1"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Data4Graph!$D$6</c:f>
              <c:strCache>
                <c:ptCount val="1"/>
                <c:pt idx="0">
                  <c:v>Start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Data4Graph!$D$7:$D$141</c:f>
              <c:numCache/>
            </c:numRef>
          </c:val>
          <c:smooth val="0"/>
        </c:ser>
        <c:ser>
          <c:idx val="1"/>
          <c:order val="1"/>
          <c:tx>
            <c:strRef>
              <c:f>Data4Graph!$E$6</c:f>
              <c:strCache>
                <c:ptCount val="1"/>
                <c:pt idx="0">
                  <c:v>Start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Data4Graph!$E$7:$E$141</c:f>
              <c:numCache/>
            </c:numRef>
          </c:val>
          <c:smooth val="0"/>
        </c:ser>
        <c:ser>
          <c:idx val="2"/>
          <c:order val="2"/>
          <c:tx>
            <c:strRef>
              <c:f>Data4Graph!$F$6</c:f>
              <c:strCache>
                <c:ptCount val="1"/>
                <c:pt idx="0">
                  <c:v>Start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Data4Graph!$F$7:$F$141</c:f>
              <c:numCache/>
            </c:numRef>
          </c:val>
          <c:smooth val="0"/>
        </c:ser>
        <c:ser>
          <c:idx val="3"/>
          <c:order val="3"/>
          <c:tx>
            <c:strRef>
              <c:f>Data4Graph!$G$6</c:f>
              <c:strCache>
                <c:ptCount val="1"/>
                <c:pt idx="0">
                  <c:v>Start Melded Rate</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Data4Graph!$G$7:$G$141</c:f>
              <c:numCache/>
            </c:numRef>
          </c:val>
          <c:smooth val="0"/>
        </c:ser>
        <c:axId val="53996713"/>
        <c:axId val="16208370"/>
      </c:lineChart>
      <c:catAx>
        <c:axId val="53996713"/>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16208370"/>
        <c:crosses val="autoZero"/>
        <c:auto val="1"/>
        <c:lblOffset val="100"/>
        <c:tickLblSkip val="1"/>
        <c:noMultiLvlLbl val="0"/>
      </c:catAx>
      <c:valAx>
        <c:axId val="16208370"/>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996713"/>
        <c:crosses val="autoZero"/>
        <c:crossBetween val="between"/>
        <c:dispUnits/>
        <c:majorUnit val="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Data4Graph!$W$58</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Data4Graph!$X$58:$Z$58</c:f>
              <c:numCache/>
            </c:numRef>
          </c:val>
        </c:ser>
        <c:ser>
          <c:idx val="1"/>
          <c:order val="1"/>
          <c:tx>
            <c:strRef>
              <c:f>Data4Graph!$W$59</c:f>
              <c:strCache>
                <c:ptCount val="1"/>
                <c:pt idx="0">
                  <c:v>End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Data4Graph!$X$59:$Z$59</c:f>
              <c:numCache/>
            </c:numRef>
          </c:val>
        </c:ser>
        <c:ser>
          <c:idx val="2"/>
          <c:order val="2"/>
          <c:tx>
            <c:strRef>
              <c:f>Data4Graph!$W$60</c:f>
              <c:strCache>
                <c:ptCount val="1"/>
                <c:pt idx="0">
                  <c:v>End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Data4Graph!$X$60:$Z$60</c:f>
              <c:numCache/>
            </c:numRef>
          </c:val>
        </c:ser>
        <c:ser>
          <c:idx val="3"/>
          <c:order val="3"/>
          <c:tx>
            <c:strRef>
              <c:f>Data4Graph!$W$61</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Data4Graph!$X$57:$Z$57</c:f>
              <c:strCache/>
            </c:strRef>
          </c:cat>
          <c:val>
            <c:numRef>
              <c:f>Data4Graph!$X$61:$Z$61</c:f>
              <c:numCache/>
            </c:numRef>
          </c:val>
        </c:ser>
        <c:overlap val="-27"/>
        <c:gapWidth val="219"/>
        <c:axId val="43773729"/>
        <c:axId val="58419242"/>
      </c:barChart>
      <c:catAx>
        <c:axId val="43773729"/>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419242"/>
        <c:crosses val="autoZero"/>
        <c:auto val="1"/>
        <c:lblOffset val="100"/>
        <c:noMultiLvlLbl val="0"/>
      </c:catAx>
      <c:valAx>
        <c:axId val="58419242"/>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773729"/>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Data4Graph!$H$6</c:f>
              <c:strCache>
                <c:ptCount val="1"/>
                <c:pt idx="0">
                  <c:v>End Rollover Tier Rate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Data4Graph!$H$7:$H$141</c:f>
              <c:numCache/>
            </c:numRef>
          </c:val>
          <c:smooth val="0"/>
        </c:ser>
        <c:ser>
          <c:idx val="1"/>
          <c:order val="1"/>
          <c:tx>
            <c:strRef>
              <c:f>Data4Graph!$I$6</c:f>
              <c:strCache>
                <c:ptCount val="1"/>
                <c:pt idx="0">
                  <c:v>End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ser>
          <c:idx val="2"/>
          <c:order val="2"/>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3"/>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11657603"/>
        <c:axId val="37809564"/>
      </c:lineChart>
      <c:lineChart>
        <c:grouping val="standard"/>
        <c:varyColors val="0"/>
        <c:ser>
          <c:idx val="4"/>
          <c:order val="4"/>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4741757"/>
        <c:axId val="42675814"/>
      </c:lineChart>
      <c:catAx>
        <c:axId val="11657603"/>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a:t>
                </a:r>
                <a:r>
                  <a:rPr lang="en-US" cap="none" sz="1000" b="0" i="0" u="none" baseline="0">
                    <a:solidFill>
                      <a:schemeClr val="tx1">
                        <a:lumMod val="65000"/>
                        <a:lumOff val="35000"/>
                      </a:schemeClr>
                    </a:solidFill>
                    <a:latin typeface="+mn-lt"/>
                    <a:ea typeface="Calibri"/>
                    <a:cs typeface="Calibri"/>
                  </a:rPr>
                  <a:t> Start Smallest to Largest</a:t>
                </a:r>
              </a:p>
            </c:rich>
          </c:tx>
          <c:layout/>
          <c:overlay val="0"/>
          <c:spPr>
            <a:noFill/>
            <a:ln>
              <a:noFill/>
            </a:ln>
          </c:spPr>
        </c:title>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37809564"/>
        <c:crosses val="autoZero"/>
        <c:auto val="1"/>
        <c:lblOffset val="100"/>
        <c:tickLblSkip val="1"/>
        <c:noMultiLvlLbl val="0"/>
      </c:catAx>
      <c:valAx>
        <c:axId val="37809564"/>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657603"/>
        <c:crosses val="autoZero"/>
        <c:crossBetween val="between"/>
        <c:dispUnits/>
        <c:majorUnit val="1"/>
      </c:valAx>
      <c:catAx>
        <c:axId val="4741757"/>
        <c:scaling>
          <c:orientation val="minMax"/>
        </c:scaling>
        <c:axPos val="b"/>
        <c:majorGridlines>
          <c:spPr>
            <a:ln w="9525" cap="flat" cmpd="sng">
              <a:solidFill>
                <a:schemeClr val="tx1">
                  <a:lumMod val="15000"/>
                  <a:lumOff val="85000"/>
                </a:schemeClr>
              </a:solidFill>
              <a:round/>
            </a:ln>
          </c:spPr>
        </c:majorGridlines>
        <c:delete val="1"/>
        <c:majorTickMark val="out"/>
        <c:minorTickMark val="none"/>
        <c:tickLblPos val="nextTo"/>
        <c:crossAx val="42675814"/>
        <c:crosses val="autoZero"/>
        <c:auto val="1"/>
        <c:lblOffset val="100"/>
        <c:noMultiLvlLbl val="0"/>
      </c:catAx>
      <c:valAx>
        <c:axId val="42675814"/>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41757"/>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0"/>
          <c:order val="1"/>
          <c:tx>
            <c:strRef>
              <c:f>Data4Graph!$I$6</c:f>
              <c:strCache>
                <c:ptCount val="1"/>
                <c:pt idx="0">
                  <c:v>End Rollover 50/50 Tier Rate</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Data4Graph!$I$7:$I$141</c:f>
              <c:numCache/>
            </c:numRef>
          </c:val>
          <c:smooth val="0"/>
        </c:ser>
        <c:axId val="48538007"/>
        <c:axId val="34188880"/>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39264465"/>
        <c:axId val="17835866"/>
      </c:lineChart>
      <c:catAx>
        <c:axId val="4853800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34188880"/>
        <c:crosses val="autoZero"/>
        <c:auto val="1"/>
        <c:lblOffset val="50"/>
        <c:tickLblSkip val="1"/>
        <c:noMultiLvlLbl val="0"/>
      </c:catAx>
      <c:valAx>
        <c:axId val="34188880"/>
        <c:scaling>
          <c:orientation val="minMax"/>
          <c:max val="50"/>
          <c:min val="25"/>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538007"/>
        <c:crosses val="autoZero"/>
        <c:crossBetween val="between"/>
        <c:dispUnits/>
        <c:majorUnit val="1"/>
      </c:valAx>
      <c:catAx>
        <c:axId val="39264465"/>
        <c:scaling>
          <c:orientation val="minMax"/>
        </c:scaling>
        <c:axPos val="b"/>
        <c:delete val="1"/>
        <c:majorTickMark val="out"/>
        <c:minorTickMark val="none"/>
        <c:tickLblPos val="nextTo"/>
        <c:crossAx val="17835866"/>
        <c:crosses val="autoZero"/>
        <c:auto val="1"/>
        <c:lblOffset val="100"/>
        <c:noMultiLvlLbl val="0"/>
      </c:catAx>
      <c:valAx>
        <c:axId val="17835866"/>
        <c:scaling>
          <c:orientation val="minMax"/>
          <c:max val="1.4"/>
          <c:min val="-0.1"/>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264465"/>
        <c:crosses val="max"/>
        <c:crossBetween val="between"/>
        <c:dispUnits/>
        <c:majorUnit val="0.06000000000000001"/>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2"/>
          <c:order val="0"/>
          <c:tx>
            <c:strRef>
              <c:f>Data4Graph!$J$6</c:f>
              <c:strCache>
                <c:ptCount val="1"/>
                <c:pt idx="0">
                  <c:v>End Hybrid Tier Rate</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Data4Graph!$J$7:$J$141</c:f>
              <c:numCache/>
            </c:numRef>
          </c:val>
          <c:smooth val="0"/>
        </c:ser>
        <c:ser>
          <c:idx val="3"/>
          <c:order val="1"/>
          <c:tx>
            <c:strRef>
              <c:f>Data4Graph!$K$6</c:f>
              <c:strCache>
                <c:ptCount val="1"/>
                <c:pt idx="0">
                  <c:v>End Melded Rate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Data4Graph!$K$7:$K$141</c:f>
              <c:numCache/>
            </c:numRef>
          </c:val>
          <c:smooth val="0"/>
        </c:ser>
        <c:axId val="26305067"/>
        <c:axId val="35419012"/>
      </c:lineChart>
      <c:lineChart>
        <c:grouping val="standard"/>
        <c:varyColors val="0"/>
        <c:ser>
          <c:idx val="4"/>
          <c:order val="2"/>
          <c:tx>
            <c:strRef>
              <c:f>Data4Graph!$M$6</c:f>
              <c:strCache>
                <c:ptCount val="1"/>
                <c:pt idx="0">
                  <c:v>Load Change</c:v>
                </c:pt>
              </c:strCache>
            </c:strRef>
          </c:tx>
          <c:spPr>
            <a:ln w="15875" cap="rnd">
              <a:solidFill>
                <a:schemeClr val="tx1"/>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Data4Graph!$M$7:$M$141</c:f>
              <c:numCache/>
            </c:numRef>
          </c:val>
          <c:smooth val="0"/>
        </c:ser>
        <c:axId val="50335653"/>
        <c:axId val="50367694"/>
      </c:lineChart>
      <c:catAx>
        <c:axId val="2630506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 sourceLinked="0"/>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700" b="0" i="0" u="none" baseline="0">
                <a:solidFill>
                  <a:schemeClr val="tx1">
                    <a:lumMod val="65000"/>
                    <a:lumOff val="35000"/>
                  </a:schemeClr>
                </a:solidFill>
                <a:latin typeface="+mn-lt"/>
                <a:ea typeface="+mn-cs"/>
                <a:cs typeface="+mn-cs"/>
              </a:defRPr>
            </a:pPr>
          </a:p>
        </c:txPr>
        <c:crossAx val="35419012"/>
        <c:crosses val="autoZero"/>
        <c:auto val="1"/>
        <c:lblOffset val="50"/>
        <c:tickLblSkip val="1"/>
        <c:noMultiLvlLbl val="0"/>
      </c:catAx>
      <c:valAx>
        <c:axId val="35419012"/>
        <c:scaling>
          <c:orientation val="minMax"/>
          <c:max val="50"/>
          <c:min val="3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Effective</a:t>
                </a:r>
                <a:r>
                  <a:rPr lang="en-US" cap="none" sz="1000" b="0" i="0" u="none" baseline="0">
                    <a:solidFill>
                      <a:schemeClr val="tx1">
                        <a:lumMod val="65000"/>
                        <a:lumOff val="35000"/>
                      </a:schemeClr>
                    </a:solidFill>
                    <a:latin typeface="+mn-lt"/>
                    <a:ea typeface="Calibri"/>
                    <a:cs typeface="Calibri"/>
                  </a:rPr>
                  <a:t> Power Rate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305067"/>
        <c:crosses val="autoZero"/>
        <c:crossBetween val="between"/>
        <c:dispUnits/>
        <c:majorUnit val="1"/>
      </c:valAx>
      <c:catAx>
        <c:axId val="50335653"/>
        <c:scaling>
          <c:orientation val="minMax"/>
        </c:scaling>
        <c:axPos val="b"/>
        <c:delete val="1"/>
        <c:majorTickMark val="out"/>
        <c:minorTickMark val="none"/>
        <c:tickLblPos val="nextTo"/>
        <c:crossAx val="50367694"/>
        <c:crosses val="autoZero"/>
        <c:auto val="1"/>
        <c:lblOffset val="100"/>
        <c:noMultiLvlLbl val="0"/>
      </c:catAx>
      <c:valAx>
        <c:axId val="50367694"/>
        <c:scaling>
          <c:orientation val="minMax"/>
          <c:max val="1.4"/>
          <c:min val="0"/>
        </c:scaling>
        <c:axPos val="l"/>
        <c:title>
          <c:tx>
            <c:strRef>
              <c:f>Data4Graph!$W$9</c:f>
            </c:strRef>
          </c:tx>
          <c:layout/>
          <c:overlay val="0"/>
          <c:spPr>
            <a:noFill/>
            <a:ln>
              <a:noFill/>
            </a:ln>
          </c:spPr>
          <c:txPr>
            <a:bodyPr vert="horz" rot="-5400000"/>
            <a:lstStyle/>
            <a:p>
              <a:pPr>
                <a:defRPr lang="en-US" cap="none" sz="1000" b="0" i="0" u="none" baseline="0">
                  <a:solidFill>
                    <a:schemeClr val="tx1">
                      <a:lumMod val="65000"/>
                      <a:lumOff val="35000"/>
                    </a:schemeClr>
                  </a:solidFill>
                  <a:latin typeface="+mn-lt"/>
                  <a:ea typeface="Calibri"/>
                  <a:cs typeface="Calibri"/>
                </a:defRPr>
              </a:pPr>
            </a:p>
          </c:tx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335653"/>
        <c:crosses val="max"/>
        <c:crossBetween val="between"/>
        <c:dispUnits/>
        <c:majorUnit val="0.07"/>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manualLayout>
          <c:xMode val="edge"/>
          <c:yMode val="edge"/>
          <c:x val="0.1495"/>
          <c:y val="0.012"/>
        </c:manualLayout>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Data4Graph!$N$6</c:f>
              <c:strCache>
                <c:ptCount val="1"/>
                <c:pt idx="0">
                  <c:v>Start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Data4Graph!$N$7:$N$141</c:f>
              <c:numCache/>
            </c:numRef>
          </c:val>
          <c:smooth val="0"/>
        </c:ser>
        <c:ser>
          <c:idx val="1"/>
          <c:order val="1"/>
          <c:tx>
            <c:strRef>
              <c:f>Data4Graph!$O$6</c:f>
              <c:strCache>
                <c:ptCount val="1"/>
                <c:pt idx="0">
                  <c:v>Start Rollover 50/50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Data4Graph!$O$7:$O$141</c:f>
              <c:numCache/>
            </c:numRef>
          </c:val>
          <c:smooth val="0"/>
        </c:ser>
        <c:ser>
          <c:idx val="2"/>
          <c:order val="2"/>
          <c:tx>
            <c:strRef>
              <c:f>Data4Graph!$P$6</c:f>
              <c:strCache>
                <c:ptCount val="1"/>
                <c:pt idx="0">
                  <c:v>Start Hybrid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Data4Graph!$P$7:$P$141</c:f>
              <c:numCache/>
            </c:numRef>
          </c:val>
          <c:smooth val="0"/>
        </c:ser>
        <c:ser>
          <c:idx val="3"/>
          <c:order val="3"/>
          <c:tx>
            <c:strRef>
              <c:f>Data4Graph!$Q$6</c:f>
              <c:strCache>
                <c:ptCount val="1"/>
                <c:pt idx="0">
                  <c:v>Start Melded</c:v>
                </c:pt>
              </c:strCache>
            </c:strRef>
          </c:tx>
          <c:spPr>
            <a:ln w="28575" cap="rnd">
              <a:solidFill>
                <a:schemeClr val="accent4"/>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Data4Graph!$Q$7:$Q$141</c:f>
              <c:numCache/>
            </c:numRef>
          </c:val>
          <c:smooth val="0"/>
        </c:ser>
        <c:axId val="50656063"/>
        <c:axId val="53251384"/>
      </c:lineChart>
      <c:catAx>
        <c:axId val="50656063"/>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 Smallest</a:t>
                </a:r>
                <a:r>
                  <a:rPr lang="en-US" cap="none" sz="1000" b="0" i="0" u="none" baseline="0">
                    <a:solidFill>
                      <a:schemeClr val="tx1">
                        <a:lumMod val="65000"/>
                        <a:lumOff val="35000"/>
                      </a:schemeClr>
                    </a:solidFill>
                    <a:latin typeface="+mn-lt"/>
                    <a:ea typeface="Calibri"/>
                    <a:cs typeface="Calibri"/>
                  </a:rPr>
                  <a: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53251384"/>
        <c:crosses val="autoZero"/>
        <c:auto val="1"/>
        <c:lblOffset val="100"/>
        <c:tickLblSkip val="1"/>
        <c:noMultiLvlLbl val="0"/>
      </c:catAx>
      <c:valAx>
        <c:axId val="5325138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Impact Relative to Start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65606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Data4Graph!$W$56</c:f>
        </c:strRef>
      </c:tx>
      <c:layout>
        <c:manualLayout>
          <c:xMode val="edge"/>
          <c:yMode val="edge"/>
          <c:x val="0.12275"/>
          <c:y val="0.012"/>
        </c:manualLayout>
      </c:layout>
      <c:overlay val="0"/>
      <c:spPr>
        <a:noFill/>
        <a:ln>
          <a:noFill/>
        </a:ln>
      </c:spPr>
      <c:txPr>
        <a:bodyPr vert="horz" rot="0"/>
        <a:lstStyle/>
        <a:p>
          <a:pPr>
            <a:defRPr lang="en-US" cap="none" sz="10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tx>
            <c:strRef>
              <c:f>Data4Graph!$R$6</c:f>
              <c:strCache>
                <c:ptCount val="1"/>
                <c:pt idx="0">
                  <c:v>End Rollover Tier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Data4Graph!$R$7:$R$141</c:f>
              <c:numCache/>
            </c:numRef>
          </c:val>
          <c:smooth val="0"/>
        </c:ser>
        <c:ser>
          <c:idx val="1"/>
          <c:order val="1"/>
          <c:tx>
            <c:strRef>
              <c:f>Data4Graph!$S$6</c:f>
              <c:strCache>
                <c:ptCount val="1"/>
                <c:pt idx="0">
                  <c:v>End Rollover 50/50 Tier</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Data4Graph!$S$7:$S$141</c:f>
              <c:numCache/>
            </c:numRef>
          </c:val>
          <c:smooth val="0"/>
        </c:ser>
        <c:ser>
          <c:idx val="2"/>
          <c:order val="2"/>
          <c:tx>
            <c:strRef>
              <c:f>Data4Graph!$T$6</c:f>
              <c:strCache>
                <c:ptCount val="1"/>
                <c:pt idx="0">
                  <c:v>End Hybrid Tier</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Data4Graph!$T$7:$T$141</c:f>
              <c:numCache/>
            </c:numRef>
          </c:val>
          <c:smooth val="0"/>
        </c:ser>
        <c:ser>
          <c:idx val="3"/>
          <c:order val="3"/>
          <c:tx>
            <c:strRef>
              <c:f>Data4Graph!$U$6</c:f>
              <c:strCache>
                <c:ptCount val="1"/>
                <c:pt idx="0">
                  <c:v>End Melded</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Data4Graph!$C$7:$C$141</c:f>
              <c:strCache/>
            </c:strRef>
          </c:cat>
          <c:val>
            <c:numRef>
              <c:f>Data4Graph!$U$7:$U$141</c:f>
              <c:numCache/>
            </c:numRef>
          </c:val>
          <c:smooth val="0"/>
        </c:ser>
        <c:axId val="9500409"/>
        <c:axId val="18394818"/>
      </c:lineChart>
      <c:catAx>
        <c:axId val="950040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Customer Start</a:t>
                </a:r>
                <a:r>
                  <a:rPr lang="en-US" cap="none" sz="1000" b="0" i="0" u="none" baseline="0">
                    <a:solidFill>
                      <a:schemeClr val="tx1">
                        <a:lumMod val="65000"/>
                        <a:lumOff val="35000"/>
                      </a:schemeClr>
                    </a:solidFill>
                    <a:latin typeface="+mn-lt"/>
                    <a:ea typeface="Calibri"/>
                    <a:cs typeface="Calibri"/>
                  </a:rPr>
                  <a:t> Smallest to Largest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700" b="0" i="0" u="none" baseline="0">
                <a:solidFill>
                  <a:schemeClr val="tx1">
                    <a:lumMod val="65000"/>
                    <a:lumOff val="35000"/>
                  </a:schemeClr>
                </a:solidFill>
                <a:latin typeface="+mn-lt"/>
                <a:ea typeface="+mn-cs"/>
                <a:cs typeface="+mn-cs"/>
              </a:defRPr>
            </a:pPr>
          </a:p>
        </c:txPr>
        <c:crossAx val="18394818"/>
        <c:crosses val="autoZero"/>
        <c:auto val="1"/>
        <c:lblOffset val="100"/>
        <c:tickLblSkip val="1"/>
        <c:noMultiLvlLbl val="0"/>
      </c:catAx>
      <c:valAx>
        <c:axId val="1839481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 Imparct</a:t>
                </a:r>
                <a:r>
                  <a:rPr lang="en-US" cap="none" sz="1000" b="0" i="0" u="none" baseline="0">
                    <a:solidFill>
                      <a:schemeClr val="tx1">
                        <a:lumMod val="65000"/>
                        <a:lumOff val="35000"/>
                      </a:schemeClr>
                    </a:solidFill>
                    <a:latin typeface="+mn-lt"/>
                    <a:ea typeface="Calibri"/>
                    <a:cs typeface="Calibri"/>
                  </a:rPr>
                  <a:t> Relative to End Rollover Tier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500409"/>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Data4Graph!$W$67</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Data4Graph!$X$67:$AA$67</c:f>
              <c:numCache/>
            </c:numRef>
          </c:val>
        </c:ser>
        <c:ser>
          <c:idx val="1"/>
          <c:order val="1"/>
          <c:tx>
            <c:strRef>
              <c:f>Data4Graph!$W$68</c:f>
              <c:strCache>
                <c:ptCount val="1"/>
                <c:pt idx="0">
                  <c:v>Start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Data4Graph!$X$68:$AA$68</c:f>
              <c:numCache/>
            </c:numRef>
          </c:val>
        </c:ser>
        <c:ser>
          <c:idx val="2"/>
          <c:order val="2"/>
          <c:tx>
            <c:strRef>
              <c:f>Data4Graph!$W$69</c:f>
              <c:strCache>
                <c:ptCount val="1"/>
                <c:pt idx="0">
                  <c:v>Start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Data4Graph!$X$69:$AA$69</c:f>
              <c:numCache/>
            </c:numRef>
          </c:val>
        </c:ser>
        <c:ser>
          <c:idx val="3"/>
          <c:order val="3"/>
          <c:tx>
            <c:strRef>
              <c:f>Data4Graph!$W$70</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Data4Graph!$X$66:$AA$66</c:f>
              <c:strCache/>
            </c:strRef>
          </c:cat>
          <c:val>
            <c:numRef>
              <c:f>Data4Graph!$X$70:$AA$70</c:f>
              <c:numCache/>
            </c:numRef>
          </c:val>
        </c:ser>
        <c:overlap val="-27"/>
        <c:gapWidth val="219"/>
        <c:axId val="31335635"/>
        <c:axId val="13585260"/>
      </c:barChart>
      <c:catAx>
        <c:axId val="31335635"/>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585260"/>
        <c:crosses val="autoZero"/>
        <c:auto val="1"/>
        <c:lblOffset val="100"/>
        <c:noMultiLvlLbl val="0"/>
      </c:catAx>
      <c:valAx>
        <c:axId val="1358526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335635"/>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Data4Graph!$W$65</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Data4Graph!$W$72</c:f>
              <c:strCache>
                <c:ptCount val="1"/>
                <c:pt idx="0">
                  <c:v>End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Data4Graph!$X$72:$AA$72</c:f>
              <c:numCache/>
            </c:numRef>
          </c:val>
        </c:ser>
        <c:ser>
          <c:idx val="1"/>
          <c:order val="1"/>
          <c:tx>
            <c:strRef>
              <c:f>Data4Graph!$W$73</c:f>
              <c:strCache>
                <c:ptCount val="1"/>
                <c:pt idx="0">
                  <c:v>End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Data4Graph!$X$73:$AA$73</c:f>
              <c:numCache/>
            </c:numRef>
          </c:val>
        </c:ser>
        <c:ser>
          <c:idx val="2"/>
          <c:order val="2"/>
          <c:tx>
            <c:strRef>
              <c:f>Data4Graph!$W$74</c:f>
              <c:strCache>
                <c:ptCount val="1"/>
                <c:pt idx="0">
                  <c:v>End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Data4Graph!$X$74:$AA$74</c:f>
              <c:numCache/>
            </c:numRef>
          </c:val>
        </c:ser>
        <c:ser>
          <c:idx val="3"/>
          <c:order val="3"/>
          <c:tx>
            <c:strRef>
              <c:f>Data4Graph!$W$75</c:f>
              <c:strCache>
                <c:ptCount val="1"/>
                <c:pt idx="0">
                  <c:v>End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Data4Graph!$X$71:$AA$71</c:f>
              <c:strCache/>
            </c:strRef>
          </c:cat>
          <c:val>
            <c:numRef>
              <c:f>Data4Graph!$X$75:$AA$75</c:f>
              <c:numCache/>
            </c:numRef>
          </c:val>
        </c:ser>
        <c:overlap val="-27"/>
        <c:gapWidth val="219"/>
        <c:axId val="55158477"/>
        <c:axId val="26664246"/>
      </c:barChart>
      <c:catAx>
        <c:axId val="55158477"/>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664246"/>
        <c:crosses val="autoZero"/>
        <c:auto val="1"/>
        <c:lblOffset val="100"/>
        <c:noMultiLvlLbl val="0"/>
      </c:catAx>
      <c:valAx>
        <c:axId val="266642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158477"/>
        <c:crosses val="autoZero"/>
        <c:crossBetween val="between"/>
        <c:dispUnits/>
        <c:majorUnit val="5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Data4Graph!$W$48</c:f>
        </c:strRef>
      </c:tx>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Data4Graph!$W$50</c:f>
              <c:strCache>
                <c:ptCount val="1"/>
                <c:pt idx="0">
                  <c:v>Start Rollover Tier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Data4Graph!$X$50:$Z$50</c:f>
              <c:numCache/>
            </c:numRef>
          </c:val>
        </c:ser>
        <c:ser>
          <c:idx val="1"/>
          <c:order val="1"/>
          <c:tx>
            <c:strRef>
              <c:f>Data4Graph!$W$51</c:f>
              <c:strCache>
                <c:ptCount val="1"/>
                <c:pt idx="0">
                  <c:v>Start Rollover 50/50 Tier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Data4Graph!$X$51:$Z$51</c:f>
              <c:numCache/>
            </c:numRef>
          </c:val>
        </c:ser>
        <c:ser>
          <c:idx val="2"/>
          <c:order val="2"/>
          <c:tx>
            <c:strRef>
              <c:f>Data4Graph!$W$52</c:f>
              <c:strCache>
                <c:ptCount val="1"/>
                <c:pt idx="0">
                  <c:v>Start Hybrid Tier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Data4Graph!$X$52:$Z$52</c:f>
              <c:numCache/>
            </c:numRef>
          </c:val>
        </c:ser>
        <c:ser>
          <c:idx val="3"/>
          <c:order val="3"/>
          <c:tx>
            <c:strRef>
              <c:f>Data4Graph!$W$53</c:f>
              <c:strCache>
                <c:ptCount val="1"/>
                <c:pt idx="0">
                  <c:v>Start Melded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Data4Graph!$X$49:$Z$49</c:f>
              <c:strCache/>
            </c:strRef>
          </c:cat>
          <c:val>
            <c:numRef>
              <c:f>Data4Graph!$X$53:$Z$53</c:f>
              <c:numCache/>
            </c:numRef>
          </c:val>
        </c:ser>
        <c:overlap val="-27"/>
        <c:gapWidth val="219"/>
        <c:axId val="38651623"/>
        <c:axId val="12320288"/>
      </c:barChart>
      <c:catAx>
        <c:axId val="38651623"/>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320288"/>
        <c:crosses val="autoZero"/>
        <c:auto val="1"/>
        <c:lblOffset val="100"/>
        <c:noMultiLvlLbl val="0"/>
      </c:catAx>
      <c:valAx>
        <c:axId val="12320288"/>
        <c:scaling>
          <c:orientation val="minMax"/>
          <c:max val="60"/>
          <c:min val="2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Rate</a:t>
                </a:r>
                <a:r>
                  <a:rPr lang="en-US" cap="none" sz="1000" b="0" i="0" u="none" baseline="0">
                    <a:solidFill>
                      <a:schemeClr val="tx1">
                        <a:lumMod val="65000"/>
                        <a:lumOff val="35000"/>
                      </a:schemeClr>
                    </a:solidFill>
                    <a:latin typeface="+mn-lt"/>
                    <a:ea typeface="Calibri"/>
                    <a:cs typeface="Calibri"/>
                  </a:rPr>
                  <a:t> $/WMh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quot;$&quot;* #,##0_);_(&quot;$&quot;* \(#,##0\);_(&quot;$&quot;*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65162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49" zoomToFit="1"/>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49"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0"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24"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0</xdr:rowOff>
    </xdr:from>
    <xdr:to>
      <xdr:col>1</xdr:col>
      <xdr:colOff>2752725</xdr:colOff>
      <xdr:row>0</xdr:row>
      <xdr:rowOff>942975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 y="0"/>
          <a:ext cx="2819400" cy="9429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0.0445</cdr:y>
    </cdr:from>
    <cdr:to>
      <cdr:x>0.15875</cdr:x>
      <cdr:y>0.08475</cdr:y>
    </cdr:to>
    <cdr:sp macro="" textlink="">
      <cdr:nvSpPr>
        <cdr:cNvPr id="2" name="TextBox 1"/>
        <cdr:cNvSpPr txBox="1"/>
      </cdr:nvSpPr>
      <cdr:spPr>
        <a:xfrm>
          <a:off x="114300" y="276225"/>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0.055</cdr:y>
    </cdr:from>
    <cdr:to>
      <cdr:x>0.15525</cdr:x>
      <cdr:y>0.0955</cdr:y>
    </cdr:to>
    <cdr:sp macro="" textlink="">
      <cdr:nvSpPr>
        <cdr:cNvPr id="2" name="TextBox 1"/>
        <cdr:cNvSpPr txBox="1"/>
      </cdr:nvSpPr>
      <cdr:spPr>
        <a:xfrm>
          <a:off x="85725" y="3429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0.049</cdr:y>
    </cdr:from>
    <cdr:to>
      <cdr:x>0.158</cdr:x>
      <cdr:y>0.08925</cdr:y>
    </cdr:to>
    <cdr:sp macro="" textlink="">
      <cdr:nvSpPr>
        <cdr:cNvPr id="2" name="TextBox 1"/>
        <cdr:cNvSpPr txBox="1"/>
      </cdr:nvSpPr>
      <cdr:spPr>
        <a:xfrm>
          <a:off x="104775" y="3048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0.517</cdr:y>
    </cdr:from>
    <cdr:to>
      <cdr:x>0.85925</cdr:x>
      <cdr:y>0.555</cdr:y>
    </cdr:to>
    <cdr:sp macro="" textlink="Data4Graph!$Y$42">
      <cdr:nvSpPr>
        <cdr:cNvPr id="2" name="Rectangle 1"/>
        <cdr:cNvSpPr/>
      </cdr:nvSpPr>
      <cdr:spPr>
        <a:xfrm>
          <a:off x="1952625" y="3248025"/>
          <a:ext cx="5486400" cy="238125"/>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nchor="ctr"/>
        <a:lstStyle/>
        <a:p>
          <a:pPr algn="ctr"/>
          <a:fld id="{35CAD471-C05F-46B8-B87E-4BA2CAF0190A}" type="TxLink">
            <a:rPr lang="en-US" sz="1000" b="0" i="0" u="none" strike="noStrike">
              <a:solidFill>
                <a:schemeClr val="bg1"/>
              </a:solidFill>
              <a:latin typeface="Arial"/>
              <a:cs typeface="Arial"/>
            </a:rPr>
            <a:pPr algn="ctr"/>
            <a:t>Start Rollover Tier Augmentation 0 aMW | Max $48.24/MWh | Min $33.95/MWh</a:t>
          </a:fld>
          <a:endParaRPr lang="en-US">
            <a:solidFill>
              <a:schemeClr val="bg1"/>
            </a:solidFill>
          </a:endParaRPr>
        </a:p>
      </cdr:txBody>
    </cdr:sp>
  </cdr:relSizeAnchor>
  <cdr:relSizeAnchor xmlns:cdr="http://schemas.openxmlformats.org/drawingml/2006/chartDrawing">
    <cdr:from>
      <cdr:x>0.226</cdr:x>
      <cdr:y>0.56475</cdr:y>
    </cdr:from>
    <cdr:to>
      <cdr:x>0.85925</cdr:x>
      <cdr:y>0.60275</cdr:y>
    </cdr:to>
    <cdr:sp macro="" textlink="Data4Graph!$Y$43">
      <cdr:nvSpPr>
        <cdr:cNvPr id="3" name="Rectangle 2"/>
        <cdr:cNvSpPr/>
      </cdr:nvSpPr>
      <cdr:spPr>
        <a:xfrm>
          <a:off x="1952625" y="3552825"/>
          <a:ext cx="5486400" cy="238125"/>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5E6DB30-65F3-4636-A368-5F52CA14F5F4}" type="TxLink">
            <a:rPr lang="en-US" sz="1000" b="0" i="0" u="none" strike="noStrike">
              <a:solidFill>
                <a:schemeClr val="bg1"/>
              </a:solidFill>
              <a:latin typeface="Arial"/>
              <a:cs typeface="Arial"/>
            </a:rPr>
            <a:pPr algn="ctr"/>
            <a:t>Start Rollover 50/50 Tier Augmentation 0 aMW | Max $41.86/MWh | Min $34.96/MWh</a:t>
          </a:fld>
          <a:endParaRPr lang="en-US">
            <a:solidFill>
              <a:schemeClr val="bg1"/>
            </a:solidFill>
          </a:endParaRPr>
        </a:p>
      </cdr:txBody>
    </cdr:sp>
  </cdr:relSizeAnchor>
  <cdr:relSizeAnchor xmlns:cdr="http://schemas.openxmlformats.org/drawingml/2006/chartDrawing">
    <cdr:from>
      <cdr:x>0.226</cdr:x>
      <cdr:y>0.61275</cdr:y>
    </cdr:from>
    <cdr:to>
      <cdr:x>0.85925</cdr:x>
      <cdr:y>0.65075</cdr:y>
    </cdr:to>
    <cdr:sp macro="" textlink="Data4Graph!$Y$44">
      <cdr:nvSpPr>
        <cdr:cNvPr id="4" name="Rectangle 3"/>
        <cdr:cNvSpPr/>
      </cdr:nvSpPr>
      <cdr:spPr>
        <a:xfrm>
          <a:off x="1952625" y="3857625"/>
          <a:ext cx="5486400" cy="238125"/>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FECB78F1-16EA-4DE5-9A69-C23368D4CDD2}" type="TxLink">
            <a:rPr lang="en-US" sz="1000" b="0" i="0" u="none" strike="noStrike">
              <a:solidFill>
                <a:schemeClr val="bg1"/>
              </a:solidFill>
              <a:latin typeface="Arial"/>
              <a:cs typeface="Arial"/>
            </a:rPr>
            <a:pPr algn="ctr"/>
            <a:t>Start Hybrid Tier Augmentation 90 aMW | Max $35.9/MWh | Min $35.9/MWh</a:t>
          </a:fld>
          <a:endParaRPr lang="en-US">
            <a:solidFill>
              <a:schemeClr val="bg1"/>
            </a:solidFill>
          </a:endParaRPr>
        </a:p>
      </cdr:txBody>
    </cdr:sp>
  </cdr:relSizeAnchor>
  <cdr:relSizeAnchor xmlns:cdr="http://schemas.openxmlformats.org/drawingml/2006/chartDrawing">
    <cdr:from>
      <cdr:x>0.226</cdr:x>
      <cdr:y>0.6605</cdr:y>
    </cdr:from>
    <cdr:to>
      <cdr:x>0.85925</cdr:x>
      <cdr:y>0.6985</cdr:y>
    </cdr:to>
    <cdr:sp macro="" textlink="Data4Graph!$Y$45">
      <cdr:nvSpPr>
        <cdr:cNvPr id="5" name="Rectangle 4"/>
        <cdr:cNvSpPr/>
      </cdr:nvSpPr>
      <cdr:spPr>
        <a:xfrm>
          <a:off x="1952625" y="4152900"/>
          <a:ext cx="5486400" cy="238125"/>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1B22A37-C713-4C25-8B8B-135FD7E58B77}" type="TxLink">
            <a:rPr lang="en-US" sz="1000" b="0" i="0" u="none" strike="noStrike">
              <a:solidFill>
                <a:schemeClr val="bg1"/>
              </a:solidFill>
              <a:latin typeface="Arial"/>
              <a:cs typeface="Arial"/>
            </a:rPr>
            <a:pPr algn="ctr"/>
            <a:t>Start Melded Augmentation 90 aMW | Max $35.9/MWh | Min $35.9/MWh</a:t>
          </a:fld>
          <a:endParaRPr lang="en-US">
            <a:solidFill>
              <a:schemeClr val="bg1"/>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0.01825</cdr:y>
    </cdr:from>
    <cdr:to>
      <cdr:x>0.16175</cdr:x>
      <cdr:y>0.05875</cdr:y>
    </cdr:to>
    <cdr:sp macro="" textlink="">
      <cdr:nvSpPr>
        <cdr:cNvPr id="2" name="TextBox 1"/>
        <cdr:cNvSpPr txBox="1"/>
      </cdr:nvSpPr>
      <cdr:spPr>
        <a:xfrm>
          <a:off x="142875" y="1143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100"/>
            <a:t>Press</a:t>
          </a:r>
          <a:r>
            <a:rPr lang="en-US" sz="1100" baseline="0"/>
            <a:t> F9 to refresh</a:t>
          </a:r>
          <a:endParaRPr lang="en-US" sz="1100"/>
        </a:p>
      </cdr:txBody>
    </cdr:sp>
  </cdr:relSizeAnchor>
  <cdr:relSizeAnchor xmlns:cdr="http://schemas.openxmlformats.org/drawingml/2006/chartDrawing">
    <cdr:from>
      <cdr:x>0.0855</cdr:x>
      <cdr:y>0.52725</cdr:y>
    </cdr:from>
    <cdr:to>
      <cdr:x>0.52875</cdr:x>
      <cdr:y>0.5635</cdr:y>
    </cdr:to>
    <cdr:sp macro="" textlink="Data4Graph!$Y$16">
      <cdr:nvSpPr>
        <cdr:cNvPr id="3" name="Rectangle 2"/>
        <cdr:cNvSpPr/>
      </cdr:nvSpPr>
      <cdr:spPr>
        <a:xfrm>
          <a:off x="733425" y="3314700"/>
          <a:ext cx="3838575"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vertOverflow="clip"/>
        <a:lstStyle/>
        <a:p>
          <a:pPr algn="ctr"/>
          <a:fld id="{79F6B07B-418F-4AC4-B2B8-DF55000194C8}" type="TxLink">
            <a:rPr lang="en-US" sz="1000" b="0" i="0" u="none" strike="noStrike">
              <a:solidFill>
                <a:schemeClr val="bg1"/>
              </a:solidFill>
              <a:latin typeface="Arial"/>
              <a:cs typeface="Arial"/>
            </a:rPr>
            <a:pPr algn="ctr"/>
            <a:t>End Rollover Tier 1 Rate $34.17/MWh | Max $49.29/MWh</a:t>
          </a:fld>
          <a:endParaRPr lang="en-US">
            <a:solidFill>
              <a:schemeClr val="bg1"/>
            </a:solidFill>
          </a:endParaRPr>
        </a:p>
      </cdr:txBody>
    </cdr:sp>
  </cdr:relSizeAnchor>
  <cdr:relSizeAnchor xmlns:cdr="http://schemas.openxmlformats.org/drawingml/2006/chartDrawing">
    <cdr:from>
      <cdr:x>0.0855</cdr:x>
      <cdr:y>0.5735</cdr:y>
    </cdr:from>
    <cdr:to>
      <cdr:x>0.52875</cdr:x>
      <cdr:y>0.60975</cdr:y>
    </cdr:to>
    <cdr:sp macro="" textlink="Data4Graph!$Y$17">
      <cdr:nvSpPr>
        <cdr:cNvPr id="4" name="Rectangle 3"/>
        <cdr:cNvSpPr/>
      </cdr:nvSpPr>
      <cdr:spPr>
        <a:xfrm>
          <a:off x="733425" y="3609975"/>
          <a:ext cx="3838575"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CA9FFFA3-1B47-47ED-A591-28EAF51E7E10}" type="TxLink">
            <a:rPr lang="en-US" sz="1000" b="0" i="0" u="none" strike="noStrike">
              <a:solidFill>
                <a:schemeClr val="bg1"/>
              </a:solidFill>
              <a:latin typeface="Arial"/>
              <a:cs typeface="Arial"/>
            </a:rPr>
            <a:pPr algn="ctr"/>
            <a:t>End Rollover 50/50 Tier 1 Rate $34.85/MWh | Max $44.51/MWh</a:t>
          </a:fld>
          <a:endParaRPr lang="en-US">
            <a:solidFill>
              <a:schemeClr val="bg1"/>
            </a:solidFill>
          </a:endParaRPr>
        </a:p>
      </cdr:txBody>
    </cdr:sp>
  </cdr:relSizeAnchor>
  <cdr:relSizeAnchor xmlns:cdr="http://schemas.openxmlformats.org/drawingml/2006/chartDrawing">
    <cdr:from>
      <cdr:x>0.0855</cdr:x>
      <cdr:y>0.62075</cdr:y>
    </cdr:from>
    <cdr:to>
      <cdr:x>0.52875</cdr:x>
      <cdr:y>0.657</cdr:y>
    </cdr:to>
    <cdr:sp macro="" textlink="Data4Graph!$Y$18">
      <cdr:nvSpPr>
        <cdr:cNvPr id="5" name="Rectangle 4"/>
        <cdr:cNvSpPr/>
      </cdr:nvSpPr>
      <cdr:spPr>
        <a:xfrm>
          <a:off x="733425" y="3905250"/>
          <a:ext cx="38385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6C718DF6-2F0A-488B-90D9-98989EBBFB7E}" type="TxLink">
            <a:rPr lang="en-US" sz="1000" b="0" i="0" u="none" strike="noStrike">
              <a:solidFill>
                <a:schemeClr val="bg1"/>
              </a:solidFill>
              <a:latin typeface="Arial"/>
              <a:cs typeface="Arial"/>
            </a:rPr>
            <a:pPr algn="ctr"/>
            <a:t>End Hybrid Tier 1 Rate $35.92/MWh | Max $43.69/MWh</a:t>
          </a:fld>
          <a:endParaRPr lang="en-US">
            <a:solidFill>
              <a:schemeClr val="bg1"/>
            </a:solidFill>
          </a:endParaRPr>
        </a:p>
      </cdr:txBody>
    </cdr:sp>
  </cdr:relSizeAnchor>
  <cdr:relSizeAnchor xmlns:cdr="http://schemas.openxmlformats.org/drawingml/2006/chartDrawing">
    <cdr:from>
      <cdr:x>0.0855</cdr:x>
      <cdr:y>0.668</cdr:y>
    </cdr:from>
    <cdr:to>
      <cdr:x>0.52875</cdr:x>
      <cdr:y>0.70425</cdr:y>
    </cdr:to>
    <cdr:sp macro="" textlink="Data4Graph!$Y$19">
      <cdr:nvSpPr>
        <cdr:cNvPr id="6" name="Rectangle 5"/>
        <cdr:cNvSpPr/>
      </cdr:nvSpPr>
      <cdr:spPr>
        <a:xfrm>
          <a:off x="733425" y="4200525"/>
          <a:ext cx="38385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5517ED23-8B76-4044-89BA-7A7D17405BC8}" type="TxLink">
            <a:rPr lang="en-US" sz="1000" b="0" i="0" u="none" strike="noStrike">
              <a:solidFill>
                <a:schemeClr val="bg1"/>
              </a:solidFill>
              <a:latin typeface="Arial"/>
              <a:cs typeface="Arial"/>
            </a:rPr>
            <a:pPr algn="ctr"/>
            <a:t>End Melded 1 Rate $38.73/MWh | Max $38.73/MWh</a:t>
          </a:fld>
          <a:endParaRPr lang="en-US">
            <a:solidFill>
              <a:schemeClr val="bg1"/>
            </a:solidFill>
          </a:endParaRPr>
        </a:p>
      </cdr:txBody>
    </cdr:sp>
  </cdr:relSizeAnchor>
  <cdr:relSizeAnchor xmlns:cdr="http://schemas.openxmlformats.org/drawingml/2006/chartDrawing">
    <cdr:from>
      <cdr:x>0.5535</cdr:x>
      <cdr:y>0.52725</cdr:y>
    </cdr:from>
    <cdr:to>
      <cdr:x>0.912</cdr:x>
      <cdr:y>0.5635</cdr:y>
    </cdr:to>
    <cdr:sp macro="" textlink="Data4Graph!$Y$22">
      <cdr:nvSpPr>
        <cdr:cNvPr id="7" name="Rectangle 6"/>
        <cdr:cNvSpPr/>
      </cdr:nvSpPr>
      <cdr:spPr>
        <a:xfrm>
          <a:off x="4791075" y="3314700"/>
          <a:ext cx="3105150" cy="228600"/>
        </a:xfrm>
        <a:prstGeom prst="rect">
          <a:avLst/>
        </a:prstGeom>
        <a:ln>
          <a:headEnd type="none"/>
          <a:tailEnd type="none"/>
        </a:ln>
      </cdr:spPr>
      <cdr:style>
        <a:lnRef idx="3">
          <a:schemeClr val="bg1"/>
        </a:lnRef>
        <a:fillRef idx="1">
          <a:schemeClr val="accent1"/>
        </a:fillRef>
        <a:effectRef idx="1">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17AFB06A-63BA-4875-A91C-3EAE43183E7D}" type="TxLink">
            <a:rPr lang="en-US" sz="1000" b="0" i="0" u="none" strike="noStrike">
              <a:solidFill>
                <a:schemeClr val="bg1"/>
              </a:solidFill>
              <a:latin typeface="Arial"/>
              <a:cs typeface="Arial"/>
            </a:rPr>
            <a:pPr algn="ctr"/>
            <a:t>End Rollover Tier 1 Augmentation 0 aMW</a:t>
          </a:fld>
          <a:endParaRPr lang="en-US">
            <a:solidFill>
              <a:schemeClr val="bg1"/>
            </a:solidFill>
          </a:endParaRPr>
        </a:p>
      </cdr:txBody>
    </cdr:sp>
  </cdr:relSizeAnchor>
  <cdr:relSizeAnchor xmlns:cdr="http://schemas.openxmlformats.org/drawingml/2006/chartDrawing">
    <cdr:from>
      <cdr:x>0.5535</cdr:x>
      <cdr:y>0.5735</cdr:y>
    </cdr:from>
    <cdr:to>
      <cdr:x>0.912</cdr:x>
      <cdr:y>0.60975</cdr:y>
    </cdr:to>
    <cdr:sp macro="" textlink="Data4Graph!$Y$23">
      <cdr:nvSpPr>
        <cdr:cNvPr id="8" name="Rectangle 7"/>
        <cdr:cNvSpPr/>
      </cdr:nvSpPr>
      <cdr:spPr>
        <a:xfrm>
          <a:off x="4791075" y="3609975"/>
          <a:ext cx="310515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F4CE54B-673A-4950-9568-EAE204CAAE5A}" type="TxLink">
            <a:rPr lang="en-US" sz="1000" b="0" i="0" u="none" strike="noStrike">
              <a:solidFill>
                <a:schemeClr val="bg1"/>
              </a:solidFill>
              <a:latin typeface="Arial"/>
              <a:cs typeface="Arial"/>
            </a:rPr>
            <a:pPr algn="ctr"/>
            <a:t>End Rollover 50/50 Tier 1 Augmentation 0 aMW</a:t>
          </a:fld>
          <a:endParaRPr lang="en-US">
            <a:solidFill>
              <a:schemeClr val="bg1"/>
            </a:solidFill>
          </a:endParaRPr>
        </a:p>
      </cdr:txBody>
    </cdr:sp>
  </cdr:relSizeAnchor>
  <cdr:relSizeAnchor xmlns:cdr="http://schemas.openxmlformats.org/drawingml/2006/chartDrawing">
    <cdr:from>
      <cdr:x>0.5535</cdr:x>
      <cdr:y>0.62075</cdr:y>
    </cdr:from>
    <cdr:to>
      <cdr:x>0.912</cdr:x>
      <cdr:y>0.657</cdr:y>
    </cdr:to>
    <cdr:sp macro="" textlink="Data4Graph!$Y$24">
      <cdr:nvSpPr>
        <cdr:cNvPr id="9" name="Rectangle 8"/>
        <cdr:cNvSpPr/>
      </cdr:nvSpPr>
      <cdr:spPr>
        <a:xfrm>
          <a:off x="4791075" y="3905250"/>
          <a:ext cx="3105150"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FB82FC0-EE72-4E12-BA6C-B67434BD0C09}" type="TxLink">
            <a:rPr lang="en-US" sz="1000" b="0" i="0" u="none" strike="noStrike">
              <a:solidFill>
                <a:schemeClr val="bg1"/>
              </a:solidFill>
              <a:latin typeface="Arial"/>
              <a:cs typeface="Arial"/>
            </a:rPr>
            <a:pPr algn="ctr"/>
            <a:t>End Hybrid Tier 1 Augmentation 94 aMW</a:t>
          </a:fld>
          <a:endParaRPr lang="en-US">
            <a:solidFill>
              <a:schemeClr val="bg1"/>
            </a:solidFill>
          </a:endParaRPr>
        </a:p>
      </cdr:txBody>
    </cdr:sp>
  </cdr:relSizeAnchor>
  <cdr:relSizeAnchor xmlns:cdr="http://schemas.openxmlformats.org/drawingml/2006/chartDrawing">
    <cdr:from>
      <cdr:x>0.5535</cdr:x>
      <cdr:y>0.668</cdr:y>
    </cdr:from>
    <cdr:to>
      <cdr:x>0.912</cdr:x>
      <cdr:y>0.70425</cdr:y>
    </cdr:to>
    <cdr:sp macro="" textlink="Data4Graph!$Y$25">
      <cdr:nvSpPr>
        <cdr:cNvPr id="10" name="Rectangle 9"/>
        <cdr:cNvSpPr/>
      </cdr:nvSpPr>
      <cdr:spPr>
        <a:xfrm>
          <a:off x="4791075" y="4200525"/>
          <a:ext cx="3105150"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4FF046FD-684E-4129-B404-B6DB1712B744}" type="TxLink">
            <a:rPr lang="en-US" sz="1000" b="0" i="0" u="none" strike="noStrike">
              <a:solidFill>
                <a:schemeClr val="bg1"/>
              </a:solidFill>
              <a:latin typeface="Arial"/>
              <a:cs typeface="Arial"/>
            </a:rPr>
            <a:pPr algn="ctr"/>
            <a:t>End Melded Augmentation 920 aMW</a:t>
          </a:fld>
          <a:endParaRPr lang="en-US">
            <a:solidFill>
              <a:schemeClr val="bg1"/>
            </a:solidFill>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0.08175</cdr:x>
      <cdr:y>0.5745</cdr:y>
    </cdr:from>
    <cdr:to>
      <cdr:x>0.483</cdr:x>
      <cdr:y>0.61075</cdr:y>
    </cdr:to>
    <cdr:sp macro="" textlink="Data4Graph!$Y$18">
      <cdr:nvSpPr>
        <cdr:cNvPr id="4" name="TextBox 3"/>
        <cdr:cNvSpPr txBox="1"/>
      </cdr:nvSpPr>
      <cdr:spPr>
        <a:xfrm>
          <a:off x="704850" y="3609975"/>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900" b="0" i="0" u="none" strike="noStrike">
              <a:solidFill>
                <a:schemeClr val="bg1"/>
              </a:solidFill>
              <a:latin typeface="Arial"/>
              <a:cs typeface="Arial"/>
            </a:rPr>
            <a:pPr algn="ctr"/>
            <a:t>End Hybrid Tier 1 Rate $35.92/MWh | Max $43.69/MWh</a:t>
          </a:fld>
          <a:endParaRPr lang="en-US" sz="900">
            <a:solidFill>
              <a:schemeClr val="bg1"/>
            </a:solidFill>
          </a:endParaRPr>
        </a:p>
      </cdr:txBody>
    </cdr:sp>
  </cdr:relSizeAnchor>
  <cdr:relSizeAnchor xmlns:cdr="http://schemas.openxmlformats.org/drawingml/2006/chartDrawing">
    <cdr:from>
      <cdr:x>0.4885</cdr:x>
      <cdr:y>0.5745</cdr:y>
    </cdr:from>
    <cdr:to>
      <cdr:x>0.91075</cdr:x>
      <cdr:y>0.61075</cdr:y>
    </cdr:to>
    <cdr:sp macro="" textlink="Data4Graph!$Y$17">
      <cdr:nvSpPr>
        <cdr:cNvPr id="6" name="TextBox 5"/>
        <cdr:cNvSpPr txBox="1"/>
      </cdr:nvSpPr>
      <cdr:spPr>
        <a:xfrm>
          <a:off x="4229100" y="3609975"/>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vertOverflow="clip" wrap="square" rtlCol="0"/>
        <a:lstStyle/>
        <a:p>
          <a:pPr algn="ctr"/>
          <a:fld id="{6917B2F5-4596-43F6-97E6-AAF4C5596D1E}" type="TxLink">
            <a:rPr lang="en-US" sz="900" b="0" i="0" u="none" strike="noStrike">
              <a:solidFill>
                <a:schemeClr val="bg1"/>
              </a:solidFill>
              <a:latin typeface="Arial"/>
              <a:cs typeface="Arial"/>
            </a:rPr>
            <a:pPr algn="ctr"/>
            <a:t>End Rollover 50/50 Tier 1 Rate $34.85/MWh | Max $44.51/MWh</a:t>
          </a:fld>
          <a:endParaRPr lang="en-US" sz="900">
            <a:solidFill>
              <a:schemeClr val="bg1"/>
            </a:solidFill>
          </a:endParaRPr>
        </a:p>
      </cdr:txBody>
    </cdr:sp>
  </cdr:relSizeAnchor>
  <cdr:relSizeAnchor xmlns:cdr="http://schemas.openxmlformats.org/drawingml/2006/chartDrawing">
    <cdr:from>
      <cdr:x>0.4885</cdr:x>
      <cdr:y>0.62175</cdr:y>
    </cdr:from>
    <cdr:to>
      <cdr:x>0.91075</cdr:x>
      <cdr:y>0.658</cdr:y>
    </cdr:to>
    <cdr:sp macro="" textlink="Data4Graph!$Y$23">
      <cdr:nvSpPr>
        <cdr:cNvPr id="8" name="TextBox 1"/>
        <cdr:cNvSpPr txBox="1"/>
      </cdr:nvSpPr>
      <cdr:spPr>
        <a:xfrm>
          <a:off x="4229100" y="3905250"/>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AC469B8F-C346-44A9-9F4C-3584E2479BBC}" type="TxLink">
            <a:rPr lang="en-US" sz="900" b="0" i="0" u="none" strike="noStrike">
              <a:solidFill>
                <a:schemeClr val="bg1"/>
              </a:solidFill>
              <a:latin typeface="Arial"/>
              <a:cs typeface="Arial"/>
            </a:rPr>
            <a:pPr algn="ctr"/>
            <a:t>End Rollover 50/50 Tier 1 Augmentation 0 aMW</a:t>
          </a:fld>
          <a:endParaRPr lang="en-US" sz="900">
            <a:solidFill>
              <a:schemeClr val="bg1"/>
            </a:solidFill>
          </a:endParaRPr>
        </a:p>
      </cdr:txBody>
    </cdr:sp>
  </cdr:relSizeAnchor>
  <cdr:relSizeAnchor xmlns:cdr="http://schemas.openxmlformats.org/drawingml/2006/chartDrawing">
    <cdr:from>
      <cdr:x>0.08175</cdr:x>
      <cdr:y>0.62175</cdr:y>
    </cdr:from>
    <cdr:to>
      <cdr:x>0.483</cdr:x>
      <cdr:y>0.658</cdr:y>
    </cdr:to>
    <cdr:sp macro="" textlink="Data4Graph!$Y$24">
      <cdr:nvSpPr>
        <cdr:cNvPr id="9" name="TextBox 1"/>
        <cdr:cNvSpPr txBox="1"/>
      </cdr:nvSpPr>
      <cdr:spPr>
        <a:xfrm>
          <a:off x="704850" y="3905250"/>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900" b="0" i="0" u="none" strike="noStrike">
              <a:solidFill>
                <a:schemeClr val="bg1"/>
              </a:solidFill>
              <a:latin typeface="Arial"/>
              <a:cs typeface="Arial"/>
            </a:rPr>
            <a:pPr algn="ctr"/>
            <a:t>End Hybrid Tier 1 Augmentation 94 aMW</a:t>
          </a:fld>
          <a:endParaRPr lang="en-US" sz="900">
            <a:solidFill>
              <a:schemeClr val="bg1"/>
            </a:solidFill>
          </a:endParaRPr>
        </a:p>
      </cdr:txBody>
    </cdr:sp>
  </cdr:relSizeAnchor>
  <cdr:relSizeAnchor xmlns:cdr="http://schemas.openxmlformats.org/drawingml/2006/chartDrawing">
    <cdr:from>
      <cdr:x>0.08175</cdr:x>
      <cdr:y>0.669</cdr:y>
    </cdr:from>
    <cdr:to>
      <cdr:x>0.483</cdr:x>
      <cdr:y>0.7055</cdr:y>
    </cdr:to>
    <cdr:sp macro="" textlink="Data4Graph!$Y$30">
      <cdr:nvSpPr>
        <cdr:cNvPr id="10" name="TextBox 1"/>
        <cdr:cNvSpPr txBox="1"/>
      </cdr:nvSpPr>
      <cdr:spPr>
        <a:xfrm>
          <a:off x="704850" y="4210050"/>
          <a:ext cx="347662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900" b="0" i="0" u="none" strike="noStrike">
              <a:solidFill>
                <a:schemeClr val="bg1"/>
              </a:solidFill>
              <a:latin typeface="Arial"/>
              <a:cs typeface="Arial"/>
            </a:rPr>
            <a:pPr algn="ctr"/>
            <a:t>End Hybrid Tier Above-RHWM Augmentation 827 aMW</a:t>
          </a:fld>
          <a:endParaRPr lang="en-US" sz="900">
            <a:solidFill>
              <a:schemeClr val="bg1"/>
            </a:solidFill>
          </a:endParaRPr>
        </a:p>
      </cdr:txBody>
    </cdr:sp>
  </cdr:relSizeAnchor>
  <cdr:relSizeAnchor xmlns:cdr="http://schemas.openxmlformats.org/drawingml/2006/chartDrawing">
    <cdr:from>
      <cdr:x>0.4885</cdr:x>
      <cdr:y>0.669</cdr:y>
    </cdr:from>
    <cdr:to>
      <cdr:x>0.91075</cdr:x>
      <cdr:y>0.70525</cdr:y>
    </cdr:to>
    <cdr:sp macro="" textlink="Data4Graph!$Y$29">
      <cdr:nvSpPr>
        <cdr:cNvPr id="11" name="TextBox 1"/>
        <cdr:cNvSpPr txBox="1"/>
      </cdr:nvSpPr>
      <cdr:spPr>
        <a:xfrm>
          <a:off x="4229100" y="4210050"/>
          <a:ext cx="3657600" cy="228600"/>
        </a:xfrm>
        <a:prstGeom prst="rect">
          <a:avLst/>
        </a:prstGeom>
        <a:ln>
          <a:headEnd type="none"/>
          <a:tailEnd type="none"/>
        </a:ln>
      </cdr:spPr>
      <cdr:style>
        <a:lnRef idx="3">
          <a:schemeClr val="bg1"/>
        </a:lnRef>
        <a:fillRef idx="1">
          <a:schemeClr val="accent2"/>
        </a:fillRef>
        <a:effectRef idx="1">
          <a:schemeClr val="accent2"/>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EDD2A35B-D09C-4647-A431-496ACB62F336}" type="TxLink">
            <a:rPr lang="en-US" sz="900" b="0" i="0" u="none" strike="noStrike">
              <a:solidFill>
                <a:schemeClr val="bg1"/>
              </a:solidFill>
              <a:latin typeface="Arial"/>
              <a:cs typeface="Arial"/>
            </a:rPr>
            <a:pPr algn="ctr"/>
            <a:t>End Rollover 50/50 Tier Above-RHWM Augmentation 1096 aMW</a:t>
          </a:fld>
          <a:endParaRPr lang="en-US" sz="900">
            <a:solidFill>
              <a:schemeClr val="bg1"/>
            </a:solidFill>
          </a:endParaRP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0.04375</cdr:y>
    </cdr:from>
    <cdr:to>
      <cdr:x>0.15925</cdr:x>
      <cdr:y>0.08425</cdr:y>
    </cdr:to>
    <cdr:sp macro="" textlink="">
      <cdr:nvSpPr>
        <cdr:cNvPr id="2" name="TextBox 1"/>
        <cdr:cNvSpPr txBox="1"/>
      </cdr:nvSpPr>
      <cdr:spPr>
        <a:xfrm>
          <a:off x="114300" y="266700"/>
          <a:ext cx="1257300" cy="257175"/>
        </a:xfrm>
        <a:prstGeom prst="rect">
          <a:avLst/>
        </a:prstGeom>
        <a:ln>
          <a:headEnd type="none"/>
          <a:tailEnd type="none"/>
        </a:ln>
      </cdr:spPr>
      <cdr:style>
        <a:lnRef idx="3">
          <a:schemeClr val="bg1"/>
        </a:lnRef>
        <a:fillRef idx="1">
          <a:schemeClr val="tx1"/>
        </a:fillRef>
        <a:effectRef idx="1">
          <a:schemeClr val="tx1"/>
        </a:effectRef>
        <a:fontRef idx="minor">
          <a:schemeClr val="bg1"/>
        </a:fontRef>
      </cdr:style>
      <cdr:txBody>
        <a:bodyPr vertOverflow="clip" wrap="square" rtlCol="0"/>
        <a:lstStyle/>
        <a:p>
          <a:r>
            <a:rPr lang="en-US" sz="1100"/>
            <a:t>Press</a:t>
          </a:r>
          <a:r>
            <a:rPr lang="en-US" sz="1100" baseline="0"/>
            <a:t> F9 to refresh</a:t>
          </a:r>
          <a:endParaRPr lang="en-US" sz="1100"/>
        </a:p>
      </cdr:txBody>
    </cdr:sp>
  </cdr:relSizeAnchor>
  <cdr:relSizeAnchor xmlns:cdr="http://schemas.openxmlformats.org/drawingml/2006/chartDrawing">
    <cdr:from>
      <cdr:x>0.09675</cdr:x>
      <cdr:y>0.5655</cdr:y>
    </cdr:from>
    <cdr:to>
      <cdr:x>0.48725</cdr:x>
      <cdr:y>0.60175</cdr:y>
    </cdr:to>
    <cdr:sp macro="" textlink="Data4Graph!$Y$18">
      <cdr:nvSpPr>
        <cdr:cNvPr id="4" name="TextBox 3"/>
        <cdr:cNvSpPr txBox="1"/>
      </cdr:nvSpPr>
      <cdr:spPr>
        <a:xfrm>
          <a:off x="838200" y="35623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vertOverflow="clip" wrap="none" rtlCol="0"/>
        <a:lstStyle/>
        <a:p>
          <a:pPr algn="ctr"/>
          <a:fld id="{9CCE07D5-A859-4A19-B8E6-752072A7659E}" type="TxLink">
            <a:rPr lang="en-US" sz="1000" b="0" i="0" u="none" strike="noStrike">
              <a:solidFill>
                <a:schemeClr val="bg1"/>
              </a:solidFill>
              <a:latin typeface="Arial"/>
              <a:cs typeface="Arial"/>
            </a:rPr>
            <a:pPr algn="ctr"/>
            <a:t>End Hybrid Tier 1 Rate $35.92/MWh | Max $43.69/MWh</a:t>
          </a:fld>
          <a:endParaRPr lang="en-US" sz="1100">
            <a:solidFill>
              <a:schemeClr val="bg1"/>
            </a:solidFill>
          </a:endParaRPr>
        </a:p>
      </cdr:txBody>
    </cdr:sp>
  </cdr:relSizeAnchor>
  <cdr:relSizeAnchor xmlns:cdr="http://schemas.openxmlformats.org/drawingml/2006/chartDrawing">
    <cdr:from>
      <cdr:x>0.5145</cdr:x>
      <cdr:y>0.5655</cdr:y>
    </cdr:from>
    <cdr:to>
      <cdr:x>0.90475</cdr:x>
      <cdr:y>0.60175</cdr:y>
    </cdr:to>
    <cdr:sp macro="" textlink="Data4Graph!$Y$19">
      <cdr:nvSpPr>
        <cdr:cNvPr id="6" name="TextBox 5"/>
        <cdr:cNvSpPr txBox="1"/>
      </cdr:nvSpPr>
      <cdr:spPr>
        <a:xfrm>
          <a:off x="4457700" y="3562350"/>
          <a:ext cx="33813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vertOverflow="clip" wrap="square" rtlCol="0"/>
        <a:lstStyle/>
        <a:p>
          <a:pPr algn="ctr"/>
          <a:fld id="{2EECD6A4-92F2-45CF-B956-0FC771F7716E}" type="TxLink">
            <a:rPr lang="en-US" sz="1000" b="0" i="0" u="none" strike="noStrike">
              <a:solidFill>
                <a:schemeClr val="bg1"/>
              </a:solidFill>
              <a:latin typeface="Arial"/>
              <a:cs typeface="Arial"/>
            </a:rPr>
            <a:pPr algn="ctr"/>
            <a:t>End Melded 1 Rate $38.73/MWh | Max $38.73/MWh</a:t>
          </a:fld>
          <a:endParaRPr lang="en-US" sz="1100">
            <a:solidFill>
              <a:schemeClr val="bg1"/>
            </a:solidFill>
          </a:endParaRPr>
        </a:p>
      </cdr:txBody>
    </cdr:sp>
  </cdr:relSizeAnchor>
  <cdr:relSizeAnchor xmlns:cdr="http://schemas.openxmlformats.org/drawingml/2006/chartDrawing">
    <cdr:from>
      <cdr:x>0.5145</cdr:x>
      <cdr:y>0.614</cdr:y>
    </cdr:from>
    <cdr:to>
      <cdr:x>0.90475</cdr:x>
      <cdr:y>0.65025</cdr:y>
    </cdr:to>
    <cdr:sp macro="" textlink="Data4Graph!$Y$25">
      <cdr:nvSpPr>
        <cdr:cNvPr id="8" name="TextBox 1"/>
        <cdr:cNvSpPr txBox="1"/>
      </cdr:nvSpPr>
      <cdr:spPr>
        <a:xfrm>
          <a:off x="4457700" y="3867150"/>
          <a:ext cx="3381375" cy="228600"/>
        </a:xfrm>
        <a:prstGeom prst="rect">
          <a:avLst/>
        </a:prstGeom>
        <a:ln>
          <a:headEnd type="none"/>
          <a:tailEnd type="none"/>
        </a:ln>
      </cdr:spPr>
      <cdr:style>
        <a:lnRef idx="3">
          <a:schemeClr val="bg1"/>
        </a:lnRef>
        <a:fillRef idx="1">
          <a:schemeClr val="accent4"/>
        </a:fillRef>
        <a:effectRef idx="1">
          <a:schemeClr val="accent4"/>
        </a:effectRef>
        <a:fontRef idx="minor">
          <a:schemeClr val="bg1"/>
        </a:fontRef>
      </cdr:style>
      <c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3757138F-A558-45D7-B0CC-BEFCD9AA26D9}" type="TxLink">
            <a:rPr lang="en-US" sz="1000" b="0" i="0" u="none" strike="noStrike">
              <a:solidFill>
                <a:schemeClr val="bg1"/>
              </a:solidFill>
              <a:latin typeface="Arial"/>
              <a:cs typeface="Arial"/>
            </a:rPr>
            <a:pPr algn="ctr"/>
            <a:t>End Melded Augmentation 920 aMW</a:t>
          </a:fld>
          <a:endParaRPr lang="en-US" sz="1100">
            <a:solidFill>
              <a:schemeClr val="bg1"/>
            </a:solidFill>
          </a:endParaRPr>
        </a:p>
      </cdr:txBody>
    </cdr:sp>
  </cdr:relSizeAnchor>
  <cdr:relSizeAnchor xmlns:cdr="http://schemas.openxmlformats.org/drawingml/2006/chartDrawing">
    <cdr:from>
      <cdr:x>0.09675</cdr:x>
      <cdr:y>0.614</cdr:y>
    </cdr:from>
    <cdr:to>
      <cdr:x>0.48725</cdr:x>
      <cdr:y>0.65025</cdr:y>
    </cdr:to>
    <cdr:sp macro="" textlink="Data4Graph!$Y$24">
      <cdr:nvSpPr>
        <cdr:cNvPr id="9" name="TextBox 1"/>
        <cdr:cNvSpPr txBox="1"/>
      </cdr:nvSpPr>
      <cdr:spPr>
        <a:xfrm>
          <a:off x="838200" y="38671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950AD4FE-89EB-4450-935E-7778CA1B53DD}" type="TxLink">
            <a:rPr lang="en-US" sz="1000" b="0" i="0" u="none" strike="noStrike">
              <a:solidFill>
                <a:schemeClr val="bg1"/>
              </a:solidFill>
              <a:latin typeface="Arial"/>
              <a:cs typeface="Arial"/>
            </a:rPr>
            <a:pPr algn="ctr"/>
            <a:t>End Hybrid Tier 1 Augmentation 94 aMW</a:t>
          </a:fld>
          <a:endParaRPr lang="en-US" sz="1100">
            <a:solidFill>
              <a:schemeClr val="bg1"/>
            </a:solidFill>
          </a:endParaRPr>
        </a:p>
      </cdr:txBody>
    </cdr:sp>
  </cdr:relSizeAnchor>
  <cdr:relSizeAnchor xmlns:cdr="http://schemas.openxmlformats.org/drawingml/2006/chartDrawing">
    <cdr:from>
      <cdr:x>0.09675</cdr:x>
      <cdr:y>0.662</cdr:y>
    </cdr:from>
    <cdr:to>
      <cdr:x>0.48725</cdr:x>
      <cdr:y>0.69825</cdr:y>
    </cdr:to>
    <cdr:sp macro="" textlink="Data4Graph!$Y$30">
      <cdr:nvSpPr>
        <cdr:cNvPr id="10" name="TextBox 1"/>
        <cdr:cNvSpPr txBox="1"/>
      </cdr:nvSpPr>
      <cdr:spPr>
        <a:xfrm>
          <a:off x="838200" y="4171950"/>
          <a:ext cx="3381375" cy="228600"/>
        </a:xfrm>
        <a:prstGeom prst="rect">
          <a:avLst/>
        </a:prstGeom>
        <a:ln>
          <a:headEnd type="none"/>
          <a:tailEnd type="none"/>
        </a:ln>
      </cdr:spPr>
      <cdr:style>
        <a:lnRef idx="3">
          <a:schemeClr val="bg1"/>
        </a:lnRef>
        <a:fillRef idx="1">
          <a:schemeClr val="accent3"/>
        </a:fillRef>
        <a:effectRef idx="1">
          <a:schemeClr val="accent3"/>
        </a:effectRef>
        <a:fontRef idx="minor">
          <a:schemeClr val="bg1"/>
        </a:fontRef>
      </cdr:style>
      <cdr:txBody>
        <a:bodyPr wrap="non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fld id="{7D00AC26-7F34-4DA0-BD33-8FFF7792CC7D}" type="TxLink">
            <a:rPr lang="en-US" sz="1000" b="0" i="0" u="none" strike="noStrike">
              <a:solidFill>
                <a:schemeClr val="bg1"/>
              </a:solidFill>
              <a:latin typeface="Arial"/>
              <a:cs typeface="Arial"/>
            </a:rPr>
            <a:pPr algn="ctr"/>
            <a:t>End Hybrid Tier Above-RHWM Augmentation 827 aMW</a:t>
          </a:fld>
          <a:endParaRPr lang="en-US" sz="1100">
            <a:solidFill>
              <a:schemeClr val="bg1"/>
            </a:solidFill>
          </a:endParaRP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305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showGridLines="0" tabSelected="1" workbookViewId="0" topLeftCell="A1">
      <selection activeCell="B6" sqref="B6:D13"/>
    </sheetView>
  </sheetViews>
  <sheetFormatPr defaultColWidth="9.140625" defaultRowHeight="12.75"/>
  <cols>
    <col min="1" max="1" width="9.140625" style="137" customWidth="1"/>
    <col min="2" max="2" width="50.140625" style="137" customWidth="1"/>
    <col min="3" max="3" width="124.421875" style="137" customWidth="1"/>
    <col min="4" max="16384" width="9.140625" style="137" customWidth="1"/>
  </cols>
  <sheetData>
    <row r="1" spans="2:5" ht="105" customHeight="1">
      <c r="B1" s="141" t="s">
        <v>266</v>
      </c>
      <c r="C1" s="142"/>
      <c r="D1" s="142"/>
      <c r="E1" s="142"/>
    </row>
    <row r="2" spans="2:5" ht="15">
      <c r="B2" s="143" t="s">
        <v>262</v>
      </c>
      <c r="C2" s="144" t="s">
        <v>263</v>
      </c>
      <c r="D2" s="142"/>
      <c r="E2" s="142"/>
    </row>
    <row r="3" spans="2:5" ht="15">
      <c r="B3" s="143" t="s">
        <v>264</v>
      </c>
      <c r="C3" s="145">
        <v>44896</v>
      </c>
      <c r="D3" s="142"/>
      <c r="E3" s="142"/>
    </row>
    <row r="4" spans="2:5" ht="14.25">
      <c r="B4" s="144"/>
      <c r="C4" s="142"/>
      <c r="D4" s="142"/>
      <c r="E4" s="142"/>
    </row>
    <row r="5" spans="2:5" ht="16.5" thickBot="1">
      <c r="B5" s="146" t="s">
        <v>265</v>
      </c>
      <c r="C5" s="142"/>
      <c r="D5" s="142"/>
      <c r="E5" s="142"/>
    </row>
    <row r="6" spans="2:17" ht="15.75" customHeight="1">
      <c r="B6" s="157" t="s">
        <v>271</v>
      </c>
      <c r="C6" s="158"/>
      <c r="D6" s="159"/>
      <c r="E6" s="149"/>
      <c r="F6" s="149"/>
      <c r="G6" s="149"/>
      <c r="H6" s="149"/>
      <c r="I6" s="149"/>
      <c r="J6" s="149"/>
      <c r="K6" s="149"/>
      <c r="L6" s="149"/>
      <c r="M6" s="149"/>
      <c r="N6" s="149"/>
      <c r="O6" s="149"/>
      <c r="P6" s="149"/>
      <c r="Q6" s="149"/>
    </row>
    <row r="7" spans="2:17" ht="12.75" customHeight="1">
      <c r="B7" s="160"/>
      <c r="C7" s="161"/>
      <c r="D7" s="162"/>
      <c r="E7" s="149"/>
      <c r="F7" s="149"/>
      <c r="G7" s="149"/>
      <c r="H7" s="149"/>
      <c r="I7" s="149"/>
      <c r="J7" s="149"/>
      <c r="K7" s="149"/>
      <c r="L7" s="149"/>
      <c r="M7" s="149"/>
      <c r="N7" s="149"/>
      <c r="O7" s="149"/>
      <c r="P7" s="149"/>
      <c r="Q7" s="149"/>
    </row>
    <row r="8" spans="2:17" ht="12.75" customHeight="1">
      <c r="B8" s="160"/>
      <c r="C8" s="161"/>
      <c r="D8" s="162"/>
      <c r="E8" s="149"/>
      <c r="F8" s="149"/>
      <c r="G8" s="149"/>
      <c r="H8" s="149"/>
      <c r="I8" s="149"/>
      <c r="J8" s="149"/>
      <c r="K8" s="149"/>
      <c r="L8" s="149"/>
      <c r="M8" s="149"/>
      <c r="N8" s="149"/>
      <c r="O8" s="149"/>
      <c r="P8" s="149"/>
      <c r="Q8" s="149"/>
    </row>
    <row r="9" spans="2:17" ht="12.75" customHeight="1">
      <c r="B9" s="160"/>
      <c r="C9" s="161"/>
      <c r="D9" s="162"/>
      <c r="E9" s="149"/>
      <c r="F9" s="149"/>
      <c r="G9" s="149"/>
      <c r="H9" s="149"/>
      <c r="I9" s="149"/>
      <c r="J9" s="149"/>
      <c r="K9" s="149"/>
      <c r="L9" s="149"/>
      <c r="M9" s="149"/>
      <c r="N9" s="149"/>
      <c r="O9" s="149"/>
      <c r="P9" s="149"/>
      <c r="Q9" s="149"/>
    </row>
    <row r="10" spans="2:17" ht="12.75" customHeight="1">
      <c r="B10" s="160"/>
      <c r="C10" s="161"/>
      <c r="D10" s="162"/>
      <c r="E10" s="149"/>
      <c r="F10" s="149"/>
      <c r="G10" s="149"/>
      <c r="H10" s="149"/>
      <c r="I10" s="149"/>
      <c r="J10" s="149"/>
      <c r="K10" s="149"/>
      <c r="L10" s="149"/>
      <c r="M10" s="149"/>
      <c r="N10" s="149"/>
      <c r="O10" s="149"/>
      <c r="P10" s="149"/>
      <c r="Q10" s="149"/>
    </row>
    <row r="11" spans="2:17" ht="12.75" customHeight="1">
      <c r="B11" s="160"/>
      <c r="C11" s="161"/>
      <c r="D11" s="162"/>
      <c r="E11" s="149"/>
      <c r="F11" s="149"/>
      <c r="G11" s="149"/>
      <c r="H11" s="149"/>
      <c r="I11" s="149"/>
      <c r="J11" s="149"/>
      <c r="K11" s="149"/>
      <c r="L11" s="149"/>
      <c r="M11" s="149"/>
      <c r="N11" s="149"/>
      <c r="O11" s="149"/>
      <c r="P11" s="149"/>
      <c r="Q11" s="149"/>
    </row>
    <row r="12" spans="2:17" ht="12.75" customHeight="1">
      <c r="B12" s="160"/>
      <c r="C12" s="161"/>
      <c r="D12" s="162"/>
      <c r="E12" s="149"/>
      <c r="F12" s="149"/>
      <c r="G12" s="149"/>
      <c r="H12" s="149"/>
      <c r="I12" s="149"/>
      <c r="J12" s="149"/>
      <c r="K12" s="149"/>
      <c r="L12" s="149"/>
      <c r="M12" s="149"/>
      <c r="N12" s="149"/>
      <c r="O12" s="149"/>
      <c r="P12" s="149"/>
      <c r="Q12" s="149"/>
    </row>
    <row r="13" spans="2:4" ht="13.5" thickBot="1">
      <c r="B13" s="163"/>
      <c r="C13" s="164"/>
      <c r="D13" s="165"/>
    </row>
    <row r="15" spans="2:4" ht="16.5" thickBot="1">
      <c r="B15" s="140" t="s">
        <v>267</v>
      </c>
      <c r="C15" s="147"/>
      <c r="D15" s="147"/>
    </row>
    <row r="16" spans="2:4" ht="16.5" thickBot="1">
      <c r="B16" s="148" t="s">
        <v>268</v>
      </c>
      <c r="C16" s="166" t="s">
        <v>269</v>
      </c>
      <c r="D16" s="167"/>
    </row>
    <row r="17" spans="2:4" ht="15">
      <c r="B17" s="150" t="s">
        <v>270</v>
      </c>
      <c r="C17" s="168" t="s">
        <v>272</v>
      </c>
      <c r="D17" s="169"/>
    </row>
    <row r="18" spans="2:4" ht="15">
      <c r="B18" s="151" t="s">
        <v>156</v>
      </c>
      <c r="C18" s="153" t="s">
        <v>274</v>
      </c>
      <c r="D18" s="154"/>
    </row>
    <row r="19" spans="2:4" ht="15">
      <c r="B19" s="151" t="s">
        <v>190</v>
      </c>
      <c r="C19" s="170" t="s">
        <v>273</v>
      </c>
      <c r="D19" s="171"/>
    </row>
    <row r="20" spans="2:4" ht="112.5" customHeight="1">
      <c r="B20" s="151" t="s">
        <v>275</v>
      </c>
      <c r="C20" s="153" t="s">
        <v>278</v>
      </c>
      <c r="D20" s="154"/>
    </row>
    <row r="21" spans="2:4" ht="15.75" thickBot="1">
      <c r="B21" s="152" t="s">
        <v>276</v>
      </c>
      <c r="C21" s="155" t="s">
        <v>277</v>
      </c>
      <c r="D21" s="156"/>
    </row>
  </sheetData>
  <mergeCells count="7">
    <mergeCell ref="C20:D20"/>
    <mergeCell ref="C21:D21"/>
    <mergeCell ref="B6:D13"/>
    <mergeCell ref="C16:D16"/>
    <mergeCell ref="C17:D17"/>
    <mergeCell ref="C18:D18"/>
    <mergeCell ref="C19:D19"/>
  </mergeCells>
  <hyperlinks>
    <hyperlink ref="C2" r:id="rId1" display="mailto:post2028@bpa.gov"/>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workbookViewId="0" topLeftCell="B1">
      <selection activeCell="G15" sqref="G15"/>
    </sheetView>
  </sheetViews>
  <sheetFormatPr defaultColWidth="9.140625" defaultRowHeight="12.75"/>
  <cols>
    <col min="1" max="1" width="9.140625" style="0" hidden="1" customWidth="1"/>
    <col min="3" max="3" width="30.140625" style="0" bestFit="1" customWidth="1"/>
    <col min="4" max="5" width="15.00390625" style="0" bestFit="1" customWidth="1"/>
    <col min="7" max="7" width="18.28125" style="0" bestFit="1" customWidth="1"/>
    <col min="8" max="8" width="13.57421875" style="0" customWidth="1"/>
  </cols>
  <sheetData>
    <row r="1" s="37" customFormat="1" ht="15.75">
      <c r="B1" s="36" t="s">
        <v>164</v>
      </c>
    </row>
    <row r="2" s="37" customFormat="1" ht="12.75"/>
    <row r="3" s="37" customFormat="1" ht="12.75"/>
    <row r="4" s="37" customFormat="1" ht="12.75">
      <c r="G4" s="46"/>
    </row>
    <row r="5" spans="2:9" s="37" customFormat="1" ht="25.5">
      <c r="B5" s="38" t="s">
        <v>12</v>
      </c>
      <c r="C5" s="38" t="s">
        <v>154</v>
      </c>
      <c r="D5" s="38" t="s">
        <v>161</v>
      </c>
      <c r="E5" s="38" t="s">
        <v>165</v>
      </c>
      <c r="F5" s="38" t="s">
        <v>166</v>
      </c>
      <c r="G5" s="38" t="s">
        <v>167</v>
      </c>
      <c r="H5" s="38" t="s">
        <v>168</v>
      </c>
      <c r="I5" s="38" t="s">
        <v>169</v>
      </c>
    </row>
    <row r="6" spans="2:10" ht="12.75">
      <c r="B6" s="33">
        <v>10426</v>
      </c>
      <c r="C6" s="33" t="s">
        <v>135</v>
      </c>
      <c r="D6" s="34">
        <v>20.288</v>
      </c>
      <c r="E6" s="34">
        <v>15.307</v>
      </c>
      <c r="F6" s="33">
        <v>37.084</v>
      </c>
      <c r="G6" s="34">
        <v>1.4890000000000043</v>
      </c>
      <c r="H6" s="34">
        <v>16.796000000000006</v>
      </c>
      <c r="I6" s="34">
        <v>37.084</v>
      </c>
      <c r="J6" s="41"/>
    </row>
    <row r="7" spans="2:10" ht="12.75">
      <c r="B7" s="33">
        <v>10482</v>
      </c>
      <c r="C7" s="33" t="s">
        <v>143</v>
      </c>
      <c r="D7" s="34">
        <v>2.8</v>
      </c>
      <c r="E7" s="34">
        <v>1.375</v>
      </c>
      <c r="F7" s="33">
        <v>2.809</v>
      </c>
      <c r="G7" s="34">
        <v>0</v>
      </c>
      <c r="H7" s="34">
        <v>1.375</v>
      </c>
      <c r="I7" s="34">
        <v>4.175</v>
      </c>
      <c r="J7" s="41"/>
    </row>
    <row r="8" spans="2:10" ht="12.75">
      <c r="B8" s="33">
        <v>10502</v>
      </c>
      <c r="C8" s="33" t="s">
        <v>144</v>
      </c>
      <c r="D8" s="34">
        <v>13.496</v>
      </c>
      <c r="E8" s="34">
        <v>5.49</v>
      </c>
      <c r="F8" s="33">
        <v>18.718</v>
      </c>
      <c r="G8" s="34">
        <v>0</v>
      </c>
      <c r="H8" s="34">
        <v>5.49</v>
      </c>
      <c r="I8" s="34">
        <v>18.986</v>
      </c>
      <c r="J8" s="41"/>
    </row>
    <row r="9" spans="2:10" ht="12.75">
      <c r="B9" s="33">
        <v>13927</v>
      </c>
      <c r="C9" s="33" t="s">
        <v>160</v>
      </c>
      <c r="D9" s="34">
        <v>2.894</v>
      </c>
      <c r="E9" s="34">
        <v>1.24</v>
      </c>
      <c r="F9" s="33">
        <v>4.068</v>
      </c>
      <c r="G9" s="34">
        <v>0</v>
      </c>
      <c r="H9" s="34">
        <v>1.24</v>
      </c>
      <c r="I9" s="34">
        <v>4.134</v>
      </c>
      <c r="J9" s="41"/>
    </row>
    <row r="10" spans="2:10" ht="12.75">
      <c r="B10" s="39">
        <v>12026</v>
      </c>
      <c r="C10" s="39" t="s">
        <v>148</v>
      </c>
      <c r="D10" s="35">
        <v>0</v>
      </c>
      <c r="E10" s="39">
        <v>45.847</v>
      </c>
      <c r="F10" s="39"/>
      <c r="G10" s="35"/>
      <c r="H10" s="35">
        <v>45.847</v>
      </c>
      <c r="I10" s="35">
        <v>45.847</v>
      </c>
      <c r="J10" s="41"/>
    </row>
    <row r="11" spans="2:10" ht="12.75">
      <c r="B11" s="33"/>
      <c r="C11" s="33"/>
      <c r="D11" s="33"/>
      <c r="E11" s="33"/>
      <c r="F11" s="33"/>
      <c r="G11" s="33"/>
      <c r="H11" s="33"/>
      <c r="I11" s="33"/>
      <c r="J11" s="41"/>
    </row>
    <row r="12" spans="2:9" ht="12.75">
      <c r="B12" s="33"/>
      <c r="C12" s="33" t="s">
        <v>155</v>
      </c>
      <c r="D12" s="34">
        <v>6992.617</v>
      </c>
      <c r="F12" s="33"/>
      <c r="G12" s="33"/>
      <c r="H12" s="33"/>
      <c r="I12" s="33"/>
    </row>
    <row r="13" spans="2:9" ht="12.75">
      <c r="B13" s="33"/>
      <c r="C13" s="33" t="s">
        <v>154</v>
      </c>
      <c r="D13" s="35">
        <f>SUM(H6:H10)</f>
        <v>70.748</v>
      </c>
      <c r="E13" s="34"/>
      <c r="F13" s="33"/>
      <c r="G13" s="33"/>
      <c r="H13" s="33"/>
      <c r="I13" s="33"/>
    </row>
    <row r="14" spans="2:9" ht="12.75">
      <c r="B14" s="33"/>
      <c r="C14" s="33" t="s">
        <v>156</v>
      </c>
      <c r="D14" s="40">
        <f>D12+D13</f>
        <v>7063.365</v>
      </c>
      <c r="E14" s="33"/>
      <c r="F14" s="33"/>
      <c r="G14" s="33"/>
      <c r="H14" s="33"/>
      <c r="I14" s="33"/>
    </row>
    <row r="15" ht="12.75">
      <c r="I15" s="47"/>
    </row>
    <row r="16" spans="2:4" ht="12.75">
      <c r="B16" s="33"/>
      <c r="D16" s="42"/>
    </row>
    <row r="17" spans="3:5" ht="12.75">
      <c r="C17" s="13"/>
      <c r="D17" s="13"/>
      <c r="E17" s="13"/>
    </row>
    <row r="18" spans="3:5" ht="12.75">
      <c r="C18" s="43" t="s">
        <v>157</v>
      </c>
      <c r="D18" s="43" t="s">
        <v>158</v>
      </c>
      <c r="E18" s="43" t="s">
        <v>159</v>
      </c>
    </row>
    <row r="19" spans="3:5" ht="12.75">
      <c r="C19" s="45">
        <v>45200</v>
      </c>
      <c r="D19" s="44">
        <v>2552444.0360000003</v>
      </c>
      <c r="E19" s="44">
        <v>1666359.7255</v>
      </c>
    </row>
    <row r="20" spans="3:5" ht="12.75">
      <c r="C20" s="45">
        <v>45231</v>
      </c>
      <c r="D20" s="44">
        <v>3264487.328</v>
      </c>
      <c r="E20" s="44">
        <v>2115878.631</v>
      </c>
    </row>
    <row r="21" spans="3:5" ht="12.75">
      <c r="C21" s="45">
        <v>45261</v>
      </c>
      <c r="D21" s="44">
        <v>3520485.739</v>
      </c>
      <c r="E21" s="44">
        <v>2285993.696</v>
      </c>
    </row>
    <row r="22" spans="3:5" ht="12.75">
      <c r="C22" s="45">
        <v>45292</v>
      </c>
      <c r="D22" s="44">
        <v>3735691.715</v>
      </c>
      <c r="E22" s="44">
        <v>2298138.029</v>
      </c>
    </row>
    <row r="23" spans="3:5" ht="12.75">
      <c r="C23" s="45">
        <v>45323</v>
      </c>
      <c r="D23" s="44">
        <v>3299995.8789999997</v>
      </c>
      <c r="E23" s="44">
        <v>1889901.959</v>
      </c>
    </row>
    <row r="24" spans="3:5" ht="12.75">
      <c r="C24" s="45">
        <v>45352</v>
      </c>
      <c r="D24" s="44">
        <v>3449919.113</v>
      </c>
      <c r="E24" s="44">
        <v>2216421.778</v>
      </c>
    </row>
    <row r="25" spans="3:5" ht="12.75">
      <c r="C25" s="45">
        <v>45383</v>
      </c>
      <c r="D25" s="44">
        <v>2722407.7775</v>
      </c>
      <c r="E25" s="44">
        <v>1750213.4617499998</v>
      </c>
    </row>
    <row r="26" spans="3:5" ht="12.75">
      <c r="C26" s="45">
        <v>45413</v>
      </c>
      <c r="D26" s="44">
        <v>3371816.848</v>
      </c>
      <c r="E26" s="44">
        <v>2177069.1585</v>
      </c>
    </row>
    <row r="27" spans="3:5" ht="12.75">
      <c r="C27" s="45">
        <v>45444</v>
      </c>
      <c r="D27" s="44">
        <v>3560007.926</v>
      </c>
      <c r="E27" s="44">
        <v>2109275.0545</v>
      </c>
    </row>
    <row r="28" spans="3:5" ht="12.75">
      <c r="C28" s="45">
        <v>45474</v>
      </c>
      <c r="D28" s="44">
        <v>3067031.764</v>
      </c>
      <c r="E28" s="44">
        <v>1854722.6275</v>
      </c>
    </row>
    <row r="29" spans="3:5" ht="12.75">
      <c r="C29" s="45">
        <v>45505</v>
      </c>
      <c r="D29" s="44">
        <v>3018290.1715</v>
      </c>
      <c r="E29" s="44">
        <v>1739738.0798499999</v>
      </c>
    </row>
    <row r="30" spans="3:5" ht="12.75">
      <c r="C30" s="45">
        <v>45536</v>
      </c>
      <c r="D30" s="44">
        <v>2614938.274</v>
      </c>
      <c r="E30" s="44">
        <v>1763369.104</v>
      </c>
    </row>
    <row r="31" spans="3:5" ht="12.75">
      <c r="C31" s="45">
        <v>45566</v>
      </c>
      <c r="D31" s="44">
        <v>2552444.0360000003</v>
      </c>
      <c r="E31" s="44">
        <v>1666359.7255</v>
      </c>
    </row>
    <row r="32" spans="3:5" ht="12.75">
      <c r="C32" s="45">
        <v>45597</v>
      </c>
      <c r="D32" s="44">
        <v>3264487.328</v>
      </c>
      <c r="E32" s="44">
        <v>2115878.631</v>
      </c>
    </row>
    <row r="33" spans="3:5" ht="12.75">
      <c r="C33" s="45">
        <v>45627</v>
      </c>
      <c r="D33" s="44">
        <v>3520485.739</v>
      </c>
      <c r="E33" s="44">
        <v>2285993.696</v>
      </c>
    </row>
    <row r="34" spans="3:5" ht="12.75">
      <c r="C34" s="45">
        <v>45658</v>
      </c>
      <c r="D34" s="44">
        <v>3735691.715</v>
      </c>
      <c r="E34" s="44">
        <v>2298138.029</v>
      </c>
    </row>
    <row r="35" spans="3:5" ht="12.75">
      <c r="C35" s="45">
        <v>45689</v>
      </c>
      <c r="D35" s="44">
        <v>3186982.039</v>
      </c>
      <c r="E35" s="44">
        <v>1833395.039</v>
      </c>
    </row>
    <row r="36" spans="3:5" ht="12.75">
      <c r="C36" s="45">
        <v>45717</v>
      </c>
      <c r="D36" s="44">
        <v>3449919.113</v>
      </c>
      <c r="E36" s="44">
        <v>2216421.778</v>
      </c>
    </row>
    <row r="37" spans="3:5" ht="12.75">
      <c r="C37" s="45">
        <v>45748</v>
      </c>
      <c r="D37" s="44">
        <v>2722407.7775</v>
      </c>
      <c r="E37" s="44">
        <v>1750213.4617499998</v>
      </c>
    </row>
    <row r="38" spans="3:5" ht="12.75">
      <c r="C38" s="45">
        <v>45778</v>
      </c>
      <c r="D38" s="44">
        <v>3371816.848</v>
      </c>
      <c r="E38" s="44">
        <v>2177069.1585</v>
      </c>
    </row>
    <row r="39" spans="3:5" ht="12.75">
      <c r="C39" s="45">
        <v>45809</v>
      </c>
      <c r="D39" s="44">
        <v>3560007.926</v>
      </c>
      <c r="E39" s="44">
        <v>2109275.0545</v>
      </c>
    </row>
    <row r="40" spans="3:5" ht="12.75">
      <c r="C40" s="45">
        <v>45839</v>
      </c>
      <c r="D40" s="44">
        <v>3067031.764</v>
      </c>
      <c r="E40" s="44">
        <v>1854722.6275</v>
      </c>
    </row>
    <row r="41" spans="3:5" ht="12.75">
      <c r="C41" s="45">
        <v>45870</v>
      </c>
      <c r="D41" s="44">
        <v>3018290.1715</v>
      </c>
      <c r="E41" s="44">
        <v>1739738.0798499999</v>
      </c>
    </row>
    <row r="42" spans="3:5" ht="12.75">
      <c r="C42" s="45">
        <v>45901</v>
      </c>
      <c r="D42" s="44">
        <v>2614938.274</v>
      </c>
      <c r="E42" s="44">
        <v>1763369.104</v>
      </c>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U20" sqref="U20"/>
    </sheetView>
  </sheetViews>
  <sheetFormatPr defaultColWidth="9.140625" defaultRowHeight="12.75" outlineLevelRow="1" outlineLevelCol="1"/>
  <cols>
    <col min="1" max="1" width="9.57421875" style="13" hidden="1" customWidth="1"/>
    <col min="2" max="2" width="9.140625" style="13" customWidth="1"/>
    <col min="3" max="3" width="24.7109375" style="13" bestFit="1" customWidth="1"/>
    <col min="4" max="4" width="10.140625" style="13" hidden="1" customWidth="1" outlineLevel="1"/>
    <col min="5" max="5" width="3.57421875" style="13" hidden="1" customWidth="1" outlineLevel="1"/>
    <col min="6" max="6" width="11.00390625" style="23" customWidth="1" collapsed="1"/>
    <col min="7" max="10" width="11.00390625" style="13" customWidth="1"/>
    <col min="11" max="12" width="12.28125" style="13" customWidth="1"/>
    <col min="13" max="14" width="11.00390625" style="13" customWidth="1"/>
    <col min="15" max="15" width="11.00390625" style="23" customWidth="1"/>
    <col min="16" max="16" width="10.421875" style="13" bestFit="1" customWidth="1"/>
    <col min="19" max="16384" width="9.140625" style="13" customWidth="1"/>
  </cols>
  <sheetData>
    <row r="1" spans="2:21" s="1" customFormat="1" ht="15.75">
      <c r="B1" s="2" t="s">
        <v>170</v>
      </c>
      <c r="C1" s="3"/>
      <c r="D1" s="4"/>
      <c r="E1" s="4"/>
      <c r="F1" s="4"/>
      <c r="G1" s="4"/>
      <c r="H1" s="4"/>
      <c r="I1" s="4"/>
      <c r="J1" s="4"/>
      <c r="K1" s="4"/>
      <c r="L1" s="4"/>
      <c r="M1" s="5"/>
      <c r="N1" s="5"/>
      <c r="O1" s="6"/>
      <c r="Q1" s="37"/>
      <c r="R1" s="37"/>
      <c r="S1" s="37"/>
      <c r="T1" s="37"/>
      <c r="U1" s="37"/>
    </row>
    <row r="2" spans="1:21" s="1" customFormat="1" ht="15" outlineLevel="1">
      <c r="A2" s="7" t="s">
        <v>0</v>
      </c>
      <c r="B2" s="8"/>
      <c r="C2" s="3"/>
      <c r="D2" s="4"/>
      <c r="E2" s="4"/>
      <c r="F2" s="9" t="s">
        <v>1</v>
      </c>
      <c r="G2" s="10" t="s">
        <v>2</v>
      </c>
      <c r="H2" s="10" t="s">
        <v>3</v>
      </c>
      <c r="I2" s="10" t="s">
        <v>4</v>
      </c>
      <c r="J2" s="10" t="s">
        <v>5</v>
      </c>
      <c r="K2" s="10" t="s">
        <v>6</v>
      </c>
      <c r="L2" s="10" t="s">
        <v>7</v>
      </c>
      <c r="M2" s="11" t="s">
        <v>8</v>
      </c>
      <c r="N2" s="11" t="s">
        <v>9</v>
      </c>
      <c r="O2" s="11" t="s">
        <v>10</v>
      </c>
      <c r="Q2" s="37"/>
      <c r="R2" s="37"/>
      <c r="S2" s="37"/>
      <c r="T2" s="37"/>
      <c r="U2" s="37"/>
    </row>
    <row r="3" spans="1:21" s="1" customFormat="1" ht="48.75" customHeight="1">
      <c r="A3" s="12" t="s">
        <v>11</v>
      </c>
      <c r="B3" s="26" t="s">
        <v>12</v>
      </c>
      <c r="C3" s="26" t="s">
        <v>13</v>
      </c>
      <c r="D3" s="25" t="s">
        <v>14</v>
      </c>
      <c r="E3" s="25" t="s">
        <v>15</v>
      </c>
      <c r="F3" s="26" t="s">
        <v>175</v>
      </c>
      <c r="G3" s="25" t="s">
        <v>176</v>
      </c>
      <c r="H3" s="25" t="s">
        <v>166</v>
      </c>
      <c r="I3" s="25" t="s">
        <v>177</v>
      </c>
      <c r="J3" s="25" t="s">
        <v>178</v>
      </c>
      <c r="K3" s="27" t="s">
        <v>179</v>
      </c>
      <c r="L3" s="27" t="s">
        <v>180</v>
      </c>
      <c r="M3" s="28" t="s">
        <v>181</v>
      </c>
      <c r="N3" s="28" t="s">
        <v>182</v>
      </c>
      <c r="O3" s="29" t="s">
        <v>183</v>
      </c>
      <c r="Q3" s="37"/>
      <c r="R3" s="37"/>
      <c r="S3" s="37"/>
      <c r="T3" s="37"/>
      <c r="U3" s="37"/>
    </row>
    <row r="4" spans="2:28" ht="12.75">
      <c r="B4" s="14">
        <v>10005</v>
      </c>
      <c r="C4" s="15" t="s">
        <v>16</v>
      </c>
      <c r="D4" s="16">
        <v>1</v>
      </c>
      <c r="E4" s="16">
        <v>0</v>
      </c>
      <c r="F4" s="17">
        <v>0.556</v>
      </c>
      <c r="G4" s="17">
        <v>0.68</v>
      </c>
      <c r="H4" s="17">
        <v>0.689</v>
      </c>
      <c r="I4" s="17">
        <v>0</v>
      </c>
      <c r="J4" s="17">
        <v>0</v>
      </c>
      <c r="K4" s="17">
        <v>0</v>
      </c>
      <c r="L4" s="17">
        <v>0</v>
      </c>
      <c r="M4" s="17">
        <v>0.68</v>
      </c>
      <c r="N4" s="17">
        <v>0.689</v>
      </c>
      <c r="O4" s="17">
        <v>0.548</v>
      </c>
      <c r="P4" s="23"/>
      <c r="Q4" s="51"/>
      <c r="R4" s="50"/>
      <c r="S4" s="50"/>
      <c r="T4" s="50"/>
      <c r="U4" s="50"/>
      <c r="V4" s="50"/>
      <c r="W4" s="50"/>
      <c r="X4" s="50"/>
      <c r="Y4" s="50"/>
      <c r="Z4" s="50"/>
      <c r="AA4" s="50"/>
      <c r="AB4" s="50"/>
    </row>
    <row r="5" spans="2:28" ht="12.75">
      <c r="B5" s="14">
        <v>10015</v>
      </c>
      <c r="C5" s="15" t="s">
        <v>17</v>
      </c>
      <c r="D5" s="16">
        <v>1</v>
      </c>
      <c r="E5" s="16">
        <v>0</v>
      </c>
      <c r="F5" s="17">
        <v>0.582</v>
      </c>
      <c r="G5" s="17">
        <v>0.582</v>
      </c>
      <c r="H5" s="17">
        <v>0.583</v>
      </c>
      <c r="I5" s="17">
        <v>0</v>
      </c>
      <c r="J5" s="17">
        <v>0</v>
      </c>
      <c r="K5" s="17">
        <v>0</v>
      </c>
      <c r="L5" s="17">
        <v>0</v>
      </c>
      <c r="M5" s="17">
        <v>0.582</v>
      </c>
      <c r="N5" s="17">
        <v>0.583</v>
      </c>
      <c r="O5" s="17">
        <v>0.573</v>
      </c>
      <c r="P5" s="23"/>
      <c r="Q5" s="51"/>
      <c r="R5" s="50"/>
      <c r="S5" s="50"/>
      <c r="T5" s="50"/>
      <c r="U5" s="50"/>
      <c r="V5" s="50"/>
      <c r="W5" s="50"/>
      <c r="X5" s="50"/>
      <c r="Y5" s="50"/>
      <c r="Z5" s="50"/>
      <c r="AA5" s="50"/>
      <c r="AB5" s="50"/>
    </row>
    <row r="6" spans="2:28" ht="12.75">
      <c r="B6" s="14">
        <v>10024</v>
      </c>
      <c r="C6" s="15" t="s">
        <v>18</v>
      </c>
      <c r="D6" s="16">
        <v>1</v>
      </c>
      <c r="E6" s="16">
        <v>0</v>
      </c>
      <c r="F6" s="17">
        <v>203.92</v>
      </c>
      <c r="G6" s="17">
        <v>212.085</v>
      </c>
      <c r="H6" s="17">
        <v>213.306</v>
      </c>
      <c r="I6" s="17">
        <v>0</v>
      </c>
      <c r="J6" s="17">
        <v>0</v>
      </c>
      <c r="K6" s="17">
        <v>0.918</v>
      </c>
      <c r="L6" s="17">
        <v>0.919</v>
      </c>
      <c r="M6" s="17">
        <v>211.167</v>
      </c>
      <c r="N6" s="17">
        <v>212.387</v>
      </c>
      <c r="O6" s="17">
        <v>200.923</v>
      </c>
      <c r="P6" s="23"/>
      <c r="Q6" s="51"/>
      <c r="R6" s="50"/>
      <c r="S6" s="50"/>
      <c r="T6" s="50"/>
      <c r="U6" s="50"/>
      <c r="V6" s="50"/>
      <c r="W6" s="50"/>
      <c r="X6" s="50"/>
      <c r="Y6" s="50"/>
      <c r="Z6" s="50"/>
      <c r="AA6" s="50"/>
      <c r="AB6" s="50"/>
    </row>
    <row r="7" spans="2:28" ht="12.75">
      <c r="B7" s="14">
        <v>10025</v>
      </c>
      <c r="C7" s="15" t="s">
        <v>19</v>
      </c>
      <c r="D7" s="16">
        <v>1</v>
      </c>
      <c r="E7" s="16">
        <v>0</v>
      </c>
      <c r="F7" s="17">
        <v>60.549</v>
      </c>
      <c r="G7" s="17">
        <v>64.824</v>
      </c>
      <c r="H7" s="17">
        <v>65.037</v>
      </c>
      <c r="I7" s="17">
        <v>0</v>
      </c>
      <c r="J7" s="17">
        <v>0</v>
      </c>
      <c r="K7" s="17">
        <v>0</v>
      </c>
      <c r="L7" s="17">
        <v>0</v>
      </c>
      <c r="M7" s="17">
        <v>64.824</v>
      </c>
      <c r="N7" s="17">
        <v>65.037</v>
      </c>
      <c r="O7" s="17">
        <v>59.659</v>
      </c>
      <c r="P7" s="23"/>
      <c r="Q7" s="51"/>
      <c r="R7" s="50"/>
      <c r="S7" s="50"/>
      <c r="T7" s="50"/>
      <c r="U7" s="50"/>
      <c r="V7" s="50"/>
      <c r="W7" s="50"/>
      <c r="X7" s="50"/>
      <c r="Y7" s="50"/>
      <c r="Z7" s="50"/>
      <c r="AA7" s="50"/>
      <c r="AB7" s="50"/>
    </row>
    <row r="8" spans="2:28" ht="12.75">
      <c r="B8" s="14">
        <v>10027</v>
      </c>
      <c r="C8" s="15" t="s">
        <v>20</v>
      </c>
      <c r="D8" s="16">
        <v>1</v>
      </c>
      <c r="E8" s="16">
        <v>0</v>
      </c>
      <c r="F8" s="17">
        <v>62.107</v>
      </c>
      <c r="G8" s="17">
        <v>67.791</v>
      </c>
      <c r="H8" s="17">
        <v>68.216</v>
      </c>
      <c r="I8" s="17">
        <v>0</v>
      </c>
      <c r="J8" s="17">
        <v>0</v>
      </c>
      <c r="K8" s="17">
        <v>0</v>
      </c>
      <c r="L8" s="17">
        <v>0</v>
      </c>
      <c r="M8" s="17">
        <v>67.791</v>
      </c>
      <c r="N8" s="17">
        <v>68.216</v>
      </c>
      <c r="O8" s="17">
        <v>61.194</v>
      </c>
      <c r="P8" s="23"/>
      <c r="Q8" s="51"/>
      <c r="R8" s="50"/>
      <c r="S8" s="50"/>
      <c r="T8" s="50"/>
      <c r="U8" s="50"/>
      <c r="V8" s="50"/>
      <c r="W8" s="50"/>
      <c r="X8" s="50"/>
      <c r="Y8" s="50"/>
      <c r="Z8" s="50"/>
      <c r="AA8" s="50"/>
      <c r="AB8" s="50"/>
    </row>
    <row r="9" spans="2:28" ht="12.75">
      <c r="B9" s="14">
        <v>10029</v>
      </c>
      <c r="C9" s="15" t="s">
        <v>21</v>
      </c>
      <c r="D9" s="16">
        <v>0</v>
      </c>
      <c r="E9" s="16">
        <v>1</v>
      </c>
      <c r="F9" s="17">
        <v>17.879</v>
      </c>
      <c r="G9" s="17">
        <v>21.679</v>
      </c>
      <c r="H9" s="17">
        <v>21.674</v>
      </c>
      <c r="I9" s="17">
        <v>0</v>
      </c>
      <c r="J9" s="17">
        <v>0</v>
      </c>
      <c r="K9" s="17">
        <v>0</v>
      </c>
      <c r="L9" s="17">
        <v>0</v>
      </c>
      <c r="M9" s="17">
        <v>21.679</v>
      </c>
      <c r="N9" s="17">
        <v>21.674</v>
      </c>
      <c r="O9" s="17">
        <v>17.616</v>
      </c>
      <c r="P9" s="23"/>
      <c r="Q9" s="51"/>
      <c r="R9" s="50"/>
      <c r="S9" s="50"/>
      <c r="T9" s="50"/>
      <c r="U9" s="50"/>
      <c r="V9" s="50"/>
      <c r="W9" s="50"/>
      <c r="X9" s="50"/>
      <c r="Y9" s="50"/>
      <c r="Z9" s="50"/>
      <c r="AA9" s="50"/>
      <c r="AB9" s="50"/>
    </row>
    <row r="10" spans="2:28" ht="12.75">
      <c r="B10" s="14">
        <v>10044</v>
      </c>
      <c r="C10" s="15" t="s">
        <v>22</v>
      </c>
      <c r="D10" s="16">
        <v>1</v>
      </c>
      <c r="E10" s="16">
        <v>0</v>
      </c>
      <c r="F10" s="17">
        <v>20.612</v>
      </c>
      <c r="G10" s="17">
        <v>23.851</v>
      </c>
      <c r="H10" s="17">
        <v>24.05</v>
      </c>
      <c r="I10" s="17">
        <v>0</v>
      </c>
      <c r="J10" s="17">
        <v>0</v>
      </c>
      <c r="K10" s="17">
        <v>0</v>
      </c>
      <c r="L10" s="17">
        <v>0</v>
      </c>
      <c r="M10" s="17">
        <v>23.851</v>
      </c>
      <c r="N10" s="17">
        <v>24.05</v>
      </c>
      <c r="O10" s="17">
        <v>20.309</v>
      </c>
      <c r="P10" s="23"/>
      <c r="Q10" s="51"/>
      <c r="R10" s="50"/>
      <c r="S10" s="50"/>
      <c r="T10" s="50"/>
      <c r="U10" s="50"/>
      <c r="V10" s="50"/>
      <c r="W10" s="50"/>
      <c r="X10" s="50"/>
      <c r="Y10" s="50"/>
      <c r="Z10" s="50"/>
      <c r="AA10" s="50"/>
      <c r="AB10" s="50"/>
    </row>
    <row r="11" spans="2:28" ht="12.75">
      <c r="B11" s="14">
        <v>10046</v>
      </c>
      <c r="C11" s="15" t="s">
        <v>23</v>
      </c>
      <c r="D11" s="16">
        <v>0</v>
      </c>
      <c r="E11" s="16">
        <v>1</v>
      </c>
      <c r="F11" s="17">
        <v>83.072</v>
      </c>
      <c r="G11" s="17">
        <v>98.879</v>
      </c>
      <c r="H11" s="17">
        <v>100.606</v>
      </c>
      <c r="I11" s="17">
        <v>0</v>
      </c>
      <c r="J11" s="17">
        <v>0</v>
      </c>
      <c r="K11" s="17">
        <v>0</v>
      </c>
      <c r="L11" s="17">
        <v>0</v>
      </c>
      <c r="M11" s="17">
        <v>98.879</v>
      </c>
      <c r="N11" s="17">
        <v>100.606</v>
      </c>
      <c r="O11" s="17">
        <v>81.851</v>
      </c>
      <c r="P11" s="23"/>
      <c r="Q11" s="51"/>
      <c r="R11" s="50"/>
      <c r="S11" s="50"/>
      <c r="T11" s="50"/>
      <c r="U11" s="50"/>
      <c r="V11" s="50"/>
      <c r="W11" s="50"/>
      <c r="X11" s="50"/>
      <c r="Y11" s="50"/>
      <c r="Z11" s="50"/>
      <c r="AA11" s="50"/>
      <c r="AB11" s="50"/>
    </row>
    <row r="12" spans="2:28" ht="12.75">
      <c r="B12" s="14">
        <v>10047</v>
      </c>
      <c r="C12" s="15" t="s">
        <v>24</v>
      </c>
      <c r="D12" s="16">
        <v>1</v>
      </c>
      <c r="E12" s="16">
        <v>0</v>
      </c>
      <c r="F12" s="17">
        <v>159.01</v>
      </c>
      <c r="G12" s="17">
        <v>152.313</v>
      </c>
      <c r="H12" s="17">
        <v>152.465</v>
      </c>
      <c r="I12" s="17">
        <v>0</v>
      </c>
      <c r="J12" s="17">
        <v>0</v>
      </c>
      <c r="K12" s="17">
        <v>0</v>
      </c>
      <c r="L12" s="17">
        <v>0</v>
      </c>
      <c r="M12" s="17">
        <v>152.313</v>
      </c>
      <c r="N12" s="17">
        <v>152.465</v>
      </c>
      <c r="O12" s="17">
        <v>156.673</v>
      </c>
      <c r="P12" s="23"/>
      <c r="Q12" s="51"/>
      <c r="R12" s="50"/>
      <c r="S12" s="50"/>
      <c r="T12" s="50"/>
      <c r="U12" s="50"/>
      <c r="V12" s="50"/>
      <c r="W12" s="50"/>
      <c r="X12" s="50"/>
      <c r="Y12" s="50"/>
      <c r="Z12" s="50"/>
      <c r="AA12" s="50"/>
      <c r="AB12" s="50"/>
    </row>
    <row r="13" spans="2:28" ht="12.75">
      <c r="B13" s="14">
        <v>10055</v>
      </c>
      <c r="C13" s="15" t="s">
        <v>25</v>
      </c>
      <c r="D13" s="16">
        <v>1</v>
      </c>
      <c r="E13" s="16">
        <v>0</v>
      </c>
      <c r="F13" s="17">
        <v>0.404</v>
      </c>
      <c r="G13" s="17">
        <v>0.391</v>
      </c>
      <c r="H13" s="17">
        <v>0.39</v>
      </c>
      <c r="I13" s="17">
        <v>0</v>
      </c>
      <c r="J13" s="17">
        <v>0</v>
      </c>
      <c r="K13" s="17">
        <v>0</v>
      </c>
      <c r="L13" s="17">
        <v>0</v>
      </c>
      <c r="M13" s="17">
        <v>0.391</v>
      </c>
      <c r="N13" s="17">
        <v>0.39</v>
      </c>
      <c r="O13" s="17">
        <v>0.398</v>
      </c>
      <c r="P13" s="23"/>
      <c r="Q13" s="51"/>
      <c r="R13" s="50"/>
      <c r="S13" s="50"/>
      <c r="T13" s="50"/>
      <c r="U13" s="50"/>
      <c r="V13" s="50"/>
      <c r="W13" s="50"/>
      <c r="X13" s="50"/>
      <c r="Y13" s="50"/>
      <c r="Z13" s="50"/>
      <c r="AA13" s="50"/>
      <c r="AB13" s="50"/>
    </row>
    <row r="14" spans="2:28" ht="12.75">
      <c r="B14" s="14">
        <v>10057</v>
      </c>
      <c r="C14" s="15" t="s">
        <v>26</v>
      </c>
      <c r="D14" s="16">
        <v>1</v>
      </c>
      <c r="E14" s="16">
        <v>0</v>
      </c>
      <c r="F14" s="17">
        <v>21.383</v>
      </c>
      <c r="G14" s="17">
        <v>20.152</v>
      </c>
      <c r="H14" s="17">
        <v>20.148</v>
      </c>
      <c r="I14" s="17">
        <v>0</v>
      </c>
      <c r="J14" s="17">
        <v>0</v>
      </c>
      <c r="K14" s="17">
        <v>0.158</v>
      </c>
      <c r="L14" s="17">
        <v>0.158</v>
      </c>
      <c r="M14" s="17">
        <v>19.994</v>
      </c>
      <c r="N14" s="17">
        <v>19.99</v>
      </c>
      <c r="O14" s="17">
        <v>21.069</v>
      </c>
      <c r="P14" s="23"/>
      <c r="Q14" s="51"/>
      <c r="R14" s="50"/>
      <c r="S14" s="50"/>
      <c r="T14" s="50"/>
      <c r="U14" s="50"/>
      <c r="V14" s="50"/>
      <c r="W14" s="50"/>
      <c r="X14" s="50"/>
      <c r="Y14" s="50"/>
      <c r="Z14" s="50"/>
      <c r="AA14" s="50"/>
      <c r="AB14" s="50"/>
    </row>
    <row r="15" spans="2:28" ht="12.75">
      <c r="B15" s="14">
        <v>10059</v>
      </c>
      <c r="C15" s="15" t="s">
        <v>27</v>
      </c>
      <c r="D15" s="16">
        <v>1</v>
      </c>
      <c r="E15" s="16">
        <v>0</v>
      </c>
      <c r="F15" s="17">
        <v>7.753</v>
      </c>
      <c r="G15" s="17">
        <v>7.604</v>
      </c>
      <c r="H15" s="17">
        <v>7.599</v>
      </c>
      <c r="I15" s="17">
        <v>0</v>
      </c>
      <c r="J15" s="17">
        <v>0</v>
      </c>
      <c r="K15" s="17">
        <v>0</v>
      </c>
      <c r="L15" s="17">
        <v>0</v>
      </c>
      <c r="M15" s="17">
        <v>7.604</v>
      </c>
      <c r="N15" s="17">
        <v>7.599</v>
      </c>
      <c r="O15" s="17">
        <v>7.639</v>
      </c>
      <c r="P15" s="23"/>
      <c r="Q15" s="51"/>
      <c r="R15" s="50"/>
      <c r="S15" s="50"/>
      <c r="T15" s="50"/>
      <c r="U15" s="50"/>
      <c r="V15" s="50"/>
      <c r="W15" s="50"/>
      <c r="X15" s="50"/>
      <c r="Y15" s="50"/>
      <c r="Z15" s="50"/>
      <c r="AA15" s="50"/>
      <c r="AB15" s="50"/>
    </row>
    <row r="16" spans="2:28" ht="12.75">
      <c r="B16" s="14">
        <v>10061</v>
      </c>
      <c r="C16" s="15" t="s">
        <v>28</v>
      </c>
      <c r="D16" s="16">
        <v>1</v>
      </c>
      <c r="E16" s="16">
        <v>0</v>
      </c>
      <c r="F16" s="17">
        <v>8.877</v>
      </c>
      <c r="G16" s="17">
        <v>9.714</v>
      </c>
      <c r="H16" s="17">
        <v>9.802</v>
      </c>
      <c r="I16" s="17">
        <v>0</v>
      </c>
      <c r="J16" s="17">
        <v>0</v>
      </c>
      <c r="K16" s="17">
        <v>0</v>
      </c>
      <c r="L16" s="17">
        <v>0</v>
      </c>
      <c r="M16" s="17">
        <v>9.714</v>
      </c>
      <c r="N16" s="17">
        <v>9.802</v>
      </c>
      <c r="O16" s="17">
        <v>8.747</v>
      </c>
      <c r="P16" s="23"/>
      <c r="Q16" s="51"/>
      <c r="R16" s="50"/>
      <c r="S16" s="50"/>
      <c r="T16" s="50"/>
      <c r="U16" s="50"/>
      <c r="V16" s="50"/>
      <c r="W16" s="50"/>
      <c r="X16" s="50"/>
      <c r="Y16" s="50"/>
      <c r="Z16" s="50"/>
      <c r="AA16" s="50"/>
      <c r="AB16" s="50"/>
    </row>
    <row r="17" spans="2:28" ht="12.75">
      <c r="B17" s="14">
        <v>10062</v>
      </c>
      <c r="C17" s="15" t="s">
        <v>29</v>
      </c>
      <c r="D17" s="16">
        <v>1</v>
      </c>
      <c r="E17" s="16">
        <v>0</v>
      </c>
      <c r="F17" s="17">
        <v>5.399</v>
      </c>
      <c r="G17" s="17">
        <v>9.004</v>
      </c>
      <c r="H17" s="17">
        <v>9.09</v>
      </c>
      <c r="I17" s="17">
        <v>0</v>
      </c>
      <c r="J17" s="17">
        <v>0</v>
      </c>
      <c r="K17" s="17">
        <v>1.878</v>
      </c>
      <c r="L17" s="17">
        <v>1.881</v>
      </c>
      <c r="M17" s="17">
        <v>7.126</v>
      </c>
      <c r="N17" s="17">
        <v>7.209</v>
      </c>
      <c r="O17" s="17">
        <v>5.32</v>
      </c>
      <c r="P17" s="23"/>
      <c r="Q17" s="51"/>
      <c r="R17" s="50"/>
      <c r="S17" s="50"/>
      <c r="T17" s="50"/>
      <c r="U17" s="50"/>
      <c r="V17" s="50"/>
      <c r="W17" s="50"/>
      <c r="X17" s="50"/>
      <c r="Y17" s="50"/>
      <c r="Z17" s="50"/>
      <c r="AA17" s="50"/>
      <c r="AB17" s="50"/>
    </row>
    <row r="18" spans="2:28" ht="12.75">
      <c r="B18" s="14">
        <v>10064</v>
      </c>
      <c r="C18" s="15" t="s">
        <v>30</v>
      </c>
      <c r="D18" s="16">
        <v>1</v>
      </c>
      <c r="E18" s="16">
        <v>0</v>
      </c>
      <c r="F18" s="17">
        <v>14.274</v>
      </c>
      <c r="G18" s="17">
        <v>16.594</v>
      </c>
      <c r="H18" s="17">
        <v>17.511</v>
      </c>
      <c r="I18" s="17">
        <v>0</v>
      </c>
      <c r="J18" s="17">
        <v>0</v>
      </c>
      <c r="K18" s="17">
        <v>0</v>
      </c>
      <c r="L18" s="17">
        <v>0</v>
      </c>
      <c r="M18" s="17">
        <f>G18-I18-K18</f>
        <v>16.594</v>
      </c>
      <c r="N18" s="17">
        <f>H18-J18-L18</f>
        <v>17.511</v>
      </c>
      <c r="O18" s="17">
        <v>14.064</v>
      </c>
      <c r="P18" s="23"/>
      <c r="Q18" s="51"/>
      <c r="R18" s="50"/>
      <c r="S18" s="50"/>
      <c r="T18" s="50"/>
      <c r="U18" s="50"/>
      <c r="V18" s="50"/>
      <c r="W18" s="50"/>
      <c r="X18" s="50"/>
      <c r="Y18" s="50"/>
      <c r="Z18" s="50"/>
      <c r="AA18" s="50"/>
      <c r="AB18" s="50"/>
    </row>
    <row r="19" spans="2:28" ht="12.75">
      <c r="B19" s="14">
        <v>10065</v>
      </c>
      <c r="C19" s="15" t="s">
        <v>31</v>
      </c>
      <c r="D19" s="16">
        <v>1</v>
      </c>
      <c r="E19" s="16">
        <v>0</v>
      </c>
      <c r="F19" s="17">
        <v>2.413</v>
      </c>
      <c r="G19" s="17">
        <v>4.508</v>
      </c>
      <c r="H19" s="17">
        <v>4.527</v>
      </c>
      <c r="I19" s="17">
        <v>0</v>
      </c>
      <c r="J19" s="17">
        <v>0</v>
      </c>
      <c r="K19" s="17">
        <v>0</v>
      </c>
      <c r="L19" s="17">
        <v>0</v>
      </c>
      <c r="M19" s="17">
        <v>4.508</v>
      </c>
      <c r="N19" s="17">
        <v>4.527</v>
      </c>
      <c r="O19" s="17">
        <v>2.378</v>
      </c>
      <c r="P19" s="23"/>
      <c r="Q19" s="51"/>
      <c r="R19" s="50"/>
      <c r="S19" s="50"/>
      <c r="T19" s="50"/>
      <c r="U19" s="50"/>
      <c r="V19" s="50"/>
      <c r="W19" s="50"/>
      <c r="X19" s="50"/>
      <c r="Y19" s="50"/>
      <c r="Z19" s="50"/>
      <c r="AA19" s="50"/>
      <c r="AB19" s="50"/>
    </row>
    <row r="20" spans="2:28" ht="12.75">
      <c r="B20" s="14">
        <v>10066</v>
      </c>
      <c r="C20" s="15" t="s">
        <v>32</v>
      </c>
      <c r="D20" s="16">
        <v>1</v>
      </c>
      <c r="E20" s="16">
        <v>0</v>
      </c>
      <c r="F20" s="17">
        <v>24.735</v>
      </c>
      <c r="G20" s="17">
        <v>32.285</v>
      </c>
      <c r="H20" s="17">
        <v>32.43</v>
      </c>
      <c r="I20" s="17">
        <v>0</v>
      </c>
      <c r="J20" s="17">
        <v>0</v>
      </c>
      <c r="K20" s="17">
        <v>7.109</v>
      </c>
      <c r="L20" s="17">
        <v>7.114</v>
      </c>
      <c r="M20" s="17">
        <v>25.176</v>
      </c>
      <c r="N20" s="17">
        <v>25.316</v>
      </c>
      <c r="O20" s="17">
        <v>24.371</v>
      </c>
      <c r="P20" s="23"/>
      <c r="Q20" s="51"/>
      <c r="R20" s="50"/>
      <c r="S20" s="50"/>
      <c r="T20" s="50"/>
      <c r="U20" s="50"/>
      <c r="V20" s="50"/>
      <c r="W20" s="50"/>
      <c r="X20" s="50"/>
      <c r="Y20" s="50"/>
      <c r="Z20" s="50"/>
      <c r="AA20" s="50"/>
      <c r="AB20" s="50"/>
    </row>
    <row r="21" spans="2:28" ht="12.75">
      <c r="B21" s="14">
        <v>10067</v>
      </c>
      <c r="C21" s="15" t="s">
        <v>33</v>
      </c>
      <c r="D21" s="16">
        <v>1</v>
      </c>
      <c r="E21" s="16">
        <v>0</v>
      </c>
      <c r="F21" s="17">
        <v>16.053</v>
      </c>
      <c r="G21" s="17">
        <v>17.448</v>
      </c>
      <c r="H21" s="17">
        <v>17.911</v>
      </c>
      <c r="I21" s="17">
        <v>0</v>
      </c>
      <c r="J21" s="17">
        <v>0</v>
      </c>
      <c r="K21" s="17">
        <v>0</v>
      </c>
      <c r="L21" s="17">
        <v>0</v>
      </c>
      <c r="M21" s="17">
        <f>G21-SUM(I21,K21)</f>
        <v>17.448</v>
      </c>
      <c r="N21" s="17">
        <f>H21-SUM(J21,L21)</f>
        <v>17.911</v>
      </c>
      <c r="O21" s="17">
        <v>15.817</v>
      </c>
      <c r="P21" s="23"/>
      <c r="Q21" s="51"/>
      <c r="R21" s="50"/>
      <c r="S21" s="50"/>
      <c r="T21" s="50"/>
      <c r="U21" s="50"/>
      <c r="V21" s="50"/>
      <c r="W21" s="50"/>
      <c r="X21" s="50"/>
      <c r="Y21" s="50"/>
      <c r="Z21" s="50"/>
      <c r="AA21" s="50"/>
      <c r="AB21" s="50"/>
    </row>
    <row r="22" spans="2:28" ht="12.75">
      <c r="B22" s="14">
        <v>10068</v>
      </c>
      <c r="C22" s="15" t="s">
        <v>34</v>
      </c>
      <c r="D22" s="16">
        <v>1</v>
      </c>
      <c r="E22" s="16">
        <v>0</v>
      </c>
      <c r="F22" s="17">
        <v>2.811</v>
      </c>
      <c r="G22" s="17">
        <v>2.522</v>
      </c>
      <c r="H22" s="17">
        <v>2.52</v>
      </c>
      <c r="I22" s="17">
        <v>0</v>
      </c>
      <c r="J22" s="17">
        <v>0</v>
      </c>
      <c r="K22" s="17">
        <v>0</v>
      </c>
      <c r="L22" s="17">
        <v>0</v>
      </c>
      <c r="M22" s="17">
        <v>2.522</v>
      </c>
      <c r="N22" s="17">
        <v>2.52</v>
      </c>
      <c r="O22" s="17">
        <v>2.77</v>
      </c>
      <c r="P22" s="23"/>
      <c r="Q22" s="51"/>
      <c r="R22" s="50"/>
      <c r="S22" s="50"/>
      <c r="T22" s="50"/>
      <c r="U22" s="50"/>
      <c r="V22" s="50"/>
      <c r="W22" s="50"/>
      <c r="X22" s="50"/>
      <c r="Y22" s="50"/>
      <c r="Z22" s="50"/>
      <c r="AA22" s="50"/>
      <c r="AB22" s="50"/>
    </row>
    <row r="23" spans="2:28" ht="12.75">
      <c r="B23" s="14">
        <v>10070</v>
      </c>
      <c r="C23" s="15" t="s">
        <v>35</v>
      </c>
      <c r="D23" s="16">
        <v>1</v>
      </c>
      <c r="E23" s="16">
        <v>0</v>
      </c>
      <c r="F23" s="17">
        <v>0.364</v>
      </c>
      <c r="G23" s="17">
        <v>0.389</v>
      </c>
      <c r="H23" s="17">
        <v>0.389</v>
      </c>
      <c r="I23" s="17">
        <v>0</v>
      </c>
      <c r="J23" s="17">
        <v>0</v>
      </c>
      <c r="K23" s="17">
        <v>0</v>
      </c>
      <c r="L23" s="17">
        <v>0</v>
      </c>
      <c r="M23" s="17">
        <v>0.389</v>
      </c>
      <c r="N23" s="17">
        <v>0.389</v>
      </c>
      <c r="O23" s="17">
        <v>0.359</v>
      </c>
      <c r="P23" s="23"/>
      <c r="Q23" s="51"/>
      <c r="R23" s="50"/>
      <c r="S23" s="50"/>
      <c r="T23" s="50"/>
      <c r="U23" s="50"/>
      <c r="V23" s="50"/>
      <c r="W23" s="50"/>
      <c r="X23" s="50"/>
      <c r="Y23" s="50"/>
      <c r="Z23" s="50"/>
      <c r="AA23" s="50"/>
      <c r="AB23" s="50"/>
    </row>
    <row r="24" spans="2:28" ht="12.75">
      <c r="B24" s="14">
        <v>10071</v>
      </c>
      <c r="C24" s="15" t="s">
        <v>36</v>
      </c>
      <c r="D24" s="16">
        <v>1</v>
      </c>
      <c r="E24" s="16">
        <v>0</v>
      </c>
      <c r="F24" s="17">
        <v>1.943</v>
      </c>
      <c r="G24" s="17">
        <v>1.865</v>
      </c>
      <c r="H24" s="17">
        <v>1.864</v>
      </c>
      <c r="I24" s="17">
        <v>0</v>
      </c>
      <c r="J24" s="17">
        <v>0</v>
      </c>
      <c r="K24" s="17">
        <v>0</v>
      </c>
      <c r="L24" s="17">
        <v>0</v>
      </c>
      <c r="M24" s="17">
        <v>1.865</v>
      </c>
      <c r="N24" s="17">
        <v>1.864</v>
      </c>
      <c r="O24" s="17">
        <v>1.914</v>
      </c>
      <c r="P24" s="23"/>
      <c r="Q24" s="51"/>
      <c r="R24" s="50"/>
      <c r="S24" s="50"/>
      <c r="T24" s="50"/>
      <c r="U24" s="50"/>
      <c r="V24" s="50"/>
      <c r="W24" s="50"/>
      <c r="X24" s="50"/>
      <c r="Y24" s="50"/>
      <c r="Z24" s="50"/>
      <c r="AA24" s="50"/>
      <c r="AB24" s="50"/>
    </row>
    <row r="25" spans="2:28" ht="12.75">
      <c r="B25" s="14">
        <v>10072</v>
      </c>
      <c r="C25" s="15" t="s">
        <v>37</v>
      </c>
      <c r="D25" s="16">
        <v>1</v>
      </c>
      <c r="E25" s="16">
        <v>0</v>
      </c>
      <c r="F25" s="17">
        <v>24.34</v>
      </c>
      <c r="G25" s="17">
        <v>25.509</v>
      </c>
      <c r="H25" s="17">
        <v>25.697</v>
      </c>
      <c r="I25" s="17">
        <v>0</v>
      </c>
      <c r="J25" s="17">
        <v>0</v>
      </c>
      <c r="K25" s="17">
        <v>0</v>
      </c>
      <c r="L25" s="17">
        <v>0</v>
      </c>
      <c r="M25" s="17">
        <v>25.509</v>
      </c>
      <c r="N25" s="17">
        <v>25.697</v>
      </c>
      <c r="O25" s="17">
        <v>23.982</v>
      </c>
      <c r="P25" s="23"/>
      <c r="Q25" s="51"/>
      <c r="R25" s="50"/>
      <c r="S25" s="50"/>
      <c r="T25" s="50"/>
      <c r="U25" s="50"/>
      <c r="V25" s="50"/>
      <c r="W25" s="50"/>
      <c r="X25" s="50"/>
      <c r="Y25" s="50"/>
      <c r="Z25" s="50"/>
      <c r="AA25" s="50"/>
      <c r="AB25" s="50"/>
    </row>
    <row r="26" spans="2:28" ht="12.75">
      <c r="B26" s="14">
        <v>10074</v>
      </c>
      <c r="C26" s="15" t="s">
        <v>38</v>
      </c>
      <c r="D26" s="16">
        <v>1</v>
      </c>
      <c r="E26" s="16">
        <v>0</v>
      </c>
      <c r="F26" s="17">
        <v>27.08</v>
      </c>
      <c r="G26" s="17">
        <v>32.273</v>
      </c>
      <c r="H26" s="17">
        <v>32.519</v>
      </c>
      <c r="I26" s="17">
        <v>0</v>
      </c>
      <c r="J26" s="17">
        <v>0</v>
      </c>
      <c r="K26" s="17">
        <v>2.943</v>
      </c>
      <c r="L26" s="17">
        <v>2.94</v>
      </c>
      <c r="M26" s="17">
        <v>29.33</v>
      </c>
      <c r="N26" s="17">
        <v>29.579</v>
      </c>
      <c r="O26" s="17">
        <v>26.682</v>
      </c>
      <c r="P26" s="23"/>
      <c r="Q26" s="51"/>
      <c r="R26" s="50"/>
      <c r="S26" s="50"/>
      <c r="T26" s="50"/>
      <c r="U26" s="50"/>
      <c r="V26" s="50"/>
      <c r="W26" s="50"/>
      <c r="X26" s="50"/>
      <c r="Y26" s="50"/>
      <c r="Z26" s="50"/>
      <c r="AA26" s="50"/>
      <c r="AB26" s="50"/>
    </row>
    <row r="27" spans="2:28" ht="12.75">
      <c r="B27" s="14">
        <v>10076</v>
      </c>
      <c r="C27" s="15" t="s">
        <v>39</v>
      </c>
      <c r="D27" s="16">
        <v>1</v>
      </c>
      <c r="E27" s="16">
        <v>0</v>
      </c>
      <c r="F27" s="17">
        <v>4.889</v>
      </c>
      <c r="G27" s="17">
        <v>8.036</v>
      </c>
      <c r="H27" s="17">
        <v>8.132</v>
      </c>
      <c r="I27" s="17">
        <v>0</v>
      </c>
      <c r="J27" s="17">
        <v>0</v>
      </c>
      <c r="K27" s="17">
        <v>0</v>
      </c>
      <c r="L27" s="17">
        <v>0</v>
      </c>
      <c r="M27" s="17">
        <v>8.036</v>
      </c>
      <c r="N27" s="17">
        <v>8.132</v>
      </c>
      <c r="O27" s="17">
        <v>4.817</v>
      </c>
      <c r="P27" s="23"/>
      <c r="Q27" s="51"/>
      <c r="R27" s="50"/>
      <c r="S27" s="50"/>
      <c r="T27" s="50"/>
      <c r="U27" s="50"/>
      <c r="V27" s="50"/>
      <c r="W27" s="50"/>
      <c r="X27" s="50"/>
      <c r="Y27" s="50"/>
      <c r="Z27" s="50"/>
      <c r="AA27" s="50"/>
      <c r="AB27" s="50"/>
    </row>
    <row r="28" spans="2:28" ht="12.75">
      <c r="B28" s="14">
        <v>10078</v>
      </c>
      <c r="C28" s="15" t="s">
        <v>40</v>
      </c>
      <c r="D28" s="16">
        <v>1</v>
      </c>
      <c r="E28" s="16">
        <v>0</v>
      </c>
      <c r="F28" s="17">
        <v>3.7729999999999997</v>
      </c>
      <c r="G28" s="17">
        <v>4.35</v>
      </c>
      <c r="H28" s="17">
        <v>4.809</v>
      </c>
      <c r="I28" s="17">
        <v>0</v>
      </c>
      <c r="J28" s="17">
        <v>0</v>
      </c>
      <c r="K28" s="17">
        <v>0</v>
      </c>
      <c r="L28" s="17">
        <v>0</v>
      </c>
      <c r="M28" s="17">
        <v>4.35</v>
      </c>
      <c r="N28" s="17">
        <v>4.809</v>
      </c>
      <c r="O28" s="17">
        <v>3.718</v>
      </c>
      <c r="P28" s="23"/>
      <c r="Q28" s="51"/>
      <c r="R28" s="50"/>
      <c r="S28" s="50"/>
      <c r="T28" s="50"/>
      <c r="U28" s="50"/>
      <c r="V28" s="50"/>
      <c r="W28" s="50"/>
      <c r="X28" s="50"/>
      <c r="Y28" s="50"/>
      <c r="Z28" s="50"/>
      <c r="AA28" s="50"/>
      <c r="AB28" s="50"/>
    </row>
    <row r="29" spans="2:28" ht="12.75">
      <c r="B29" s="14">
        <v>10079</v>
      </c>
      <c r="C29" s="15" t="s">
        <v>41</v>
      </c>
      <c r="D29" s="16">
        <v>1</v>
      </c>
      <c r="E29" s="16">
        <v>0</v>
      </c>
      <c r="F29" s="17">
        <v>89.494</v>
      </c>
      <c r="G29" s="17">
        <v>84.716</v>
      </c>
      <c r="H29" s="17">
        <v>85.517</v>
      </c>
      <c r="I29" s="17">
        <v>0</v>
      </c>
      <c r="J29" s="17">
        <v>0</v>
      </c>
      <c r="K29" s="17">
        <v>2.943</v>
      </c>
      <c r="L29" s="17">
        <v>2.94</v>
      </c>
      <c r="M29" s="17">
        <v>81.773</v>
      </c>
      <c r="N29" s="17">
        <v>82.577</v>
      </c>
      <c r="O29" s="17">
        <v>88.179</v>
      </c>
      <c r="P29" s="23"/>
      <c r="Q29" s="51"/>
      <c r="R29" s="50"/>
      <c r="S29" s="50"/>
      <c r="T29" s="50"/>
      <c r="U29" s="50"/>
      <c r="V29" s="50"/>
      <c r="W29" s="50"/>
      <c r="X29" s="50"/>
      <c r="Y29" s="50"/>
      <c r="Z29" s="50"/>
      <c r="AA29" s="50"/>
      <c r="AB29" s="50"/>
    </row>
    <row r="30" spans="2:28" ht="12.75">
      <c r="B30" s="14">
        <v>10080</v>
      </c>
      <c r="C30" s="15" t="s">
        <v>42</v>
      </c>
      <c r="D30" s="16">
        <v>1</v>
      </c>
      <c r="E30" s="16">
        <v>0</v>
      </c>
      <c r="F30" s="17">
        <v>7.548</v>
      </c>
      <c r="G30" s="17">
        <v>6.608</v>
      </c>
      <c r="H30" s="17">
        <v>6.61</v>
      </c>
      <c r="I30" s="17">
        <v>0</v>
      </c>
      <c r="J30" s="17">
        <v>0</v>
      </c>
      <c r="K30" s="17">
        <v>0</v>
      </c>
      <c r="L30" s="17">
        <v>0</v>
      </c>
      <c r="M30" s="17">
        <v>6.608</v>
      </c>
      <c r="N30" s="17">
        <v>6.61</v>
      </c>
      <c r="O30" s="17">
        <v>7.437</v>
      </c>
      <c r="P30" s="23"/>
      <c r="Q30" s="51"/>
      <c r="R30" s="50"/>
      <c r="S30" s="50"/>
      <c r="T30" s="50"/>
      <c r="U30" s="50"/>
      <c r="V30" s="50"/>
      <c r="W30" s="50"/>
      <c r="X30" s="50"/>
      <c r="Y30" s="50"/>
      <c r="Z30" s="50"/>
      <c r="AA30" s="50"/>
      <c r="AB30" s="50"/>
    </row>
    <row r="31" spans="2:28" ht="12.75">
      <c r="B31" s="14">
        <v>10081</v>
      </c>
      <c r="C31" s="15" t="s">
        <v>43</v>
      </c>
      <c r="D31" s="16">
        <v>1</v>
      </c>
      <c r="E31" s="16">
        <v>0</v>
      </c>
      <c r="F31" s="17">
        <v>10.611</v>
      </c>
      <c r="G31" s="17">
        <v>12.056</v>
      </c>
      <c r="H31" s="17">
        <v>12.051</v>
      </c>
      <c r="I31" s="17">
        <v>0</v>
      </c>
      <c r="J31" s="17">
        <v>0</v>
      </c>
      <c r="K31" s="17">
        <v>2.943</v>
      </c>
      <c r="L31" s="17">
        <v>2.94</v>
      </c>
      <c r="M31" s="17">
        <v>9.113</v>
      </c>
      <c r="N31" s="17">
        <v>9.111</v>
      </c>
      <c r="O31" s="17">
        <v>10.455</v>
      </c>
      <c r="P31" s="23"/>
      <c r="Q31" s="51"/>
      <c r="R31" s="50"/>
      <c r="S31" s="50"/>
      <c r="T31" s="50"/>
      <c r="U31" s="50"/>
      <c r="V31" s="50"/>
      <c r="W31" s="50"/>
      <c r="X31" s="50"/>
      <c r="Y31" s="50"/>
      <c r="Z31" s="50"/>
      <c r="AA31" s="50"/>
      <c r="AB31" s="50"/>
    </row>
    <row r="32" spans="2:28" ht="12.75">
      <c r="B32" s="14">
        <v>10082</v>
      </c>
      <c r="C32" s="15" t="s">
        <v>44</v>
      </c>
      <c r="D32" s="16">
        <v>1</v>
      </c>
      <c r="E32" s="16">
        <v>0</v>
      </c>
      <c r="F32" s="17">
        <v>0.12</v>
      </c>
      <c r="G32" s="17">
        <v>0.099</v>
      </c>
      <c r="H32" s="17">
        <v>0.099</v>
      </c>
      <c r="I32" s="17">
        <v>0</v>
      </c>
      <c r="J32" s="17">
        <v>0</v>
      </c>
      <c r="K32" s="17">
        <v>0</v>
      </c>
      <c r="L32" s="17">
        <v>0</v>
      </c>
      <c r="M32" s="17">
        <v>0.099</v>
      </c>
      <c r="N32" s="17">
        <v>0.099</v>
      </c>
      <c r="O32" s="17">
        <v>0.118</v>
      </c>
      <c r="P32" s="23"/>
      <c r="Q32" s="51"/>
      <c r="R32" s="50"/>
      <c r="S32" s="50"/>
      <c r="T32" s="50"/>
      <c r="U32" s="50"/>
      <c r="V32" s="50"/>
      <c r="W32" s="50"/>
      <c r="X32" s="50"/>
      <c r="Y32" s="50"/>
      <c r="Z32" s="50"/>
      <c r="AA32" s="50"/>
      <c r="AB32" s="50"/>
    </row>
    <row r="33" spans="2:28" ht="12.75">
      <c r="B33" s="14">
        <v>10083</v>
      </c>
      <c r="C33" s="15" t="s">
        <v>45</v>
      </c>
      <c r="D33" s="16">
        <v>1</v>
      </c>
      <c r="E33" s="16">
        <v>0</v>
      </c>
      <c r="F33" s="17">
        <v>8.488</v>
      </c>
      <c r="G33" s="17">
        <v>8.699</v>
      </c>
      <c r="H33" s="17">
        <v>8.742</v>
      </c>
      <c r="I33" s="17">
        <v>0</v>
      </c>
      <c r="J33" s="17">
        <v>0</v>
      </c>
      <c r="K33" s="17">
        <v>0</v>
      </c>
      <c r="L33" s="17">
        <v>0</v>
      </c>
      <c r="M33" s="17">
        <v>8.699</v>
      </c>
      <c r="N33" s="17">
        <v>8.742</v>
      </c>
      <c r="O33" s="17">
        <v>8.363</v>
      </c>
      <c r="P33" s="23"/>
      <c r="Q33" s="51"/>
      <c r="R33" s="50"/>
      <c r="S33" s="50"/>
      <c r="T33" s="50"/>
      <c r="U33" s="50"/>
      <c r="V33" s="50"/>
      <c r="W33" s="50"/>
      <c r="X33" s="50"/>
      <c r="Y33" s="50"/>
      <c r="Z33" s="50"/>
      <c r="AA33" s="50"/>
      <c r="AB33" s="50"/>
    </row>
    <row r="34" spans="2:28" ht="12.75">
      <c r="B34" s="14">
        <v>10086</v>
      </c>
      <c r="C34" s="15" t="s">
        <v>46</v>
      </c>
      <c r="D34" s="16">
        <v>1</v>
      </c>
      <c r="E34" s="16">
        <v>0</v>
      </c>
      <c r="F34" s="17">
        <v>4.004</v>
      </c>
      <c r="G34" s="17">
        <v>3.869</v>
      </c>
      <c r="H34" s="17">
        <v>3.874</v>
      </c>
      <c r="I34" s="17">
        <v>0</v>
      </c>
      <c r="J34" s="17">
        <v>0</v>
      </c>
      <c r="K34" s="17">
        <v>0</v>
      </c>
      <c r="L34" s="17">
        <v>0</v>
      </c>
      <c r="M34" s="17">
        <v>3.869</v>
      </c>
      <c r="N34" s="17">
        <v>3.874</v>
      </c>
      <c r="O34" s="17">
        <v>3.945</v>
      </c>
      <c r="P34" s="23"/>
      <c r="Q34" s="51"/>
      <c r="R34" s="50"/>
      <c r="S34" s="50"/>
      <c r="T34" s="50"/>
      <c r="U34" s="50"/>
      <c r="V34" s="50"/>
      <c r="W34" s="50"/>
      <c r="X34" s="50"/>
      <c r="Y34" s="50"/>
      <c r="Z34" s="50"/>
      <c r="AA34" s="50"/>
      <c r="AB34" s="50"/>
    </row>
    <row r="35" spans="2:28" ht="12.75">
      <c r="B35" s="14">
        <v>10087</v>
      </c>
      <c r="C35" s="15" t="s">
        <v>47</v>
      </c>
      <c r="D35" s="16">
        <v>1</v>
      </c>
      <c r="E35" s="16">
        <v>0</v>
      </c>
      <c r="F35" s="17">
        <v>86.755</v>
      </c>
      <c r="G35" s="17">
        <v>46.791</v>
      </c>
      <c r="H35" s="17">
        <v>46.761</v>
      </c>
      <c r="I35" s="17">
        <v>0</v>
      </c>
      <c r="J35" s="17">
        <v>0</v>
      </c>
      <c r="K35" s="17">
        <v>0</v>
      </c>
      <c r="L35" s="17">
        <v>0</v>
      </c>
      <c r="M35" s="17">
        <v>46.791</v>
      </c>
      <c r="N35" s="17">
        <v>46.761</v>
      </c>
      <c r="O35" s="17">
        <v>85.48</v>
      </c>
      <c r="P35" s="23"/>
      <c r="Q35" s="51"/>
      <c r="R35" s="50"/>
      <c r="S35" s="50"/>
      <c r="T35" s="50"/>
      <c r="U35" s="50"/>
      <c r="V35" s="50"/>
      <c r="W35" s="50"/>
      <c r="X35" s="50"/>
      <c r="Y35" s="50"/>
      <c r="Z35" s="50"/>
      <c r="AA35" s="50"/>
      <c r="AB35" s="50"/>
    </row>
    <row r="36" spans="2:28" ht="12.75">
      <c r="B36" s="14">
        <v>10089</v>
      </c>
      <c r="C36" s="15" t="s">
        <v>48</v>
      </c>
      <c r="D36" s="16">
        <v>1</v>
      </c>
      <c r="E36" s="16">
        <v>0</v>
      </c>
      <c r="F36" s="17">
        <v>105.768</v>
      </c>
      <c r="G36" s="17">
        <v>111.452</v>
      </c>
      <c r="H36" s="17">
        <v>112.295</v>
      </c>
      <c r="I36" s="17">
        <v>0</v>
      </c>
      <c r="J36" s="17">
        <v>0</v>
      </c>
      <c r="K36" s="17">
        <v>0</v>
      </c>
      <c r="L36" s="17">
        <v>0</v>
      </c>
      <c r="M36" s="17">
        <v>111.452</v>
      </c>
      <c r="N36" s="17">
        <v>112.295</v>
      </c>
      <c r="O36" s="17">
        <v>104.213</v>
      </c>
      <c r="P36" s="23"/>
      <c r="Q36" s="51"/>
      <c r="R36" s="50"/>
      <c r="S36" s="50"/>
      <c r="T36" s="50"/>
      <c r="U36" s="50"/>
      <c r="V36" s="50"/>
      <c r="W36" s="50"/>
      <c r="X36" s="50"/>
      <c r="Y36" s="50"/>
      <c r="Z36" s="50"/>
      <c r="AA36" s="50"/>
      <c r="AB36" s="50"/>
    </row>
    <row r="37" spans="2:28" ht="12.75">
      <c r="B37" s="14">
        <v>10091</v>
      </c>
      <c r="C37" s="15" t="s">
        <v>49</v>
      </c>
      <c r="D37" s="16">
        <v>1</v>
      </c>
      <c r="E37" s="16">
        <v>0</v>
      </c>
      <c r="F37" s="17">
        <v>9.563</v>
      </c>
      <c r="G37" s="17">
        <v>9.035</v>
      </c>
      <c r="H37" s="17">
        <v>9.029</v>
      </c>
      <c r="I37" s="17">
        <v>0</v>
      </c>
      <c r="J37" s="17">
        <v>0</v>
      </c>
      <c r="K37" s="17">
        <v>0</v>
      </c>
      <c r="L37" s="17">
        <v>0</v>
      </c>
      <c r="M37" s="17">
        <v>9.035</v>
      </c>
      <c r="N37" s="17">
        <v>9.029</v>
      </c>
      <c r="O37" s="17">
        <v>9.422</v>
      </c>
      <c r="P37" s="23"/>
      <c r="Q37" s="51"/>
      <c r="R37" s="50"/>
      <c r="S37" s="50"/>
      <c r="T37" s="50"/>
      <c r="U37" s="50"/>
      <c r="V37" s="50"/>
      <c r="W37" s="50"/>
      <c r="X37" s="50"/>
      <c r="Y37" s="50"/>
      <c r="Z37" s="50"/>
      <c r="AA37" s="50"/>
      <c r="AB37" s="50"/>
    </row>
    <row r="38" spans="2:28" ht="12.75">
      <c r="B38" s="14">
        <v>10094</v>
      </c>
      <c r="C38" s="15" t="s">
        <v>50</v>
      </c>
      <c r="D38" s="16">
        <v>1</v>
      </c>
      <c r="E38" s="16">
        <v>0</v>
      </c>
      <c r="F38" s="17">
        <v>3.0820000000000003</v>
      </c>
      <c r="G38" s="17">
        <v>3.145</v>
      </c>
      <c r="H38" s="17">
        <v>3.144</v>
      </c>
      <c r="I38" s="17">
        <v>0</v>
      </c>
      <c r="J38" s="17">
        <v>0</v>
      </c>
      <c r="K38" s="17">
        <v>0.113</v>
      </c>
      <c r="L38" s="17">
        <v>0.113</v>
      </c>
      <c r="M38" s="17">
        <v>3.032</v>
      </c>
      <c r="N38" s="17">
        <v>3.031</v>
      </c>
      <c r="O38" s="17">
        <v>3.037</v>
      </c>
      <c r="P38" s="23"/>
      <c r="Q38" s="51"/>
      <c r="R38" s="50"/>
      <c r="S38" s="50"/>
      <c r="T38" s="50"/>
      <c r="U38" s="50"/>
      <c r="V38" s="50"/>
      <c r="W38" s="50"/>
      <c r="X38" s="50"/>
      <c r="Y38" s="50"/>
      <c r="Z38" s="50"/>
      <c r="AA38" s="50"/>
      <c r="AB38" s="50"/>
    </row>
    <row r="39" spans="2:28" ht="12.75">
      <c r="B39" s="14">
        <v>10095</v>
      </c>
      <c r="C39" s="15" t="s">
        <v>51</v>
      </c>
      <c r="D39" s="16">
        <v>1</v>
      </c>
      <c r="E39" s="16">
        <v>0</v>
      </c>
      <c r="F39" s="17">
        <v>3.697</v>
      </c>
      <c r="G39" s="17">
        <v>3.829</v>
      </c>
      <c r="H39" s="17">
        <v>3.828</v>
      </c>
      <c r="I39" s="17">
        <v>0</v>
      </c>
      <c r="J39" s="17">
        <v>0</v>
      </c>
      <c r="K39" s="17">
        <v>0</v>
      </c>
      <c r="L39" s="17">
        <v>0</v>
      </c>
      <c r="M39" s="17">
        <v>3.829</v>
      </c>
      <c r="N39" s="17">
        <v>3.828</v>
      </c>
      <c r="O39" s="17">
        <v>3.643</v>
      </c>
      <c r="P39" s="23"/>
      <c r="Q39" s="51"/>
      <c r="R39" s="50"/>
      <c r="S39" s="50"/>
      <c r="T39" s="50"/>
      <c r="U39" s="50"/>
      <c r="V39" s="50"/>
      <c r="W39" s="50"/>
      <c r="X39" s="50"/>
      <c r="Y39" s="50"/>
      <c r="Z39" s="50"/>
      <c r="AA39" s="50"/>
      <c r="AB39" s="50"/>
    </row>
    <row r="40" spans="2:28" ht="12.75">
      <c r="B40" s="14">
        <v>10097</v>
      </c>
      <c r="C40" s="15" t="s">
        <v>52</v>
      </c>
      <c r="D40" s="16">
        <v>1</v>
      </c>
      <c r="E40" s="16">
        <v>0</v>
      </c>
      <c r="F40" s="17">
        <v>2.068</v>
      </c>
      <c r="G40" s="17">
        <v>1.997</v>
      </c>
      <c r="H40" s="17">
        <v>2</v>
      </c>
      <c r="I40" s="17">
        <v>0</v>
      </c>
      <c r="J40" s="17">
        <v>0</v>
      </c>
      <c r="K40" s="17">
        <v>0</v>
      </c>
      <c r="L40" s="17">
        <v>0</v>
      </c>
      <c r="M40" s="17">
        <v>1.997</v>
      </c>
      <c r="N40" s="17">
        <v>2</v>
      </c>
      <c r="O40" s="17">
        <v>2.038</v>
      </c>
      <c r="P40" s="23"/>
      <c r="Q40" s="51"/>
      <c r="R40" s="50"/>
      <c r="S40" s="50"/>
      <c r="T40" s="50"/>
      <c r="U40" s="50"/>
      <c r="V40" s="50"/>
      <c r="W40" s="50"/>
      <c r="X40" s="50"/>
      <c r="Y40" s="50"/>
      <c r="Z40" s="50"/>
      <c r="AA40" s="50"/>
      <c r="AB40" s="50"/>
    </row>
    <row r="41" spans="2:28" ht="12.75">
      <c r="B41" s="14">
        <v>10101</v>
      </c>
      <c r="C41" s="15" t="s">
        <v>53</v>
      </c>
      <c r="D41" s="16">
        <v>1</v>
      </c>
      <c r="E41" s="16">
        <v>0</v>
      </c>
      <c r="F41" s="17">
        <v>77.162</v>
      </c>
      <c r="G41" s="17">
        <v>77.478</v>
      </c>
      <c r="H41" s="17">
        <v>77.472</v>
      </c>
      <c r="I41" s="17">
        <v>0</v>
      </c>
      <c r="J41" s="17">
        <v>0</v>
      </c>
      <c r="K41" s="17">
        <v>0</v>
      </c>
      <c r="L41" s="17">
        <v>0</v>
      </c>
      <c r="M41" s="17">
        <v>77.478</v>
      </c>
      <c r="N41" s="17">
        <v>77.472</v>
      </c>
      <c r="O41" s="17">
        <v>76.028</v>
      </c>
      <c r="P41" s="23"/>
      <c r="Q41" s="51"/>
      <c r="R41" s="50"/>
      <c r="S41" s="50"/>
      <c r="T41" s="50"/>
      <c r="U41" s="50"/>
      <c r="V41" s="50"/>
      <c r="W41" s="50"/>
      <c r="X41" s="50"/>
      <c r="Y41" s="50"/>
      <c r="Z41" s="50"/>
      <c r="AA41" s="50"/>
      <c r="AB41" s="50"/>
    </row>
    <row r="42" spans="2:28" ht="12.75">
      <c r="B42" s="14">
        <v>10103</v>
      </c>
      <c r="C42" s="15" t="s">
        <v>54</v>
      </c>
      <c r="D42" s="16">
        <v>1</v>
      </c>
      <c r="E42" s="16">
        <v>0</v>
      </c>
      <c r="F42" s="17">
        <v>323.245</v>
      </c>
      <c r="G42" s="17">
        <v>550.854</v>
      </c>
      <c r="H42" s="17">
        <v>553.708</v>
      </c>
      <c r="I42" s="17">
        <v>0</v>
      </c>
      <c r="J42" s="17">
        <v>0</v>
      </c>
      <c r="K42" s="17">
        <v>225.989</v>
      </c>
      <c r="L42" s="17">
        <v>225.949</v>
      </c>
      <c r="M42" s="17">
        <v>324.865</v>
      </c>
      <c r="N42" s="17">
        <v>327.759</v>
      </c>
      <c r="O42" s="17">
        <v>318.494</v>
      </c>
      <c r="P42" s="23"/>
      <c r="Q42" s="51"/>
      <c r="R42" s="50"/>
      <c r="S42" s="50"/>
      <c r="T42" s="50"/>
      <c r="U42" s="50"/>
      <c r="V42" s="50"/>
      <c r="W42" s="50"/>
      <c r="X42" s="50"/>
      <c r="Y42" s="50"/>
      <c r="Z42" s="50"/>
      <c r="AA42" s="50"/>
      <c r="AB42" s="50"/>
    </row>
    <row r="43" spans="2:28" ht="12.75">
      <c r="B43" s="14">
        <v>10105</v>
      </c>
      <c r="C43" s="15" t="s">
        <v>55</v>
      </c>
      <c r="D43" s="16">
        <v>1</v>
      </c>
      <c r="E43" s="16">
        <v>0</v>
      </c>
      <c r="F43" s="17">
        <v>94.223</v>
      </c>
      <c r="G43" s="17">
        <v>83.881</v>
      </c>
      <c r="H43" s="17">
        <v>82.632</v>
      </c>
      <c r="I43" s="17">
        <v>0</v>
      </c>
      <c r="J43" s="17">
        <v>0</v>
      </c>
      <c r="K43" s="17">
        <v>0</v>
      </c>
      <c r="L43" s="17">
        <v>0</v>
      </c>
      <c r="M43" s="17">
        <v>83.881</v>
      </c>
      <c r="N43" s="17">
        <v>82.632</v>
      </c>
      <c r="O43" s="17">
        <v>92.838</v>
      </c>
      <c r="P43" s="23"/>
      <c r="Q43" s="51"/>
      <c r="R43" s="50"/>
      <c r="S43" s="50"/>
      <c r="T43" s="50"/>
      <c r="U43" s="50"/>
      <c r="V43" s="50"/>
      <c r="W43" s="50"/>
      <c r="X43" s="50"/>
      <c r="Y43" s="50"/>
      <c r="Z43" s="50"/>
      <c r="AA43" s="50"/>
      <c r="AB43" s="50"/>
    </row>
    <row r="44" spans="2:28" ht="12.75">
      <c r="B44" s="14">
        <v>10106</v>
      </c>
      <c r="C44" s="15" t="s">
        <v>56</v>
      </c>
      <c r="D44" s="16">
        <v>0</v>
      </c>
      <c r="E44" s="16">
        <v>1</v>
      </c>
      <c r="F44" s="17">
        <v>24.235</v>
      </c>
      <c r="G44" s="17">
        <v>24.13</v>
      </c>
      <c r="H44" s="17">
        <v>24.235</v>
      </c>
      <c r="I44" s="17">
        <v>0</v>
      </c>
      <c r="J44" s="17">
        <v>0</v>
      </c>
      <c r="K44" s="17">
        <v>0</v>
      </c>
      <c r="L44" s="17">
        <v>0</v>
      </c>
      <c r="M44" s="17">
        <v>24.13</v>
      </c>
      <c r="N44" s="17">
        <v>24.235</v>
      </c>
      <c r="O44" s="17">
        <v>23.879</v>
      </c>
      <c r="P44" s="23"/>
      <c r="Q44" s="51"/>
      <c r="R44" s="50"/>
      <c r="S44" s="50"/>
      <c r="T44" s="50"/>
      <c r="U44" s="50"/>
      <c r="V44" s="50"/>
      <c r="W44" s="50"/>
      <c r="X44" s="50"/>
      <c r="Y44" s="50"/>
      <c r="Z44" s="50"/>
      <c r="AA44" s="50"/>
      <c r="AB44" s="50"/>
    </row>
    <row r="45" spans="2:28" ht="12.75">
      <c r="B45" s="14">
        <v>10109</v>
      </c>
      <c r="C45" s="15" t="s">
        <v>57</v>
      </c>
      <c r="D45" s="16">
        <v>1</v>
      </c>
      <c r="E45" s="16">
        <v>0</v>
      </c>
      <c r="F45" s="17">
        <v>12.299</v>
      </c>
      <c r="G45" s="17">
        <v>14.834</v>
      </c>
      <c r="H45" s="17">
        <v>15.006</v>
      </c>
      <c r="I45" s="17">
        <v>0</v>
      </c>
      <c r="J45" s="17">
        <v>0</v>
      </c>
      <c r="K45" s="17">
        <v>0</v>
      </c>
      <c r="L45" s="17">
        <v>0</v>
      </c>
      <c r="M45" s="17">
        <v>14.834</v>
      </c>
      <c r="N45" s="17">
        <v>15.006</v>
      </c>
      <c r="O45" s="17">
        <v>12.118</v>
      </c>
      <c r="P45" s="23"/>
      <c r="Q45" s="51"/>
      <c r="R45" s="50"/>
      <c r="S45" s="50"/>
      <c r="T45" s="50"/>
      <c r="U45" s="50"/>
      <c r="V45" s="50"/>
      <c r="W45" s="50"/>
      <c r="X45" s="50"/>
      <c r="Y45" s="50"/>
      <c r="Z45" s="50"/>
      <c r="AA45" s="50"/>
      <c r="AB45" s="50"/>
    </row>
    <row r="46" spans="2:28" ht="12.75">
      <c r="B46" s="14">
        <v>10111</v>
      </c>
      <c r="C46" s="15" t="s">
        <v>58</v>
      </c>
      <c r="D46" s="16">
        <v>1</v>
      </c>
      <c r="E46" s="16">
        <v>0</v>
      </c>
      <c r="F46" s="17">
        <v>3.283</v>
      </c>
      <c r="G46" s="17">
        <v>3.137</v>
      </c>
      <c r="H46" s="17">
        <v>3.14</v>
      </c>
      <c r="I46" s="17">
        <v>0</v>
      </c>
      <c r="J46" s="17">
        <v>0</v>
      </c>
      <c r="K46" s="17">
        <v>0</v>
      </c>
      <c r="L46" s="17">
        <v>0</v>
      </c>
      <c r="M46" s="17">
        <v>3.137</v>
      </c>
      <c r="N46" s="17">
        <v>3.14</v>
      </c>
      <c r="O46" s="17">
        <v>3.235</v>
      </c>
      <c r="P46" s="23"/>
      <c r="Q46" s="51"/>
      <c r="R46" s="50"/>
      <c r="S46" s="50"/>
      <c r="T46" s="50"/>
      <c r="U46" s="50"/>
      <c r="V46" s="50"/>
      <c r="W46" s="50"/>
      <c r="X46" s="50"/>
      <c r="Y46" s="50"/>
      <c r="Z46" s="50"/>
      <c r="AA46" s="50"/>
      <c r="AB46" s="50"/>
    </row>
    <row r="47" spans="2:28" ht="12.75">
      <c r="B47" s="14">
        <v>10112</v>
      </c>
      <c r="C47" s="15" t="s">
        <v>59</v>
      </c>
      <c r="D47" s="16">
        <v>1</v>
      </c>
      <c r="E47" s="16">
        <v>0</v>
      </c>
      <c r="F47" s="17">
        <v>59.119</v>
      </c>
      <c r="G47" s="17">
        <v>58.862</v>
      </c>
      <c r="H47" s="17">
        <v>59.245</v>
      </c>
      <c r="I47" s="17">
        <v>0</v>
      </c>
      <c r="J47" s="17">
        <v>0</v>
      </c>
      <c r="K47" s="17">
        <v>0</v>
      </c>
      <c r="L47" s="17">
        <v>0</v>
      </c>
      <c r="M47" s="17">
        <v>58.862</v>
      </c>
      <c r="N47" s="17">
        <v>59.245</v>
      </c>
      <c r="O47" s="17">
        <v>58.25</v>
      </c>
      <c r="P47" s="23"/>
      <c r="Q47" s="51"/>
      <c r="R47" s="50"/>
      <c r="S47" s="50"/>
      <c r="T47" s="50"/>
      <c r="U47" s="50"/>
      <c r="V47" s="50"/>
      <c r="W47" s="50"/>
      <c r="X47" s="50"/>
      <c r="Y47" s="50"/>
      <c r="Z47" s="50"/>
      <c r="AA47" s="50"/>
      <c r="AB47" s="50"/>
    </row>
    <row r="48" spans="2:28" ht="12.75">
      <c r="B48" s="14">
        <v>10113</v>
      </c>
      <c r="C48" s="15" t="s">
        <v>60</v>
      </c>
      <c r="D48" s="16">
        <v>1</v>
      </c>
      <c r="E48" s="16">
        <v>0</v>
      </c>
      <c r="F48" s="17">
        <v>38.255</v>
      </c>
      <c r="G48" s="17">
        <v>43.527</v>
      </c>
      <c r="H48" s="17">
        <v>44.037</v>
      </c>
      <c r="I48" s="17">
        <v>0</v>
      </c>
      <c r="J48" s="17">
        <v>0</v>
      </c>
      <c r="K48" s="17">
        <v>0</v>
      </c>
      <c r="L48" s="17">
        <v>0</v>
      </c>
      <c r="M48" s="17">
        <v>43.527</v>
      </c>
      <c r="N48" s="17">
        <v>44.037</v>
      </c>
      <c r="O48" s="17">
        <v>37.693</v>
      </c>
      <c r="P48" s="23"/>
      <c r="Q48" s="51"/>
      <c r="R48" s="50"/>
      <c r="S48" s="50"/>
      <c r="T48" s="50"/>
      <c r="U48" s="50"/>
      <c r="V48" s="50"/>
      <c r="W48" s="50"/>
      <c r="X48" s="50"/>
      <c r="Y48" s="50"/>
      <c r="Z48" s="50"/>
      <c r="AA48" s="50"/>
      <c r="AB48" s="50"/>
    </row>
    <row r="49" spans="2:28" ht="12.75">
      <c r="B49" s="14">
        <v>10116</v>
      </c>
      <c r="C49" s="15" t="s">
        <v>61</v>
      </c>
      <c r="D49" s="16">
        <v>1</v>
      </c>
      <c r="E49" s="16">
        <v>0</v>
      </c>
      <c r="F49" s="17">
        <v>0.231</v>
      </c>
      <c r="G49" s="17">
        <v>0.233</v>
      </c>
      <c r="H49" s="17">
        <v>0.232</v>
      </c>
      <c r="I49" s="17">
        <v>0</v>
      </c>
      <c r="J49" s="17">
        <v>0</v>
      </c>
      <c r="K49" s="17">
        <v>0</v>
      </c>
      <c r="L49" s="17">
        <v>0</v>
      </c>
      <c r="M49" s="17">
        <v>0.233</v>
      </c>
      <c r="N49" s="17">
        <v>0.232</v>
      </c>
      <c r="O49" s="17">
        <v>0.228</v>
      </c>
      <c r="P49" s="23"/>
      <c r="Q49" s="51"/>
      <c r="R49" s="50"/>
      <c r="S49" s="50"/>
      <c r="T49" s="50"/>
      <c r="U49" s="50"/>
      <c r="V49" s="50"/>
      <c r="W49" s="50"/>
      <c r="X49" s="50"/>
      <c r="Y49" s="50"/>
      <c r="Z49" s="50"/>
      <c r="AA49" s="50"/>
      <c r="AB49" s="50"/>
    </row>
    <row r="50" spans="2:28" ht="12.75">
      <c r="B50" s="14">
        <v>10118</v>
      </c>
      <c r="C50" s="15" t="s">
        <v>62</v>
      </c>
      <c r="D50" s="16">
        <v>0</v>
      </c>
      <c r="E50" s="16">
        <v>1</v>
      </c>
      <c r="F50" s="17">
        <v>46.355</v>
      </c>
      <c r="G50" s="17">
        <v>51.58</v>
      </c>
      <c r="H50" s="17">
        <v>51.968</v>
      </c>
      <c r="I50" s="17">
        <v>0</v>
      </c>
      <c r="J50" s="17">
        <v>0</v>
      </c>
      <c r="K50" s="17">
        <v>2.363</v>
      </c>
      <c r="L50" s="17">
        <v>2.363</v>
      </c>
      <c r="M50" s="17">
        <v>49.217</v>
      </c>
      <c r="N50" s="17">
        <v>49.605</v>
      </c>
      <c r="O50" s="17">
        <v>45.674</v>
      </c>
      <c r="P50" s="23"/>
      <c r="Q50" s="51"/>
      <c r="R50" s="50"/>
      <c r="S50" s="50"/>
      <c r="T50" s="50"/>
      <c r="U50" s="50"/>
      <c r="V50" s="50"/>
      <c r="W50" s="50"/>
      <c r="X50" s="50"/>
      <c r="Y50" s="50"/>
      <c r="Z50" s="50"/>
      <c r="AA50" s="50"/>
      <c r="AB50" s="50"/>
    </row>
    <row r="51" spans="2:28" ht="12.75">
      <c r="B51" s="14">
        <v>10121</v>
      </c>
      <c r="C51" s="15" t="s">
        <v>63</v>
      </c>
      <c r="D51" s="16">
        <v>0</v>
      </c>
      <c r="E51" s="16">
        <v>1</v>
      </c>
      <c r="F51" s="17">
        <v>41.485</v>
      </c>
      <c r="G51" s="17">
        <v>39.494</v>
      </c>
      <c r="H51" s="17">
        <v>39.47</v>
      </c>
      <c r="I51" s="17">
        <v>0</v>
      </c>
      <c r="J51" s="17">
        <v>0</v>
      </c>
      <c r="K51" s="17">
        <v>0</v>
      </c>
      <c r="L51" s="17">
        <v>0</v>
      </c>
      <c r="M51" s="17">
        <v>39.494</v>
      </c>
      <c r="N51" s="17">
        <v>39.47</v>
      </c>
      <c r="O51" s="17">
        <v>40.875</v>
      </c>
      <c r="P51" s="23"/>
      <c r="Q51" s="51"/>
      <c r="R51" s="50"/>
      <c r="S51" s="50"/>
      <c r="T51" s="50"/>
      <c r="U51" s="50"/>
      <c r="V51" s="50"/>
      <c r="W51" s="50"/>
      <c r="X51" s="50"/>
      <c r="Y51" s="50"/>
      <c r="Z51" s="50"/>
      <c r="AA51" s="50"/>
      <c r="AB51" s="50"/>
    </row>
    <row r="52" spans="2:28" ht="12.75">
      <c r="B52" s="14">
        <v>10123</v>
      </c>
      <c r="C52" s="15" t="s">
        <v>64</v>
      </c>
      <c r="D52" s="16">
        <v>1</v>
      </c>
      <c r="E52" s="16">
        <v>0</v>
      </c>
      <c r="F52" s="17">
        <v>557.392</v>
      </c>
      <c r="G52" s="17">
        <v>514.989</v>
      </c>
      <c r="H52" s="17">
        <v>513.844</v>
      </c>
      <c r="I52" s="17">
        <v>26</v>
      </c>
      <c r="J52" s="17">
        <v>26</v>
      </c>
      <c r="K52" s="17">
        <v>15.744</v>
      </c>
      <c r="L52" s="17">
        <v>15.723</v>
      </c>
      <c r="M52" s="17">
        <v>473.245</v>
      </c>
      <c r="N52" s="17">
        <v>472.121</v>
      </c>
      <c r="O52" s="17">
        <v>549.199</v>
      </c>
      <c r="P52" s="23"/>
      <c r="Q52" s="51"/>
      <c r="R52" s="50"/>
      <c r="S52" s="50"/>
      <c r="T52" s="50"/>
      <c r="U52" s="50"/>
      <c r="V52" s="50"/>
      <c r="W52" s="50"/>
      <c r="X52" s="50"/>
      <c r="Y52" s="50"/>
      <c r="Z52" s="50"/>
      <c r="AA52" s="50"/>
      <c r="AB52" s="50"/>
    </row>
    <row r="53" spans="2:28" ht="12.75">
      <c r="B53" s="14">
        <v>10136</v>
      </c>
      <c r="C53" s="15" t="s">
        <v>65</v>
      </c>
      <c r="D53" s="16">
        <v>0</v>
      </c>
      <c r="E53" s="16">
        <v>1</v>
      </c>
      <c r="F53" s="17">
        <v>18.814</v>
      </c>
      <c r="G53" s="17">
        <v>18.396</v>
      </c>
      <c r="H53" s="17">
        <v>18.434</v>
      </c>
      <c r="I53" s="17">
        <v>0</v>
      </c>
      <c r="J53" s="17">
        <v>0</v>
      </c>
      <c r="K53" s="17">
        <v>0</v>
      </c>
      <c r="L53" s="17">
        <v>0</v>
      </c>
      <c r="M53" s="17">
        <v>18.396</v>
      </c>
      <c r="N53" s="17">
        <v>18.434</v>
      </c>
      <c r="O53" s="17">
        <v>18.537</v>
      </c>
      <c r="P53" s="23"/>
      <c r="Q53" s="51"/>
      <c r="R53" s="50"/>
      <c r="S53" s="50"/>
      <c r="T53" s="50"/>
      <c r="U53" s="50"/>
      <c r="V53" s="50"/>
      <c r="W53" s="50"/>
      <c r="X53" s="50"/>
      <c r="Y53" s="50"/>
      <c r="Z53" s="50"/>
      <c r="AA53" s="50"/>
      <c r="AB53" s="50"/>
    </row>
    <row r="54" spans="2:28" ht="12.75">
      <c r="B54" s="14">
        <v>10142</v>
      </c>
      <c r="C54" s="15" t="s">
        <v>66</v>
      </c>
      <c r="D54" s="16">
        <v>1</v>
      </c>
      <c r="E54" s="16">
        <v>0</v>
      </c>
      <c r="F54" s="17">
        <v>2.727</v>
      </c>
      <c r="G54" s="17">
        <v>3.314</v>
      </c>
      <c r="H54" s="17">
        <v>3.347</v>
      </c>
      <c r="I54" s="17">
        <v>0</v>
      </c>
      <c r="J54" s="17">
        <v>0</v>
      </c>
      <c r="K54" s="17">
        <v>0</v>
      </c>
      <c r="L54" s="17">
        <v>0</v>
      </c>
      <c r="M54" s="17">
        <v>3.314</v>
      </c>
      <c r="N54" s="17">
        <v>3.347</v>
      </c>
      <c r="O54" s="17">
        <v>2.687</v>
      </c>
      <c r="P54" s="23"/>
      <c r="Q54" s="51"/>
      <c r="R54" s="50"/>
      <c r="S54" s="50"/>
      <c r="T54" s="50"/>
      <c r="U54" s="50"/>
      <c r="V54" s="50"/>
      <c r="W54" s="50"/>
      <c r="X54" s="50"/>
      <c r="Y54" s="50"/>
      <c r="Z54" s="50"/>
      <c r="AA54" s="50"/>
      <c r="AB54" s="50"/>
    </row>
    <row r="55" spans="2:28" ht="12.75">
      <c r="B55" s="14">
        <v>10144</v>
      </c>
      <c r="C55" s="15" t="s">
        <v>67</v>
      </c>
      <c r="D55" s="16">
        <v>1</v>
      </c>
      <c r="E55" s="16">
        <v>0</v>
      </c>
      <c r="F55" s="17">
        <v>3.418</v>
      </c>
      <c r="G55" s="17">
        <v>3.257</v>
      </c>
      <c r="H55" s="17">
        <v>3.258</v>
      </c>
      <c r="I55" s="17">
        <v>0</v>
      </c>
      <c r="J55" s="17">
        <v>0</v>
      </c>
      <c r="K55" s="17">
        <v>0</v>
      </c>
      <c r="L55" s="17">
        <v>0</v>
      </c>
      <c r="M55" s="17">
        <v>3.257</v>
      </c>
      <c r="N55" s="17">
        <v>3.258</v>
      </c>
      <c r="O55" s="17">
        <v>3.368</v>
      </c>
      <c r="P55" s="23"/>
      <c r="Q55" s="51"/>
      <c r="R55" s="50"/>
      <c r="S55" s="50"/>
      <c r="T55" s="50"/>
      <c r="U55" s="50"/>
      <c r="V55" s="50"/>
      <c r="W55" s="50"/>
      <c r="X55" s="50"/>
      <c r="Y55" s="50"/>
      <c r="Z55" s="50"/>
      <c r="AA55" s="50"/>
      <c r="AB55" s="50"/>
    </row>
    <row r="56" spans="2:28" ht="12.75">
      <c r="B56" s="14">
        <v>10156</v>
      </c>
      <c r="C56" s="15" t="s">
        <v>68</v>
      </c>
      <c r="D56" s="16">
        <v>1</v>
      </c>
      <c r="E56" s="16">
        <v>0</v>
      </c>
      <c r="F56" s="17">
        <v>32.719</v>
      </c>
      <c r="G56" s="17">
        <v>32.879</v>
      </c>
      <c r="H56" s="17">
        <v>33.006</v>
      </c>
      <c r="I56" s="17">
        <v>0</v>
      </c>
      <c r="J56" s="17">
        <v>0</v>
      </c>
      <c r="K56" s="17">
        <v>0</v>
      </c>
      <c r="L56" s="17">
        <v>0</v>
      </c>
      <c r="M56" s="17">
        <v>32.879</v>
      </c>
      <c r="N56" s="17">
        <v>33.006</v>
      </c>
      <c r="O56" s="17">
        <v>32.238</v>
      </c>
      <c r="P56" s="23"/>
      <c r="Q56" s="51"/>
      <c r="R56" s="50"/>
      <c r="S56" s="50"/>
      <c r="T56" s="50"/>
      <c r="U56" s="50"/>
      <c r="V56" s="50"/>
      <c r="W56" s="50"/>
      <c r="X56" s="50"/>
      <c r="Y56" s="50"/>
      <c r="Z56" s="50"/>
      <c r="AA56" s="50"/>
      <c r="AB56" s="50"/>
    </row>
    <row r="57" spans="2:28" ht="12.75">
      <c r="B57" s="14">
        <v>10157</v>
      </c>
      <c r="C57" s="15" t="s">
        <v>69</v>
      </c>
      <c r="D57" s="16">
        <v>1</v>
      </c>
      <c r="E57" s="16">
        <v>0</v>
      </c>
      <c r="F57" s="17">
        <v>50.703</v>
      </c>
      <c r="G57" s="17">
        <v>91.744</v>
      </c>
      <c r="H57" s="17">
        <v>92.804</v>
      </c>
      <c r="I57" s="17">
        <v>34.427</v>
      </c>
      <c r="J57" s="17">
        <v>34.419</v>
      </c>
      <c r="K57" s="17">
        <v>2.55</v>
      </c>
      <c r="L57" s="17">
        <v>2.549</v>
      </c>
      <c r="M57" s="17">
        <v>54.767</v>
      </c>
      <c r="N57" s="17">
        <v>55.836</v>
      </c>
      <c r="O57" s="17">
        <v>49.958</v>
      </c>
      <c r="P57" s="23"/>
      <c r="Q57" s="51"/>
      <c r="R57" s="50"/>
      <c r="S57" s="50"/>
      <c r="T57" s="50"/>
      <c r="U57" s="50"/>
      <c r="V57" s="50"/>
      <c r="W57" s="50"/>
      <c r="X57" s="50"/>
      <c r="Y57" s="50"/>
      <c r="Z57" s="50"/>
      <c r="AA57" s="50"/>
      <c r="AB57" s="50"/>
    </row>
    <row r="58" spans="2:28" ht="12.75">
      <c r="B58" s="14">
        <v>10158</v>
      </c>
      <c r="C58" s="15" t="s">
        <v>70</v>
      </c>
      <c r="D58" s="16">
        <v>1</v>
      </c>
      <c r="E58" s="16">
        <v>0</v>
      </c>
      <c r="F58" s="17">
        <v>2.833</v>
      </c>
      <c r="G58" s="17">
        <v>2.269</v>
      </c>
      <c r="H58" s="17">
        <v>2.268</v>
      </c>
      <c r="I58" s="17">
        <v>0</v>
      </c>
      <c r="J58" s="17">
        <v>0</v>
      </c>
      <c r="K58" s="17">
        <v>0</v>
      </c>
      <c r="L58" s="17">
        <v>0</v>
      </c>
      <c r="M58" s="17">
        <v>2.269</v>
      </c>
      <c r="N58" s="17">
        <v>2.268</v>
      </c>
      <c r="O58" s="17">
        <v>2.791</v>
      </c>
      <c r="P58" s="23"/>
      <c r="Q58" s="51"/>
      <c r="R58" s="50"/>
      <c r="S58" s="50"/>
      <c r="T58" s="50"/>
      <c r="U58" s="50"/>
      <c r="V58" s="50"/>
      <c r="W58" s="50"/>
      <c r="X58" s="50"/>
      <c r="Y58" s="50"/>
      <c r="Z58" s="50"/>
      <c r="AA58" s="50"/>
      <c r="AB58" s="50"/>
    </row>
    <row r="59" spans="2:28" ht="12.75">
      <c r="B59" s="14">
        <v>10170</v>
      </c>
      <c r="C59" s="15" t="s">
        <v>71</v>
      </c>
      <c r="D59" s="16">
        <v>1</v>
      </c>
      <c r="E59" s="16">
        <v>0</v>
      </c>
      <c r="F59" s="17">
        <v>254.843</v>
      </c>
      <c r="G59" s="17">
        <v>284.825</v>
      </c>
      <c r="H59" s="17">
        <v>288.115</v>
      </c>
      <c r="I59" s="17">
        <v>1</v>
      </c>
      <c r="J59" s="17">
        <v>1</v>
      </c>
      <c r="K59" s="17">
        <v>42.381</v>
      </c>
      <c r="L59" s="17">
        <v>42.392</v>
      </c>
      <c r="M59" s="17">
        <v>241.444</v>
      </c>
      <c r="N59" s="17">
        <v>244.723</v>
      </c>
      <c r="O59" s="17">
        <v>251.097</v>
      </c>
      <c r="P59" s="23"/>
      <c r="Q59" s="51"/>
      <c r="R59" s="50"/>
      <c r="S59" s="50"/>
      <c r="T59" s="50"/>
      <c r="U59" s="50"/>
      <c r="V59" s="50"/>
      <c r="W59" s="50"/>
      <c r="X59" s="50"/>
      <c r="Y59" s="50"/>
      <c r="Z59" s="50"/>
      <c r="AA59" s="50"/>
      <c r="AB59" s="50"/>
    </row>
    <row r="60" spans="2:28" ht="12.75">
      <c r="B60" s="14">
        <v>10172</v>
      </c>
      <c r="C60" s="15" t="s">
        <v>72</v>
      </c>
      <c r="D60" s="16">
        <v>1</v>
      </c>
      <c r="E60" s="16">
        <v>0</v>
      </c>
      <c r="F60" s="17">
        <v>6.193</v>
      </c>
      <c r="G60" s="17">
        <v>5.273</v>
      </c>
      <c r="H60" s="17">
        <v>5.302</v>
      </c>
      <c r="I60" s="17">
        <v>0</v>
      </c>
      <c r="J60" s="17">
        <v>0</v>
      </c>
      <c r="K60" s="17">
        <v>0</v>
      </c>
      <c r="L60" s="17">
        <v>0</v>
      </c>
      <c r="M60" s="17">
        <v>5.273</v>
      </c>
      <c r="N60" s="17">
        <v>5.302</v>
      </c>
      <c r="O60" s="17">
        <v>6.102</v>
      </c>
      <c r="P60" s="23"/>
      <c r="Q60" s="51"/>
      <c r="R60" s="50"/>
      <c r="S60" s="50"/>
      <c r="T60" s="50"/>
      <c r="U60" s="50"/>
      <c r="V60" s="50"/>
      <c r="W60" s="50"/>
      <c r="X60" s="50"/>
      <c r="Y60" s="50"/>
      <c r="Z60" s="50"/>
      <c r="AA60" s="50"/>
      <c r="AB60" s="50"/>
    </row>
    <row r="61" spans="2:28" ht="12.75">
      <c r="B61" s="14">
        <v>10173</v>
      </c>
      <c r="C61" s="15" t="s">
        <v>73</v>
      </c>
      <c r="D61" s="16">
        <v>0</v>
      </c>
      <c r="E61" s="16">
        <v>1</v>
      </c>
      <c r="F61" s="17">
        <v>33.624</v>
      </c>
      <c r="G61" s="17">
        <v>42.213</v>
      </c>
      <c r="H61" s="17">
        <v>42.857</v>
      </c>
      <c r="I61" s="17">
        <v>0</v>
      </c>
      <c r="J61" s="17">
        <v>0</v>
      </c>
      <c r="K61" s="17">
        <v>2.09</v>
      </c>
      <c r="L61" s="17">
        <v>2.094</v>
      </c>
      <c r="M61" s="17">
        <v>40.123</v>
      </c>
      <c r="N61" s="17">
        <v>40.763</v>
      </c>
      <c r="O61" s="17">
        <v>33.13</v>
      </c>
      <c r="P61" s="23"/>
      <c r="Q61" s="51"/>
      <c r="R61" s="50"/>
      <c r="S61" s="50"/>
      <c r="T61" s="50"/>
      <c r="U61" s="50"/>
      <c r="V61" s="50"/>
      <c r="W61" s="50"/>
      <c r="X61" s="50"/>
      <c r="Y61" s="50"/>
      <c r="Z61" s="50"/>
      <c r="AA61" s="50"/>
      <c r="AB61" s="50"/>
    </row>
    <row r="62" spans="2:28" ht="12.75">
      <c r="B62" s="14">
        <v>10174</v>
      </c>
      <c r="C62" s="15" t="s">
        <v>74</v>
      </c>
      <c r="D62" s="16">
        <v>1</v>
      </c>
      <c r="E62" s="16">
        <v>0</v>
      </c>
      <c r="F62" s="17">
        <v>0.515</v>
      </c>
      <c r="G62" s="17">
        <v>0.496</v>
      </c>
      <c r="H62" s="17">
        <v>0.496</v>
      </c>
      <c r="I62" s="17">
        <v>0</v>
      </c>
      <c r="J62" s="17">
        <v>0</v>
      </c>
      <c r="K62" s="17">
        <v>0</v>
      </c>
      <c r="L62" s="17">
        <v>0</v>
      </c>
      <c r="M62" s="17">
        <v>0.496</v>
      </c>
      <c r="N62" s="17">
        <v>0.496</v>
      </c>
      <c r="O62" s="17">
        <v>0.507</v>
      </c>
      <c r="P62" s="23"/>
      <c r="Q62" s="51"/>
      <c r="R62" s="50"/>
      <c r="S62" s="50"/>
      <c r="T62" s="50"/>
      <c r="U62" s="50"/>
      <c r="V62" s="50"/>
      <c r="W62" s="50"/>
      <c r="X62" s="50"/>
      <c r="Y62" s="50"/>
      <c r="Z62" s="50"/>
      <c r="AA62" s="50"/>
      <c r="AB62" s="50"/>
    </row>
    <row r="63" spans="2:28" ht="12.75">
      <c r="B63" s="14">
        <v>10177</v>
      </c>
      <c r="C63" s="15" t="s">
        <v>75</v>
      </c>
      <c r="D63" s="16">
        <v>1</v>
      </c>
      <c r="E63" s="16">
        <v>0</v>
      </c>
      <c r="F63" s="17">
        <v>11.839</v>
      </c>
      <c r="G63" s="17">
        <v>8.657</v>
      </c>
      <c r="H63" s="17">
        <v>10.083</v>
      </c>
      <c r="I63" s="17">
        <v>0</v>
      </c>
      <c r="J63" s="17">
        <v>0</v>
      </c>
      <c r="K63" s="17">
        <v>0</v>
      </c>
      <c r="L63" s="17">
        <v>0</v>
      </c>
      <c r="M63" s="17">
        <v>8.657</v>
      </c>
      <c r="N63" s="17">
        <v>10.083</v>
      </c>
      <c r="O63" s="17">
        <v>11.665</v>
      </c>
      <c r="P63" s="23"/>
      <c r="Q63" s="51"/>
      <c r="R63" s="50"/>
      <c r="S63" s="50"/>
      <c r="T63" s="50"/>
      <c r="U63" s="50"/>
      <c r="V63" s="50"/>
      <c r="W63" s="50"/>
      <c r="X63" s="50"/>
      <c r="Y63" s="50"/>
      <c r="Z63" s="50"/>
      <c r="AA63" s="50"/>
      <c r="AB63" s="50"/>
    </row>
    <row r="64" spans="2:28" ht="12.75">
      <c r="B64" s="14">
        <v>10179</v>
      </c>
      <c r="C64" s="15" t="s">
        <v>76</v>
      </c>
      <c r="D64" s="16">
        <v>0</v>
      </c>
      <c r="E64" s="16">
        <v>1</v>
      </c>
      <c r="F64" s="17">
        <v>169.311</v>
      </c>
      <c r="G64" s="17">
        <v>199.806</v>
      </c>
      <c r="H64" s="17">
        <v>202.664</v>
      </c>
      <c r="I64" s="17">
        <v>0</v>
      </c>
      <c r="J64" s="17">
        <v>0</v>
      </c>
      <c r="K64" s="17">
        <v>7</v>
      </c>
      <c r="L64" s="17">
        <v>7</v>
      </c>
      <c r="M64" s="17">
        <f>G64-SUM(I64,K64)</f>
        <v>192.806</v>
      </c>
      <c r="N64" s="17">
        <f>H64-SUM(J64,L64)</f>
        <v>195.664</v>
      </c>
      <c r="O64" s="17">
        <v>166.822</v>
      </c>
      <c r="P64" s="23"/>
      <c r="Q64" s="51"/>
      <c r="R64" s="50"/>
      <c r="S64" s="50"/>
      <c r="T64" s="50"/>
      <c r="U64" s="50"/>
      <c r="V64" s="50"/>
      <c r="W64" s="50"/>
      <c r="X64" s="50"/>
      <c r="Y64" s="50"/>
      <c r="Z64" s="50"/>
      <c r="AA64" s="50"/>
      <c r="AB64" s="50"/>
    </row>
    <row r="65" spans="2:28" ht="12.75">
      <c r="B65" s="14">
        <v>10183</v>
      </c>
      <c r="C65" s="15" t="s">
        <v>77</v>
      </c>
      <c r="D65" s="16">
        <v>1</v>
      </c>
      <c r="E65" s="16">
        <v>0</v>
      </c>
      <c r="F65" s="17">
        <v>119.102</v>
      </c>
      <c r="G65" s="17">
        <v>135.298</v>
      </c>
      <c r="H65" s="17">
        <v>137.185</v>
      </c>
      <c r="I65" s="17">
        <v>0</v>
      </c>
      <c r="J65" s="17">
        <v>0</v>
      </c>
      <c r="K65" s="17">
        <v>0.689</v>
      </c>
      <c r="L65" s="17">
        <v>0.689</v>
      </c>
      <c r="M65" s="17">
        <v>134.609</v>
      </c>
      <c r="N65" s="17">
        <v>136.496</v>
      </c>
      <c r="O65" s="17">
        <v>117.351</v>
      </c>
      <c r="P65" s="23"/>
      <c r="Q65" s="51"/>
      <c r="R65" s="50"/>
      <c r="S65" s="50"/>
      <c r="T65" s="50"/>
      <c r="U65" s="50"/>
      <c r="V65" s="50"/>
      <c r="W65" s="50"/>
      <c r="X65" s="50"/>
      <c r="Y65" s="50"/>
      <c r="Z65" s="50"/>
      <c r="AA65" s="50"/>
      <c r="AB65" s="50"/>
    </row>
    <row r="66" spans="2:28" ht="12.75">
      <c r="B66" s="14">
        <v>10186</v>
      </c>
      <c r="C66" s="15" t="s">
        <v>78</v>
      </c>
      <c r="D66" s="16">
        <v>1</v>
      </c>
      <c r="E66" s="16">
        <v>0</v>
      </c>
      <c r="F66" s="17">
        <v>21.635</v>
      </c>
      <c r="G66" s="17">
        <v>20.965</v>
      </c>
      <c r="H66" s="17">
        <v>21.01</v>
      </c>
      <c r="I66" s="17">
        <v>0</v>
      </c>
      <c r="J66" s="17">
        <v>0</v>
      </c>
      <c r="K66" s="17">
        <v>3.318</v>
      </c>
      <c r="L66" s="17">
        <v>3.316</v>
      </c>
      <c r="M66" s="17">
        <v>17.647</v>
      </c>
      <c r="N66" s="17">
        <v>17.694</v>
      </c>
      <c r="O66" s="17">
        <v>21.317</v>
      </c>
      <c r="P66" s="23"/>
      <c r="Q66" s="51"/>
      <c r="R66" s="50"/>
      <c r="S66" s="50"/>
      <c r="T66" s="50"/>
      <c r="U66" s="50"/>
      <c r="V66" s="50"/>
      <c r="W66" s="50"/>
      <c r="X66" s="50"/>
      <c r="Y66" s="50"/>
      <c r="Z66" s="50"/>
      <c r="AA66" s="50"/>
      <c r="AB66" s="50"/>
    </row>
    <row r="67" spans="2:28" ht="12.75">
      <c r="B67" s="14">
        <v>10190</v>
      </c>
      <c r="C67" s="15" t="s">
        <v>79</v>
      </c>
      <c r="D67" s="16">
        <v>1</v>
      </c>
      <c r="E67" s="16">
        <v>0</v>
      </c>
      <c r="F67" s="17">
        <v>5.269</v>
      </c>
      <c r="G67" s="17">
        <v>7.421</v>
      </c>
      <c r="H67" s="17">
        <v>7.415</v>
      </c>
      <c r="I67" s="17">
        <v>0</v>
      </c>
      <c r="J67" s="17">
        <v>0</v>
      </c>
      <c r="K67" s="17">
        <v>0</v>
      </c>
      <c r="L67" s="17">
        <v>0</v>
      </c>
      <c r="M67" s="17">
        <v>7.421</v>
      </c>
      <c r="N67" s="17">
        <v>7.415</v>
      </c>
      <c r="O67" s="17">
        <v>5.192</v>
      </c>
      <c r="P67" s="23"/>
      <c r="Q67" s="51"/>
      <c r="R67" s="50"/>
      <c r="S67" s="50"/>
      <c r="T67" s="50"/>
      <c r="U67" s="50"/>
      <c r="V67" s="50"/>
      <c r="W67" s="50"/>
      <c r="X67" s="50"/>
      <c r="Y67" s="50"/>
      <c r="Z67" s="50"/>
      <c r="AA67" s="50"/>
      <c r="AB67" s="50"/>
    </row>
    <row r="68" spans="2:28" ht="12.75">
      <c r="B68" s="14">
        <v>10191</v>
      </c>
      <c r="C68" s="15" t="s">
        <v>80</v>
      </c>
      <c r="D68" s="16">
        <v>1</v>
      </c>
      <c r="E68" s="16">
        <v>0</v>
      </c>
      <c r="F68" s="17">
        <v>133.174</v>
      </c>
      <c r="G68" s="17">
        <v>120.467</v>
      </c>
      <c r="H68" s="17">
        <v>120.365</v>
      </c>
      <c r="I68" s="17">
        <v>0</v>
      </c>
      <c r="J68" s="17">
        <v>0</v>
      </c>
      <c r="K68" s="17">
        <v>0</v>
      </c>
      <c r="L68" s="17">
        <v>0</v>
      </c>
      <c r="M68" s="17">
        <v>120.467</v>
      </c>
      <c r="N68" s="17">
        <v>120.365</v>
      </c>
      <c r="O68" s="17">
        <v>131.217</v>
      </c>
      <c r="P68" s="23"/>
      <c r="Q68" s="51"/>
      <c r="R68" s="50"/>
      <c r="S68" s="50"/>
      <c r="T68" s="50"/>
      <c r="U68" s="50"/>
      <c r="V68" s="50"/>
      <c r="W68" s="50"/>
      <c r="X68" s="50"/>
      <c r="Y68" s="50"/>
      <c r="Z68" s="50"/>
      <c r="AA68" s="50"/>
      <c r="AB68" s="50"/>
    </row>
    <row r="69" spans="2:28" ht="12.75">
      <c r="B69" s="14">
        <v>10197</v>
      </c>
      <c r="C69" s="15" t="s">
        <v>172</v>
      </c>
      <c r="D69" s="16">
        <v>1</v>
      </c>
      <c r="E69" s="16">
        <v>0</v>
      </c>
      <c r="F69" s="17">
        <v>23.092</v>
      </c>
      <c r="G69" s="17">
        <v>56.281</v>
      </c>
      <c r="H69" s="17">
        <v>87.802</v>
      </c>
      <c r="I69" s="17">
        <v>28.049</v>
      </c>
      <c r="J69" s="17">
        <v>59.325</v>
      </c>
      <c r="K69" s="17">
        <v>0</v>
      </c>
      <c r="L69" s="17">
        <v>0</v>
      </c>
      <c r="M69" s="17">
        <v>28.232</v>
      </c>
      <c r="N69" s="17">
        <v>28.477</v>
      </c>
      <c r="O69" s="17">
        <v>22.753</v>
      </c>
      <c r="P69" s="23"/>
      <c r="Q69" s="51"/>
      <c r="R69" s="50"/>
      <c r="S69" s="50"/>
      <c r="T69" s="50"/>
      <c r="U69" s="50"/>
      <c r="V69" s="50"/>
      <c r="W69" s="50"/>
      <c r="X69" s="50"/>
      <c r="Y69" s="50"/>
      <c r="Z69" s="50"/>
      <c r="AA69" s="50"/>
      <c r="AB69" s="50"/>
    </row>
    <row r="70" spans="2:28" ht="12.75">
      <c r="B70" s="14">
        <v>10202</v>
      </c>
      <c r="C70" s="15" t="s">
        <v>82</v>
      </c>
      <c r="D70" s="16">
        <v>1</v>
      </c>
      <c r="E70" s="16">
        <v>0</v>
      </c>
      <c r="F70" s="17">
        <v>13.294</v>
      </c>
      <c r="G70" s="17">
        <v>15.488</v>
      </c>
      <c r="H70" s="17">
        <v>15.607</v>
      </c>
      <c r="I70" s="17">
        <v>0</v>
      </c>
      <c r="J70" s="17">
        <v>0</v>
      </c>
      <c r="K70" s="17">
        <v>0</v>
      </c>
      <c r="L70" s="17">
        <v>0</v>
      </c>
      <c r="M70" s="17">
        <v>15.488</v>
      </c>
      <c r="N70" s="17">
        <v>15.607</v>
      </c>
      <c r="O70" s="17">
        <v>13.099</v>
      </c>
      <c r="P70" s="23"/>
      <c r="Q70" s="51"/>
      <c r="R70" s="50"/>
      <c r="S70" s="50"/>
      <c r="T70" s="50"/>
      <c r="U70" s="50"/>
      <c r="V70" s="50"/>
      <c r="W70" s="50"/>
      <c r="X70" s="50"/>
      <c r="Y70" s="50"/>
      <c r="Z70" s="50"/>
      <c r="AA70" s="50"/>
      <c r="AB70" s="50"/>
    </row>
    <row r="71" spans="2:28" ht="12.75">
      <c r="B71" s="14">
        <v>10203</v>
      </c>
      <c r="C71" s="15" t="s">
        <v>83</v>
      </c>
      <c r="D71" s="16">
        <v>1</v>
      </c>
      <c r="E71" s="16">
        <v>0</v>
      </c>
      <c r="F71" s="17">
        <v>6.306</v>
      </c>
      <c r="G71" s="17">
        <v>6.729</v>
      </c>
      <c r="H71" s="17">
        <v>6.775</v>
      </c>
      <c r="I71" s="17">
        <v>0</v>
      </c>
      <c r="J71" s="17">
        <v>0</v>
      </c>
      <c r="K71" s="17">
        <v>0</v>
      </c>
      <c r="L71" s="17">
        <v>0</v>
      </c>
      <c r="M71" s="17">
        <v>6.729</v>
      </c>
      <c r="N71" s="17">
        <v>6.775</v>
      </c>
      <c r="O71" s="17">
        <v>6.213</v>
      </c>
      <c r="P71" s="23"/>
      <c r="Q71" s="51"/>
      <c r="R71" s="50"/>
      <c r="S71" s="50"/>
      <c r="T71" s="50"/>
      <c r="U71" s="50"/>
      <c r="V71" s="50"/>
      <c r="W71" s="50"/>
      <c r="X71" s="50"/>
      <c r="Y71" s="50"/>
      <c r="Z71" s="50"/>
      <c r="AA71" s="50"/>
      <c r="AB71" s="50"/>
    </row>
    <row r="72" spans="2:28" ht="12.75">
      <c r="B72" s="14">
        <v>10204</v>
      </c>
      <c r="C72" s="15" t="s">
        <v>84</v>
      </c>
      <c r="D72" s="16">
        <v>1</v>
      </c>
      <c r="E72" s="16">
        <v>0</v>
      </c>
      <c r="F72" s="17">
        <v>80.743</v>
      </c>
      <c r="G72" s="17">
        <v>102.805</v>
      </c>
      <c r="H72" s="17">
        <v>104.496</v>
      </c>
      <c r="I72" s="17">
        <v>0</v>
      </c>
      <c r="J72" s="17">
        <v>0</v>
      </c>
      <c r="K72" s="17">
        <v>17.35</v>
      </c>
      <c r="L72" s="17">
        <v>17.322</v>
      </c>
      <c r="M72" s="17">
        <v>85.455</v>
      </c>
      <c r="N72" s="17">
        <v>87.174</v>
      </c>
      <c r="O72" s="17">
        <v>79.556</v>
      </c>
      <c r="P72" s="23"/>
      <c r="Q72" s="51"/>
      <c r="R72" s="50"/>
      <c r="S72" s="50"/>
      <c r="T72" s="50"/>
      <c r="U72" s="50"/>
      <c r="V72" s="50"/>
      <c r="W72" s="50"/>
      <c r="X72" s="50"/>
      <c r="Y72" s="50"/>
      <c r="Z72" s="50"/>
      <c r="AA72" s="50"/>
      <c r="AB72" s="50"/>
    </row>
    <row r="73" spans="2:28" ht="12.75">
      <c r="B73" s="14">
        <v>10209</v>
      </c>
      <c r="C73" s="15" t="s">
        <v>85</v>
      </c>
      <c r="D73" s="16">
        <v>1</v>
      </c>
      <c r="E73" s="16">
        <v>0</v>
      </c>
      <c r="F73" s="17">
        <v>106.455</v>
      </c>
      <c r="G73" s="17">
        <v>127.892</v>
      </c>
      <c r="H73" s="17">
        <v>128.883</v>
      </c>
      <c r="I73" s="17">
        <v>0</v>
      </c>
      <c r="J73" s="17">
        <v>0</v>
      </c>
      <c r="K73" s="17">
        <v>0</v>
      </c>
      <c r="L73" s="17">
        <v>0</v>
      </c>
      <c r="M73" s="17">
        <v>127.892</v>
      </c>
      <c r="N73" s="17">
        <v>128.883</v>
      </c>
      <c r="O73" s="17">
        <v>104.89</v>
      </c>
      <c r="P73" s="23"/>
      <c r="Q73" s="51"/>
      <c r="R73" s="50"/>
      <c r="S73" s="50"/>
      <c r="T73" s="50"/>
      <c r="U73" s="50"/>
      <c r="V73" s="50"/>
      <c r="W73" s="50"/>
      <c r="X73" s="50"/>
      <c r="Y73" s="50"/>
      <c r="Z73" s="50"/>
      <c r="AA73" s="50"/>
      <c r="AB73" s="50"/>
    </row>
    <row r="74" spans="2:28" ht="12.75">
      <c r="B74" s="14">
        <v>10230</v>
      </c>
      <c r="C74" s="15" t="s">
        <v>86</v>
      </c>
      <c r="D74" s="16">
        <v>1</v>
      </c>
      <c r="E74" s="16">
        <v>0</v>
      </c>
      <c r="F74" s="17">
        <v>9.847</v>
      </c>
      <c r="G74" s="17">
        <v>13.319</v>
      </c>
      <c r="H74" s="17">
        <v>13.451</v>
      </c>
      <c r="I74" s="17">
        <v>0</v>
      </c>
      <c r="J74" s="17">
        <v>0</v>
      </c>
      <c r="K74" s="17">
        <v>0.981</v>
      </c>
      <c r="L74" s="17">
        <v>0.98</v>
      </c>
      <c r="M74" s="17">
        <v>12.338</v>
      </c>
      <c r="N74" s="17">
        <v>12.471</v>
      </c>
      <c r="O74" s="17">
        <v>9.702</v>
      </c>
      <c r="P74" s="23"/>
      <c r="Q74" s="51"/>
      <c r="R74" s="50"/>
      <c r="S74" s="50"/>
      <c r="T74" s="50"/>
      <c r="U74" s="50"/>
      <c r="V74" s="50"/>
      <c r="W74" s="50"/>
      <c r="X74" s="50"/>
      <c r="Y74" s="50"/>
      <c r="Z74" s="50"/>
      <c r="AA74" s="50"/>
      <c r="AB74" s="50"/>
    </row>
    <row r="75" spans="2:28" ht="12.75">
      <c r="B75" s="14">
        <v>10231</v>
      </c>
      <c r="C75" s="15" t="s">
        <v>87</v>
      </c>
      <c r="D75" s="16">
        <v>1</v>
      </c>
      <c r="E75" s="16">
        <v>0</v>
      </c>
      <c r="F75" s="17">
        <v>37.206</v>
      </c>
      <c r="G75" s="17">
        <v>61.299</v>
      </c>
      <c r="H75" s="17">
        <v>62.221</v>
      </c>
      <c r="I75" s="17">
        <v>0</v>
      </c>
      <c r="J75" s="17">
        <v>0</v>
      </c>
      <c r="K75" s="17">
        <v>4.419</v>
      </c>
      <c r="L75" s="17">
        <v>4.419</v>
      </c>
      <c r="M75" s="17">
        <f>G75-SUM(I75,K75)</f>
        <v>56.88</v>
      </c>
      <c r="N75" s="17">
        <f>H75-SUM(J75,L75)</f>
        <v>57.802</v>
      </c>
      <c r="O75" s="17">
        <v>36.659</v>
      </c>
      <c r="P75" s="23"/>
      <c r="Q75" s="51"/>
      <c r="R75" s="50"/>
      <c r="S75" s="50"/>
      <c r="T75" s="50"/>
      <c r="U75" s="50"/>
      <c r="V75" s="50"/>
      <c r="W75" s="50"/>
      <c r="X75" s="50"/>
      <c r="Y75" s="50"/>
      <c r="Z75" s="50"/>
      <c r="AA75" s="50"/>
      <c r="AB75" s="50"/>
    </row>
    <row r="76" spans="2:28" ht="12.75">
      <c r="B76" s="14">
        <v>10234</v>
      </c>
      <c r="C76" s="15" t="s">
        <v>88</v>
      </c>
      <c r="D76" s="16">
        <v>1</v>
      </c>
      <c r="E76" s="16">
        <v>0</v>
      </c>
      <c r="F76" s="17">
        <v>51.76</v>
      </c>
      <c r="G76" s="17">
        <v>70.899</v>
      </c>
      <c r="H76" s="17">
        <v>73.045</v>
      </c>
      <c r="I76" s="17">
        <v>0</v>
      </c>
      <c r="J76" s="17">
        <v>0</v>
      </c>
      <c r="K76" s="17">
        <v>0</v>
      </c>
      <c r="L76" s="17">
        <v>0</v>
      </c>
      <c r="M76" s="17">
        <f>G76-SUM(I76,K76)</f>
        <v>70.899</v>
      </c>
      <c r="N76" s="17">
        <f>H76-SUM(J76,L76)</f>
        <v>73.045</v>
      </c>
      <c r="O76" s="17">
        <v>50.999</v>
      </c>
      <c r="P76" s="23"/>
      <c r="Q76" s="51"/>
      <c r="R76" s="50"/>
      <c r="S76" s="50"/>
      <c r="T76" s="50"/>
      <c r="U76" s="50"/>
      <c r="V76" s="50"/>
      <c r="W76" s="50"/>
      <c r="X76" s="50"/>
      <c r="Y76" s="50"/>
      <c r="Z76" s="50"/>
      <c r="AA76" s="50"/>
      <c r="AB76" s="50"/>
    </row>
    <row r="77" spans="2:28" ht="12.75">
      <c r="B77" s="14">
        <v>10235</v>
      </c>
      <c r="C77" s="15" t="s">
        <v>89</v>
      </c>
      <c r="D77" s="16">
        <v>1</v>
      </c>
      <c r="E77" s="16">
        <v>0</v>
      </c>
      <c r="F77" s="17">
        <v>33.607</v>
      </c>
      <c r="G77" s="17">
        <v>30.236</v>
      </c>
      <c r="H77" s="17">
        <v>30.275</v>
      </c>
      <c r="I77" s="17">
        <v>0</v>
      </c>
      <c r="J77" s="17">
        <v>0</v>
      </c>
      <c r="K77" s="17">
        <v>0</v>
      </c>
      <c r="L77" s="17">
        <v>0</v>
      </c>
      <c r="M77" s="17">
        <v>30.236</v>
      </c>
      <c r="N77" s="17">
        <v>30.275</v>
      </c>
      <c r="O77" s="17">
        <v>33.113</v>
      </c>
      <c r="P77" s="23"/>
      <c r="Q77" s="51"/>
      <c r="R77" s="50"/>
      <c r="S77" s="50"/>
      <c r="T77" s="50"/>
      <c r="U77" s="50"/>
      <c r="V77" s="50"/>
      <c r="W77" s="50"/>
      <c r="X77" s="50"/>
      <c r="Y77" s="50"/>
      <c r="Z77" s="50"/>
      <c r="AA77" s="50"/>
      <c r="AB77" s="50"/>
    </row>
    <row r="78" spans="2:28" ht="12.75">
      <c r="B78" s="14">
        <v>10236</v>
      </c>
      <c r="C78" s="15" t="s">
        <v>90</v>
      </c>
      <c r="D78" s="16">
        <v>0</v>
      </c>
      <c r="E78" s="16">
        <v>1</v>
      </c>
      <c r="F78" s="17">
        <v>29.537</v>
      </c>
      <c r="G78" s="17">
        <v>28.205</v>
      </c>
      <c r="H78" s="17">
        <v>28.188</v>
      </c>
      <c r="I78" s="17">
        <v>0</v>
      </c>
      <c r="J78" s="17">
        <v>0</v>
      </c>
      <c r="K78" s="17">
        <v>0.132</v>
      </c>
      <c r="L78" s="17">
        <v>0.132</v>
      </c>
      <c r="M78" s="17">
        <v>28.073</v>
      </c>
      <c r="N78" s="17">
        <v>28.056</v>
      </c>
      <c r="O78" s="17">
        <v>29.103</v>
      </c>
      <c r="P78" s="23"/>
      <c r="Q78" s="51"/>
      <c r="R78" s="50"/>
      <c r="S78" s="50"/>
      <c r="T78" s="50"/>
      <c r="U78" s="50"/>
      <c r="V78" s="50"/>
      <c r="W78" s="50"/>
      <c r="X78" s="50"/>
      <c r="Y78" s="50"/>
      <c r="Z78" s="50"/>
      <c r="AA78" s="50"/>
      <c r="AB78" s="50"/>
    </row>
    <row r="79" spans="2:28" ht="12.75">
      <c r="B79" s="14">
        <v>10237</v>
      </c>
      <c r="C79" s="15" t="s">
        <v>91</v>
      </c>
      <c r="D79" s="16">
        <v>1</v>
      </c>
      <c r="E79" s="16">
        <v>0</v>
      </c>
      <c r="F79" s="17">
        <v>115.429</v>
      </c>
      <c r="G79" s="17">
        <v>117.647</v>
      </c>
      <c r="H79" s="17">
        <v>118.648</v>
      </c>
      <c r="I79" s="17">
        <v>0</v>
      </c>
      <c r="J79" s="17">
        <v>0</v>
      </c>
      <c r="K79" s="17">
        <v>1.189</v>
      </c>
      <c r="L79" s="17">
        <v>1.19</v>
      </c>
      <c r="M79" s="17">
        <f>G79-SUM(I79,K79)</f>
        <v>116.458</v>
      </c>
      <c r="N79" s="17">
        <f>H79-SUM(J79,L79)</f>
        <v>117.458</v>
      </c>
      <c r="O79" s="17">
        <v>113.732</v>
      </c>
      <c r="P79" s="23"/>
      <c r="Q79" s="51"/>
      <c r="R79" s="50"/>
      <c r="S79" s="50"/>
      <c r="T79" s="50"/>
      <c r="U79" s="50"/>
      <c r="V79" s="50"/>
      <c r="W79" s="50"/>
      <c r="X79" s="50"/>
      <c r="Y79" s="50"/>
      <c r="Z79" s="50"/>
      <c r="AA79" s="50"/>
      <c r="AB79" s="50"/>
    </row>
    <row r="80" spans="2:28" ht="12.75">
      <c r="B80" s="14">
        <v>10239</v>
      </c>
      <c r="C80" s="15" t="s">
        <v>92</v>
      </c>
      <c r="D80" s="16">
        <v>0</v>
      </c>
      <c r="E80" s="16">
        <v>1</v>
      </c>
      <c r="F80" s="17">
        <v>14.209</v>
      </c>
      <c r="G80" s="17">
        <v>15.089</v>
      </c>
      <c r="H80" s="17">
        <v>15.165</v>
      </c>
      <c r="I80" s="17">
        <v>0</v>
      </c>
      <c r="J80" s="17">
        <v>0</v>
      </c>
      <c r="K80" s="17">
        <v>0</v>
      </c>
      <c r="L80" s="17">
        <v>0</v>
      </c>
      <c r="M80" s="17">
        <v>15.089</v>
      </c>
      <c r="N80" s="17">
        <v>15.165</v>
      </c>
      <c r="O80" s="17">
        <v>14</v>
      </c>
      <c r="P80" s="23"/>
      <c r="Q80" s="51"/>
      <c r="R80" s="50"/>
      <c r="S80" s="50"/>
      <c r="T80" s="50"/>
      <c r="U80" s="50"/>
      <c r="V80" s="50"/>
      <c r="W80" s="50"/>
      <c r="X80" s="50"/>
      <c r="Y80" s="50"/>
      <c r="Z80" s="50"/>
      <c r="AA80" s="50"/>
      <c r="AB80" s="50"/>
    </row>
    <row r="81" spans="2:28" ht="12.75">
      <c r="B81" s="14">
        <v>10242</v>
      </c>
      <c r="C81" s="15" t="s">
        <v>93</v>
      </c>
      <c r="D81" s="16">
        <v>1</v>
      </c>
      <c r="E81" s="16">
        <v>0</v>
      </c>
      <c r="F81" s="17">
        <v>9.668</v>
      </c>
      <c r="G81" s="17">
        <v>11.303</v>
      </c>
      <c r="H81" s="17">
        <v>11.468</v>
      </c>
      <c r="I81" s="17">
        <v>0</v>
      </c>
      <c r="J81" s="17">
        <v>0</v>
      </c>
      <c r="K81" s="17">
        <v>0</v>
      </c>
      <c r="L81" s="17">
        <v>0</v>
      </c>
      <c r="M81" s="17">
        <v>11.303</v>
      </c>
      <c r="N81" s="17">
        <v>11.468</v>
      </c>
      <c r="O81" s="17">
        <v>9.526</v>
      </c>
      <c r="P81" s="23"/>
      <c r="Q81" s="51"/>
      <c r="R81" s="50"/>
      <c r="S81" s="50"/>
      <c r="T81" s="50"/>
      <c r="U81" s="50"/>
      <c r="V81" s="50"/>
      <c r="W81" s="50"/>
      <c r="X81" s="50"/>
      <c r="Y81" s="50"/>
      <c r="Z81" s="50"/>
      <c r="AA81" s="50"/>
      <c r="AB81" s="50"/>
    </row>
    <row r="82" spans="2:28" ht="12.75">
      <c r="B82" s="14">
        <v>10244</v>
      </c>
      <c r="C82" s="15" t="s">
        <v>94</v>
      </c>
      <c r="D82" s="16">
        <v>1</v>
      </c>
      <c r="E82" s="16">
        <v>0</v>
      </c>
      <c r="F82" s="17">
        <v>87.321</v>
      </c>
      <c r="G82" s="17">
        <v>101.74</v>
      </c>
      <c r="H82" s="17">
        <v>103.129</v>
      </c>
      <c r="I82" s="17">
        <v>0</v>
      </c>
      <c r="J82" s="17">
        <v>0</v>
      </c>
      <c r="K82" s="17">
        <v>1.776</v>
      </c>
      <c r="L82" s="17">
        <v>1.778</v>
      </c>
      <c r="M82" s="17">
        <v>99.964</v>
      </c>
      <c r="N82" s="17">
        <v>101.351</v>
      </c>
      <c r="O82" s="17">
        <v>86.038</v>
      </c>
      <c r="P82" s="23"/>
      <c r="Q82" s="51"/>
      <c r="R82" s="50"/>
      <c r="S82" s="50"/>
      <c r="T82" s="50"/>
      <c r="U82" s="50"/>
      <c r="V82" s="50"/>
      <c r="W82" s="50"/>
      <c r="X82" s="50"/>
      <c r="Y82" s="50"/>
      <c r="Z82" s="50"/>
      <c r="AA82" s="50"/>
      <c r="AB82" s="50"/>
    </row>
    <row r="83" spans="2:28" ht="12.75">
      <c r="B83" s="14">
        <v>10246</v>
      </c>
      <c r="C83" s="15" t="s">
        <v>95</v>
      </c>
      <c r="D83" s="16">
        <v>1</v>
      </c>
      <c r="E83" s="16">
        <v>0</v>
      </c>
      <c r="F83" s="17">
        <v>9.121</v>
      </c>
      <c r="G83" s="17">
        <v>10.369</v>
      </c>
      <c r="H83" s="17">
        <v>10.404</v>
      </c>
      <c r="I83" s="17">
        <v>0</v>
      </c>
      <c r="J83" s="17">
        <v>0</v>
      </c>
      <c r="K83" s="17">
        <v>0.54</v>
      </c>
      <c r="L83" s="17">
        <v>0.542</v>
      </c>
      <c r="M83" s="17">
        <v>9.829</v>
      </c>
      <c r="N83" s="17">
        <v>9.862</v>
      </c>
      <c r="O83" s="17">
        <v>8.987</v>
      </c>
      <c r="P83" s="23"/>
      <c r="Q83" s="51"/>
      <c r="R83" s="50"/>
      <c r="S83" s="50"/>
      <c r="T83" s="50"/>
      <c r="U83" s="50"/>
      <c r="V83" s="50"/>
      <c r="W83" s="50"/>
      <c r="X83" s="50"/>
      <c r="Y83" s="50"/>
      <c r="Z83" s="50"/>
      <c r="AA83" s="50"/>
      <c r="AB83" s="50"/>
    </row>
    <row r="84" spans="2:28" ht="12.75">
      <c r="B84" s="14">
        <v>10247</v>
      </c>
      <c r="C84" s="15" t="s">
        <v>96</v>
      </c>
      <c r="D84" s="16">
        <v>1</v>
      </c>
      <c r="E84" s="16">
        <v>0</v>
      </c>
      <c r="F84" s="17">
        <v>81.121</v>
      </c>
      <c r="G84" s="17">
        <v>80.61</v>
      </c>
      <c r="H84" s="17">
        <v>81.095</v>
      </c>
      <c r="I84" s="17">
        <v>0</v>
      </c>
      <c r="J84" s="17">
        <v>0</v>
      </c>
      <c r="K84" s="17">
        <v>0.656</v>
      </c>
      <c r="L84" s="17">
        <v>0.656</v>
      </c>
      <c r="M84" s="17">
        <v>79.954</v>
      </c>
      <c r="N84" s="17">
        <v>80.439</v>
      </c>
      <c r="O84" s="17">
        <v>79.929</v>
      </c>
      <c r="P84" s="23"/>
      <c r="Q84" s="51"/>
      <c r="R84" s="50"/>
      <c r="S84" s="50"/>
      <c r="T84" s="50"/>
      <c r="U84" s="50"/>
      <c r="V84" s="50"/>
      <c r="W84" s="50"/>
      <c r="X84" s="50"/>
      <c r="Y84" s="50"/>
      <c r="Z84" s="50"/>
      <c r="AA84" s="50"/>
      <c r="AB84" s="50"/>
    </row>
    <row r="85" spans="2:28" ht="12.75">
      <c r="B85" s="14">
        <v>10256</v>
      </c>
      <c r="C85" s="15" t="s">
        <v>97</v>
      </c>
      <c r="D85" s="16">
        <v>1</v>
      </c>
      <c r="E85" s="16">
        <v>0</v>
      </c>
      <c r="F85" s="17">
        <v>47.443</v>
      </c>
      <c r="G85" s="17">
        <v>58.118</v>
      </c>
      <c r="H85" s="17">
        <v>59.572</v>
      </c>
      <c r="I85" s="17">
        <v>0</v>
      </c>
      <c r="J85" s="17">
        <v>0</v>
      </c>
      <c r="K85" s="17">
        <v>0.522</v>
      </c>
      <c r="L85" s="17">
        <v>0.522</v>
      </c>
      <c r="M85" s="17">
        <v>57.596</v>
      </c>
      <c r="N85" s="17">
        <v>59.05</v>
      </c>
      <c r="O85" s="17">
        <v>46.746</v>
      </c>
      <c r="P85" s="23"/>
      <c r="Q85" s="51"/>
      <c r="R85" s="50"/>
      <c r="S85" s="50"/>
      <c r="T85" s="50"/>
      <c r="U85" s="50"/>
      <c r="V85" s="50"/>
      <c r="W85" s="50"/>
      <c r="X85" s="50"/>
      <c r="Y85" s="50"/>
      <c r="Z85" s="50"/>
      <c r="AA85" s="50"/>
      <c r="AB85" s="50"/>
    </row>
    <row r="86" spans="2:28" ht="12.75">
      <c r="B86" s="14">
        <v>10258</v>
      </c>
      <c r="C86" s="15" t="s">
        <v>98</v>
      </c>
      <c r="D86" s="16">
        <v>1</v>
      </c>
      <c r="E86" s="16">
        <v>0</v>
      </c>
      <c r="F86" s="17">
        <v>38.518</v>
      </c>
      <c r="G86" s="17">
        <v>50.956</v>
      </c>
      <c r="H86" s="17">
        <v>51.211</v>
      </c>
      <c r="I86" s="17">
        <v>0</v>
      </c>
      <c r="J86" s="17">
        <v>0</v>
      </c>
      <c r="K86" s="17">
        <v>9.745</v>
      </c>
      <c r="L86" s="17">
        <v>9.751</v>
      </c>
      <c r="M86" s="17">
        <v>41.211</v>
      </c>
      <c r="N86" s="17">
        <v>41.46</v>
      </c>
      <c r="O86" s="17">
        <v>37.952</v>
      </c>
      <c r="P86" s="23"/>
      <c r="Q86" s="51"/>
      <c r="R86" s="50"/>
      <c r="S86" s="50"/>
      <c r="T86" s="50"/>
      <c r="U86" s="50"/>
      <c r="V86" s="50"/>
      <c r="W86" s="50"/>
      <c r="X86" s="50"/>
      <c r="Y86" s="50"/>
      <c r="Z86" s="50"/>
      <c r="AA86" s="50"/>
      <c r="AB86" s="50"/>
    </row>
    <row r="87" spans="2:28" ht="12.75">
      <c r="B87" s="14">
        <v>10259</v>
      </c>
      <c r="C87" s="15" t="s">
        <v>99</v>
      </c>
      <c r="D87" s="16">
        <v>1</v>
      </c>
      <c r="E87" s="16">
        <v>0</v>
      </c>
      <c r="F87" s="17">
        <v>27.388</v>
      </c>
      <c r="G87" s="17">
        <v>33.47</v>
      </c>
      <c r="H87" s="17">
        <v>33.872</v>
      </c>
      <c r="I87" s="17">
        <v>0</v>
      </c>
      <c r="J87" s="17">
        <v>0</v>
      </c>
      <c r="K87" s="17">
        <v>0</v>
      </c>
      <c r="L87" s="17">
        <v>0</v>
      </c>
      <c r="M87" s="17">
        <v>33.47</v>
      </c>
      <c r="N87" s="17">
        <v>33.872</v>
      </c>
      <c r="O87" s="17">
        <v>26.985</v>
      </c>
      <c r="P87" s="23"/>
      <c r="Q87" s="51"/>
      <c r="R87" s="50"/>
      <c r="S87" s="50"/>
      <c r="T87" s="50"/>
      <c r="U87" s="50"/>
      <c r="V87" s="50"/>
      <c r="W87" s="50"/>
      <c r="X87" s="50"/>
      <c r="Y87" s="50"/>
      <c r="Z87" s="50"/>
      <c r="AA87" s="50"/>
      <c r="AB87" s="50"/>
    </row>
    <row r="88" spans="2:28" ht="12.75">
      <c r="B88" s="14">
        <v>10260</v>
      </c>
      <c r="C88" s="15" t="s">
        <v>100</v>
      </c>
      <c r="D88" s="16">
        <v>1</v>
      </c>
      <c r="E88" s="16">
        <v>0</v>
      </c>
      <c r="F88" s="17">
        <v>26.677</v>
      </c>
      <c r="G88" s="17">
        <v>27.046</v>
      </c>
      <c r="H88" s="17">
        <v>27.176</v>
      </c>
      <c r="I88" s="17">
        <v>0</v>
      </c>
      <c r="J88" s="17">
        <v>0</v>
      </c>
      <c r="K88" s="17">
        <v>0</v>
      </c>
      <c r="L88" s="17">
        <v>0</v>
      </c>
      <c r="M88" s="17">
        <v>27.046</v>
      </c>
      <c r="N88" s="17">
        <v>27.176</v>
      </c>
      <c r="O88" s="17">
        <v>26.285</v>
      </c>
      <c r="P88" s="23"/>
      <c r="Q88" s="51"/>
      <c r="R88" s="50"/>
      <c r="S88" s="50"/>
      <c r="T88" s="50"/>
      <c r="U88" s="50"/>
      <c r="V88" s="50"/>
      <c r="W88" s="50"/>
      <c r="X88" s="50"/>
      <c r="Y88" s="50"/>
      <c r="Z88" s="50"/>
      <c r="AA88" s="50"/>
      <c r="AB88" s="50"/>
    </row>
    <row r="89" spans="2:28" ht="12.75">
      <c r="B89" s="14">
        <v>10273</v>
      </c>
      <c r="C89" s="15" t="s">
        <v>101</v>
      </c>
      <c r="D89" s="16">
        <v>1</v>
      </c>
      <c r="E89" s="16">
        <v>0</v>
      </c>
      <c r="F89" s="17">
        <v>5.969</v>
      </c>
      <c r="G89" s="17">
        <v>8.085</v>
      </c>
      <c r="H89" s="17">
        <v>8.182</v>
      </c>
      <c r="I89" s="17">
        <v>0</v>
      </c>
      <c r="J89" s="17">
        <v>0</v>
      </c>
      <c r="K89" s="17">
        <v>0</v>
      </c>
      <c r="L89" s="17">
        <v>0</v>
      </c>
      <c r="M89" s="17">
        <v>8.085</v>
      </c>
      <c r="N89" s="17">
        <v>8.182</v>
      </c>
      <c r="O89" s="17">
        <v>5.881</v>
      </c>
      <c r="P89" s="23"/>
      <c r="Q89" s="51"/>
      <c r="R89" s="50"/>
      <c r="S89" s="50"/>
      <c r="T89" s="50"/>
      <c r="U89" s="50"/>
      <c r="V89" s="50"/>
      <c r="W89" s="50"/>
      <c r="X89" s="50"/>
      <c r="Y89" s="50"/>
      <c r="Z89" s="50"/>
      <c r="AA89" s="50"/>
      <c r="AB89" s="50"/>
    </row>
    <row r="90" spans="2:28" ht="12.75">
      <c r="B90" s="14">
        <v>10278</v>
      </c>
      <c r="C90" s="15" t="s">
        <v>102</v>
      </c>
      <c r="D90" s="16">
        <v>0</v>
      </c>
      <c r="E90" s="16">
        <v>1</v>
      </c>
      <c r="F90" s="17">
        <v>36.464</v>
      </c>
      <c r="G90" s="17">
        <v>41.061</v>
      </c>
      <c r="H90" s="17">
        <v>41.638</v>
      </c>
      <c r="I90" s="17">
        <v>0</v>
      </c>
      <c r="J90" s="17">
        <v>0</v>
      </c>
      <c r="K90" s="17">
        <v>1.527</v>
      </c>
      <c r="L90" s="17">
        <v>1.53</v>
      </c>
      <c r="M90" s="17">
        <v>39.534</v>
      </c>
      <c r="N90" s="17">
        <v>40.108</v>
      </c>
      <c r="O90" s="17">
        <v>35.928</v>
      </c>
      <c r="P90" s="23"/>
      <c r="Q90" s="51"/>
      <c r="R90" s="50"/>
      <c r="S90" s="50"/>
      <c r="T90" s="50"/>
      <c r="U90" s="50"/>
      <c r="V90" s="50"/>
      <c r="W90" s="50"/>
      <c r="X90" s="50"/>
      <c r="Y90" s="50"/>
      <c r="Z90" s="50"/>
      <c r="AA90" s="50"/>
      <c r="AB90" s="50"/>
    </row>
    <row r="91" spans="2:28" ht="12.75">
      <c r="B91" s="14">
        <v>10279</v>
      </c>
      <c r="C91" s="15" t="s">
        <v>103</v>
      </c>
      <c r="D91" s="16">
        <v>1</v>
      </c>
      <c r="E91" s="16">
        <v>0</v>
      </c>
      <c r="F91" s="17">
        <v>65.731</v>
      </c>
      <c r="G91" s="17">
        <v>159.869</v>
      </c>
      <c r="H91" s="17">
        <v>184.809</v>
      </c>
      <c r="I91" s="17">
        <v>77.837</v>
      </c>
      <c r="J91" s="17">
        <v>102.812</v>
      </c>
      <c r="K91" s="17">
        <v>4.405</v>
      </c>
      <c r="L91" s="17">
        <v>4.404</v>
      </c>
      <c r="M91" s="17">
        <f>G91-SUM(I91,K91)</f>
        <v>77.627</v>
      </c>
      <c r="N91" s="17">
        <f>H91-SUM(J91,L91)</f>
        <v>77.593</v>
      </c>
      <c r="O91" s="17">
        <v>64.765</v>
      </c>
      <c r="P91" s="23"/>
      <c r="Q91" s="51"/>
      <c r="R91" s="50"/>
      <c r="S91" s="50"/>
      <c r="T91" s="50"/>
      <c r="U91" s="50"/>
      <c r="V91" s="50"/>
      <c r="W91" s="50"/>
      <c r="X91" s="50"/>
      <c r="Y91" s="50"/>
      <c r="Z91" s="50"/>
      <c r="AA91" s="50"/>
      <c r="AB91" s="50"/>
    </row>
    <row r="92" spans="2:28" ht="12.75">
      <c r="B92" s="14">
        <v>10284</v>
      </c>
      <c r="C92" s="15" t="s">
        <v>104</v>
      </c>
      <c r="D92" s="16">
        <v>1</v>
      </c>
      <c r="E92" s="16">
        <v>0</v>
      </c>
      <c r="F92" s="17">
        <v>10.31</v>
      </c>
      <c r="G92" s="17">
        <v>10.849</v>
      </c>
      <c r="H92" s="17">
        <v>10.997</v>
      </c>
      <c r="I92" s="17">
        <v>0</v>
      </c>
      <c r="J92" s="17">
        <v>0</v>
      </c>
      <c r="K92" s="17">
        <v>0</v>
      </c>
      <c r="L92" s="17">
        <v>0</v>
      </c>
      <c r="M92" s="17">
        <v>10.849</v>
      </c>
      <c r="N92" s="17">
        <v>10.997</v>
      </c>
      <c r="O92" s="17">
        <v>10.158</v>
      </c>
      <c r="P92" s="23"/>
      <c r="Q92" s="51"/>
      <c r="R92" s="50"/>
      <c r="S92" s="50"/>
      <c r="T92" s="50"/>
      <c r="U92" s="50"/>
      <c r="V92" s="50"/>
      <c r="W92" s="50"/>
      <c r="X92" s="50"/>
      <c r="Y92" s="50"/>
      <c r="Z92" s="50"/>
      <c r="AA92" s="50"/>
      <c r="AB92" s="50"/>
    </row>
    <row r="93" spans="2:28" ht="12.75">
      <c r="B93" s="14">
        <v>10285</v>
      </c>
      <c r="C93" s="15" t="s">
        <v>105</v>
      </c>
      <c r="D93" s="16">
        <v>0</v>
      </c>
      <c r="E93" s="16">
        <v>1</v>
      </c>
      <c r="F93" s="17">
        <v>6.626</v>
      </c>
      <c r="G93" s="17">
        <v>7.783</v>
      </c>
      <c r="H93" s="17">
        <v>7.82</v>
      </c>
      <c r="I93" s="17">
        <v>0</v>
      </c>
      <c r="J93" s="17">
        <v>0</v>
      </c>
      <c r="K93" s="17">
        <v>0</v>
      </c>
      <c r="L93" s="17">
        <v>0</v>
      </c>
      <c r="M93" s="17">
        <f>G93-SUM(I93,K93)</f>
        <v>7.783</v>
      </c>
      <c r="N93" s="17">
        <f>H93-SUM(J93,L93)</f>
        <v>7.82</v>
      </c>
      <c r="O93" s="17">
        <v>6.529</v>
      </c>
      <c r="P93" s="23"/>
      <c r="Q93" s="51"/>
      <c r="R93" s="50"/>
      <c r="S93" s="50"/>
      <c r="T93" s="50"/>
      <c r="U93" s="50"/>
      <c r="V93" s="50"/>
      <c r="W93" s="50"/>
      <c r="X93" s="50"/>
      <c r="Y93" s="50"/>
      <c r="Z93" s="50"/>
      <c r="AA93" s="50"/>
      <c r="AB93" s="50"/>
    </row>
    <row r="94" spans="2:28" ht="12.75">
      <c r="B94" s="14">
        <v>10286</v>
      </c>
      <c r="C94" s="15" t="s">
        <v>106</v>
      </c>
      <c r="D94" s="16">
        <v>1</v>
      </c>
      <c r="E94" s="16">
        <v>0</v>
      </c>
      <c r="F94" s="17">
        <v>46.596</v>
      </c>
      <c r="G94" s="17">
        <v>74.271</v>
      </c>
      <c r="H94" s="17">
        <v>74.086</v>
      </c>
      <c r="I94" s="17">
        <v>0</v>
      </c>
      <c r="J94" s="17">
        <v>0</v>
      </c>
      <c r="K94" s="17">
        <v>24.142</v>
      </c>
      <c r="L94" s="17">
        <v>24.193</v>
      </c>
      <c r="M94" s="17">
        <v>50.129</v>
      </c>
      <c r="N94" s="17">
        <v>49.893</v>
      </c>
      <c r="O94" s="17">
        <v>45.911</v>
      </c>
      <c r="P94" s="23"/>
      <c r="Q94" s="51"/>
      <c r="R94" s="50"/>
      <c r="S94" s="50"/>
      <c r="T94" s="50"/>
      <c r="U94" s="50"/>
      <c r="V94" s="50"/>
      <c r="W94" s="50"/>
      <c r="X94" s="50"/>
      <c r="Y94" s="50"/>
      <c r="Z94" s="50"/>
      <c r="AA94" s="50"/>
      <c r="AB94" s="50"/>
    </row>
    <row r="95" spans="2:28" ht="12.75">
      <c r="B95" s="14">
        <v>10288</v>
      </c>
      <c r="C95" s="15" t="s">
        <v>107</v>
      </c>
      <c r="D95" s="16">
        <v>0</v>
      </c>
      <c r="E95" s="16">
        <v>1</v>
      </c>
      <c r="F95" s="17">
        <v>25.103</v>
      </c>
      <c r="G95" s="17">
        <v>24.678</v>
      </c>
      <c r="H95" s="17">
        <v>24.721</v>
      </c>
      <c r="I95" s="17">
        <v>0</v>
      </c>
      <c r="J95" s="17">
        <v>0</v>
      </c>
      <c r="K95" s="17">
        <v>0.066</v>
      </c>
      <c r="L95" s="17">
        <v>0.066</v>
      </c>
      <c r="M95" s="17">
        <v>24.612</v>
      </c>
      <c r="N95" s="17">
        <v>24.655</v>
      </c>
      <c r="O95" s="17">
        <v>24.734</v>
      </c>
      <c r="P95" s="23"/>
      <c r="Q95" s="51"/>
      <c r="R95" s="50"/>
      <c r="S95" s="50"/>
      <c r="T95" s="50"/>
      <c r="U95" s="50"/>
      <c r="V95" s="50"/>
      <c r="W95" s="50"/>
      <c r="X95" s="50"/>
      <c r="Y95" s="50"/>
      <c r="Z95" s="50"/>
      <c r="AA95" s="50"/>
      <c r="AB95" s="50"/>
    </row>
    <row r="96" spans="2:28" ht="12.75">
      <c r="B96" s="14">
        <v>10291</v>
      </c>
      <c r="C96" s="15" t="s">
        <v>108</v>
      </c>
      <c r="D96" s="16">
        <v>1</v>
      </c>
      <c r="E96" s="16">
        <v>0</v>
      </c>
      <c r="F96" s="17">
        <v>80.363</v>
      </c>
      <c r="G96" s="17">
        <v>78.184</v>
      </c>
      <c r="H96" s="17">
        <v>78.386</v>
      </c>
      <c r="I96" s="17">
        <v>0</v>
      </c>
      <c r="J96" s="17">
        <v>0</v>
      </c>
      <c r="K96" s="17">
        <v>0</v>
      </c>
      <c r="L96" s="17">
        <v>0</v>
      </c>
      <c r="M96" s="17">
        <v>78.184</v>
      </c>
      <c r="N96" s="17">
        <v>78.386</v>
      </c>
      <c r="O96" s="17">
        <v>79.182</v>
      </c>
      <c r="P96" s="23"/>
      <c r="Q96" s="51"/>
      <c r="R96" s="50"/>
      <c r="S96" s="50"/>
      <c r="T96" s="50"/>
      <c r="U96" s="50"/>
      <c r="V96" s="50"/>
      <c r="W96" s="50"/>
      <c r="X96" s="50"/>
      <c r="Y96" s="50"/>
      <c r="Z96" s="50"/>
      <c r="AA96" s="50"/>
      <c r="AB96" s="50"/>
    </row>
    <row r="97" spans="2:28" ht="12.75">
      <c r="B97" s="14">
        <v>10294</v>
      </c>
      <c r="C97" s="15" t="s">
        <v>109</v>
      </c>
      <c r="D97" s="16">
        <v>1</v>
      </c>
      <c r="E97" s="16">
        <v>0</v>
      </c>
      <c r="F97" s="17">
        <v>36.869</v>
      </c>
      <c r="G97" s="17">
        <v>36.787</v>
      </c>
      <c r="H97" s="17">
        <v>36.972</v>
      </c>
      <c r="I97" s="17">
        <v>0</v>
      </c>
      <c r="J97" s="17">
        <v>0</v>
      </c>
      <c r="K97" s="17">
        <v>0</v>
      </c>
      <c r="L97" s="17">
        <v>0</v>
      </c>
      <c r="M97" s="17">
        <f>G97-SUM(I97,K97)</f>
        <v>36.787</v>
      </c>
      <c r="N97" s="17">
        <f>H97-SUM(J97,L97)</f>
        <v>36.972</v>
      </c>
      <c r="O97" s="17">
        <v>36.327</v>
      </c>
      <c r="P97" s="23"/>
      <c r="Q97" s="51"/>
      <c r="R97" s="50"/>
      <c r="S97" s="50"/>
      <c r="T97" s="50"/>
      <c r="U97" s="50"/>
      <c r="V97" s="50"/>
      <c r="W97" s="50"/>
      <c r="X97" s="50"/>
      <c r="Y97" s="50"/>
      <c r="Z97" s="50"/>
      <c r="AA97" s="50"/>
      <c r="AB97" s="50"/>
    </row>
    <row r="98" spans="2:28" ht="12.75">
      <c r="B98" s="14">
        <v>10304</v>
      </c>
      <c r="C98" s="15" t="s">
        <v>110</v>
      </c>
      <c r="D98" s="16">
        <v>1</v>
      </c>
      <c r="E98" s="16">
        <v>0</v>
      </c>
      <c r="F98" s="17">
        <v>14.278</v>
      </c>
      <c r="G98" s="17">
        <v>13.414</v>
      </c>
      <c r="H98" s="17">
        <v>13.445</v>
      </c>
      <c r="I98" s="17">
        <v>0</v>
      </c>
      <c r="J98" s="17">
        <v>0</v>
      </c>
      <c r="K98" s="17">
        <v>0</v>
      </c>
      <c r="L98" s="17">
        <v>0</v>
      </c>
      <c r="M98" s="17">
        <v>13.414</v>
      </c>
      <c r="N98" s="17">
        <v>13.445</v>
      </c>
      <c r="O98" s="17">
        <v>14.068</v>
      </c>
      <c r="P98" s="23"/>
      <c r="Q98" s="51"/>
      <c r="R98" s="50"/>
      <c r="S98" s="50"/>
      <c r="T98" s="50"/>
      <c r="U98" s="50"/>
      <c r="V98" s="50"/>
      <c r="W98" s="50"/>
      <c r="X98" s="50"/>
      <c r="Y98" s="50"/>
      <c r="Z98" s="50"/>
      <c r="AA98" s="50"/>
      <c r="AB98" s="50"/>
    </row>
    <row r="99" spans="2:28" ht="12.75">
      <c r="B99" s="14">
        <v>10306</v>
      </c>
      <c r="C99" s="15" t="s">
        <v>173</v>
      </c>
      <c r="D99" s="16">
        <v>1</v>
      </c>
      <c r="E99" s="16">
        <v>0</v>
      </c>
      <c r="F99" s="17">
        <v>26.153</v>
      </c>
      <c r="G99" s="17">
        <v>113.176</v>
      </c>
      <c r="H99" s="17">
        <v>113.23</v>
      </c>
      <c r="I99" s="17">
        <v>57.461</v>
      </c>
      <c r="J99" s="17">
        <v>57.461</v>
      </c>
      <c r="K99" s="17">
        <v>29.946</v>
      </c>
      <c r="L99" s="17">
        <v>30</v>
      </c>
      <c r="M99" s="17">
        <v>25.768999999999988</v>
      </c>
      <c r="N99" s="17">
        <v>25.76899999999999</v>
      </c>
      <c r="O99" s="17">
        <v>25.769</v>
      </c>
      <c r="P99" s="23"/>
      <c r="Q99" s="51"/>
      <c r="R99" s="50"/>
      <c r="S99" s="50"/>
      <c r="T99" s="50"/>
      <c r="U99" s="50"/>
      <c r="V99" s="50"/>
      <c r="W99" s="50"/>
      <c r="X99" s="50"/>
      <c r="Y99" s="50"/>
      <c r="Z99" s="50"/>
      <c r="AA99" s="50"/>
      <c r="AB99" s="50"/>
    </row>
    <row r="100" spans="2:28" ht="12.75">
      <c r="B100" s="14">
        <v>10307</v>
      </c>
      <c r="C100" s="15" t="s">
        <v>112</v>
      </c>
      <c r="D100" s="16">
        <v>1</v>
      </c>
      <c r="E100" s="16">
        <v>0</v>
      </c>
      <c r="F100" s="17">
        <v>73.059</v>
      </c>
      <c r="G100" s="17">
        <v>68.665</v>
      </c>
      <c r="H100" s="17">
        <v>68.701</v>
      </c>
      <c r="I100" s="17">
        <v>0</v>
      </c>
      <c r="J100" s="17">
        <v>0</v>
      </c>
      <c r="K100" s="17">
        <v>0</v>
      </c>
      <c r="L100" s="17">
        <v>0</v>
      </c>
      <c r="M100" s="17">
        <v>68.665</v>
      </c>
      <c r="N100" s="17">
        <v>68.701</v>
      </c>
      <c r="O100" s="17">
        <v>71.985</v>
      </c>
      <c r="P100" s="23"/>
      <c r="Q100" s="51"/>
      <c r="R100" s="50"/>
      <c r="S100" s="50"/>
      <c r="T100" s="50"/>
      <c r="U100" s="50"/>
      <c r="V100" s="50"/>
      <c r="W100" s="50"/>
      <c r="X100" s="50"/>
      <c r="Y100" s="50"/>
      <c r="Z100" s="50"/>
      <c r="AA100" s="50"/>
      <c r="AB100" s="50"/>
    </row>
    <row r="101" spans="2:28" ht="12.75">
      <c r="B101" s="14">
        <v>10326</v>
      </c>
      <c r="C101" s="15" t="s">
        <v>113</v>
      </c>
      <c r="D101" s="16">
        <v>1</v>
      </c>
      <c r="E101" s="16">
        <v>0</v>
      </c>
      <c r="F101" s="17">
        <v>30.914</v>
      </c>
      <c r="G101" s="17">
        <v>34.292</v>
      </c>
      <c r="H101" s="17">
        <v>35.805</v>
      </c>
      <c r="I101" s="17">
        <v>0</v>
      </c>
      <c r="J101" s="17">
        <v>0</v>
      </c>
      <c r="K101" s="17">
        <v>0</v>
      </c>
      <c r="L101" s="17">
        <v>0</v>
      </c>
      <c r="M101" s="17">
        <v>34.292</v>
      </c>
      <c r="N101" s="17">
        <v>35.805</v>
      </c>
      <c r="O101" s="17">
        <v>30.46</v>
      </c>
      <c r="P101" s="23"/>
      <c r="Q101" s="51"/>
      <c r="R101" s="50"/>
      <c r="S101" s="50"/>
      <c r="T101" s="50"/>
      <c r="U101" s="50"/>
      <c r="V101" s="50"/>
      <c r="W101" s="50"/>
      <c r="X101" s="50"/>
      <c r="Y101" s="50"/>
      <c r="Z101" s="50"/>
      <c r="AA101" s="50"/>
      <c r="AB101" s="50"/>
    </row>
    <row r="102" spans="2:28" ht="12.75">
      <c r="B102" s="14">
        <v>10331</v>
      </c>
      <c r="C102" s="15" t="s">
        <v>114</v>
      </c>
      <c r="D102" s="16">
        <v>0</v>
      </c>
      <c r="E102" s="16">
        <v>1</v>
      </c>
      <c r="F102" s="17">
        <v>37.148</v>
      </c>
      <c r="G102" s="17">
        <v>35.36</v>
      </c>
      <c r="H102" s="17">
        <v>35.408</v>
      </c>
      <c r="I102" s="17">
        <v>0</v>
      </c>
      <c r="J102" s="17">
        <v>0</v>
      </c>
      <c r="K102" s="17">
        <v>0</v>
      </c>
      <c r="L102" s="17">
        <v>0</v>
      </c>
      <c r="M102" s="17">
        <v>35.36</v>
      </c>
      <c r="N102" s="17">
        <v>35.408</v>
      </c>
      <c r="O102" s="17">
        <v>36.602</v>
      </c>
      <c r="P102" s="23"/>
      <c r="Q102" s="51"/>
      <c r="R102" s="50"/>
      <c r="S102" s="50"/>
      <c r="T102" s="50"/>
      <c r="U102" s="50"/>
      <c r="V102" s="50"/>
      <c r="W102" s="50"/>
      <c r="X102" s="50"/>
      <c r="Y102" s="50"/>
      <c r="Z102" s="50"/>
      <c r="AA102" s="50"/>
      <c r="AB102" s="50"/>
    </row>
    <row r="103" spans="2:28" ht="12.75">
      <c r="B103" s="14">
        <v>10333</v>
      </c>
      <c r="C103" s="15" t="s">
        <v>115</v>
      </c>
      <c r="D103" s="16">
        <v>0</v>
      </c>
      <c r="E103" s="16">
        <v>1</v>
      </c>
      <c r="F103" s="17">
        <v>18.791</v>
      </c>
      <c r="G103" s="17">
        <v>21.8</v>
      </c>
      <c r="H103" s="17">
        <v>21.994</v>
      </c>
      <c r="I103" s="17">
        <v>0</v>
      </c>
      <c r="J103" s="17">
        <v>0</v>
      </c>
      <c r="K103" s="17">
        <v>0</v>
      </c>
      <c r="L103" s="17">
        <v>0</v>
      </c>
      <c r="M103" s="17">
        <v>21.8</v>
      </c>
      <c r="N103" s="17">
        <v>21.994</v>
      </c>
      <c r="O103" s="17">
        <v>18.515</v>
      </c>
      <c r="P103" s="23"/>
      <c r="Q103" s="51"/>
      <c r="R103" s="50"/>
      <c r="S103" s="50"/>
      <c r="T103" s="50"/>
      <c r="U103" s="50"/>
      <c r="V103" s="50"/>
      <c r="W103" s="50"/>
      <c r="X103" s="50"/>
      <c r="Y103" s="50"/>
      <c r="Z103" s="50"/>
      <c r="AA103" s="50"/>
      <c r="AB103" s="50"/>
    </row>
    <row r="104" spans="2:28" ht="12.75">
      <c r="B104" s="14">
        <v>10338</v>
      </c>
      <c r="C104" s="15" t="s">
        <v>116</v>
      </c>
      <c r="D104" s="16">
        <v>1</v>
      </c>
      <c r="E104" s="16">
        <v>0</v>
      </c>
      <c r="F104" s="17">
        <v>2.408</v>
      </c>
      <c r="G104" s="17">
        <v>2.755</v>
      </c>
      <c r="H104" s="17">
        <v>2.787</v>
      </c>
      <c r="I104" s="17">
        <v>0</v>
      </c>
      <c r="J104" s="17">
        <v>0</v>
      </c>
      <c r="K104" s="17">
        <v>0</v>
      </c>
      <c r="L104" s="17">
        <v>0</v>
      </c>
      <c r="M104" s="17">
        <v>2.755</v>
      </c>
      <c r="N104" s="17">
        <v>2.787</v>
      </c>
      <c r="O104" s="17">
        <v>2.373</v>
      </c>
      <c r="P104" s="23"/>
      <c r="Q104" s="51"/>
      <c r="R104" s="50"/>
      <c r="S104" s="50"/>
      <c r="T104" s="50"/>
      <c r="U104" s="50"/>
      <c r="V104" s="50"/>
      <c r="W104" s="50"/>
      <c r="X104" s="50"/>
      <c r="Y104" s="50"/>
      <c r="Z104" s="50"/>
      <c r="AA104" s="50"/>
      <c r="AB104" s="50"/>
    </row>
    <row r="105" spans="2:28" ht="12.75">
      <c r="B105" s="14">
        <v>10342</v>
      </c>
      <c r="C105" s="15" t="s">
        <v>117</v>
      </c>
      <c r="D105" s="16">
        <v>1</v>
      </c>
      <c r="E105" s="16">
        <v>0</v>
      </c>
      <c r="F105" s="17">
        <v>39.268</v>
      </c>
      <c r="G105" s="17">
        <v>38.217</v>
      </c>
      <c r="H105" s="17">
        <v>38.332</v>
      </c>
      <c r="I105" s="17">
        <v>0</v>
      </c>
      <c r="J105" s="17">
        <v>0</v>
      </c>
      <c r="K105" s="17">
        <v>0</v>
      </c>
      <c r="L105" s="17">
        <v>0</v>
      </c>
      <c r="M105" s="17">
        <v>38.217</v>
      </c>
      <c r="N105" s="17">
        <v>38.332</v>
      </c>
      <c r="O105" s="17">
        <v>38.691</v>
      </c>
      <c r="P105" s="23"/>
      <c r="Q105" s="51"/>
      <c r="R105" s="50"/>
      <c r="S105" s="50"/>
      <c r="T105" s="50"/>
      <c r="U105" s="50"/>
      <c r="V105" s="50"/>
      <c r="W105" s="50"/>
      <c r="X105" s="50"/>
      <c r="Y105" s="50"/>
      <c r="Z105" s="50"/>
      <c r="AA105" s="50"/>
      <c r="AB105" s="50"/>
    </row>
    <row r="106" spans="2:28" ht="12.75">
      <c r="B106" s="14">
        <v>10343</v>
      </c>
      <c r="C106" s="15" t="s">
        <v>118</v>
      </c>
      <c r="D106" s="16">
        <v>1</v>
      </c>
      <c r="E106" s="16">
        <v>0</v>
      </c>
      <c r="F106" s="17">
        <v>31.857</v>
      </c>
      <c r="G106" s="17">
        <v>12.098</v>
      </c>
      <c r="H106" s="17">
        <v>15.271</v>
      </c>
      <c r="I106" s="17">
        <v>0</v>
      </c>
      <c r="J106" s="17">
        <v>0</v>
      </c>
      <c r="K106" s="17">
        <v>0.139</v>
      </c>
      <c r="L106" s="17">
        <v>0.139</v>
      </c>
      <c r="M106" s="17">
        <v>11.959</v>
      </c>
      <c r="N106" s="17">
        <v>15.132</v>
      </c>
      <c r="O106" s="17">
        <v>31.389</v>
      </c>
      <c r="P106" s="23"/>
      <c r="Q106" s="51"/>
      <c r="R106" s="50"/>
      <c r="S106" s="50"/>
      <c r="T106" s="50"/>
      <c r="U106" s="50"/>
      <c r="V106" s="50"/>
      <c r="W106" s="50"/>
      <c r="X106" s="50"/>
      <c r="Y106" s="50"/>
      <c r="Z106" s="50"/>
      <c r="AA106" s="50"/>
      <c r="AB106" s="50"/>
    </row>
    <row r="107" spans="2:28" ht="12.75">
      <c r="B107" s="14">
        <v>10349</v>
      </c>
      <c r="C107" s="15" t="s">
        <v>119</v>
      </c>
      <c r="D107" s="16">
        <v>1</v>
      </c>
      <c r="E107" s="16">
        <v>0</v>
      </c>
      <c r="F107" s="17">
        <v>531.727</v>
      </c>
      <c r="G107" s="17">
        <v>1056.269</v>
      </c>
      <c r="H107" s="17">
        <v>1053.276</v>
      </c>
      <c r="I107" s="17">
        <v>0</v>
      </c>
      <c r="J107" s="17">
        <v>0</v>
      </c>
      <c r="K107" s="17">
        <v>595.16</v>
      </c>
      <c r="L107" s="17">
        <v>594.232</v>
      </c>
      <c r="M107" s="17">
        <v>461.109</v>
      </c>
      <c r="N107" s="17">
        <v>459.044</v>
      </c>
      <c r="O107" s="17">
        <v>523.911</v>
      </c>
      <c r="P107" s="23"/>
      <c r="Q107" s="51"/>
      <c r="R107" s="50"/>
      <c r="S107" s="50"/>
      <c r="T107" s="50"/>
      <c r="U107" s="50"/>
      <c r="V107" s="50"/>
      <c r="W107" s="50"/>
      <c r="X107" s="50"/>
      <c r="Y107" s="50"/>
      <c r="Z107" s="50"/>
      <c r="AA107" s="50"/>
      <c r="AB107" s="50"/>
    </row>
    <row r="108" spans="2:28" ht="12.75">
      <c r="B108" s="14">
        <v>10352</v>
      </c>
      <c r="C108" s="15" t="s">
        <v>120</v>
      </c>
      <c r="D108" s="16">
        <v>1</v>
      </c>
      <c r="E108" s="16">
        <v>0</v>
      </c>
      <c r="F108" s="17">
        <v>16.144</v>
      </c>
      <c r="G108" s="17">
        <v>15.885</v>
      </c>
      <c r="H108" s="17">
        <v>15.917</v>
      </c>
      <c r="I108" s="17">
        <v>0</v>
      </c>
      <c r="J108" s="17">
        <v>0</v>
      </c>
      <c r="K108" s="17">
        <v>0</v>
      </c>
      <c r="L108" s="17">
        <v>0</v>
      </c>
      <c r="M108" s="17">
        <f>G108-SUM(I108,K108)</f>
        <v>15.885</v>
      </c>
      <c r="N108" s="17">
        <f>H108-SUM(J108,L108)</f>
        <v>15.917</v>
      </c>
      <c r="O108" s="17">
        <v>15.907</v>
      </c>
      <c r="P108" s="23"/>
      <c r="Q108" s="51"/>
      <c r="R108" s="50"/>
      <c r="S108" s="50"/>
      <c r="T108" s="50"/>
      <c r="U108" s="50"/>
      <c r="V108" s="50"/>
      <c r="W108" s="50"/>
      <c r="X108" s="50"/>
      <c r="Y108" s="50"/>
      <c r="Z108" s="50"/>
      <c r="AA108" s="50"/>
      <c r="AB108" s="50"/>
    </row>
    <row r="109" spans="2:28" ht="12.75">
      <c r="B109" s="14">
        <v>10354</v>
      </c>
      <c r="C109" s="15" t="s">
        <v>121</v>
      </c>
      <c r="D109" s="16">
        <v>1</v>
      </c>
      <c r="E109" s="16">
        <v>0</v>
      </c>
      <c r="F109" s="17">
        <v>810.99</v>
      </c>
      <c r="G109" s="17">
        <v>746.079</v>
      </c>
      <c r="H109" s="17">
        <v>745.864</v>
      </c>
      <c r="I109" s="17">
        <v>0</v>
      </c>
      <c r="J109" s="17">
        <v>0</v>
      </c>
      <c r="K109" s="17">
        <v>30.842</v>
      </c>
      <c r="L109" s="17">
        <v>30.828</v>
      </c>
      <c r="M109" s="17">
        <v>715.237</v>
      </c>
      <c r="N109" s="17">
        <v>715.036</v>
      </c>
      <c r="O109" s="17">
        <v>799.07</v>
      </c>
      <c r="P109" s="23"/>
      <c r="Q109" s="51"/>
      <c r="R109" s="50"/>
      <c r="S109" s="50"/>
      <c r="T109" s="50"/>
      <c r="U109" s="50"/>
      <c r="V109" s="50"/>
      <c r="W109" s="50"/>
      <c r="X109" s="50"/>
      <c r="Y109" s="50"/>
      <c r="Z109" s="50"/>
      <c r="AA109" s="50"/>
      <c r="AB109" s="50"/>
    </row>
    <row r="110" spans="2:28" ht="12.75">
      <c r="B110" s="14">
        <v>10360</v>
      </c>
      <c r="C110" s="15" t="s">
        <v>122</v>
      </c>
      <c r="D110" s="16">
        <v>1</v>
      </c>
      <c r="E110" s="16">
        <v>0</v>
      </c>
      <c r="F110" s="17">
        <v>6.866</v>
      </c>
      <c r="G110" s="17">
        <v>7.663</v>
      </c>
      <c r="H110" s="17">
        <v>7.761</v>
      </c>
      <c r="I110" s="17">
        <v>0</v>
      </c>
      <c r="J110" s="17">
        <v>0</v>
      </c>
      <c r="K110" s="17">
        <v>0</v>
      </c>
      <c r="L110" s="17">
        <v>0</v>
      </c>
      <c r="M110" s="17">
        <v>7.663</v>
      </c>
      <c r="N110" s="17">
        <v>7.761</v>
      </c>
      <c r="O110" s="17">
        <v>6.765</v>
      </c>
      <c r="P110" s="23"/>
      <c r="Q110" s="51"/>
      <c r="R110" s="50"/>
      <c r="S110" s="50"/>
      <c r="T110" s="50"/>
      <c r="U110" s="50"/>
      <c r="V110" s="50"/>
      <c r="W110" s="50"/>
      <c r="X110" s="50"/>
      <c r="Y110" s="50"/>
      <c r="Z110" s="50"/>
      <c r="AA110" s="50"/>
      <c r="AB110" s="50"/>
    </row>
    <row r="111" spans="2:28" ht="12.75">
      <c r="B111" s="14">
        <v>10363</v>
      </c>
      <c r="C111" s="15" t="s">
        <v>123</v>
      </c>
      <c r="D111" s="16">
        <v>1</v>
      </c>
      <c r="E111" s="16">
        <v>0</v>
      </c>
      <c r="F111" s="17">
        <v>102.208</v>
      </c>
      <c r="G111" s="17">
        <v>91.05</v>
      </c>
      <c r="H111" s="17">
        <v>91.235</v>
      </c>
      <c r="I111" s="17">
        <v>0</v>
      </c>
      <c r="J111" s="17">
        <v>0</v>
      </c>
      <c r="K111" s="17">
        <v>0</v>
      </c>
      <c r="L111" s="17">
        <v>0</v>
      </c>
      <c r="M111" s="17">
        <v>91.05</v>
      </c>
      <c r="N111" s="17">
        <v>91.235</v>
      </c>
      <c r="O111" s="17">
        <v>100.706</v>
      </c>
      <c r="P111" s="23"/>
      <c r="Q111" s="51"/>
      <c r="R111" s="50"/>
      <c r="S111" s="50"/>
      <c r="T111" s="50"/>
      <c r="U111" s="50"/>
      <c r="V111" s="50"/>
      <c r="W111" s="50"/>
      <c r="X111" s="50"/>
      <c r="Y111" s="50"/>
      <c r="Z111" s="50"/>
      <c r="AA111" s="50"/>
      <c r="AB111" s="50"/>
    </row>
    <row r="112" spans="2:28" ht="12.75">
      <c r="B112" s="14">
        <v>10369</v>
      </c>
      <c r="C112" s="15" t="s">
        <v>124</v>
      </c>
      <c r="D112" s="16">
        <v>1</v>
      </c>
      <c r="E112" s="16">
        <v>0</v>
      </c>
      <c r="F112" s="17">
        <v>16.677</v>
      </c>
      <c r="G112" s="17">
        <v>18.377</v>
      </c>
      <c r="H112" s="17">
        <v>18.394</v>
      </c>
      <c r="I112" s="17">
        <v>0</v>
      </c>
      <c r="J112" s="17">
        <v>0</v>
      </c>
      <c r="K112" s="17">
        <v>0</v>
      </c>
      <c r="L112" s="17">
        <v>0</v>
      </c>
      <c r="M112" s="17">
        <v>18.377</v>
      </c>
      <c r="N112" s="17">
        <v>18.394</v>
      </c>
      <c r="O112" s="17">
        <v>16.432</v>
      </c>
      <c r="P112" s="23"/>
      <c r="Q112" s="51"/>
      <c r="R112" s="50"/>
      <c r="S112" s="50"/>
      <c r="T112" s="50"/>
      <c r="U112" s="50"/>
      <c r="V112" s="50"/>
      <c r="W112" s="50"/>
      <c r="X112" s="50"/>
      <c r="Y112" s="50"/>
      <c r="Z112" s="50"/>
      <c r="AA112" s="50"/>
      <c r="AB112" s="50"/>
    </row>
    <row r="113" spans="2:28" ht="12.75">
      <c r="B113" s="14">
        <v>10370</v>
      </c>
      <c r="C113" s="15" t="s">
        <v>125</v>
      </c>
      <c r="D113" s="16">
        <v>1</v>
      </c>
      <c r="E113" s="16">
        <v>0</v>
      </c>
      <c r="F113" s="17">
        <v>408.393</v>
      </c>
      <c r="G113" s="17">
        <v>547.307</v>
      </c>
      <c r="H113" s="17">
        <v>545.655</v>
      </c>
      <c r="I113" s="17">
        <v>0</v>
      </c>
      <c r="J113" s="17">
        <v>0</v>
      </c>
      <c r="K113" s="17">
        <v>178.479</v>
      </c>
      <c r="L113" s="17">
        <v>178.43</v>
      </c>
      <c r="M113" s="17">
        <v>368.828</v>
      </c>
      <c r="N113" s="17">
        <v>367.225</v>
      </c>
      <c r="O113" s="17">
        <v>402.39</v>
      </c>
      <c r="P113" s="23"/>
      <c r="Q113" s="51"/>
      <c r="R113" s="50"/>
      <c r="S113" s="50"/>
      <c r="T113" s="50"/>
      <c r="U113" s="50"/>
      <c r="V113" s="50"/>
      <c r="W113" s="50"/>
      <c r="X113" s="50"/>
      <c r="Y113" s="50"/>
      <c r="Z113" s="50"/>
      <c r="AA113" s="50"/>
      <c r="AB113" s="50"/>
    </row>
    <row r="114" spans="2:28" ht="12.75">
      <c r="B114" s="14">
        <v>10371</v>
      </c>
      <c r="C114" s="15" t="s">
        <v>126</v>
      </c>
      <c r="D114" s="16">
        <v>1</v>
      </c>
      <c r="E114" s="16">
        <v>0</v>
      </c>
      <c r="F114" s="17">
        <v>11.197</v>
      </c>
      <c r="G114" s="17">
        <v>11.535</v>
      </c>
      <c r="H114" s="17">
        <v>11.568</v>
      </c>
      <c r="I114" s="17">
        <v>0</v>
      </c>
      <c r="J114" s="17">
        <v>0</v>
      </c>
      <c r="K114" s="17">
        <v>0</v>
      </c>
      <c r="L114" s="17">
        <v>0</v>
      </c>
      <c r="M114" s="17">
        <v>11.535</v>
      </c>
      <c r="N114" s="17">
        <v>11.568</v>
      </c>
      <c r="O114" s="17">
        <v>11.032</v>
      </c>
      <c r="P114" s="23"/>
      <c r="Q114" s="51"/>
      <c r="R114" s="50"/>
      <c r="S114" s="50"/>
      <c r="T114" s="50"/>
      <c r="U114" s="50"/>
      <c r="V114" s="50"/>
      <c r="W114" s="50"/>
      <c r="X114" s="50"/>
      <c r="Y114" s="50"/>
      <c r="Z114" s="50"/>
      <c r="AA114" s="50"/>
      <c r="AB114" s="50"/>
    </row>
    <row r="115" spans="2:28" ht="12.75">
      <c r="B115" s="14">
        <v>10376</v>
      </c>
      <c r="C115" s="15" t="s">
        <v>127</v>
      </c>
      <c r="D115" s="16">
        <v>1</v>
      </c>
      <c r="E115" s="16">
        <v>0</v>
      </c>
      <c r="F115" s="17">
        <v>56.865</v>
      </c>
      <c r="G115" s="17">
        <v>56.807</v>
      </c>
      <c r="H115" s="17">
        <v>56.825</v>
      </c>
      <c r="I115" s="17">
        <v>0</v>
      </c>
      <c r="J115" s="17">
        <v>0</v>
      </c>
      <c r="K115" s="17">
        <v>0.697</v>
      </c>
      <c r="L115" s="17">
        <v>0.697</v>
      </c>
      <c r="M115" s="17">
        <v>56.11</v>
      </c>
      <c r="N115" s="17">
        <v>56.128</v>
      </c>
      <c r="O115" s="17">
        <v>56.029</v>
      </c>
      <c r="P115" s="23"/>
      <c r="Q115" s="51"/>
      <c r="R115" s="50"/>
      <c r="S115" s="50"/>
      <c r="T115" s="50"/>
      <c r="U115" s="50"/>
      <c r="V115" s="50"/>
      <c r="W115" s="50"/>
      <c r="X115" s="50"/>
      <c r="Y115" s="50"/>
      <c r="Z115" s="50"/>
      <c r="AA115" s="50"/>
      <c r="AB115" s="50"/>
    </row>
    <row r="116" spans="2:28" ht="12.75">
      <c r="B116" s="14">
        <v>10378</v>
      </c>
      <c r="C116" s="15" t="s">
        <v>128</v>
      </c>
      <c r="D116" s="16">
        <v>1</v>
      </c>
      <c r="E116" s="16">
        <v>0</v>
      </c>
      <c r="F116" s="17">
        <v>2.051</v>
      </c>
      <c r="G116" s="17">
        <v>2.035</v>
      </c>
      <c r="H116" s="17">
        <v>2.043</v>
      </c>
      <c r="I116" s="17">
        <v>0</v>
      </c>
      <c r="J116" s="17">
        <v>0</v>
      </c>
      <c r="K116" s="17">
        <v>0</v>
      </c>
      <c r="L116" s="17">
        <v>0</v>
      </c>
      <c r="M116" s="17">
        <v>2.035</v>
      </c>
      <c r="N116" s="17">
        <v>2.043</v>
      </c>
      <c r="O116" s="17">
        <v>2.021</v>
      </c>
      <c r="P116" s="23"/>
      <c r="Q116" s="51"/>
      <c r="R116" s="50"/>
      <c r="S116" s="50"/>
      <c r="T116" s="50"/>
      <c r="U116" s="50"/>
      <c r="V116" s="50"/>
      <c r="W116" s="50"/>
      <c r="X116" s="50"/>
      <c r="Y116" s="50"/>
      <c r="Z116" s="50"/>
      <c r="AA116" s="50"/>
      <c r="AB116" s="50"/>
    </row>
    <row r="117" spans="2:28" ht="12.75">
      <c r="B117" s="14">
        <v>10379</v>
      </c>
      <c r="C117" s="15" t="s">
        <v>129</v>
      </c>
      <c r="D117" s="16">
        <v>1</v>
      </c>
      <c r="E117" s="16">
        <v>0</v>
      </c>
      <c r="F117" s="17">
        <v>4.88</v>
      </c>
      <c r="G117" s="17">
        <v>4.59</v>
      </c>
      <c r="H117" s="17">
        <v>4.611</v>
      </c>
      <c r="I117" s="17">
        <v>0</v>
      </c>
      <c r="J117" s="17">
        <v>0</v>
      </c>
      <c r="K117" s="17">
        <v>0</v>
      </c>
      <c r="L117" s="17">
        <v>0</v>
      </c>
      <c r="M117" s="17">
        <v>4.59</v>
      </c>
      <c r="N117" s="17">
        <v>4.611</v>
      </c>
      <c r="O117" s="17">
        <v>4.808</v>
      </c>
      <c r="P117" s="23"/>
      <c r="Q117" s="51"/>
      <c r="R117" s="50"/>
      <c r="S117" s="50"/>
      <c r="T117" s="50"/>
      <c r="U117" s="50"/>
      <c r="V117" s="50"/>
      <c r="W117" s="50"/>
      <c r="X117" s="50"/>
      <c r="Y117" s="50"/>
      <c r="Z117" s="50"/>
      <c r="AA117" s="50"/>
      <c r="AB117" s="50"/>
    </row>
    <row r="118" spans="2:28" ht="12.75">
      <c r="B118" s="14">
        <v>10388</v>
      </c>
      <c r="C118" s="15" t="s">
        <v>130</v>
      </c>
      <c r="D118" s="16">
        <v>1</v>
      </c>
      <c r="E118" s="16">
        <v>0</v>
      </c>
      <c r="F118" s="17">
        <v>114.912</v>
      </c>
      <c r="G118" s="17">
        <v>976.902</v>
      </c>
      <c r="H118" s="17">
        <v>1051.737</v>
      </c>
      <c r="I118" s="17">
        <v>754.845</v>
      </c>
      <c r="J118" s="17">
        <v>829.552</v>
      </c>
      <c r="K118" s="17">
        <v>0.232</v>
      </c>
      <c r="L118" s="17">
        <v>0.232</v>
      </c>
      <c r="M118" s="17">
        <v>221.825</v>
      </c>
      <c r="N118" s="17">
        <v>221.953</v>
      </c>
      <c r="O118" s="17">
        <v>113.223</v>
      </c>
      <c r="P118" s="23"/>
      <c r="Q118" s="51"/>
      <c r="R118" s="50"/>
      <c r="S118" s="50"/>
      <c r="T118" s="50"/>
      <c r="U118" s="50"/>
      <c r="V118" s="50"/>
      <c r="W118" s="50"/>
      <c r="X118" s="50"/>
      <c r="Y118" s="50"/>
      <c r="Z118" s="50"/>
      <c r="AA118" s="50"/>
      <c r="AB118" s="50"/>
    </row>
    <row r="119" spans="2:28" ht="12.75">
      <c r="B119" s="14">
        <v>10391</v>
      </c>
      <c r="C119" s="15" t="s">
        <v>131</v>
      </c>
      <c r="D119" s="16">
        <v>1</v>
      </c>
      <c r="E119" s="16">
        <v>0</v>
      </c>
      <c r="F119" s="17">
        <v>30.424</v>
      </c>
      <c r="G119" s="17">
        <v>38.054</v>
      </c>
      <c r="H119" s="17">
        <v>38.608</v>
      </c>
      <c r="I119" s="17">
        <v>0</v>
      </c>
      <c r="J119" s="17">
        <v>0</v>
      </c>
      <c r="K119" s="17">
        <v>0</v>
      </c>
      <c r="L119" s="17">
        <v>0</v>
      </c>
      <c r="M119" s="17">
        <v>38.054</v>
      </c>
      <c r="N119" s="17">
        <v>38.608</v>
      </c>
      <c r="O119" s="17">
        <v>29.977</v>
      </c>
      <c r="P119" s="23"/>
      <c r="Q119" s="51"/>
      <c r="R119" s="50"/>
      <c r="S119" s="50"/>
      <c r="T119" s="50"/>
      <c r="U119" s="50"/>
      <c r="V119" s="50"/>
      <c r="W119" s="50"/>
      <c r="X119" s="50"/>
      <c r="Y119" s="50"/>
      <c r="Z119" s="50"/>
      <c r="AA119" s="50"/>
      <c r="AB119" s="50"/>
    </row>
    <row r="120" spans="2:28" ht="12.75">
      <c r="B120" s="14">
        <v>10406</v>
      </c>
      <c r="C120" s="15" t="s">
        <v>132</v>
      </c>
      <c r="D120" s="16">
        <v>1</v>
      </c>
      <c r="E120" s="16">
        <v>0</v>
      </c>
      <c r="F120" s="17">
        <v>0.465</v>
      </c>
      <c r="G120" s="17">
        <v>0.663</v>
      </c>
      <c r="H120" s="17">
        <v>0.668</v>
      </c>
      <c r="I120" s="17">
        <v>0</v>
      </c>
      <c r="J120" s="17">
        <v>0</v>
      </c>
      <c r="K120" s="17">
        <v>0</v>
      </c>
      <c r="L120" s="17">
        <v>0</v>
      </c>
      <c r="M120" s="17">
        <v>0.663</v>
      </c>
      <c r="N120" s="17">
        <v>0.668</v>
      </c>
      <c r="O120" s="17">
        <v>0.458</v>
      </c>
      <c r="P120" s="23"/>
      <c r="Q120" s="51"/>
      <c r="R120" s="50"/>
      <c r="S120" s="50"/>
      <c r="T120" s="50"/>
      <c r="U120" s="50"/>
      <c r="V120" s="50"/>
      <c r="W120" s="50"/>
      <c r="X120" s="50"/>
      <c r="Y120" s="50"/>
      <c r="Z120" s="50"/>
      <c r="AA120" s="50"/>
      <c r="AB120" s="50"/>
    </row>
    <row r="121" spans="2:28" ht="12.75">
      <c r="B121" s="14">
        <v>10408</v>
      </c>
      <c r="C121" s="15" t="s">
        <v>133</v>
      </c>
      <c r="D121" s="16">
        <v>1</v>
      </c>
      <c r="E121" s="16">
        <v>0</v>
      </c>
      <c r="F121" s="17">
        <v>1.55</v>
      </c>
      <c r="G121" s="17">
        <v>1.639</v>
      </c>
      <c r="H121" s="17">
        <v>1.638</v>
      </c>
      <c r="I121" s="17">
        <v>0</v>
      </c>
      <c r="J121" s="17">
        <v>0</v>
      </c>
      <c r="K121" s="17">
        <v>0</v>
      </c>
      <c r="L121" s="17">
        <v>0</v>
      </c>
      <c r="M121" s="17">
        <v>1.639</v>
      </c>
      <c r="N121" s="17">
        <v>1.638</v>
      </c>
      <c r="O121" s="17">
        <v>1.527</v>
      </c>
      <c r="P121" s="23"/>
      <c r="Q121" s="51"/>
      <c r="R121" s="50"/>
      <c r="S121" s="50"/>
      <c r="T121" s="50"/>
      <c r="U121" s="50"/>
      <c r="V121" s="50"/>
      <c r="W121" s="50"/>
      <c r="X121" s="50"/>
      <c r="Y121" s="50"/>
      <c r="Z121" s="50"/>
      <c r="AA121" s="50"/>
      <c r="AB121" s="50"/>
    </row>
    <row r="122" spans="2:28" ht="12.75">
      <c r="B122" s="14">
        <v>10409</v>
      </c>
      <c r="C122" s="15" t="s">
        <v>134</v>
      </c>
      <c r="D122" s="16">
        <v>1</v>
      </c>
      <c r="E122" s="16">
        <v>0</v>
      </c>
      <c r="F122" s="17">
        <v>20.726</v>
      </c>
      <c r="G122" s="17">
        <v>26.706</v>
      </c>
      <c r="H122" s="17">
        <v>26.702</v>
      </c>
      <c r="I122" s="17">
        <v>0</v>
      </c>
      <c r="J122" s="17">
        <v>0</v>
      </c>
      <c r="K122" s="17">
        <v>0</v>
      </c>
      <c r="L122" s="17">
        <v>0</v>
      </c>
      <c r="M122" s="17">
        <v>26.706</v>
      </c>
      <c r="N122" s="17">
        <v>26.702</v>
      </c>
      <c r="O122" s="17">
        <v>20.421</v>
      </c>
      <c r="P122" s="23"/>
      <c r="Q122" s="51"/>
      <c r="R122" s="50"/>
      <c r="S122" s="50"/>
      <c r="T122" s="50"/>
      <c r="U122" s="50"/>
      <c r="V122" s="50"/>
      <c r="W122" s="50"/>
      <c r="X122" s="50"/>
      <c r="Y122" s="50"/>
      <c r="Z122" s="50"/>
      <c r="AA122" s="50"/>
      <c r="AB122" s="50"/>
    </row>
    <row r="123" spans="2:28" ht="12.75">
      <c r="B123" s="14">
        <v>10426</v>
      </c>
      <c r="C123" s="15" t="s">
        <v>135</v>
      </c>
      <c r="D123" s="16">
        <v>1</v>
      </c>
      <c r="E123" s="16">
        <v>0</v>
      </c>
      <c r="F123" s="17">
        <v>37.084</v>
      </c>
      <c r="G123" s="17">
        <v>31.696</v>
      </c>
      <c r="H123" s="17">
        <v>37.084</v>
      </c>
      <c r="I123" s="17">
        <v>0</v>
      </c>
      <c r="J123" s="17">
        <v>0</v>
      </c>
      <c r="K123" s="17">
        <v>0</v>
      </c>
      <c r="L123" s="17">
        <v>0</v>
      </c>
      <c r="M123" s="17">
        <v>31.696</v>
      </c>
      <c r="N123" s="17">
        <v>37.084</v>
      </c>
      <c r="O123" s="17">
        <v>36.539</v>
      </c>
      <c r="P123" s="23"/>
      <c r="Q123" s="51"/>
      <c r="R123" s="50"/>
      <c r="S123" s="50"/>
      <c r="T123" s="50"/>
      <c r="U123" s="50"/>
      <c r="V123" s="50"/>
      <c r="W123" s="50"/>
      <c r="X123" s="50"/>
      <c r="Y123" s="50"/>
      <c r="Z123" s="50"/>
      <c r="AA123" s="50"/>
      <c r="AB123" s="50"/>
    </row>
    <row r="124" spans="2:28" ht="12.75">
      <c r="B124" s="14">
        <v>10434</v>
      </c>
      <c r="C124" s="15" t="s">
        <v>136</v>
      </c>
      <c r="D124" s="16">
        <v>1</v>
      </c>
      <c r="E124" s="16">
        <v>0</v>
      </c>
      <c r="F124" s="17">
        <v>27.562</v>
      </c>
      <c r="G124" s="17">
        <v>27.193</v>
      </c>
      <c r="H124" s="17">
        <v>27.383</v>
      </c>
      <c r="I124" s="17">
        <v>0</v>
      </c>
      <c r="J124" s="17">
        <v>0</v>
      </c>
      <c r="K124" s="17">
        <v>0</v>
      </c>
      <c r="L124" s="17">
        <v>0</v>
      </c>
      <c r="M124" s="17">
        <v>27.193</v>
      </c>
      <c r="N124" s="17">
        <v>27.383</v>
      </c>
      <c r="O124" s="17">
        <v>27.157</v>
      </c>
      <c r="P124" s="23"/>
      <c r="Q124" s="51"/>
      <c r="R124" s="50"/>
      <c r="S124" s="50"/>
      <c r="T124" s="50"/>
      <c r="U124" s="50"/>
      <c r="V124" s="50"/>
      <c r="W124" s="50"/>
      <c r="X124" s="50"/>
      <c r="Y124" s="50"/>
      <c r="Z124" s="50"/>
      <c r="AA124" s="50"/>
      <c r="AB124" s="50"/>
    </row>
    <row r="125" spans="2:28" ht="12.75">
      <c r="B125" s="14">
        <v>10436</v>
      </c>
      <c r="C125" s="15" t="s">
        <v>137</v>
      </c>
      <c r="D125" s="16">
        <v>1</v>
      </c>
      <c r="E125" s="16">
        <v>0</v>
      </c>
      <c r="F125" s="17">
        <v>19.438</v>
      </c>
      <c r="G125" s="17">
        <v>24.898</v>
      </c>
      <c r="H125" s="17">
        <v>25.148</v>
      </c>
      <c r="I125" s="17">
        <v>0</v>
      </c>
      <c r="J125" s="17">
        <v>0</v>
      </c>
      <c r="K125" s="17">
        <v>0</v>
      </c>
      <c r="L125" s="17">
        <v>0</v>
      </c>
      <c r="M125" s="17">
        <v>24.898</v>
      </c>
      <c r="N125" s="17">
        <v>25.148</v>
      </c>
      <c r="O125" s="17">
        <v>19.152</v>
      </c>
      <c r="P125" s="23"/>
      <c r="Q125" s="51"/>
      <c r="R125" s="50"/>
      <c r="S125" s="50"/>
      <c r="T125" s="50"/>
      <c r="U125" s="50"/>
      <c r="V125" s="50"/>
      <c r="W125" s="50"/>
      <c r="X125" s="50"/>
      <c r="Y125" s="50"/>
      <c r="Z125" s="50"/>
      <c r="AA125" s="50"/>
      <c r="AB125" s="50"/>
    </row>
    <row r="126" spans="2:28" ht="12.75">
      <c r="B126" s="14">
        <v>10440</v>
      </c>
      <c r="C126" s="15" t="s">
        <v>138</v>
      </c>
      <c r="D126" s="16">
        <v>1</v>
      </c>
      <c r="E126" s="16">
        <v>0</v>
      </c>
      <c r="F126" s="17">
        <v>5.08</v>
      </c>
      <c r="G126" s="17">
        <v>5.252</v>
      </c>
      <c r="H126" s="17">
        <v>5.268</v>
      </c>
      <c r="I126" s="17">
        <v>0</v>
      </c>
      <c r="J126" s="17">
        <v>0</v>
      </c>
      <c r="K126" s="17">
        <v>0</v>
      </c>
      <c r="L126" s="17">
        <v>0</v>
      </c>
      <c r="M126" s="17">
        <v>5.252</v>
      </c>
      <c r="N126" s="17">
        <v>5.268</v>
      </c>
      <c r="O126" s="17">
        <v>5.005</v>
      </c>
      <c r="P126" s="23"/>
      <c r="Q126" s="51"/>
      <c r="R126" s="50"/>
      <c r="S126" s="50"/>
      <c r="T126" s="50"/>
      <c r="U126" s="50"/>
      <c r="V126" s="50"/>
      <c r="W126" s="50"/>
      <c r="X126" s="50"/>
      <c r="Y126" s="50"/>
      <c r="Z126" s="50"/>
      <c r="AA126" s="50"/>
      <c r="AB126" s="50"/>
    </row>
    <row r="127" spans="2:28" ht="12.75">
      <c r="B127" s="14">
        <v>10442</v>
      </c>
      <c r="C127" s="15" t="s">
        <v>139</v>
      </c>
      <c r="D127" s="16">
        <v>1</v>
      </c>
      <c r="E127" s="16">
        <v>0</v>
      </c>
      <c r="F127" s="17">
        <v>13.596</v>
      </c>
      <c r="G127" s="17">
        <v>12.585</v>
      </c>
      <c r="H127" s="17">
        <v>12.635</v>
      </c>
      <c r="I127" s="17">
        <v>0</v>
      </c>
      <c r="J127" s="17">
        <v>0</v>
      </c>
      <c r="K127" s="17">
        <v>0</v>
      </c>
      <c r="L127" s="17">
        <v>0</v>
      </c>
      <c r="M127" s="17">
        <v>12.585</v>
      </c>
      <c r="N127" s="17">
        <v>12.635</v>
      </c>
      <c r="O127" s="17">
        <v>13.396</v>
      </c>
      <c r="P127" s="23"/>
      <c r="Q127" s="51"/>
      <c r="R127" s="50"/>
      <c r="S127" s="50"/>
      <c r="T127" s="50"/>
      <c r="U127" s="50"/>
      <c r="V127" s="50"/>
      <c r="W127" s="50"/>
      <c r="X127" s="50"/>
      <c r="Y127" s="50"/>
      <c r="Z127" s="50"/>
      <c r="AA127" s="50"/>
      <c r="AB127" s="50"/>
    </row>
    <row r="128" spans="2:28" ht="12.75">
      <c r="B128" s="14">
        <v>10446</v>
      </c>
      <c r="C128" s="15" t="s">
        <v>140</v>
      </c>
      <c r="D128" s="16">
        <v>1</v>
      </c>
      <c r="E128" s="16">
        <v>0</v>
      </c>
      <c r="F128" s="17">
        <v>97.2</v>
      </c>
      <c r="G128" s="17">
        <v>97.009</v>
      </c>
      <c r="H128" s="17">
        <v>99.701</v>
      </c>
      <c r="I128" s="17">
        <v>0</v>
      </c>
      <c r="J128" s="17">
        <v>0</v>
      </c>
      <c r="K128" s="17">
        <v>0</v>
      </c>
      <c r="L128" s="17">
        <v>0</v>
      </c>
      <c r="M128" s="17">
        <f>G128-SUM(I128,K128)</f>
        <v>97.009</v>
      </c>
      <c r="N128" s="17">
        <f>H128-SUM(J128,L128)</f>
        <v>99.701</v>
      </c>
      <c r="O128" s="17">
        <v>95.771</v>
      </c>
      <c r="P128" s="23"/>
      <c r="Q128" s="51"/>
      <c r="R128" s="50"/>
      <c r="S128" s="50"/>
      <c r="T128" s="50"/>
      <c r="U128" s="50"/>
      <c r="V128" s="50"/>
      <c r="W128" s="50"/>
      <c r="X128" s="50"/>
      <c r="Y128" s="50"/>
      <c r="Z128" s="50"/>
      <c r="AA128" s="50"/>
      <c r="AB128" s="50"/>
    </row>
    <row r="129" spans="2:28" ht="12.75">
      <c r="B129" s="14">
        <v>10448</v>
      </c>
      <c r="C129" s="15" t="s">
        <v>141</v>
      </c>
      <c r="D129" s="16">
        <v>0</v>
      </c>
      <c r="E129" s="16">
        <v>1</v>
      </c>
      <c r="F129" s="17">
        <v>8.607999999999999</v>
      </c>
      <c r="G129" s="17">
        <v>8.241</v>
      </c>
      <c r="H129" s="17">
        <v>8.236</v>
      </c>
      <c r="I129" s="17">
        <v>0</v>
      </c>
      <c r="J129" s="17">
        <v>0</v>
      </c>
      <c r="K129" s="17">
        <v>0</v>
      </c>
      <c r="L129" s="17">
        <v>0</v>
      </c>
      <c r="M129" s="17">
        <v>8.241</v>
      </c>
      <c r="N129" s="17">
        <v>8.236</v>
      </c>
      <c r="O129" s="17">
        <v>8.481</v>
      </c>
      <c r="P129" s="23"/>
      <c r="Q129" s="51"/>
      <c r="R129" s="50"/>
      <c r="S129" s="50"/>
      <c r="T129" s="50"/>
      <c r="U129" s="50"/>
      <c r="V129" s="50"/>
      <c r="W129" s="50"/>
      <c r="X129" s="50"/>
      <c r="Y129" s="50"/>
      <c r="Z129" s="50"/>
      <c r="AA129" s="50"/>
      <c r="AB129" s="50"/>
    </row>
    <row r="130" spans="2:28" ht="12.75">
      <c r="B130" s="14">
        <v>10451</v>
      </c>
      <c r="C130" s="15" t="s">
        <v>142</v>
      </c>
      <c r="D130" s="16">
        <v>1</v>
      </c>
      <c r="E130" s="16">
        <v>0</v>
      </c>
      <c r="F130" s="17">
        <v>27.233</v>
      </c>
      <c r="G130" s="17">
        <v>26.242</v>
      </c>
      <c r="H130" s="17">
        <v>26.806</v>
      </c>
      <c r="I130" s="17">
        <v>0</v>
      </c>
      <c r="J130" s="17">
        <v>0</v>
      </c>
      <c r="K130" s="17">
        <v>0</v>
      </c>
      <c r="L130" s="17">
        <v>0</v>
      </c>
      <c r="M130" s="17">
        <v>26.242</v>
      </c>
      <c r="N130" s="17">
        <v>26.806</v>
      </c>
      <c r="O130" s="17">
        <v>26.833</v>
      </c>
      <c r="P130" s="23"/>
      <c r="Q130" s="51"/>
      <c r="R130" s="50"/>
      <c r="S130" s="50"/>
      <c r="T130" s="50"/>
      <c r="U130" s="50"/>
      <c r="V130" s="50"/>
      <c r="W130" s="50"/>
      <c r="X130" s="50"/>
      <c r="Y130" s="50"/>
      <c r="Z130" s="50"/>
      <c r="AA130" s="50"/>
      <c r="AB130" s="50"/>
    </row>
    <row r="131" spans="2:28" ht="12.75">
      <c r="B131" s="14">
        <v>10482</v>
      </c>
      <c r="C131" s="15" t="s">
        <v>143</v>
      </c>
      <c r="D131" s="16">
        <v>1</v>
      </c>
      <c r="E131" s="16">
        <v>0</v>
      </c>
      <c r="F131" s="17">
        <v>4.175</v>
      </c>
      <c r="G131" s="17">
        <v>2.775</v>
      </c>
      <c r="H131" s="17">
        <v>2.809</v>
      </c>
      <c r="I131" s="17">
        <v>0</v>
      </c>
      <c r="J131" s="17">
        <v>0</v>
      </c>
      <c r="K131" s="17">
        <v>0</v>
      </c>
      <c r="L131" s="17">
        <v>0</v>
      </c>
      <c r="M131" s="17">
        <v>2.775</v>
      </c>
      <c r="N131" s="17">
        <v>2.809</v>
      </c>
      <c r="O131" s="17">
        <v>4.114</v>
      </c>
      <c r="P131" s="23"/>
      <c r="Q131" s="51"/>
      <c r="R131" s="50"/>
      <c r="S131" s="50"/>
      <c r="T131" s="50"/>
      <c r="U131" s="50"/>
      <c r="V131" s="50"/>
      <c r="W131" s="50"/>
      <c r="X131" s="50"/>
      <c r="Y131" s="50"/>
      <c r="Z131" s="50"/>
      <c r="AA131" s="50"/>
      <c r="AB131" s="50"/>
    </row>
    <row r="132" spans="2:28" ht="12.75">
      <c r="B132" s="14">
        <v>10502</v>
      </c>
      <c r="C132" s="15" t="s">
        <v>144</v>
      </c>
      <c r="D132" s="16">
        <v>1</v>
      </c>
      <c r="E132" s="16">
        <v>0</v>
      </c>
      <c r="F132" s="17">
        <v>18.986</v>
      </c>
      <c r="G132" s="17">
        <v>18.615</v>
      </c>
      <c r="H132" s="17">
        <v>18.718</v>
      </c>
      <c r="I132" s="17">
        <v>0</v>
      </c>
      <c r="J132" s="17">
        <v>0</v>
      </c>
      <c r="K132" s="17">
        <v>0</v>
      </c>
      <c r="L132" s="17">
        <v>0</v>
      </c>
      <c r="M132" s="17">
        <v>18.615</v>
      </c>
      <c r="N132" s="17">
        <v>18.718</v>
      </c>
      <c r="O132" s="17">
        <v>18.707</v>
      </c>
      <c r="P132" s="23"/>
      <c r="Q132" s="51"/>
      <c r="R132" s="50"/>
      <c r="S132" s="50"/>
      <c r="T132" s="50"/>
      <c r="U132" s="50"/>
      <c r="V132" s="50"/>
      <c r="W132" s="50"/>
      <c r="X132" s="50"/>
      <c r="Y132" s="50"/>
      <c r="Z132" s="50"/>
      <c r="AA132" s="50"/>
      <c r="AB132" s="50"/>
    </row>
    <row r="133" spans="2:28" ht="12.75">
      <c r="B133" s="14">
        <v>13927</v>
      </c>
      <c r="C133" s="15" t="s">
        <v>160</v>
      </c>
      <c r="D133" s="16">
        <v>1</v>
      </c>
      <c r="E133" s="16">
        <v>0</v>
      </c>
      <c r="F133" s="17">
        <v>4.134</v>
      </c>
      <c r="G133" s="17">
        <v>3.566</v>
      </c>
      <c r="H133" s="17">
        <v>4.068</v>
      </c>
      <c r="I133" s="17">
        <v>0</v>
      </c>
      <c r="J133" s="17">
        <v>0</v>
      </c>
      <c r="K133" s="17">
        <v>0</v>
      </c>
      <c r="L133" s="17">
        <v>0</v>
      </c>
      <c r="M133" s="17">
        <v>3.566</v>
      </c>
      <c r="N133" s="17">
        <v>4.068</v>
      </c>
      <c r="O133" s="17">
        <v>4.073</v>
      </c>
      <c r="P133" s="23"/>
      <c r="Q133" s="51"/>
      <c r="R133" s="50"/>
      <c r="S133" s="50"/>
      <c r="T133" s="50"/>
      <c r="U133" s="50"/>
      <c r="V133" s="50"/>
      <c r="W133" s="50"/>
      <c r="X133" s="50"/>
      <c r="Y133" s="50"/>
      <c r="Z133" s="50"/>
      <c r="AA133" s="50"/>
      <c r="AB133" s="50"/>
    </row>
    <row r="134" spans="2:28" ht="12.75">
      <c r="B134" s="14">
        <v>10597</v>
      </c>
      <c r="C134" s="15" t="s">
        <v>145</v>
      </c>
      <c r="D134" s="16">
        <v>1</v>
      </c>
      <c r="E134" s="16">
        <v>0</v>
      </c>
      <c r="F134" s="17">
        <v>13.13</v>
      </c>
      <c r="G134" s="17">
        <v>12.315</v>
      </c>
      <c r="H134" s="17">
        <v>12.32</v>
      </c>
      <c r="I134" s="17">
        <v>0</v>
      </c>
      <c r="J134" s="17">
        <v>0</v>
      </c>
      <c r="K134" s="17">
        <v>0</v>
      </c>
      <c r="L134" s="17">
        <v>0</v>
      </c>
      <c r="M134" s="17">
        <v>12.315</v>
      </c>
      <c r="N134" s="17">
        <v>12.32</v>
      </c>
      <c r="O134" s="17">
        <v>12.937</v>
      </c>
      <c r="P134" s="23"/>
      <c r="Q134" s="51"/>
      <c r="R134" s="50"/>
      <c r="S134" s="50"/>
      <c r="T134" s="50"/>
      <c r="U134" s="50"/>
      <c r="V134" s="50"/>
      <c r="W134" s="50"/>
      <c r="X134" s="50"/>
      <c r="Y134" s="50"/>
      <c r="Z134" s="50"/>
      <c r="AA134" s="50"/>
      <c r="AB134" s="50"/>
    </row>
    <row r="135" spans="2:28" ht="12.75">
      <c r="B135" s="14">
        <v>10706</v>
      </c>
      <c r="C135" s="15" t="s">
        <v>146</v>
      </c>
      <c r="D135" s="16">
        <v>1</v>
      </c>
      <c r="E135" s="16">
        <v>0</v>
      </c>
      <c r="F135" s="17">
        <v>17.536</v>
      </c>
      <c r="G135" s="17">
        <v>16.753</v>
      </c>
      <c r="H135" s="17">
        <v>16.887</v>
      </c>
      <c r="I135" s="17">
        <v>0</v>
      </c>
      <c r="J135" s="17">
        <v>0</v>
      </c>
      <c r="K135" s="17">
        <v>0</v>
      </c>
      <c r="L135" s="17">
        <v>0</v>
      </c>
      <c r="M135" s="17">
        <v>16.753</v>
      </c>
      <c r="N135" s="17">
        <v>16.887</v>
      </c>
      <c r="O135" s="17">
        <v>17.278</v>
      </c>
      <c r="P135" s="23"/>
      <c r="Q135" s="51"/>
      <c r="R135" s="50"/>
      <c r="S135" s="50"/>
      <c r="T135" s="50"/>
      <c r="U135" s="50"/>
      <c r="V135" s="50"/>
      <c r="W135" s="50"/>
      <c r="X135" s="50"/>
      <c r="Y135" s="50"/>
      <c r="Z135" s="50"/>
      <c r="AA135" s="50"/>
      <c r="AB135" s="50"/>
    </row>
    <row r="136" spans="2:28" ht="12.75">
      <c r="B136" s="14">
        <v>11680</v>
      </c>
      <c r="C136" s="15" t="s">
        <v>147</v>
      </c>
      <c r="D136" s="16">
        <v>1</v>
      </c>
      <c r="E136" s="16">
        <v>0</v>
      </c>
      <c r="F136" s="17">
        <v>6.423</v>
      </c>
      <c r="G136" s="17">
        <v>6.535</v>
      </c>
      <c r="H136" s="17">
        <v>6.546</v>
      </c>
      <c r="I136" s="17">
        <v>0</v>
      </c>
      <c r="J136" s="17">
        <v>0</v>
      </c>
      <c r="K136" s="17">
        <v>0</v>
      </c>
      <c r="L136" s="17">
        <v>0</v>
      </c>
      <c r="M136" s="17">
        <v>6.535</v>
      </c>
      <c r="N136" s="17">
        <v>6.546</v>
      </c>
      <c r="O136" s="17">
        <v>6.329</v>
      </c>
      <c r="P136" s="23"/>
      <c r="Q136" s="51"/>
      <c r="R136" s="50"/>
      <c r="S136" s="50"/>
      <c r="T136" s="50"/>
      <c r="U136" s="50"/>
      <c r="V136" s="50"/>
      <c r="W136" s="50"/>
      <c r="X136" s="50"/>
      <c r="Y136" s="50"/>
      <c r="Z136" s="50"/>
      <c r="AA136" s="50"/>
      <c r="AB136" s="50"/>
    </row>
    <row r="137" spans="2:28" ht="12.75">
      <c r="B137" s="14">
        <v>12026</v>
      </c>
      <c r="C137" s="15" t="s">
        <v>148</v>
      </c>
      <c r="D137" s="16">
        <v>1</v>
      </c>
      <c r="E137" s="16">
        <v>0</v>
      </c>
      <c r="F137" s="17">
        <v>45.847</v>
      </c>
      <c r="G137" s="17">
        <v>45.775</v>
      </c>
      <c r="H137" s="17">
        <v>46.112</v>
      </c>
      <c r="I137" s="17">
        <v>0</v>
      </c>
      <c r="J137" s="17">
        <v>0</v>
      </c>
      <c r="K137" s="17">
        <v>0</v>
      </c>
      <c r="L137" s="17">
        <v>0</v>
      </c>
      <c r="M137" s="17">
        <v>45.775</v>
      </c>
      <c r="N137" s="17">
        <v>46.112</v>
      </c>
      <c r="O137" s="17">
        <v>45.173</v>
      </c>
      <c r="P137" s="23"/>
      <c r="Q137" s="51"/>
      <c r="R137" s="50"/>
      <c r="S137" s="50"/>
      <c r="T137" s="50"/>
      <c r="U137" s="50"/>
      <c r="V137" s="50"/>
      <c r="W137" s="50"/>
      <c r="X137" s="50"/>
      <c r="Y137" s="50"/>
      <c r="Z137" s="50"/>
      <c r="AA137" s="50"/>
      <c r="AB137" s="50"/>
    </row>
    <row r="138" spans="2:28" ht="12.75">
      <c r="B138" s="14">
        <v>10298</v>
      </c>
      <c r="C138" s="15" t="s">
        <v>149</v>
      </c>
      <c r="D138" s="16">
        <v>1</v>
      </c>
      <c r="E138" s="16">
        <v>0</v>
      </c>
      <c r="F138" s="17">
        <v>611.2609999999999</v>
      </c>
      <c r="G138" s="17">
        <v>678.3940000000001</v>
      </c>
      <c r="H138" s="17">
        <v>685.0780000000001</v>
      </c>
      <c r="I138" s="17">
        <v>0</v>
      </c>
      <c r="J138" s="17">
        <v>0</v>
      </c>
      <c r="K138" s="17">
        <v>13.178</v>
      </c>
      <c r="L138" s="17">
        <v>13.185</v>
      </c>
      <c r="M138" s="17">
        <f>G138-SUM(I138,K138)</f>
        <v>665.2160000000001</v>
      </c>
      <c r="N138" s="17">
        <f>H138-SUM(J138,L138)</f>
        <v>671.8930000000001</v>
      </c>
      <c r="O138" s="17">
        <v>602.2760000000001</v>
      </c>
      <c r="P138" s="23"/>
      <c r="Q138" s="51"/>
      <c r="R138" s="50"/>
      <c r="S138" s="50"/>
      <c r="T138" s="50"/>
      <c r="U138" s="50"/>
      <c r="V138" s="50"/>
      <c r="W138" s="50"/>
      <c r="X138" s="50"/>
      <c r="Y138" s="50"/>
      <c r="Z138" s="50"/>
      <c r="AA138" s="50"/>
      <c r="AB138" s="50"/>
    </row>
    <row r="139" spans="2:17" ht="12.75">
      <c r="B139" s="30" t="s">
        <v>150</v>
      </c>
      <c r="C139" s="31" t="s">
        <v>150</v>
      </c>
      <c r="D139" s="16"/>
      <c r="E139" s="16"/>
      <c r="F139" s="17"/>
      <c r="G139" s="17"/>
      <c r="H139" s="17"/>
      <c r="I139" s="17"/>
      <c r="J139" s="17"/>
      <c r="K139" s="17"/>
      <c r="L139" s="17"/>
      <c r="M139" s="17"/>
      <c r="N139" s="17"/>
      <c r="O139" s="17"/>
      <c r="P139" s="23"/>
      <c r="Q139" s="51"/>
    </row>
    <row r="140" spans="1:17" ht="68.25" customHeight="1">
      <c r="A140" s="21"/>
      <c r="B140" s="175" t="s">
        <v>162</v>
      </c>
      <c r="C140" s="176"/>
      <c r="D140" s="176"/>
      <c r="E140" s="176"/>
      <c r="F140" s="176"/>
      <c r="G140" s="176"/>
      <c r="H140" s="176"/>
      <c r="I140" s="176"/>
      <c r="J140" s="176"/>
      <c r="K140" s="176"/>
      <c r="L140" s="176"/>
      <c r="M140" s="176"/>
      <c r="N140" s="176"/>
      <c r="O140" s="177"/>
      <c r="P140" s="23"/>
      <c r="Q140" s="51"/>
    </row>
    <row r="141" spans="1:17" ht="59.45" customHeight="1">
      <c r="A141" s="21"/>
      <c r="B141" s="172" t="s">
        <v>163</v>
      </c>
      <c r="C141" s="173"/>
      <c r="D141" s="173"/>
      <c r="E141" s="173"/>
      <c r="F141" s="173"/>
      <c r="G141" s="173"/>
      <c r="H141" s="173"/>
      <c r="I141" s="173"/>
      <c r="J141" s="173"/>
      <c r="K141" s="173"/>
      <c r="L141" s="173"/>
      <c r="M141" s="173"/>
      <c r="N141" s="173"/>
      <c r="O141" s="174"/>
      <c r="P141" s="23"/>
      <c r="Q141" s="51"/>
    </row>
    <row r="142" spans="1:17" ht="30" customHeight="1">
      <c r="A142" s="21"/>
      <c r="B142" s="172" t="s">
        <v>174</v>
      </c>
      <c r="C142" s="173"/>
      <c r="D142" s="173"/>
      <c r="E142" s="173"/>
      <c r="F142" s="173"/>
      <c r="G142" s="173"/>
      <c r="H142" s="173"/>
      <c r="I142" s="173"/>
      <c r="J142" s="173"/>
      <c r="K142" s="173"/>
      <c r="L142" s="173"/>
      <c r="M142" s="173"/>
      <c r="N142" s="173"/>
      <c r="O142" s="174"/>
      <c r="P142" s="23"/>
      <c r="Q142" s="51"/>
    </row>
    <row r="143" spans="2:17" ht="12.75">
      <c r="B143" s="14" t="s">
        <v>150</v>
      </c>
      <c r="C143" s="15" t="s">
        <v>150</v>
      </c>
      <c r="D143" s="16" t="s">
        <v>150</v>
      </c>
      <c r="E143" s="16" t="s">
        <v>150</v>
      </c>
      <c r="F143" s="17" t="s">
        <v>150</v>
      </c>
      <c r="G143" s="19" t="s">
        <v>150</v>
      </c>
      <c r="H143" s="19" t="s">
        <v>150</v>
      </c>
      <c r="I143" s="19" t="s">
        <v>150</v>
      </c>
      <c r="J143" s="19" t="s">
        <v>150</v>
      </c>
      <c r="K143" s="19" t="s">
        <v>150</v>
      </c>
      <c r="L143" s="19" t="s">
        <v>150</v>
      </c>
      <c r="M143" s="19" t="s">
        <v>150</v>
      </c>
      <c r="N143" s="19" t="s">
        <v>150</v>
      </c>
      <c r="O143" s="17" t="s">
        <v>150</v>
      </c>
      <c r="P143" s="23"/>
      <c r="Q143" s="51"/>
    </row>
    <row r="144" spans="2:17" ht="12.75">
      <c r="B144" s="14" t="s">
        <v>150</v>
      </c>
      <c r="C144" s="15" t="s">
        <v>150</v>
      </c>
      <c r="D144" s="16" t="s">
        <v>150</v>
      </c>
      <c r="E144" s="16" t="s">
        <v>150</v>
      </c>
      <c r="F144" s="17" t="s">
        <v>150</v>
      </c>
      <c r="G144" s="19" t="s">
        <v>150</v>
      </c>
      <c r="H144" s="19" t="s">
        <v>150</v>
      </c>
      <c r="I144" s="19" t="s">
        <v>150</v>
      </c>
      <c r="J144" s="19" t="s">
        <v>150</v>
      </c>
      <c r="K144" s="19" t="s">
        <v>150</v>
      </c>
      <c r="L144" s="19" t="s">
        <v>150</v>
      </c>
      <c r="M144" s="19" t="s">
        <v>150</v>
      </c>
      <c r="N144" s="19" t="s">
        <v>150</v>
      </c>
      <c r="O144" s="17" t="s">
        <v>150</v>
      </c>
      <c r="P144" s="23"/>
      <c r="Q144" s="51"/>
    </row>
    <row r="145" spans="2:17" ht="12.75">
      <c r="B145" s="14" t="s">
        <v>150</v>
      </c>
      <c r="C145" s="15" t="s">
        <v>150</v>
      </c>
      <c r="D145" s="16" t="s">
        <v>150</v>
      </c>
      <c r="E145" s="16" t="s">
        <v>150</v>
      </c>
      <c r="F145" s="17" t="s">
        <v>150</v>
      </c>
      <c r="G145" s="19" t="s">
        <v>150</v>
      </c>
      <c r="H145" s="19" t="s">
        <v>150</v>
      </c>
      <c r="I145" s="19" t="s">
        <v>150</v>
      </c>
      <c r="J145" s="19" t="s">
        <v>150</v>
      </c>
      <c r="K145" s="19" t="s">
        <v>150</v>
      </c>
      <c r="L145" s="19" t="s">
        <v>150</v>
      </c>
      <c r="M145" s="19" t="s">
        <v>150</v>
      </c>
      <c r="N145" s="19" t="s">
        <v>150</v>
      </c>
      <c r="O145" s="17" t="s">
        <v>150</v>
      </c>
      <c r="P145" s="23"/>
      <c r="Q145" s="51"/>
    </row>
    <row r="146" spans="2:17" ht="12.75">
      <c r="B146" s="14" t="s">
        <v>150</v>
      </c>
      <c r="C146" s="15" t="s">
        <v>150</v>
      </c>
      <c r="D146" s="16" t="s">
        <v>150</v>
      </c>
      <c r="E146" s="16" t="s">
        <v>150</v>
      </c>
      <c r="F146" s="17" t="s">
        <v>150</v>
      </c>
      <c r="G146" s="19" t="s">
        <v>150</v>
      </c>
      <c r="H146" s="19" t="s">
        <v>150</v>
      </c>
      <c r="I146" s="19" t="s">
        <v>150</v>
      </c>
      <c r="J146" s="19" t="s">
        <v>150</v>
      </c>
      <c r="K146" s="19" t="s">
        <v>150</v>
      </c>
      <c r="L146" s="19" t="s">
        <v>150</v>
      </c>
      <c r="M146" s="19" t="s">
        <v>150</v>
      </c>
      <c r="N146" s="19" t="s">
        <v>150</v>
      </c>
      <c r="O146" s="17" t="s">
        <v>150</v>
      </c>
      <c r="P146" s="23"/>
      <c r="Q146" s="51"/>
    </row>
    <row r="147" spans="2:17" ht="12.75">
      <c r="B147" s="14" t="s">
        <v>150</v>
      </c>
      <c r="C147" s="15" t="s">
        <v>150</v>
      </c>
      <c r="D147" s="16" t="s">
        <v>150</v>
      </c>
      <c r="E147" s="16" t="s">
        <v>150</v>
      </c>
      <c r="F147" s="17" t="s">
        <v>150</v>
      </c>
      <c r="G147" s="19" t="s">
        <v>150</v>
      </c>
      <c r="H147" s="19" t="s">
        <v>150</v>
      </c>
      <c r="I147" s="19" t="s">
        <v>150</v>
      </c>
      <c r="J147" s="19" t="s">
        <v>150</v>
      </c>
      <c r="K147" s="19" t="s">
        <v>150</v>
      </c>
      <c r="L147" s="19" t="s">
        <v>150</v>
      </c>
      <c r="M147" s="19" t="s">
        <v>150</v>
      </c>
      <c r="N147" s="19" t="s">
        <v>150</v>
      </c>
      <c r="O147" s="17" t="s">
        <v>150</v>
      </c>
      <c r="P147" s="23"/>
      <c r="Q147" s="51"/>
    </row>
    <row r="148" spans="2:17" ht="12.75">
      <c r="B148" s="14" t="s">
        <v>150</v>
      </c>
      <c r="C148" s="15" t="s">
        <v>150</v>
      </c>
      <c r="D148" s="16" t="s">
        <v>150</v>
      </c>
      <c r="E148" s="16" t="s">
        <v>150</v>
      </c>
      <c r="F148" s="17" t="s">
        <v>150</v>
      </c>
      <c r="G148" s="19" t="s">
        <v>150</v>
      </c>
      <c r="H148" s="19" t="s">
        <v>150</v>
      </c>
      <c r="I148" s="19" t="s">
        <v>150</v>
      </c>
      <c r="J148" s="19" t="s">
        <v>150</v>
      </c>
      <c r="K148" s="19" t="s">
        <v>150</v>
      </c>
      <c r="L148" s="19" t="s">
        <v>150</v>
      </c>
      <c r="M148" s="19" t="s">
        <v>150</v>
      </c>
      <c r="N148" s="19" t="s">
        <v>150</v>
      </c>
      <c r="O148" s="17" t="s">
        <v>150</v>
      </c>
      <c r="P148" s="23"/>
      <c r="Q148" s="51"/>
    </row>
    <row r="149" spans="2:17" ht="12.75">
      <c r="B149" s="14" t="s">
        <v>150</v>
      </c>
      <c r="C149" s="15" t="s">
        <v>150</v>
      </c>
      <c r="D149" s="16" t="s">
        <v>150</v>
      </c>
      <c r="E149" s="16" t="s">
        <v>150</v>
      </c>
      <c r="F149" s="17" t="s">
        <v>150</v>
      </c>
      <c r="G149" s="19" t="s">
        <v>150</v>
      </c>
      <c r="H149" s="19" t="s">
        <v>150</v>
      </c>
      <c r="I149" s="19" t="s">
        <v>150</v>
      </c>
      <c r="J149" s="19" t="s">
        <v>150</v>
      </c>
      <c r="K149" s="19" t="s">
        <v>150</v>
      </c>
      <c r="L149" s="19" t="s">
        <v>150</v>
      </c>
      <c r="M149" s="19" t="s">
        <v>150</v>
      </c>
      <c r="N149" s="19" t="s">
        <v>150</v>
      </c>
      <c r="O149" s="17" t="s">
        <v>150</v>
      </c>
      <c r="P149" s="23"/>
      <c r="Q149" s="51"/>
    </row>
    <row r="150" spans="2:17" ht="12.75">
      <c r="B150" s="14" t="s">
        <v>150</v>
      </c>
      <c r="C150" s="15" t="s">
        <v>150</v>
      </c>
      <c r="D150" s="16" t="s">
        <v>150</v>
      </c>
      <c r="E150" s="16" t="s">
        <v>150</v>
      </c>
      <c r="F150" s="17" t="s">
        <v>150</v>
      </c>
      <c r="G150" s="19" t="s">
        <v>150</v>
      </c>
      <c r="H150" s="19" t="s">
        <v>150</v>
      </c>
      <c r="I150" s="19" t="s">
        <v>150</v>
      </c>
      <c r="J150" s="19" t="s">
        <v>150</v>
      </c>
      <c r="K150" s="19" t="s">
        <v>150</v>
      </c>
      <c r="L150" s="19" t="s">
        <v>150</v>
      </c>
      <c r="M150" s="19" t="s">
        <v>150</v>
      </c>
      <c r="N150" s="19" t="s">
        <v>150</v>
      </c>
      <c r="O150" s="17" t="s">
        <v>150</v>
      </c>
      <c r="P150" s="23"/>
      <c r="Q150" s="51"/>
    </row>
    <row r="151" spans="2:17" ht="12.75">
      <c r="B151" s="14" t="s">
        <v>150</v>
      </c>
      <c r="C151" s="15" t="s">
        <v>150</v>
      </c>
      <c r="D151" s="16" t="s">
        <v>150</v>
      </c>
      <c r="E151" s="16" t="s">
        <v>150</v>
      </c>
      <c r="F151" s="17" t="s">
        <v>150</v>
      </c>
      <c r="G151" s="19" t="s">
        <v>150</v>
      </c>
      <c r="H151" s="19" t="s">
        <v>150</v>
      </c>
      <c r="I151" s="19" t="s">
        <v>150</v>
      </c>
      <c r="J151" s="19" t="s">
        <v>150</v>
      </c>
      <c r="K151" s="19" t="s">
        <v>150</v>
      </c>
      <c r="L151" s="19" t="s">
        <v>150</v>
      </c>
      <c r="M151" s="19" t="s">
        <v>150</v>
      </c>
      <c r="N151" s="19" t="s">
        <v>150</v>
      </c>
      <c r="O151" s="17" t="s">
        <v>150</v>
      </c>
      <c r="P151" s="23"/>
      <c r="Q151" s="51"/>
    </row>
    <row r="152" spans="2:17" ht="12.75">
      <c r="B152" s="14" t="s">
        <v>150</v>
      </c>
      <c r="C152" s="15" t="s">
        <v>150</v>
      </c>
      <c r="D152" s="16" t="s">
        <v>150</v>
      </c>
      <c r="E152" s="16" t="s">
        <v>150</v>
      </c>
      <c r="F152" s="17" t="s">
        <v>150</v>
      </c>
      <c r="G152" s="19" t="s">
        <v>150</v>
      </c>
      <c r="H152" s="19" t="s">
        <v>150</v>
      </c>
      <c r="I152" s="19" t="s">
        <v>150</v>
      </c>
      <c r="J152" s="19" t="s">
        <v>150</v>
      </c>
      <c r="K152" s="19" t="s">
        <v>150</v>
      </c>
      <c r="L152" s="19" t="s">
        <v>150</v>
      </c>
      <c r="M152" s="19" t="s">
        <v>150</v>
      </c>
      <c r="N152" s="19" t="s">
        <v>150</v>
      </c>
      <c r="O152" s="17" t="s">
        <v>150</v>
      </c>
      <c r="P152" s="23"/>
      <c r="Q152" s="51"/>
    </row>
    <row r="153" spans="2:17" ht="12.75">
      <c r="B153" s="14" t="s">
        <v>150</v>
      </c>
      <c r="C153" s="15" t="s">
        <v>150</v>
      </c>
      <c r="D153" s="16" t="s">
        <v>150</v>
      </c>
      <c r="E153" s="16" t="s">
        <v>150</v>
      </c>
      <c r="F153" s="17" t="s">
        <v>150</v>
      </c>
      <c r="G153" s="19" t="s">
        <v>150</v>
      </c>
      <c r="H153" s="19" t="s">
        <v>150</v>
      </c>
      <c r="I153" s="19" t="s">
        <v>150</v>
      </c>
      <c r="J153" s="19" t="s">
        <v>150</v>
      </c>
      <c r="K153" s="19" t="s">
        <v>150</v>
      </c>
      <c r="L153" s="19" t="s">
        <v>150</v>
      </c>
      <c r="M153" s="19" t="s">
        <v>150</v>
      </c>
      <c r="N153" s="19" t="s">
        <v>150</v>
      </c>
      <c r="O153" s="17" t="s">
        <v>150</v>
      </c>
      <c r="P153" s="23"/>
      <c r="Q153" s="51"/>
    </row>
    <row r="154" spans="2:17" ht="12.75">
      <c r="B154" s="14" t="s">
        <v>150</v>
      </c>
      <c r="C154" s="15" t="s">
        <v>150</v>
      </c>
      <c r="D154" s="16" t="s">
        <v>150</v>
      </c>
      <c r="E154" s="16" t="s">
        <v>150</v>
      </c>
      <c r="F154" s="17" t="s">
        <v>150</v>
      </c>
      <c r="G154" s="19" t="s">
        <v>150</v>
      </c>
      <c r="H154" s="19" t="s">
        <v>150</v>
      </c>
      <c r="I154" s="19" t="s">
        <v>150</v>
      </c>
      <c r="J154" s="19" t="s">
        <v>150</v>
      </c>
      <c r="K154" s="19" t="s">
        <v>150</v>
      </c>
      <c r="L154" s="19" t="s">
        <v>150</v>
      </c>
      <c r="M154" s="19" t="s">
        <v>150</v>
      </c>
      <c r="N154" s="19" t="s">
        <v>150</v>
      </c>
      <c r="O154" s="17" t="s">
        <v>150</v>
      </c>
      <c r="P154" s="23"/>
      <c r="Q154" s="51"/>
    </row>
    <row r="155" spans="2:17" ht="12.75">
      <c r="B155" s="14" t="s">
        <v>150</v>
      </c>
      <c r="C155" s="15" t="s">
        <v>150</v>
      </c>
      <c r="D155" s="16" t="s">
        <v>150</v>
      </c>
      <c r="E155" s="16" t="s">
        <v>150</v>
      </c>
      <c r="F155" s="17" t="s">
        <v>150</v>
      </c>
      <c r="G155" s="19" t="s">
        <v>150</v>
      </c>
      <c r="H155" s="19" t="s">
        <v>150</v>
      </c>
      <c r="I155" s="19" t="s">
        <v>150</v>
      </c>
      <c r="J155" s="19" t="s">
        <v>150</v>
      </c>
      <c r="K155" s="19" t="s">
        <v>150</v>
      </c>
      <c r="L155" s="19" t="s">
        <v>150</v>
      </c>
      <c r="M155" s="19" t="s">
        <v>150</v>
      </c>
      <c r="N155" s="19" t="s">
        <v>150</v>
      </c>
      <c r="O155" s="17" t="s">
        <v>150</v>
      </c>
      <c r="P155" s="23"/>
      <c r="Q155" s="51"/>
    </row>
    <row r="156" spans="2:17" ht="12.75">
      <c r="B156" s="14" t="s">
        <v>150</v>
      </c>
      <c r="C156" s="15" t="s">
        <v>150</v>
      </c>
      <c r="D156" s="16" t="s">
        <v>150</v>
      </c>
      <c r="E156" s="16" t="s">
        <v>150</v>
      </c>
      <c r="F156" s="17" t="s">
        <v>150</v>
      </c>
      <c r="G156" s="19" t="s">
        <v>150</v>
      </c>
      <c r="H156" s="19" t="s">
        <v>150</v>
      </c>
      <c r="I156" s="19" t="s">
        <v>150</v>
      </c>
      <c r="J156" s="19" t="s">
        <v>150</v>
      </c>
      <c r="K156" s="19" t="s">
        <v>150</v>
      </c>
      <c r="L156" s="19" t="s">
        <v>150</v>
      </c>
      <c r="M156" s="19" t="s">
        <v>150</v>
      </c>
      <c r="N156" s="19" t="s">
        <v>150</v>
      </c>
      <c r="O156" s="17" t="s">
        <v>150</v>
      </c>
      <c r="P156" s="23"/>
      <c r="Q156" s="51"/>
    </row>
    <row r="157" spans="2:17" ht="12.75">
      <c r="B157" s="14" t="s">
        <v>150</v>
      </c>
      <c r="C157" s="15" t="s">
        <v>150</v>
      </c>
      <c r="D157" s="16" t="s">
        <v>150</v>
      </c>
      <c r="E157" s="16" t="s">
        <v>150</v>
      </c>
      <c r="F157" s="17" t="s">
        <v>150</v>
      </c>
      <c r="G157" s="19" t="s">
        <v>150</v>
      </c>
      <c r="H157" s="19" t="s">
        <v>150</v>
      </c>
      <c r="I157" s="19" t="s">
        <v>150</v>
      </c>
      <c r="J157" s="19" t="s">
        <v>150</v>
      </c>
      <c r="K157" s="19" t="s">
        <v>150</v>
      </c>
      <c r="L157" s="19" t="s">
        <v>150</v>
      </c>
      <c r="M157" s="19" t="s">
        <v>150</v>
      </c>
      <c r="N157" s="19" t="s">
        <v>150</v>
      </c>
      <c r="O157" s="17" t="s">
        <v>150</v>
      </c>
      <c r="P157" s="23"/>
      <c r="Q157" s="51"/>
    </row>
    <row r="158" spans="2:17" ht="12.75">
      <c r="B158" s="14" t="s">
        <v>150</v>
      </c>
      <c r="C158" s="15" t="s">
        <v>150</v>
      </c>
      <c r="D158" s="16" t="s">
        <v>150</v>
      </c>
      <c r="E158" s="16" t="s">
        <v>150</v>
      </c>
      <c r="F158" s="17" t="s">
        <v>150</v>
      </c>
      <c r="G158" s="19" t="s">
        <v>150</v>
      </c>
      <c r="H158" s="19" t="s">
        <v>150</v>
      </c>
      <c r="I158" s="19" t="s">
        <v>150</v>
      </c>
      <c r="J158" s="19" t="s">
        <v>150</v>
      </c>
      <c r="K158" s="19" t="s">
        <v>150</v>
      </c>
      <c r="L158" s="19" t="s">
        <v>150</v>
      </c>
      <c r="M158" s="19" t="s">
        <v>150</v>
      </c>
      <c r="N158" s="19" t="s">
        <v>150</v>
      </c>
      <c r="O158" s="17" t="s">
        <v>150</v>
      </c>
      <c r="P158" s="23"/>
      <c r="Q158" s="51"/>
    </row>
    <row r="159" spans="2:17" ht="12.75">
      <c r="B159" s="14" t="s">
        <v>150</v>
      </c>
      <c r="C159" s="15" t="s">
        <v>150</v>
      </c>
      <c r="D159" s="16" t="s">
        <v>150</v>
      </c>
      <c r="E159" s="16" t="s">
        <v>150</v>
      </c>
      <c r="F159" s="17" t="s">
        <v>150</v>
      </c>
      <c r="G159" s="19" t="s">
        <v>150</v>
      </c>
      <c r="H159" s="19" t="s">
        <v>150</v>
      </c>
      <c r="I159" s="19" t="s">
        <v>150</v>
      </c>
      <c r="J159" s="19" t="s">
        <v>150</v>
      </c>
      <c r="K159" s="19" t="s">
        <v>150</v>
      </c>
      <c r="L159" s="19" t="s">
        <v>150</v>
      </c>
      <c r="M159" s="19" t="s">
        <v>150</v>
      </c>
      <c r="N159" s="19" t="s">
        <v>150</v>
      </c>
      <c r="O159" s="17" t="s">
        <v>150</v>
      </c>
      <c r="P159" s="23"/>
      <c r="Q159" s="51"/>
    </row>
    <row r="160" spans="2:17" ht="12.75">
      <c r="B160" s="14" t="s">
        <v>150</v>
      </c>
      <c r="C160" s="15" t="s">
        <v>150</v>
      </c>
      <c r="D160" s="16" t="s">
        <v>150</v>
      </c>
      <c r="E160" s="16" t="s">
        <v>150</v>
      </c>
      <c r="F160" s="17" t="s">
        <v>150</v>
      </c>
      <c r="G160" s="19" t="s">
        <v>150</v>
      </c>
      <c r="H160" s="19" t="s">
        <v>150</v>
      </c>
      <c r="I160" s="19" t="s">
        <v>150</v>
      </c>
      <c r="J160" s="19" t="s">
        <v>150</v>
      </c>
      <c r="K160" s="19" t="s">
        <v>150</v>
      </c>
      <c r="L160" s="19" t="s">
        <v>150</v>
      </c>
      <c r="M160" s="19" t="s">
        <v>150</v>
      </c>
      <c r="N160" s="19" t="s">
        <v>150</v>
      </c>
      <c r="O160" s="17" t="s">
        <v>150</v>
      </c>
      <c r="P160" s="23"/>
      <c r="Q160" s="51"/>
    </row>
    <row r="161" spans="2:17" ht="12.75">
      <c r="B161" s="14" t="s">
        <v>150</v>
      </c>
      <c r="C161" s="15" t="s">
        <v>150</v>
      </c>
      <c r="D161" s="16" t="s">
        <v>150</v>
      </c>
      <c r="E161" s="16" t="s">
        <v>150</v>
      </c>
      <c r="F161" s="17" t="s">
        <v>150</v>
      </c>
      <c r="G161" s="19" t="s">
        <v>150</v>
      </c>
      <c r="H161" s="19" t="s">
        <v>150</v>
      </c>
      <c r="I161" s="19" t="s">
        <v>150</v>
      </c>
      <c r="J161" s="19" t="s">
        <v>150</v>
      </c>
      <c r="K161" s="19" t="s">
        <v>150</v>
      </c>
      <c r="L161" s="19" t="s">
        <v>150</v>
      </c>
      <c r="M161" s="19" t="s">
        <v>150</v>
      </c>
      <c r="N161" s="19" t="s">
        <v>150</v>
      </c>
      <c r="O161" s="17" t="s">
        <v>150</v>
      </c>
      <c r="P161" s="23"/>
      <c r="Q161" s="51"/>
    </row>
    <row r="162" spans="2:17" ht="12.75">
      <c r="B162" s="14" t="s">
        <v>150</v>
      </c>
      <c r="C162" s="15" t="s">
        <v>150</v>
      </c>
      <c r="D162" s="16" t="s">
        <v>150</v>
      </c>
      <c r="E162" s="16" t="s">
        <v>150</v>
      </c>
      <c r="F162" s="17" t="s">
        <v>150</v>
      </c>
      <c r="G162" s="19" t="s">
        <v>150</v>
      </c>
      <c r="H162" s="19" t="s">
        <v>150</v>
      </c>
      <c r="I162" s="19" t="s">
        <v>150</v>
      </c>
      <c r="J162" s="19" t="s">
        <v>150</v>
      </c>
      <c r="K162" s="19" t="s">
        <v>150</v>
      </c>
      <c r="L162" s="19" t="s">
        <v>150</v>
      </c>
      <c r="M162" s="19" t="s">
        <v>150</v>
      </c>
      <c r="N162" s="19" t="s">
        <v>150</v>
      </c>
      <c r="O162" s="17" t="s">
        <v>150</v>
      </c>
      <c r="P162" s="23"/>
      <c r="Q162" s="51"/>
    </row>
    <row r="163" spans="2:17" ht="12.75">
      <c r="B163" s="14" t="s">
        <v>150</v>
      </c>
      <c r="C163" s="15" t="s">
        <v>150</v>
      </c>
      <c r="D163" s="16" t="s">
        <v>150</v>
      </c>
      <c r="E163" s="16" t="s">
        <v>150</v>
      </c>
      <c r="F163" s="17" t="s">
        <v>150</v>
      </c>
      <c r="G163" s="19" t="s">
        <v>150</v>
      </c>
      <c r="H163" s="19" t="s">
        <v>150</v>
      </c>
      <c r="I163" s="19" t="s">
        <v>150</v>
      </c>
      <c r="J163" s="19" t="s">
        <v>150</v>
      </c>
      <c r="K163" s="19" t="s">
        <v>150</v>
      </c>
      <c r="L163" s="19" t="s">
        <v>150</v>
      </c>
      <c r="M163" s="19" t="s">
        <v>150</v>
      </c>
      <c r="N163" s="19" t="s">
        <v>150</v>
      </c>
      <c r="O163" s="17" t="s">
        <v>150</v>
      </c>
      <c r="P163" s="23"/>
      <c r="Q163" s="51"/>
    </row>
    <row r="164" spans="2:17" ht="12.75">
      <c r="B164" s="14" t="s">
        <v>150</v>
      </c>
      <c r="C164" s="15" t="s">
        <v>150</v>
      </c>
      <c r="D164" s="16" t="s">
        <v>150</v>
      </c>
      <c r="E164" s="16" t="s">
        <v>150</v>
      </c>
      <c r="F164" s="17" t="s">
        <v>150</v>
      </c>
      <c r="G164" s="19" t="s">
        <v>150</v>
      </c>
      <c r="H164" s="19" t="s">
        <v>150</v>
      </c>
      <c r="I164" s="19" t="s">
        <v>150</v>
      </c>
      <c r="J164" s="19" t="s">
        <v>150</v>
      </c>
      <c r="K164" s="19" t="s">
        <v>150</v>
      </c>
      <c r="L164" s="19" t="s">
        <v>150</v>
      </c>
      <c r="M164" s="19" t="s">
        <v>150</v>
      </c>
      <c r="N164" s="19" t="s">
        <v>150</v>
      </c>
      <c r="O164" s="17" t="s">
        <v>150</v>
      </c>
      <c r="P164" s="23"/>
      <c r="Q164" s="51"/>
    </row>
    <row r="165" spans="2:17" ht="12.75">
      <c r="B165" s="22" t="s">
        <v>150</v>
      </c>
      <c r="C165" s="22" t="s">
        <v>150</v>
      </c>
      <c r="D165" s="16" t="s">
        <v>150</v>
      </c>
      <c r="E165" s="16" t="s">
        <v>150</v>
      </c>
      <c r="F165" s="17" t="s">
        <v>150</v>
      </c>
      <c r="G165" s="19" t="s">
        <v>150</v>
      </c>
      <c r="H165" s="19" t="s">
        <v>150</v>
      </c>
      <c r="I165" s="19" t="s">
        <v>150</v>
      </c>
      <c r="J165" s="19" t="s">
        <v>150</v>
      </c>
      <c r="K165" s="19" t="s">
        <v>150</v>
      </c>
      <c r="L165" s="19" t="s">
        <v>150</v>
      </c>
      <c r="M165" s="19" t="s">
        <v>150</v>
      </c>
      <c r="N165" s="19" t="s">
        <v>150</v>
      </c>
      <c r="O165" s="17" t="s">
        <v>150</v>
      </c>
      <c r="P165" s="23"/>
      <c r="Q165" s="51"/>
    </row>
    <row r="166" spans="2:17" ht="12.75">
      <c r="B166" s="22" t="s">
        <v>150</v>
      </c>
      <c r="C166" s="22" t="s">
        <v>150</v>
      </c>
      <c r="D166" s="16" t="s">
        <v>150</v>
      </c>
      <c r="E166" s="16" t="s">
        <v>150</v>
      </c>
      <c r="F166" s="17" t="s">
        <v>150</v>
      </c>
      <c r="G166" s="19" t="s">
        <v>150</v>
      </c>
      <c r="H166" s="19" t="s">
        <v>150</v>
      </c>
      <c r="I166" s="19" t="s">
        <v>150</v>
      </c>
      <c r="J166" s="19" t="s">
        <v>150</v>
      </c>
      <c r="K166" s="19" t="s">
        <v>150</v>
      </c>
      <c r="L166" s="19" t="s">
        <v>150</v>
      </c>
      <c r="M166" s="19" t="s">
        <v>150</v>
      </c>
      <c r="N166" s="19" t="s">
        <v>150</v>
      </c>
      <c r="O166" s="17" t="s">
        <v>150</v>
      </c>
      <c r="P166" s="23"/>
      <c r="Q166" s="51"/>
    </row>
    <row r="167" spans="2:17" ht="12.75">
      <c r="B167" s="22" t="s">
        <v>150</v>
      </c>
      <c r="C167" s="22" t="s">
        <v>150</v>
      </c>
      <c r="D167" s="16" t="s">
        <v>150</v>
      </c>
      <c r="E167" s="16" t="s">
        <v>150</v>
      </c>
      <c r="F167" s="17" t="s">
        <v>150</v>
      </c>
      <c r="G167" s="19" t="s">
        <v>150</v>
      </c>
      <c r="H167" s="19" t="s">
        <v>150</v>
      </c>
      <c r="I167" s="19" t="s">
        <v>150</v>
      </c>
      <c r="J167" s="19" t="s">
        <v>150</v>
      </c>
      <c r="K167" s="19" t="s">
        <v>150</v>
      </c>
      <c r="L167" s="19" t="s">
        <v>150</v>
      </c>
      <c r="M167" s="19" t="s">
        <v>150</v>
      </c>
      <c r="N167" s="19" t="s">
        <v>150</v>
      </c>
      <c r="O167" s="17" t="s">
        <v>150</v>
      </c>
      <c r="P167" s="23"/>
      <c r="Q167" s="51"/>
    </row>
    <row r="168" spans="2:17" ht="12.75">
      <c r="B168" s="13" t="s">
        <v>150</v>
      </c>
      <c r="C168" s="13" t="s">
        <v>150</v>
      </c>
      <c r="D168" s="16" t="s">
        <v>150</v>
      </c>
      <c r="E168" s="16" t="s">
        <v>150</v>
      </c>
      <c r="F168" s="17" t="s">
        <v>150</v>
      </c>
      <c r="G168" s="19" t="s">
        <v>150</v>
      </c>
      <c r="H168" s="19" t="s">
        <v>150</v>
      </c>
      <c r="I168" s="19" t="s">
        <v>150</v>
      </c>
      <c r="J168" s="19" t="s">
        <v>150</v>
      </c>
      <c r="K168" s="19" t="s">
        <v>150</v>
      </c>
      <c r="L168" s="19" t="s">
        <v>150</v>
      </c>
      <c r="M168" s="19" t="s">
        <v>150</v>
      </c>
      <c r="N168" s="19" t="s">
        <v>150</v>
      </c>
      <c r="O168" s="17" t="s">
        <v>150</v>
      </c>
      <c r="P168" s="23"/>
      <c r="Q168" s="51"/>
    </row>
    <row r="169" spans="4:17" ht="12.75">
      <c r="D169" s="19" t="s">
        <v>150</v>
      </c>
      <c r="E169" s="19" t="s">
        <v>150</v>
      </c>
      <c r="F169" s="17" t="s">
        <v>150</v>
      </c>
      <c r="G169" s="19" t="s">
        <v>150</v>
      </c>
      <c r="H169" s="19" t="s">
        <v>150</v>
      </c>
      <c r="I169" s="19" t="s">
        <v>150</v>
      </c>
      <c r="J169" s="19" t="s">
        <v>150</v>
      </c>
      <c r="K169" s="19" t="s">
        <v>150</v>
      </c>
      <c r="L169" s="19" t="s">
        <v>150</v>
      </c>
      <c r="M169" s="19" t="s">
        <v>150</v>
      </c>
      <c r="N169" s="19" t="s">
        <v>150</v>
      </c>
      <c r="O169" s="17" t="s">
        <v>150</v>
      </c>
      <c r="P169" s="23"/>
      <c r="Q169" s="51"/>
    </row>
    <row r="170" spans="4:17" ht="12.75">
      <c r="D170" s="19" t="s">
        <v>150</v>
      </c>
      <c r="E170" s="19" t="s">
        <v>150</v>
      </c>
      <c r="F170" s="17" t="s">
        <v>150</v>
      </c>
      <c r="G170" s="19" t="s">
        <v>150</v>
      </c>
      <c r="H170" s="19" t="s">
        <v>150</v>
      </c>
      <c r="I170" s="19" t="s">
        <v>150</v>
      </c>
      <c r="J170" s="19" t="s">
        <v>150</v>
      </c>
      <c r="K170" s="19" t="s">
        <v>150</v>
      </c>
      <c r="L170" s="19" t="s">
        <v>150</v>
      </c>
      <c r="M170" s="19" t="s">
        <v>150</v>
      </c>
      <c r="N170" s="19" t="s">
        <v>150</v>
      </c>
      <c r="O170" s="17" t="s">
        <v>150</v>
      </c>
      <c r="P170" s="23"/>
      <c r="Q170" s="51"/>
    </row>
    <row r="171" spans="4:17" ht="12.75">
      <c r="D171" s="19" t="s">
        <v>150</v>
      </c>
      <c r="E171" s="19" t="s">
        <v>150</v>
      </c>
      <c r="F171" s="17" t="s">
        <v>150</v>
      </c>
      <c r="G171" s="19" t="s">
        <v>150</v>
      </c>
      <c r="H171" s="19" t="s">
        <v>150</v>
      </c>
      <c r="I171" s="19" t="s">
        <v>150</v>
      </c>
      <c r="J171" s="19" t="s">
        <v>150</v>
      </c>
      <c r="K171" s="19" t="s">
        <v>150</v>
      </c>
      <c r="L171" s="19" t="s">
        <v>150</v>
      </c>
      <c r="M171" s="19" t="s">
        <v>150</v>
      </c>
      <c r="N171" s="19" t="s">
        <v>150</v>
      </c>
      <c r="O171" s="17" t="s">
        <v>150</v>
      </c>
      <c r="P171" s="23"/>
      <c r="Q171" s="51"/>
    </row>
    <row r="172" spans="4:17" ht="12.75">
      <c r="D172" s="19" t="s">
        <v>150</v>
      </c>
      <c r="E172" s="19" t="s">
        <v>150</v>
      </c>
      <c r="F172" s="17" t="s">
        <v>150</v>
      </c>
      <c r="G172" s="19" t="s">
        <v>150</v>
      </c>
      <c r="H172" s="19" t="s">
        <v>150</v>
      </c>
      <c r="I172" s="19" t="s">
        <v>150</v>
      </c>
      <c r="J172" s="19" t="s">
        <v>150</v>
      </c>
      <c r="K172" s="19" t="s">
        <v>150</v>
      </c>
      <c r="L172" s="19" t="s">
        <v>150</v>
      </c>
      <c r="M172" s="19" t="s">
        <v>150</v>
      </c>
      <c r="N172" s="19" t="s">
        <v>150</v>
      </c>
      <c r="O172" s="17" t="s">
        <v>150</v>
      </c>
      <c r="P172" s="23"/>
      <c r="Q172" s="51"/>
    </row>
    <row r="173" spans="4:17" ht="12.75">
      <c r="D173" s="19" t="s">
        <v>150</v>
      </c>
      <c r="E173" s="19" t="s">
        <v>150</v>
      </c>
      <c r="F173" s="17" t="s">
        <v>150</v>
      </c>
      <c r="G173" s="19" t="s">
        <v>150</v>
      </c>
      <c r="H173" s="19" t="s">
        <v>150</v>
      </c>
      <c r="I173" s="19" t="s">
        <v>150</v>
      </c>
      <c r="J173" s="19" t="s">
        <v>150</v>
      </c>
      <c r="K173" s="19" t="s">
        <v>150</v>
      </c>
      <c r="L173" s="19" t="s">
        <v>150</v>
      </c>
      <c r="M173" s="19" t="s">
        <v>150</v>
      </c>
      <c r="N173" s="19" t="s">
        <v>150</v>
      </c>
      <c r="O173" s="17" t="s">
        <v>150</v>
      </c>
      <c r="P173" s="23"/>
      <c r="Q173" s="51"/>
    </row>
    <row r="174" spans="4:17" ht="12.75">
      <c r="D174" s="19" t="s">
        <v>150</v>
      </c>
      <c r="E174" s="19" t="s">
        <v>150</v>
      </c>
      <c r="F174" s="17" t="s">
        <v>150</v>
      </c>
      <c r="G174" s="19" t="s">
        <v>150</v>
      </c>
      <c r="H174" s="19" t="s">
        <v>150</v>
      </c>
      <c r="I174" s="19" t="s">
        <v>150</v>
      </c>
      <c r="J174" s="19" t="s">
        <v>150</v>
      </c>
      <c r="K174" s="19" t="s">
        <v>150</v>
      </c>
      <c r="L174" s="19" t="s">
        <v>150</v>
      </c>
      <c r="M174" s="19" t="s">
        <v>150</v>
      </c>
      <c r="N174" s="19" t="s">
        <v>150</v>
      </c>
      <c r="O174" s="17" t="s">
        <v>150</v>
      </c>
      <c r="P174" s="23"/>
      <c r="Q174" s="51"/>
    </row>
    <row r="175" spans="4:17" ht="12.75">
      <c r="D175" s="19" t="s">
        <v>150</v>
      </c>
      <c r="E175" s="19" t="s">
        <v>150</v>
      </c>
      <c r="F175" s="17" t="s">
        <v>150</v>
      </c>
      <c r="G175" s="19" t="s">
        <v>150</v>
      </c>
      <c r="H175" s="19" t="s">
        <v>150</v>
      </c>
      <c r="I175" s="19" t="s">
        <v>150</v>
      </c>
      <c r="J175" s="19" t="s">
        <v>150</v>
      </c>
      <c r="K175" s="19" t="s">
        <v>150</v>
      </c>
      <c r="L175" s="19" t="s">
        <v>150</v>
      </c>
      <c r="M175" s="19" t="s">
        <v>150</v>
      </c>
      <c r="N175" s="19" t="s">
        <v>150</v>
      </c>
      <c r="O175" s="17" t="s">
        <v>150</v>
      </c>
      <c r="P175" s="23"/>
      <c r="Q175" s="51"/>
    </row>
    <row r="176" spans="4:17" ht="12.75">
      <c r="D176" s="19" t="s">
        <v>150</v>
      </c>
      <c r="E176" s="19" t="s">
        <v>150</v>
      </c>
      <c r="F176" s="17" t="s">
        <v>150</v>
      </c>
      <c r="G176" s="19" t="s">
        <v>150</v>
      </c>
      <c r="H176" s="19" t="s">
        <v>150</v>
      </c>
      <c r="I176" s="19" t="s">
        <v>150</v>
      </c>
      <c r="J176" s="19" t="s">
        <v>150</v>
      </c>
      <c r="K176" s="19" t="s">
        <v>150</v>
      </c>
      <c r="L176" s="19" t="s">
        <v>150</v>
      </c>
      <c r="M176" s="19" t="s">
        <v>150</v>
      </c>
      <c r="N176" s="19" t="s">
        <v>150</v>
      </c>
      <c r="O176" s="17" t="s">
        <v>150</v>
      </c>
      <c r="P176" s="23"/>
      <c r="Q176" s="51"/>
    </row>
    <row r="177" spans="4:17" ht="12.75">
      <c r="D177" s="19" t="s">
        <v>150</v>
      </c>
      <c r="E177" s="19" t="s">
        <v>150</v>
      </c>
      <c r="F177" s="17" t="s">
        <v>150</v>
      </c>
      <c r="G177" s="19" t="s">
        <v>150</v>
      </c>
      <c r="H177" s="19" t="s">
        <v>150</v>
      </c>
      <c r="I177" s="19" t="s">
        <v>150</v>
      </c>
      <c r="J177" s="19" t="s">
        <v>150</v>
      </c>
      <c r="K177" s="19" t="s">
        <v>150</v>
      </c>
      <c r="L177" s="19" t="s">
        <v>150</v>
      </c>
      <c r="M177" s="19" t="s">
        <v>150</v>
      </c>
      <c r="N177" s="19" t="s">
        <v>150</v>
      </c>
      <c r="O177" s="17" t="s">
        <v>150</v>
      </c>
      <c r="P177" s="23"/>
      <c r="Q177" s="51"/>
    </row>
    <row r="178" spans="4:17" ht="12.75">
      <c r="D178" s="19" t="s">
        <v>150</v>
      </c>
      <c r="E178" s="19" t="s">
        <v>150</v>
      </c>
      <c r="F178" s="17" t="s">
        <v>150</v>
      </c>
      <c r="G178" s="19" t="s">
        <v>150</v>
      </c>
      <c r="H178" s="19" t="s">
        <v>150</v>
      </c>
      <c r="I178" s="19" t="s">
        <v>150</v>
      </c>
      <c r="J178" s="19" t="s">
        <v>150</v>
      </c>
      <c r="K178" s="19" t="s">
        <v>150</v>
      </c>
      <c r="L178" s="19" t="s">
        <v>150</v>
      </c>
      <c r="M178" s="19" t="s">
        <v>150</v>
      </c>
      <c r="N178" s="19" t="s">
        <v>150</v>
      </c>
      <c r="O178" s="17" t="s">
        <v>150</v>
      </c>
      <c r="P178" s="23"/>
      <c r="Q178" s="51"/>
    </row>
    <row r="179" spans="4:17" ht="12.75">
      <c r="D179" s="19" t="s">
        <v>150</v>
      </c>
      <c r="E179" s="19" t="s">
        <v>150</v>
      </c>
      <c r="F179" s="17" t="s">
        <v>150</v>
      </c>
      <c r="G179" s="19" t="s">
        <v>150</v>
      </c>
      <c r="H179" s="19" t="s">
        <v>150</v>
      </c>
      <c r="I179" s="19" t="s">
        <v>150</v>
      </c>
      <c r="J179" s="19" t="s">
        <v>150</v>
      </c>
      <c r="K179" s="19" t="s">
        <v>150</v>
      </c>
      <c r="L179" s="19" t="s">
        <v>150</v>
      </c>
      <c r="M179" s="19" t="s">
        <v>150</v>
      </c>
      <c r="N179" s="19" t="s">
        <v>150</v>
      </c>
      <c r="O179" s="17" t="s">
        <v>150</v>
      </c>
      <c r="P179" s="23"/>
      <c r="Q179" s="51"/>
    </row>
    <row r="180" spans="4:17" ht="12.75">
      <c r="D180" s="19" t="s">
        <v>150</v>
      </c>
      <c r="E180" s="19" t="s">
        <v>150</v>
      </c>
      <c r="F180" s="17" t="s">
        <v>150</v>
      </c>
      <c r="G180" s="19" t="s">
        <v>150</v>
      </c>
      <c r="H180" s="19" t="s">
        <v>150</v>
      </c>
      <c r="I180" s="19" t="s">
        <v>150</v>
      </c>
      <c r="J180" s="19" t="s">
        <v>150</v>
      </c>
      <c r="K180" s="19" t="s">
        <v>150</v>
      </c>
      <c r="L180" s="19" t="s">
        <v>150</v>
      </c>
      <c r="M180" s="19" t="s">
        <v>150</v>
      </c>
      <c r="N180" s="19" t="s">
        <v>150</v>
      </c>
      <c r="O180" s="17" t="s">
        <v>150</v>
      </c>
      <c r="P180" s="23"/>
      <c r="Q180" s="51"/>
    </row>
    <row r="181" spans="4:17" ht="12.75">
      <c r="D181" s="19" t="s">
        <v>150</v>
      </c>
      <c r="E181" s="19" t="s">
        <v>150</v>
      </c>
      <c r="F181" s="17" t="s">
        <v>150</v>
      </c>
      <c r="G181" s="19" t="s">
        <v>150</v>
      </c>
      <c r="H181" s="19" t="s">
        <v>150</v>
      </c>
      <c r="I181" s="19" t="s">
        <v>150</v>
      </c>
      <c r="J181" s="19" t="s">
        <v>150</v>
      </c>
      <c r="K181" s="19" t="s">
        <v>150</v>
      </c>
      <c r="L181" s="19" t="s">
        <v>150</v>
      </c>
      <c r="M181" s="19" t="s">
        <v>150</v>
      </c>
      <c r="N181" s="19" t="s">
        <v>150</v>
      </c>
      <c r="O181" s="17" t="s">
        <v>150</v>
      </c>
      <c r="P181" s="23"/>
      <c r="Q181" s="51"/>
    </row>
    <row r="182" spans="4:17" ht="12.75">
      <c r="D182" s="19" t="s">
        <v>150</v>
      </c>
      <c r="E182" s="19" t="s">
        <v>150</v>
      </c>
      <c r="F182" s="17" t="s">
        <v>150</v>
      </c>
      <c r="G182" s="19" t="s">
        <v>150</v>
      </c>
      <c r="H182" s="19" t="s">
        <v>150</v>
      </c>
      <c r="I182" s="19" t="s">
        <v>150</v>
      </c>
      <c r="J182" s="19" t="s">
        <v>150</v>
      </c>
      <c r="K182" s="19" t="s">
        <v>150</v>
      </c>
      <c r="L182" s="19" t="s">
        <v>150</v>
      </c>
      <c r="M182" s="19" t="s">
        <v>150</v>
      </c>
      <c r="N182" s="19" t="s">
        <v>150</v>
      </c>
      <c r="O182" s="17" t="s">
        <v>150</v>
      </c>
      <c r="P182" s="23"/>
      <c r="Q182" s="51"/>
    </row>
  </sheetData>
  <mergeCells count="3">
    <mergeCell ref="B142:O142"/>
    <mergeCell ref="B140:O140"/>
    <mergeCell ref="B141:O141"/>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6"/>
  <sheetViews>
    <sheetView workbookViewId="0" topLeftCell="B1">
      <pane xSplit="4" ySplit="16" topLeftCell="Q17" activePane="bottomRight" state="frozen"/>
      <selection pane="topLeft" activeCell="B1" sqref="B1"/>
      <selection pane="topRight" activeCell="F1" sqref="F1"/>
      <selection pane="bottomLeft" activeCell="B4" sqref="B4"/>
      <selection pane="bottomRight" activeCell="AH68" sqref="AH68"/>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customWidth="1" outlineLevel="1"/>
    <col min="6" max="7" width="10.140625" style="13" customWidth="1"/>
    <col min="8" max="8" width="10.140625" style="23" customWidth="1"/>
    <col min="9" max="10" width="8.7109375" style="24" customWidth="1"/>
    <col min="11" max="12" width="11.140625" style="13" bestFit="1" customWidth="1"/>
    <col min="13" max="14" width="10.140625" style="13" customWidth="1"/>
    <col min="15" max="18" width="9.28125" style="13" customWidth="1"/>
    <col min="19" max="19" width="13.57421875" style="13" customWidth="1"/>
    <col min="20" max="20" width="15.28125" style="13" bestFit="1" customWidth="1"/>
    <col min="21" max="22" width="9.28125" style="13" customWidth="1"/>
    <col min="23" max="23" width="11.8515625" style="13" customWidth="1"/>
    <col min="24" max="24" width="10.28125" style="13" bestFit="1" customWidth="1"/>
    <col min="25" max="25" width="15.28125" style="13" customWidth="1"/>
    <col min="26" max="26" width="11.00390625" style="13" bestFit="1" customWidth="1"/>
    <col min="27" max="31" width="11.00390625" style="13" customWidth="1"/>
    <col min="32" max="32" width="20.140625" style="13" customWidth="1"/>
    <col min="33" max="33" width="17.7109375" style="13" bestFit="1" customWidth="1"/>
    <col min="34" max="41" width="11.00390625" style="13" customWidth="1"/>
    <col min="42" max="47" width="11.28125" style="13" customWidth="1"/>
    <col min="48" max="48" width="9.57421875" style="13" bestFit="1" customWidth="1"/>
    <col min="49" max="50" width="9.57421875" style="13" customWidth="1"/>
    <col min="51" max="51" width="11.140625" style="13" customWidth="1"/>
    <col min="52" max="52" width="11.57421875" style="13" customWidth="1"/>
    <col min="53" max="53" width="9.57421875" style="13" customWidth="1"/>
    <col min="54" max="54" width="9.57421875" style="13" bestFit="1" customWidth="1"/>
    <col min="55" max="55" width="9.57421875" style="13" customWidth="1"/>
    <col min="56" max="57" width="9.140625" style="13" customWidth="1"/>
    <col min="58" max="58" width="10.7109375" style="13" customWidth="1"/>
    <col min="59" max="59" width="13.421875" style="13" customWidth="1"/>
    <col min="60" max="61" width="10.28125" style="13" bestFit="1" customWidth="1"/>
    <col min="62" max="62" width="11.8515625" style="13" customWidth="1"/>
    <col min="63" max="66" width="9.140625" style="13" customWidth="1"/>
    <col min="67" max="67" width="18.7109375" style="13" bestFit="1" customWidth="1"/>
    <col min="68" max="68" width="18.7109375" style="13" customWidth="1"/>
    <col min="69" max="69" width="15.00390625" style="13" bestFit="1" customWidth="1"/>
    <col min="70" max="70" width="17.7109375" style="13" bestFit="1" customWidth="1"/>
    <col min="71" max="71" width="9.140625" style="13" customWidth="1"/>
    <col min="72" max="72" width="15.7109375" style="13" bestFit="1" customWidth="1"/>
    <col min="73" max="73" width="21.00390625" style="13" bestFit="1" customWidth="1"/>
    <col min="74" max="74" width="14.57421875" style="13" bestFit="1" customWidth="1"/>
    <col min="75" max="75" width="15.00390625" style="13" bestFit="1" customWidth="1"/>
    <col min="76" max="76" width="9.140625" style="13" customWidth="1"/>
    <col min="77" max="77" width="15.00390625" style="13" bestFit="1" customWidth="1"/>
    <col min="78" max="78" width="20.28125" style="13" bestFit="1" customWidth="1"/>
    <col min="79" max="80" width="15.00390625" style="13" bestFit="1" customWidth="1"/>
    <col min="81" max="16384" width="9.140625" style="13" customWidth="1"/>
  </cols>
  <sheetData>
    <row r="1" spans="14:47" ht="12.75">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row>
    <row r="2" spans="15:41" ht="12.75">
      <c r="O2" s="56"/>
      <c r="P2" s="56"/>
      <c r="Q2" s="56"/>
      <c r="R2" s="56"/>
      <c r="S2" s="54" t="s">
        <v>214</v>
      </c>
      <c r="T2" s="84">
        <v>2200000000</v>
      </c>
      <c r="U2" s="56"/>
      <c r="V2" s="56"/>
      <c r="W2" s="56"/>
      <c r="Y2" s="54" t="s">
        <v>198</v>
      </c>
      <c r="Z2" s="77">
        <v>90</v>
      </c>
      <c r="AA2" s="56"/>
      <c r="AB2" s="56"/>
      <c r="AC2" s="56"/>
      <c r="AD2" s="56"/>
      <c r="AE2" s="56"/>
      <c r="AF2" s="56"/>
      <c r="AG2" s="56"/>
      <c r="AH2" s="56"/>
      <c r="AI2" s="56"/>
      <c r="AJ2" s="56"/>
      <c r="AK2" s="56"/>
      <c r="AL2" s="56"/>
      <c r="AM2" s="56"/>
      <c r="AN2" s="56"/>
      <c r="AO2" s="56"/>
    </row>
    <row r="3" spans="15:68" ht="12.75">
      <c r="O3" s="56"/>
      <c r="P3" s="56"/>
      <c r="Q3" s="56"/>
      <c r="R3" s="56"/>
      <c r="S3" s="54" t="s">
        <v>204</v>
      </c>
      <c r="T3" s="57">
        <f>SUM(H17:H150)</f>
        <v>7063.367000000001</v>
      </c>
      <c r="U3" s="56"/>
      <c r="V3" s="56"/>
      <c r="W3" s="56"/>
      <c r="Y3" s="54" t="s">
        <v>199</v>
      </c>
      <c r="Z3" s="77">
        <v>140</v>
      </c>
      <c r="AA3" s="56"/>
      <c r="AB3" s="56"/>
      <c r="AC3" s="56"/>
      <c r="AD3" s="56"/>
      <c r="AE3" s="56"/>
      <c r="AF3" s="56"/>
      <c r="AG3" s="56"/>
      <c r="AH3" s="56"/>
      <c r="AI3" s="56"/>
      <c r="AJ3" s="56"/>
      <c r="AK3" s="56"/>
      <c r="AL3" s="56"/>
      <c r="AM3" s="56"/>
      <c r="AN3" s="56"/>
      <c r="AO3" s="56"/>
      <c r="BO3" s="53"/>
      <c r="BP3" s="53"/>
    </row>
    <row r="4" spans="15:68" ht="12.75">
      <c r="O4" s="57"/>
      <c r="P4" s="57"/>
      <c r="Q4" s="57"/>
      <c r="R4" s="57"/>
      <c r="S4" s="83" t="s">
        <v>213</v>
      </c>
      <c r="T4" s="56">
        <f>T2/(T3*8760)</f>
        <v>35.55550101126212</v>
      </c>
      <c r="U4" s="57"/>
      <c r="V4" s="57"/>
      <c r="W4" s="57"/>
      <c r="AA4" s="57"/>
      <c r="AB4" s="57"/>
      <c r="AC4" s="57"/>
      <c r="AD4" s="57"/>
      <c r="AE4" s="57"/>
      <c r="AF4" s="57"/>
      <c r="AG4" s="57"/>
      <c r="AH4" s="57"/>
      <c r="AI4" s="57"/>
      <c r="AJ4" s="57"/>
      <c r="AK4" s="57"/>
      <c r="AL4" s="57"/>
      <c r="AM4" s="57"/>
      <c r="AN4" s="57"/>
      <c r="AO4" s="57"/>
      <c r="AW4" s="54"/>
      <c r="AX4" s="57"/>
      <c r="AY4" s="57"/>
      <c r="AZ4" s="57"/>
      <c r="BO4" s="53"/>
      <c r="BP4" s="53"/>
    </row>
    <row r="5" spans="15:52" ht="12.75">
      <c r="O5" s="57"/>
      <c r="P5" s="57"/>
      <c r="Q5" s="57"/>
      <c r="R5" s="57"/>
      <c r="S5" s="54" t="s">
        <v>191</v>
      </c>
      <c r="T5" s="78">
        <v>63.12</v>
      </c>
      <c r="U5" s="57"/>
      <c r="V5" s="57"/>
      <c r="W5" s="57"/>
      <c r="AA5" s="57"/>
      <c r="AB5" s="57"/>
      <c r="AC5" s="57"/>
      <c r="AD5" s="57"/>
      <c r="AE5" s="57"/>
      <c r="AF5" s="57"/>
      <c r="AG5" s="57"/>
      <c r="AH5" s="57"/>
      <c r="AI5" s="57"/>
      <c r="AJ5" s="57"/>
      <c r="AK5" s="57"/>
      <c r="AL5" s="57"/>
      <c r="AM5" s="57"/>
      <c r="AN5" s="57"/>
      <c r="AO5" s="57"/>
      <c r="AW5" s="54"/>
      <c r="AX5" s="57"/>
      <c r="AY5" s="57"/>
      <c r="AZ5" s="57"/>
    </row>
    <row r="6" spans="15:62" ht="12.75">
      <c r="O6" s="57"/>
      <c r="P6" s="57"/>
      <c r="Q6" s="57"/>
      <c r="R6" s="57"/>
      <c r="W6" s="57"/>
      <c r="AA6" s="57"/>
      <c r="AB6" s="57"/>
      <c r="AC6" s="57"/>
      <c r="AD6" s="57"/>
      <c r="AE6" s="57"/>
      <c r="AF6" s="57"/>
      <c r="AG6" s="57"/>
      <c r="AH6" s="57"/>
      <c r="AI6" s="57"/>
      <c r="AJ6" s="57"/>
      <c r="AK6" s="57"/>
      <c r="AL6" s="57"/>
      <c r="AM6" s="57"/>
      <c r="AN6" s="57"/>
      <c r="AO6" s="57"/>
      <c r="AW6" s="54"/>
      <c r="AX6" s="57"/>
      <c r="AY6" s="57"/>
      <c r="AZ6" s="57"/>
      <c r="BH6" s="54"/>
      <c r="BI6" s="54"/>
      <c r="BJ6" s="56"/>
    </row>
    <row r="7" spans="15:70" ht="12.75">
      <c r="O7" s="87"/>
      <c r="P7" s="87"/>
      <c r="Q7" s="87"/>
      <c r="R7" s="87"/>
      <c r="S7" s="85"/>
      <c r="T7" s="85"/>
      <c r="U7" s="85"/>
      <c r="V7" s="85"/>
      <c r="W7" s="87"/>
      <c r="X7" s="85"/>
      <c r="Y7" s="98"/>
      <c r="Z7" s="85"/>
      <c r="AA7" s="87"/>
      <c r="AB7" s="87"/>
      <c r="AC7" s="87"/>
      <c r="AD7" s="87"/>
      <c r="AE7" s="87"/>
      <c r="AF7" s="87"/>
      <c r="AG7" s="87"/>
      <c r="AH7" s="87"/>
      <c r="AI7" s="87"/>
      <c r="AJ7" s="87"/>
      <c r="AK7" s="87"/>
      <c r="AL7" s="87"/>
      <c r="AM7" s="87"/>
      <c r="AN7" s="87"/>
      <c r="AO7" s="87"/>
      <c r="AP7" s="85"/>
      <c r="AQ7" s="85"/>
      <c r="AR7" s="85"/>
      <c r="AS7" s="85"/>
      <c r="AT7" s="85"/>
      <c r="AU7" s="85"/>
      <c r="AV7" s="85"/>
      <c r="AW7" s="95"/>
      <c r="AX7" s="87"/>
      <c r="AY7" s="87"/>
      <c r="AZ7" s="87"/>
      <c r="BA7" s="85"/>
      <c r="BB7" s="85"/>
      <c r="BC7" s="85"/>
      <c r="BD7" s="85"/>
      <c r="BE7" s="85"/>
      <c r="BF7" s="85"/>
      <c r="BG7" s="85"/>
      <c r="BH7" s="95"/>
      <c r="BI7" s="95"/>
      <c r="BJ7" s="96"/>
      <c r="BK7" s="85"/>
      <c r="BL7" s="85"/>
      <c r="BM7" s="85"/>
      <c r="BP7" s="85" t="b">
        <f ca="1">ROUND(BO9,0)=ROUND(BP9,0)</f>
        <v>1</v>
      </c>
      <c r="BQ7" s="85" t="b">
        <f ca="1">ROUND(BO9,0)=ROUND(BQ9,0)</f>
        <v>1</v>
      </c>
      <c r="BR7" s="85" t="b">
        <f ca="1">ROUND(BO9,0)=ROUND(BR9,0)</f>
        <v>1</v>
      </c>
    </row>
    <row r="8" spans="15:70" ht="12.75">
      <c r="O8" s="87"/>
      <c r="P8" s="87"/>
      <c r="Q8" s="87"/>
      <c r="R8" s="87"/>
      <c r="T8" s="85"/>
      <c r="U8" s="85"/>
      <c r="V8" s="85"/>
      <c r="W8" s="87"/>
      <c r="X8" s="85"/>
      <c r="Z8" s="85"/>
      <c r="AA8" s="87"/>
      <c r="AB8" s="87"/>
      <c r="AC8" s="87"/>
      <c r="AD8" s="87"/>
      <c r="AE8" s="87"/>
      <c r="AF8" s="87"/>
      <c r="AG8" s="87"/>
      <c r="AH8" s="87"/>
      <c r="AI8" s="87"/>
      <c r="AJ8" s="87"/>
      <c r="AK8" s="87"/>
      <c r="AL8" s="87"/>
      <c r="AM8" s="87"/>
      <c r="AN8" s="87"/>
      <c r="AO8" s="87"/>
      <c r="AP8" s="85"/>
      <c r="AQ8" s="85"/>
      <c r="AR8" s="85"/>
      <c r="AS8" s="85"/>
      <c r="AT8" s="85"/>
      <c r="AU8" s="85"/>
      <c r="AV8" s="85"/>
      <c r="AW8" s="95"/>
      <c r="AX8" s="87"/>
      <c r="AY8" s="87"/>
      <c r="AZ8" s="87"/>
      <c r="BA8" s="85"/>
      <c r="BB8" s="85"/>
      <c r="BC8" s="85"/>
      <c r="BD8" s="85"/>
      <c r="BE8" s="85"/>
      <c r="BF8" s="85"/>
      <c r="BG8" s="85"/>
      <c r="BH8" s="95"/>
      <c r="BI8" s="95"/>
      <c r="BJ8" s="96"/>
      <c r="BK8" s="85"/>
      <c r="BL8" s="85"/>
      <c r="BM8" s="85"/>
      <c r="BO8" s="101" t="str">
        <f>O15</f>
        <v>Rollover Tier</v>
      </c>
      <c r="BP8" s="102" t="str">
        <f>AB15</f>
        <v>Rollover 50/50 Tier</v>
      </c>
      <c r="BQ8" s="102" t="str">
        <f>AP15</f>
        <v>Hybrid Tier</v>
      </c>
      <c r="BR8" s="103" t="str">
        <f>BD15</f>
        <v>Melded</v>
      </c>
    </row>
    <row r="9" spans="15:70" ht="24">
      <c r="O9" s="87"/>
      <c r="P9" s="87"/>
      <c r="Q9" s="87"/>
      <c r="R9" s="87"/>
      <c r="S9" s="86" t="s">
        <v>226</v>
      </c>
      <c r="T9" s="96"/>
      <c r="U9" s="98"/>
      <c r="V9" s="87"/>
      <c r="W9" s="87"/>
      <c r="X9" s="85"/>
      <c r="Y9" s="86" t="s">
        <v>232</v>
      </c>
      <c r="Z9" s="96"/>
      <c r="AA9" s="85"/>
      <c r="AB9" s="85"/>
      <c r="AC9" s="85"/>
      <c r="AD9" s="85"/>
      <c r="AE9" s="85"/>
      <c r="AF9" s="86" t="s">
        <v>226</v>
      </c>
      <c r="AG9" s="85"/>
      <c r="AI9" s="85"/>
      <c r="AJ9" s="85"/>
      <c r="AK9" s="85"/>
      <c r="AL9" s="86" t="s">
        <v>232</v>
      </c>
      <c r="AM9" s="85"/>
      <c r="AN9" s="85"/>
      <c r="AO9" s="85"/>
      <c r="AP9" s="85"/>
      <c r="AQ9" s="85"/>
      <c r="AR9" s="85"/>
      <c r="AS9" s="85"/>
      <c r="AT9" s="86" t="s">
        <v>226</v>
      </c>
      <c r="AU9" s="85"/>
      <c r="AV9" s="85"/>
      <c r="AW9" s="95"/>
      <c r="AX9" s="96"/>
      <c r="AY9" s="96"/>
      <c r="AZ9" s="86" t="s">
        <v>232</v>
      </c>
      <c r="BA9" s="85"/>
      <c r="BB9" s="85"/>
      <c r="BC9" s="85"/>
      <c r="BD9" s="85"/>
      <c r="BE9" s="85"/>
      <c r="BF9" s="86" t="s">
        <v>226</v>
      </c>
      <c r="BH9" s="85"/>
      <c r="BI9" s="85"/>
      <c r="BJ9" s="86" t="s">
        <v>232</v>
      </c>
      <c r="BK9" s="85"/>
      <c r="BL9" s="85"/>
      <c r="BM9" s="85"/>
      <c r="BO9" s="90">
        <f ca="1">X14+Y12-Y10</f>
        <v>920.4841399999982</v>
      </c>
      <c r="BP9" s="90">
        <f ca="1">AK14+AL12-AL10</f>
        <v>920.4841399999975</v>
      </c>
      <c r="BQ9" s="90">
        <f ca="1">AY14+AZ12</f>
        <v>920.4841400000003</v>
      </c>
      <c r="BR9" s="90">
        <f ca="1">BJ12</f>
        <v>920.4841399999996</v>
      </c>
    </row>
    <row r="10" spans="13:65" ht="12.75">
      <c r="M10" s="54"/>
      <c r="O10" s="96"/>
      <c r="P10" s="96"/>
      <c r="Q10" s="96"/>
      <c r="R10" s="96"/>
      <c r="S10" s="94">
        <f>MAX(0,$T$3-Q14)</f>
        <v>388.97800000000007</v>
      </c>
      <c r="T10" s="85"/>
      <c r="U10" s="96"/>
      <c r="V10" s="96"/>
      <c r="W10" s="87"/>
      <c r="X10" s="85"/>
      <c r="Y10" s="94">
        <f ca="1">MAX(0,$T$3-W14)</f>
        <v>338.3610000000017</v>
      </c>
      <c r="Z10" s="85"/>
      <c r="AA10" s="85"/>
      <c r="AC10" s="85"/>
      <c r="AD10" s="85"/>
      <c r="AE10" s="85"/>
      <c r="AF10" s="94">
        <f>MAX(0,$T$3-AD14)</f>
        <v>149.6175000000021</v>
      </c>
      <c r="AG10" s="85"/>
      <c r="AH10" s="85"/>
      <c r="AI10" s="85"/>
      <c r="AJ10" s="85"/>
      <c r="AK10" s="85"/>
      <c r="AL10" s="94">
        <f ca="1">MAX(0,$T$3-AJ14)</f>
        <v>175.18415000000277</v>
      </c>
      <c r="AM10" s="85"/>
      <c r="AN10" s="85"/>
      <c r="AO10" s="85"/>
      <c r="AP10" s="85"/>
      <c r="AQ10" s="85"/>
      <c r="AR10" s="85"/>
      <c r="AS10" s="85"/>
      <c r="AT10" s="94">
        <f>MAX(0,$T$3-AR14)</f>
        <v>0</v>
      </c>
      <c r="AU10" s="85"/>
      <c r="AV10" s="85"/>
      <c r="AW10" s="85"/>
      <c r="AX10" s="85"/>
      <c r="AY10" s="85"/>
      <c r="AZ10" s="94">
        <f ca="1">MAX(0,$T$3-AX14)</f>
        <v>0</v>
      </c>
      <c r="BA10" s="85"/>
      <c r="BB10" s="85"/>
      <c r="BC10" s="85"/>
      <c r="BD10" s="85"/>
      <c r="BE10" s="85"/>
      <c r="BF10" s="88">
        <f>MAX(0,$T$3-BE14)</f>
        <v>0</v>
      </c>
      <c r="BH10" s="85"/>
      <c r="BI10" s="85"/>
      <c r="BJ10" s="88">
        <f ca="1">MAX(0,$T$3-BI14)</f>
        <v>0</v>
      </c>
      <c r="BK10" s="85"/>
      <c r="BL10" s="85"/>
      <c r="BM10" s="85"/>
    </row>
    <row r="11" spans="14:70" ht="36">
      <c r="N11" s="85"/>
      <c r="O11" s="85"/>
      <c r="P11" s="85"/>
      <c r="Q11" s="85"/>
      <c r="R11" s="85"/>
      <c r="S11" s="86" t="s">
        <v>230</v>
      </c>
      <c r="T11" s="85"/>
      <c r="U11" s="85"/>
      <c r="V11" s="85"/>
      <c r="W11" s="87"/>
      <c r="X11" s="85"/>
      <c r="Y11" s="86" t="s">
        <v>231</v>
      </c>
      <c r="Z11" s="85"/>
      <c r="AA11" s="85"/>
      <c r="AB11" s="86" t="s">
        <v>236</v>
      </c>
      <c r="AC11" s="85"/>
      <c r="AD11" s="85"/>
      <c r="AE11" s="85"/>
      <c r="AF11" s="86" t="s">
        <v>230</v>
      </c>
      <c r="AG11" s="85"/>
      <c r="AH11" s="85"/>
      <c r="AI11" s="85"/>
      <c r="AJ11" s="87"/>
      <c r="AK11" s="85"/>
      <c r="AL11" s="86" t="s">
        <v>231</v>
      </c>
      <c r="AM11" s="85"/>
      <c r="AN11" s="85"/>
      <c r="AO11" s="85"/>
      <c r="AP11" s="85"/>
      <c r="AQ11" s="85"/>
      <c r="AR11" s="85"/>
      <c r="AS11" s="85"/>
      <c r="AT11" s="86" t="s">
        <v>230</v>
      </c>
      <c r="AU11" s="85"/>
      <c r="AV11" s="85"/>
      <c r="AW11" s="85"/>
      <c r="AX11" s="85"/>
      <c r="AY11" s="85"/>
      <c r="AZ11" s="86" t="s">
        <v>231</v>
      </c>
      <c r="BA11" s="85"/>
      <c r="BB11" s="85"/>
      <c r="BC11" s="85"/>
      <c r="BD11" s="85"/>
      <c r="BE11" s="85"/>
      <c r="BF11" s="86" t="s">
        <v>216</v>
      </c>
      <c r="BG11" s="85"/>
      <c r="BH11" s="85"/>
      <c r="BI11" s="85"/>
      <c r="BJ11" s="86" t="s">
        <v>221</v>
      </c>
      <c r="BK11" s="85"/>
      <c r="BL11" s="85"/>
      <c r="BM11" s="85"/>
      <c r="BN11" s="85"/>
      <c r="BO11" s="85"/>
      <c r="BP11" s="85"/>
      <c r="BQ11" s="85"/>
      <c r="BR11" s="85"/>
    </row>
    <row r="12" spans="14:70" ht="12.75">
      <c r="N12" s="85"/>
      <c r="O12" s="85"/>
      <c r="P12" s="85"/>
      <c r="Q12" s="85"/>
      <c r="R12" s="85"/>
      <c r="S12" s="88">
        <f>MAX(0,Q14-$T$3)</f>
        <v>0</v>
      </c>
      <c r="T12" s="85"/>
      <c r="U12" s="85"/>
      <c r="V12" s="85"/>
      <c r="W12" s="87"/>
      <c r="X12" s="85"/>
      <c r="Y12" s="88">
        <f ca="1">MAX(0,W14-$T$3)</f>
        <v>0</v>
      </c>
      <c r="Z12" s="85"/>
      <c r="AA12" s="85"/>
      <c r="AB12" s="99">
        <v>0.5</v>
      </c>
      <c r="AC12" s="85"/>
      <c r="AD12" s="85"/>
      <c r="AE12" s="85"/>
      <c r="AF12" s="88">
        <f>MAX(0,AD14-$T$3)</f>
        <v>0</v>
      </c>
      <c r="AG12" s="85"/>
      <c r="AH12" s="85"/>
      <c r="AI12" s="85"/>
      <c r="AJ12" s="87"/>
      <c r="AK12" s="85"/>
      <c r="AL12" s="88">
        <f ca="1">MAX(0,AJ14-$T$3)</f>
        <v>0</v>
      </c>
      <c r="AM12" s="85"/>
      <c r="AN12" s="85"/>
      <c r="AO12" s="85"/>
      <c r="AP12" s="85"/>
      <c r="AQ12" s="85"/>
      <c r="AR12" s="85"/>
      <c r="AS12" s="85"/>
      <c r="AT12" s="90">
        <f>MAX(0,AR14-$T$3)</f>
        <v>89.74299999999948</v>
      </c>
      <c r="AU12" s="85"/>
      <c r="AV12" s="85"/>
      <c r="AW12" s="85"/>
      <c r="AX12" s="85"/>
      <c r="AY12" s="85"/>
      <c r="AZ12" s="88">
        <f ca="1">MAX(0,AX14-$T$3)</f>
        <v>93.8149000000003</v>
      </c>
      <c r="BA12" s="85"/>
      <c r="BB12" s="85"/>
      <c r="BC12" s="85"/>
      <c r="BD12" s="85"/>
      <c r="BE12" s="85"/>
      <c r="BF12" s="90">
        <f>MAX(0,BE14-$T$3)</f>
        <v>89.74299999999948</v>
      </c>
      <c r="BG12" s="85"/>
      <c r="BH12" s="85"/>
      <c r="BI12" s="85"/>
      <c r="BJ12" s="90">
        <f ca="1">MAX(0,BI14-$T$3)</f>
        <v>920.4841399999996</v>
      </c>
      <c r="BK12" s="85"/>
      <c r="BL12" s="85"/>
      <c r="BM12" s="85"/>
      <c r="BN12" s="85"/>
      <c r="BO12" s="85"/>
      <c r="BP12" s="85"/>
      <c r="BQ12" s="85"/>
      <c r="BR12" s="85"/>
    </row>
    <row r="13" spans="14:70" ht="48">
      <c r="N13" s="85"/>
      <c r="O13" s="86" t="s">
        <v>215</v>
      </c>
      <c r="P13" s="86" t="s">
        <v>241</v>
      </c>
      <c r="Q13" s="86" t="s">
        <v>218</v>
      </c>
      <c r="R13" s="86" t="s">
        <v>228</v>
      </c>
      <c r="S13" s="86" t="s">
        <v>217</v>
      </c>
      <c r="T13" s="86" t="s">
        <v>219</v>
      </c>
      <c r="U13" s="85"/>
      <c r="V13" s="86" t="s">
        <v>235</v>
      </c>
      <c r="W13" s="86" t="s">
        <v>220</v>
      </c>
      <c r="X13" s="86" t="s">
        <v>229</v>
      </c>
      <c r="Y13" s="86" t="s">
        <v>222</v>
      </c>
      <c r="Z13" s="86" t="s">
        <v>223</v>
      </c>
      <c r="AA13" s="85"/>
      <c r="AB13" s="86" t="s">
        <v>215</v>
      </c>
      <c r="AC13" s="85"/>
      <c r="AD13" s="86" t="s">
        <v>218</v>
      </c>
      <c r="AE13" s="86" t="s">
        <v>228</v>
      </c>
      <c r="AF13" s="86" t="s">
        <v>217</v>
      </c>
      <c r="AG13" s="86" t="s">
        <v>219</v>
      </c>
      <c r="AH13" s="85"/>
      <c r="AI13" s="86" t="s">
        <v>235</v>
      </c>
      <c r="AJ13" s="86" t="s">
        <v>220</v>
      </c>
      <c r="AK13" s="86" t="s">
        <v>229</v>
      </c>
      <c r="AL13" s="86" t="s">
        <v>222</v>
      </c>
      <c r="AM13" s="86" t="s">
        <v>223</v>
      </c>
      <c r="AN13" s="100"/>
      <c r="AO13" s="85"/>
      <c r="AP13" s="86" t="s">
        <v>215</v>
      </c>
      <c r="AQ13" s="85"/>
      <c r="AR13" s="86" t="s">
        <v>218</v>
      </c>
      <c r="AS13" s="86" t="s">
        <v>228</v>
      </c>
      <c r="AT13" s="86" t="s">
        <v>217</v>
      </c>
      <c r="AU13" s="86" t="s">
        <v>219</v>
      </c>
      <c r="AV13" s="85"/>
      <c r="AW13" s="86" t="s">
        <v>235</v>
      </c>
      <c r="AX13" s="86" t="s">
        <v>220</v>
      </c>
      <c r="AY13" s="86" t="s">
        <v>229</v>
      </c>
      <c r="AZ13" s="86" t="s">
        <v>222</v>
      </c>
      <c r="BA13" s="86" t="s">
        <v>223</v>
      </c>
      <c r="BB13" s="85"/>
      <c r="BC13" s="85"/>
      <c r="BD13" s="85"/>
      <c r="BE13" s="86" t="s">
        <v>225</v>
      </c>
      <c r="BF13" s="86" t="s">
        <v>227</v>
      </c>
      <c r="BG13" s="85"/>
      <c r="BH13" s="86" t="s">
        <v>235</v>
      </c>
      <c r="BI13" s="86" t="s">
        <v>233</v>
      </c>
      <c r="BJ13" s="86" t="s">
        <v>234</v>
      </c>
      <c r="BK13" s="85"/>
      <c r="BM13" s="85"/>
      <c r="BN13" s="85"/>
      <c r="BO13" s="85"/>
      <c r="BP13" s="85"/>
      <c r="BQ13" s="85"/>
      <c r="BR13" s="85"/>
    </row>
    <row r="14" spans="2:80" s="1" customFormat="1" ht="16.5" thickBot="1">
      <c r="B14" s="2" t="s">
        <v>171</v>
      </c>
      <c r="C14" s="3"/>
      <c r="D14" s="4"/>
      <c r="E14" s="4"/>
      <c r="F14" s="5"/>
      <c r="G14" s="5"/>
      <c r="H14" s="6"/>
      <c r="I14" s="4"/>
      <c r="J14" s="4"/>
      <c r="K14" s="4"/>
      <c r="L14" s="4"/>
      <c r="N14" s="85"/>
      <c r="O14" s="89">
        <f>SUM(O17:O150)</f>
        <v>7063.367000000001</v>
      </c>
      <c r="P14" s="92">
        <f>SUM(P17:P150)</f>
        <v>7153.110000000001</v>
      </c>
      <c r="Q14" s="89">
        <f>SUM(Q17:Q150)</f>
        <v>6674.389000000001</v>
      </c>
      <c r="R14" s="90">
        <f>SUM(R17:R150)</f>
        <v>478.72099999999983</v>
      </c>
      <c r="S14" s="90">
        <f>SUM(S17:S150)</f>
        <v>388.97800000000007</v>
      </c>
      <c r="T14" s="91">
        <f>($T$2-S10*$T$5*8760+S12*$T$5*8760)/(Q14*8760)</f>
        <v>33.949064274110405</v>
      </c>
      <c r="U14" s="85"/>
      <c r="V14" s="92">
        <f ca="1">SUM(V17:V150)</f>
        <v>7983.851140000001</v>
      </c>
      <c r="W14" s="92">
        <f ca="1">SUM(W17:W150)</f>
        <v>6725.005999999999</v>
      </c>
      <c r="X14" s="90">
        <f ca="1">SUM(X17:X150)</f>
        <v>1258.84514</v>
      </c>
      <c r="Y14" s="93">
        <f ca="1">SUM(Y17:Y150)</f>
        <v>338.3610000000001</v>
      </c>
      <c r="Z14" s="91">
        <f ca="1">($T$2-Y10*$T$5*8760+Y12*$T$5*8760)/(W14*8760)</f>
        <v>34.16862471073118</v>
      </c>
      <c r="AA14" s="85"/>
      <c r="AB14" s="90">
        <f>SUM(AB17:AB150)</f>
        <v>7108.2384999999995</v>
      </c>
      <c r="AC14" s="85"/>
      <c r="AD14" s="89">
        <f>SUM(AD17:AD150)</f>
        <v>6913.749499999999</v>
      </c>
      <c r="AE14" s="90">
        <f>SUM(AE17:AE150)</f>
        <v>239.36049999999997</v>
      </c>
      <c r="AF14" s="90">
        <f>SUM(AF17:AF150)</f>
        <v>194.48900000000003</v>
      </c>
      <c r="AG14" s="91">
        <f>($T$2-AF10*$T$5*8760+AF12*$T$5*8760)/(AD14*8760)</f>
        <v>34.95898946171183</v>
      </c>
      <c r="AH14" s="85"/>
      <c r="AI14" s="92">
        <f ca="1">SUM(AI17:AI150)</f>
        <v>7983.851140000001</v>
      </c>
      <c r="AJ14" s="92">
        <f ca="1">SUM(AJ17:AJ150)</f>
        <v>6888.182849999998</v>
      </c>
      <c r="AK14" s="90">
        <f ca="1">SUM(AK17:AK150)</f>
        <v>1095.6682900000003</v>
      </c>
      <c r="AL14" s="93">
        <f ca="1">SUM(AL17:AL150)</f>
        <v>220.05565000000007</v>
      </c>
      <c r="AM14" s="91">
        <f ca="1">($T$2-AL10*$T$5*8760+AL12*$T$5*8760)/(AJ14*8760)</f>
        <v>34.85446513131041</v>
      </c>
      <c r="AN14" s="91"/>
      <c r="AO14" s="85"/>
      <c r="AP14" s="89">
        <f>SUM(AP17:AP150)</f>
        <v>7542.088000000001</v>
      </c>
      <c r="AQ14" s="85"/>
      <c r="AR14" s="89">
        <f>SUM(AR17:AR150)</f>
        <v>7153.110000000001</v>
      </c>
      <c r="AS14" s="90">
        <f>SUM(AS17:AS150)</f>
        <v>0</v>
      </c>
      <c r="AT14" s="89">
        <f>SUM(AT17:AT150)</f>
        <v>388.97800000000007</v>
      </c>
      <c r="AU14" s="91">
        <f>($T$2-AT10*$T$5*8760+AT12*$T$5*8760)/(AR14*8760)</f>
        <v>35.90132553133049</v>
      </c>
      <c r="AV14" s="85"/>
      <c r="AW14" s="92">
        <f ca="1">SUM(AW17:AW150)</f>
        <v>7983.851140000001</v>
      </c>
      <c r="AX14" s="92">
        <f ca="1">SUM(AX17:AX150)</f>
        <v>7157.181900000001</v>
      </c>
      <c r="AY14" s="90">
        <f ca="1">SUM(AY17:AY150)</f>
        <v>826.66924</v>
      </c>
      <c r="AZ14" s="93">
        <f ca="1">SUM(AZ17:AZ150)</f>
        <v>384.90610000000004</v>
      </c>
      <c r="BA14" s="91">
        <f ca="1">($T$2-AZ10*$T$5*8760+AZ12*$T$5*8760)/(AX14*8760)</f>
        <v>35.9168109167961</v>
      </c>
      <c r="BB14" s="85"/>
      <c r="BC14" s="85"/>
      <c r="BD14" s="85"/>
      <c r="BE14" s="89">
        <f>SUM(BE17:BE150)</f>
        <v>7153.110000000001</v>
      </c>
      <c r="BF14" s="91">
        <f>IF(BF12=0,($T$2-BF10*$T$5*8760)/(BE14*8760),($T$2+BF12*$T$5*8760)/(BE14*8760))</f>
        <v>35.90132553133049</v>
      </c>
      <c r="BG14" s="85"/>
      <c r="BH14" s="92">
        <f ca="1">SUM(BH17:BH150)</f>
        <v>7983.851140000001</v>
      </c>
      <c r="BI14" s="89">
        <f ca="1">SUM(BI17:BI150)</f>
        <v>7983.851140000001</v>
      </c>
      <c r="BJ14" s="91">
        <f ca="1">IF(BJ12=0,($T$2-BJ10*$T$5*8760)/(BI14*8760),($T$2+BJ12*$T$5*8760)/(BI14*8760))</f>
        <v>38.73350166549015</v>
      </c>
      <c r="BK14" s="85"/>
      <c r="BL14" s="85"/>
      <c r="BM14" s="85"/>
      <c r="BN14" s="85"/>
      <c r="BO14" s="85"/>
      <c r="BP14" s="85" t="b">
        <f ca="1">ROUND(BO16,0)=ROUND(BP16,0)</f>
        <v>1</v>
      </c>
      <c r="BQ14" s="85" t="b">
        <f ca="1">ROUND(BO16,0)=ROUND(BQ16,0)</f>
        <v>1</v>
      </c>
      <c r="BR14" s="85" t="b">
        <f ca="1">ROUND(BO16,0)=ROUND(BR16,0)</f>
        <v>1</v>
      </c>
      <c r="BT14" s="85"/>
      <c r="BU14" s="85" t="b">
        <f>ROUND(BT16,0)=ROUND(BU16,0)</f>
        <v>1</v>
      </c>
      <c r="BV14" s="85" t="b">
        <f>ROUND(BT16,0)=ROUND(BV16,0)</f>
        <v>1</v>
      </c>
      <c r="BW14" s="85" t="b">
        <f>ROUND(BT16,0)=ROUND(BW16,0)</f>
        <v>1</v>
      </c>
      <c r="BY14" s="1" t="b">
        <f ca="1">ROUND(BY16,0)=ROUND(BO16,0)</f>
        <v>1</v>
      </c>
      <c r="BZ14" s="85" t="b">
        <f ca="1">ROUND(BY16,0)=ROUND(BZ16,0)</f>
        <v>1</v>
      </c>
      <c r="CA14" s="85" t="b">
        <f ca="1">ROUND(BY16,0)=ROUND(CA16,0)</f>
        <v>1</v>
      </c>
      <c r="CB14" s="85" t="b">
        <f ca="1">ROUND(BY16,0)=ROUND(CB16,0)</f>
        <v>1</v>
      </c>
    </row>
    <row r="15" spans="1:80" s="1" customFormat="1" ht="28.5" customHeight="1" outlineLevel="1">
      <c r="A15" s="7" t="s">
        <v>0</v>
      </c>
      <c r="B15" s="8"/>
      <c r="C15" s="3"/>
      <c r="D15" s="4"/>
      <c r="E15" s="4"/>
      <c r="F15" s="11" t="s">
        <v>151</v>
      </c>
      <c r="G15" s="11" t="s">
        <v>2</v>
      </c>
      <c r="H15" s="11" t="s">
        <v>3</v>
      </c>
      <c r="I15" s="10" t="s">
        <v>4</v>
      </c>
      <c r="J15" s="10" t="s">
        <v>5</v>
      </c>
      <c r="K15" s="10" t="s">
        <v>152</v>
      </c>
      <c r="L15" s="10" t="s">
        <v>153</v>
      </c>
      <c r="M15" s="10" t="s">
        <v>8</v>
      </c>
      <c r="N15" s="10" t="s">
        <v>9</v>
      </c>
      <c r="O15" s="178" t="s">
        <v>243</v>
      </c>
      <c r="P15" s="179"/>
      <c r="Q15" s="179"/>
      <c r="R15" s="179"/>
      <c r="S15" s="179"/>
      <c r="T15" s="179"/>
      <c r="U15" s="179"/>
      <c r="V15" s="179"/>
      <c r="W15" s="179"/>
      <c r="X15" s="179"/>
      <c r="Y15" s="179"/>
      <c r="Z15" s="179"/>
      <c r="AA15" s="180"/>
      <c r="AB15" s="187" t="s">
        <v>244</v>
      </c>
      <c r="AC15" s="188"/>
      <c r="AD15" s="188"/>
      <c r="AE15" s="188"/>
      <c r="AF15" s="188"/>
      <c r="AG15" s="188"/>
      <c r="AH15" s="188"/>
      <c r="AI15" s="188"/>
      <c r="AJ15" s="188"/>
      <c r="AK15" s="188"/>
      <c r="AL15" s="188"/>
      <c r="AM15" s="188"/>
      <c r="AN15" s="188"/>
      <c r="AO15" s="189"/>
      <c r="AP15" s="181" t="s">
        <v>194</v>
      </c>
      <c r="AQ15" s="182"/>
      <c r="AR15" s="182"/>
      <c r="AS15" s="182"/>
      <c r="AT15" s="182"/>
      <c r="AU15" s="182"/>
      <c r="AV15" s="182"/>
      <c r="AW15" s="182"/>
      <c r="AX15" s="182"/>
      <c r="AY15" s="182"/>
      <c r="AZ15" s="182"/>
      <c r="BA15" s="182"/>
      <c r="BB15" s="182"/>
      <c r="BC15" s="183"/>
      <c r="BD15" s="184" t="s">
        <v>195</v>
      </c>
      <c r="BE15" s="185"/>
      <c r="BF15" s="185"/>
      <c r="BG15" s="185"/>
      <c r="BH15" s="185"/>
      <c r="BI15" s="185"/>
      <c r="BJ15" s="185"/>
      <c r="BK15" s="185"/>
      <c r="BL15" s="185"/>
      <c r="BM15" s="186"/>
      <c r="BN15" s="60"/>
      <c r="BO15" s="52" t="str">
        <f>"End "&amp;BO8</f>
        <v>End Rollover Tier</v>
      </c>
      <c r="BP15" s="52" t="str">
        <f aca="true" t="shared" si="0" ref="BP15:BR15">"End "&amp;BP8</f>
        <v>End Rollover 50/50 Tier</v>
      </c>
      <c r="BQ15" s="52" t="str">
        <f t="shared" si="0"/>
        <v>End Hybrid Tier</v>
      </c>
      <c r="BR15" s="52" t="str">
        <f t="shared" si="0"/>
        <v>End Melded</v>
      </c>
      <c r="BT15" s="52" t="str">
        <f>"Start "&amp;BO8</f>
        <v>Start Rollover Tier</v>
      </c>
      <c r="BU15" s="52" t="str">
        <f aca="true" t="shared" si="1" ref="BU15:BW15">"Start "&amp;BP8</f>
        <v>Start Rollover 50/50 Tier</v>
      </c>
      <c r="BV15" s="52" t="str">
        <f t="shared" si="1"/>
        <v>Start Hybrid Tier</v>
      </c>
      <c r="BW15" s="52" t="str">
        <f t="shared" si="1"/>
        <v>Start Melded</v>
      </c>
      <c r="BY15" s="1" t="str">
        <f>BO15</f>
        <v>End Rollover Tier</v>
      </c>
      <c r="BZ15" s="37" t="str">
        <f aca="true" t="shared" si="2" ref="BZ15:CB15">BP15</f>
        <v>End Rollover 50/50 Tier</v>
      </c>
      <c r="CA15" s="37" t="str">
        <f t="shared" si="2"/>
        <v>End Hybrid Tier</v>
      </c>
      <c r="CB15" s="37" t="str">
        <f t="shared" si="2"/>
        <v>End Melded</v>
      </c>
    </row>
    <row r="16" spans="1:80" s="1" customFormat="1" ht="48.75" customHeight="1">
      <c r="A16" s="12" t="s">
        <v>11</v>
      </c>
      <c r="B16" s="28" t="s">
        <v>12</v>
      </c>
      <c r="C16" s="28" t="s">
        <v>13</v>
      </c>
      <c r="D16" s="25" t="s">
        <v>14</v>
      </c>
      <c r="E16" s="25" t="s">
        <v>15</v>
      </c>
      <c r="F16" s="28" t="s">
        <v>181</v>
      </c>
      <c r="G16" s="28" t="s">
        <v>182</v>
      </c>
      <c r="H16" s="29" t="s">
        <v>183</v>
      </c>
      <c r="I16" s="32" t="s">
        <v>184</v>
      </c>
      <c r="J16" s="32" t="s">
        <v>185</v>
      </c>
      <c r="K16" s="32" t="s">
        <v>186</v>
      </c>
      <c r="L16" s="32" t="s">
        <v>187</v>
      </c>
      <c r="M16" s="32" t="s">
        <v>188</v>
      </c>
      <c r="N16" s="32" t="s">
        <v>189</v>
      </c>
      <c r="O16" s="61" t="s">
        <v>190</v>
      </c>
      <c r="P16" s="32" t="s">
        <v>205</v>
      </c>
      <c r="Q16" s="32" t="s">
        <v>209</v>
      </c>
      <c r="R16" s="32" t="s">
        <v>206</v>
      </c>
      <c r="S16" s="32" t="s">
        <v>207</v>
      </c>
      <c r="T16" s="80" t="s">
        <v>196</v>
      </c>
      <c r="U16" s="32" t="s">
        <v>197</v>
      </c>
      <c r="V16" s="32" t="s">
        <v>208</v>
      </c>
      <c r="W16" s="32" t="s">
        <v>210</v>
      </c>
      <c r="X16" s="32" t="s">
        <v>211</v>
      </c>
      <c r="Y16" s="32" t="s">
        <v>212</v>
      </c>
      <c r="Z16" s="32" t="s">
        <v>200</v>
      </c>
      <c r="AA16" s="62" t="s">
        <v>201</v>
      </c>
      <c r="AB16" s="61" t="s">
        <v>190</v>
      </c>
      <c r="AC16" s="32" t="s">
        <v>205</v>
      </c>
      <c r="AD16" s="32" t="s">
        <v>209</v>
      </c>
      <c r="AE16" s="32" t="s">
        <v>206</v>
      </c>
      <c r="AF16" s="32" t="s">
        <v>207</v>
      </c>
      <c r="AG16" s="80" t="s">
        <v>196</v>
      </c>
      <c r="AH16" s="32" t="s">
        <v>197</v>
      </c>
      <c r="AI16" s="32" t="s">
        <v>208</v>
      </c>
      <c r="AJ16" s="32" t="s">
        <v>210</v>
      </c>
      <c r="AK16" s="32" t="s">
        <v>211</v>
      </c>
      <c r="AL16" s="32" t="s">
        <v>212</v>
      </c>
      <c r="AM16" s="32" t="s">
        <v>200</v>
      </c>
      <c r="AN16" s="32" t="s">
        <v>201</v>
      </c>
      <c r="AO16" s="62" t="s">
        <v>237</v>
      </c>
      <c r="AP16" s="61" t="s">
        <v>190</v>
      </c>
      <c r="AQ16" s="32" t="s">
        <v>205</v>
      </c>
      <c r="AR16" s="32" t="s">
        <v>209</v>
      </c>
      <c r="AS16" s="32" t="s">
        <v>206</v>
      </c>
      <c r="AT16" s="32" t="s">
        <v>207</v>
      </c>
      <c r="AU16" s="80" t="s">
        <v>196</v>
      </c>
      <c r="AV16" s="32" t="s">
        <v>197</v>
      </c>
      <c r="AW16" s="32" t="s">
        <v>208</v>
      </c>
      <c r="AX16" s="32" t="s">
        <v>210</v>
      </c>
      <c r="AY16" s="32" t="s">
        <v>211</v>
      </c>
      <c r="AZ16" s="32" t="s">
        <v>212</v>
      </c>
      <c r="BA16" s="32" t="s">
        <v>200</v>
      </c>
      <c r="BB16" s="32" t="s">
        <v>201</v>
      </c>
      <c r="BC16" s="62" t="s">
        <v>202</v>
      </c>
      <c r="BD16" s="61" t="s">
        <v>205</v>
      </c>
      <c r="BE16" s="32" t="s">
        <v>224</v>
      </c>
      <c r="BF16" s="32" t="s">
        <v>196</v>
      </c>
      <c r="BG16" s="32" t="s">
        <v>197</v>
      </c>
      <c r="BH16" s="32" t="s">
        <v>208</v>
      </c>
      <c r="BI16" s="32" t="s">
        <v>224</v>
      </c>
      <c r="BJ16" s="32" t="s">
        <v>200</v>
      </c>
      <c r="BK16" s="32" t="s">
        <v>201</v>
      </c>
      <c r="BL16" s="32" t="s">
        <v>202</v>
      </c>
      <c r="BM16" s="62" t="s">
        <v>203</v>
      </c>
      <c r="BO16" s="79">
        <f aca="true" t="shared" si="3" ref="BO16:BQ16">SUM(BO17:BO150)</f>
        <v>2708964400.1111665</v>
      </c>
      <c r="BP16" s="79">
        <f ca="1" t="shared" si="3"/>
        <v>2708964400.111168</v>
      </c>
      <c r="BQ16" s="79">
        <f ca="1" t="shared" si="3"/>
        <v>2708964400.1111703</v>
      </c>
      <c r="BR16" s="79">
        <f ca="1">SUM(BR17:BR150)</f>
        <v>2708964400.111167</v>
      </c>
      <c r="BT16" s="79">
        <f aca="true" t="shared" si="4" ref="BT16:BV16">SUM(BT17:BT150)</f>
        <v>2249621704.681601</v>
      </c>
      <c r="BU16" s="79">
        <f t="shared" si="4"/>
        <v>2249621704.6815987</v>
      </c>
      <c r="BV16" s="79">
        <f t="shared" si="4"/>
        <v>2249621704.681599</v>
      </c>
      <c r="BW16" s="79">
        <f>SUM(BW17:BW150)</f>
        <v>2249621704.681599</v>
      </c>
      <c r="BY16" s="79">
        <f aca="true" t="shared" si="5" ref="BY16:CB16">SUM(BY17:BY150)</f>
        <v>2708964400.1111665</v>
      </c>
      <c r="BZ16" s="79">
        <f ca="1" t="shared" si="5"/>
        <v>2708964400.111168</v>
      </c>
      <c r="CA16" s="79">
        <f ca="1" t="shared" si="5"/>
        <v>2708964400.111168</v>
      </c>
      <c r="CB16" s="79">
        <f ca="1" t="shared" si="5"/>
        <v>2708964400.111167</v>
      </c>
    </row>
    <row r="17" spans="2:80" ht="12.75">
      <c r="B17" s="14">
        <v>10005</v>
      </c>
      <c r="C17" s="15" t="s">
        <v>16</v>
      </c>
      <c r="D17" s="16">
        <f>RHWM!D4</f>
        <v>1</v>
      </c>
      <c r="E17" s="16">
        <f>RHWM!E4</f>
        <v>0</v>
      </c>
      <c r="F17" s="18">
        <f>RHWM!M4</f>
        <v>0.68</v>
      </c>
      <c r="G17" s="18">
        <f>RHWM!N4</f>
        <v>0.689</v>
      </c>
      <c r="H17" s="18">
        <f>RHWM!O4</f>
        <v>0.548</v>
      </c>
      <c r="I17" s="18">
        <v>0.132</v>
      </c>
      <c r="J17" s="18">
        <v>0.141</v>
      </c>
      <c r="K17" s="18">
        <v>0.132</v>
      </c>
      <c r="L17" s="18">
        <v>0.141</v>
      </c>
      <c r="M17" s="18">
        <v>0</v>
      </c>
      <c r="N17" s="18">
        <v>0</v>
      </c>
      <c r="O17" s="81">
        <f>H17</f>
        <v>0.548</v>
      </c>
      <c r="P17" s="63">
        <f>G17</f>
        <v>0.689</v>
      </c>
      <c r="Q17" s="63">
        <f>MIN(P17,O17)</f>
        <v>0.548</v>
      </c>
      <c r="R17" s="63">
        <f>MAX(0,P17-O17)</f>
        <v>0.1409999999999999</v>
      </c>
      <c r="S17" s="63">
        <f>MAX(0,O17-P17)</f>
        <v>0</v>
      </c>
      <c r="T17" s="67">
        <f aca="true" t="shared" si="6" ref="T17:T48">(Q17*$T$14+R17*$T$5)/(Q17+R17)</f>
        <v>39.91873326881349</v>
      </c>
      <c r="U17" s="138">
        <f aca="true" t="shared" si="7" ref="U17:U48">RANDBETWEEN($Z$2,$Z$3)/100</f>
        <v>1.2</v>
      </c>
      <c r="V17" s="66">
        <f aca="true" t="shared" si="8" ref="V17:V48">G17*U17</f>
        <v>0.8267999999999999</v>
      </c>
      <c r="W17" s="66">
        <f ca="1">MIN(V17,O17)</f>
        <v>0.548</v>
      </c>
      <c r="X17" s="66">
        <f ca="1">MAX(0,V17-O17)</f>
        <v>0.2787999999999998</v>
      </c>
      <c r="Y17" s="63">
        <f ca="1">MAX(0,O17-V17)</f>
        <v>0</v>
      </c>
      <c r="Z17" s="67">
        <f aca="true" t="shared" si="9" ref="Z17:Z48">(W17*$Z$14+X17*$T$5)/(W17+X17)</f>
        <v>43.93113490745124</v>
      </c>
      <c r="AA17" s="68">
        <f aca="true" t="shared" si="10" ref="AA17:AA48">Z17/T17-1</f>
        <v>0.1005142525845737</v>
      </c>
      <c r="AB17" s="81">
        <f aca="true" t="shared" si="11" ref="AB17:AB48">O17+R17*$AB$12-S17*$AB$12</f>
        <v>0.6185</v>
      </c>
      <c r="AC17" s="63">
        <f>P17</f>
        <v>0.689</v>
      </c>
      <c r="AD17" s="63">
        <f>MIN(AC17,AB17)</f>
        <v>0.6185</v>
      </c>
      <c r="AE17" s="63">
        <f>MAX(0,AC17-AB17)</f>
        <v>0.0704999999999999</v>
      </c>
      <c r="AF17" s="63">
        <f>MAX(0,AB17-AC17)</f>
        <v>0</v>
      </c>
      <c r="AG17" s="67">
        <f>(AD17*$AG$14+AE17*$T$5)/(AD17+AE17)</f>
        <v>37.84048618587629</v>
      </c>
      <c r="AH17" s="65">
        <f ca="1">U17</f>
        <v>1.2</v>
      </c>
      <c r="AI17" s="66">
        <f ca="1">V17</f>
        <v>0.8267999999999999</v>
      </c>
      <c r="AJ17" s="66">
        <f ca="1">MIN(AI17,AB17)</f>
        <v>0.6185</v>
      </c>
      <c r="AK17" s="66">
        <f ca="1">MAX(0,AI17-AB17)</f>
        <v>0.20829999999999982</v>
      </c>
      <c r="AL17" s="63">
        <f ca="1">MAX(0,AB17-AI17)</f>
        <v>0</v>
      </c>
      <c r="AM17" s="67">
        <f ca="1">(AJ17*$AM$14+AK17*$T$5)/(AJ17+AK17)</f>
        <v>41.9755475129602</v>
      </c>
      <c r="AN17" s="65">
        <f ca="1">AM17/AG17-1</f>
        <v>0.10927611518446323</v>
      </c>
      <c r="AO17" s="68">
        <f ca="1">AM17/Z17-1</f>
        <v>-0.044514838931678735</v>
      </c>
      <c r="AP17" s="81">
        <f aca="true" t="shared" si="12" ref="AP17:AP48">O17+R17</f>
        <v>0.689</v>
      </c>
      <c r="AQ17" s="63">
        <f aca="true" t="shared" si="13" ref="AQ17:AQ48">P17</f>
        <v>0.689</v>
      </c>
      <c r="AR17" s="63">
        <f>MIN(AQ17,AP17)</f>
        <v>0.689</v>
      </c>
      <c r="AS17" s="63">
        <f>MAX(0,AQ17-AP17)</f>
        <v>0</v>
      </c>
      <c r="AT17" s="63">
        <f>MAX(0,AP17-AQ17)</f>
        <v>0</v>
      </c>
      <c r="AU17" s="67">
        <f>$AU$14</f>
        <v>35.90132553133049</v>
      </c>
      <c r="AV17" s="69">
        <f aca="true" t="shared" si="14" ref="AV17:AV48">U17</f>
        <v>1.2</v>
      </c>
      <c r="AW17" s="66">
        <f aca="true" t="shared" si="15" ref="AW17:AW48">V17</f>
        <v>0.8267999999999999</v>
      </c>
      <c r="AX17" s="66">
        <f ca="1">MIN(AW17,AP17)</f>
        <v>0.689</v>
      </c>
      <c r="AY17" s="66">
        <f ca="1">MAX(0,AW17-AP17)</f>
        <v>0.13779999999999992</v>
      </c>
      <c r="AZ17" s="63">
        <f ca="1">MAX(0,AP17-AW17)</f>
        <v>0</v>
      </c>
      <c r="BA17" s="67">
        <f aca="true" t="shared" si="16" ref="BA17:BA48">(AX17*$BA$14+AY17*$T$5)/(AX17+AY17)</f>
        <v>40.450675763996756</v>
      </c>
      <c r="BB17" s="65">
        <f ca="1">BA17/AU17-1</f>
        <v>0.12671816890705379</v>
      </c>
      <c r="BC17" s="68">
        <f aca="true" t="shared" si="17" ref="BC17:BC48">BA17/Z17-1</f>
        <v>-0.07922534099760203</v>
      </c>
      <c r="BD17" s="81">
        <f>AQ17</f>
        <v>0.689</v>
      </c>
      <c r="BE17" s="63">
        <f>BD17</f>
        <v>0.689</v>
      </c>
      <c r="BF17" s="67">
        <f>$BF$14</f>
        <v>35.90132553133049</v>
      </c>
      <c r="BG17" s="69">
        <f aca="true" t="shared" si="18" ref="BG17:BG48">U17</f>
        <v>1.2</v>
      </c>
      <c r="BH17" s="70">
        <f aca="true" t="shared" si="19" ref="BH17:BH48">V17</f>
        <v>0.8267999999999999</v>
      </c>
      <c r="BI17" s="70">
        <f ca="1">BH17</f>
        <v>0.8267999999999999</v>
      </c>
      <c r="BJ17" s="67">
        <f ca="1">$BJ$14</f>
        <v>38.73350166549015</v>
      </c>
      <c r="BK17" s="65">
        <f ca="1">BJ17/BF17-1</f>
        <v>0.07888778735169732</v>
      </c>
      <c r="BL17" s="65">
        <f aca="true" t="shared" si="20" ref="BL17:BL48">BJ17/Z17-1</f>
        <v>-0.11831320208118512</v>
      </c>
      <c r="BM17" s="68">
        <f ca="1">BJ17/BA17-1</f>
        <v>-0.04245106085557615</v>
      </c>
      <c r="BO17" s="97">
        <f aca="true" t="shared" si="21" ref="BO17:BO48">W17*$Z$14*8760+X17*$T$5*8760</f>
        <v>318183.01811137074</v>
      </c>
      <c r="BP17" s="97">
        <f aca="true" t="shared" si="22" ref="BP17:BP48">AJ17*$AM$14*8760+AK17*$T$5*8760</f>
        <v>304019.15230934764</v>
      </c>
      <c r="BQ17" s="97">
        <f aca="true" t="shared" si="23" ref="BQ17:BQ48">AX17*$BA$14*8760+AY17*$T$5*8760</f>
        <v>292974.86000185116</v>
      </c>
      <c r="BR17" s="97">
        <f ca="1">BJ17*BI17*8760</f>
        <v>280537.76639075874</v>
      </c>
      <c r="BT17" s="97">
        <f>Q17*8760*$T$14+R17*8760*$T$5</f>
        <v>240935.1032665815</v>
      </c>
      <c r="BU17" s="97">
        <f>AD17*8760*$AG$14+AE17*8760*$T$5</f>
        <v>228391.55204292235</v>
      </c>
      <c r="BV17" s="97">
        <f>AR17*8760*$AU$14+AS17*8760*$T$5</f>
        <v>216687.47642991957</v>
      </c>
      <c r="BW17" s="97">
        <f>BE17*8760*$BF$14</f>
        <v>216687.47642991957</v>
      </c>
      <c r="BY17" s="97">
        <f ca="1">Z17*8760*V17</f>
        <v>318183.01811137074</v>
      </c>
      <c r="BZ17" s="97">
        <f ca="1">AM17*8760*AI17</f>
        <v>304019.15230934764</v>
      </c>
      <c r="CA17" s="97">
        <f ca="1">AM17*8760*AI17</f>
        <v>304019.15230934764</v>
      </c>
      <c r="CB17" s="97">
        <f ca="1">BJ17*8760*BH17</f>
        <v>280537.76639075874</v>
      </c>
    </row>
    <row r="18" spans="2:80" ht="12.75">
      <c r="B18" s="14">
        <v>10015</v>
      </c>
      <c r="C18" s="15" t="s">
        <v>17</v>
      </c>
      <c r="D18" s="16">
        <f>RHWM!D5</f>
        <v>1</v>
      </c>
      <c r="E18" s="16">
        <f>RHWM!E5</f>
        <v>0</v>
      </c>
      <c r="F18" s="18">
        <f>RHWM!M5</f>
        <v>0.582</v>
      </c>
      <c r="G18" s="18">
        <f>RHWM!N5</f>
        <v>0.583</v>
      </c>
      <c r="H18" s="18">
        <f>RHWM!O5</f>
        <v>0.573</v>
      </c>
      <c r="I18" s="18">
        <v>0.009</v>
      </c>
      <c r="J18" s="18">
        <v>0.01</v>
      </c>
      <c r="K18" s="18">
        <v>0.009</v>
      </c>
      <c r="L18" s="18">
        <v>0.01</v>
      </c>
      <c r="M18" s="18">
        <v>0</v>
      </c>
      <c r="N18" s="18">
        <v>0</v>
      </c>
      <c r="O18" s="81">
        <f aca="true" t="shared" si="24" ref="O18:O81">H18</f>
        <v>0.573</v>
      </c>
      <c r="P18" s="63">
        <f aca="true" t="shared" si="25" ref="P18:P81">G18</f>
        <v>0.583</v>
      </c>
      <c r="Q18" s="63">
        <f aca="true" t="shared" si="26" ref="Q18:Q81">MIN(P18,O18)</f>
        <v>0.573</v>
      </c>
      <c r="R18" s="63">
        <f aca="true" t="shared" si="27" ref="R18:R81">MAX(0,P18-O18)</f>
        <v>0.010000000000000009</v>
      </c>
      <c r="S18" s="63">
        <f aca="true" t="shared" si="28" ref="S18:S81">MAX(0,O18-P18)</f>
        <v>0</v>
      </c>
      <c r="T18" s="67">
        <f t="shared" si="6"/>
        <v>34.44942337747043</v>
      </c>
      <c r="U18" s="138">
        <f ca="1" t="shared" si="7"/>
        <v>1.3</v>
      </c>
      <c r="V18" s="66">
        <f ca="1" t="shared" si="8"/>
        <v>0.7579</v>
      </c>
      <c r="W18" s="66">
        <f aca="true" t="shared" si="29" ref="W18:W81">MIN(V18,O18)</f>
        <v>0.573</v>
      </c>
      <c r="X18" s="66">
        <f aca="true" t="shared" si="30" ref="X18:X81">MAX(0,V18-O18)</f>
        <v>0.18490000000000006</v>
      </c>
      <c r="Y18" s="63">
        <f aca="true" t="shared" si="31" ref="Y18:Y81">MAX(0,O18-V18)</f>
        <v>0</v>
      </c>
      <c r="Z18" s="67">
        <f ca="1" t="shared" si="9"/>
        <v>41.23170597605089</v>
      </c>
      <c r="AA18" s="68">
        <f ca="1" t="shared" si="10"/>
        <v>0.1968765202327305</v>
      </c>
      <c r="AB18" s="81">
        <f t="shared" si="11"/>
        <v>0.578</v>
      </c>
      <c r="AC18" s="63">
        <f aca="true" t="shared" si="32" ref="AC18:AC81">P18</f>
        <v>0.583</v>
      </c>
      <c r="AD18" s="63">
        <f aca="true" t="shared" si="33" ref="AD18:AD81">MIN(AC18,AB18)</f>
        <v>0.578</v>
      </c>
      <c r="AE18" s="63">
        <f aca="true" t="shared" si="34" ref="AE18:AE81">MAX(0,AC18-AB18)</f>
        <v>0.0050000000000000044</v>
      </c>
      <c r="AF18" s="63">
        <f aca="true" t="shared" si="35" ref="AF18:AF81">MAX(0,AB18-AC18)</f>
        <v>0</v>
      </c>
      <c r="AG18" s="67">
        <f aca="true" t="shared" si="36" ref="AG18:AG81">(AD18*$AG$14+AE18*$T$5)/(AD18+AE18)</f>
        <v>35.20050756238325</v>
      </c>
      <c r="AH18" s="65">
        <f aca="true" t="shared" si="37" ref="AH18:AH81">U18</f>
        <v>1.3</v>
      </c>
      <c r="AI18" s="66">
        <f aca="true" t="shared" si="38" ref="AI18:AI81">V18</f>
        <v>0.7579</v>
      </c>
      <c r="AJ18" s="66">
        <f aca="true" t="shared" si="39" ref="AJ18:AJ81">MIN(AI18,AB18)</f>
        <v>0.578</v>
      </c>
      <c r="AK18" s="66">
        <f aca="true" t="shared" si="40" ref="AK18:AK81">MAX(0,AI18-AB18)</f>
        <v>0.17990000000000006</v>
      </c>
      <c r="AL18" s="63">
        <f aca="true" t="shared" si="41" ref="AL18:AL81">MAX(0,AB18-AI18)</f>
        <v>0</v>
      </c>
      <c r="AM18" s="67">
        <f aca="true" t="shared" si="42" ref="AM18:AM81">(AJ18*$AM$14+AK18*$T$5)/(AJ18+AK18)</f>
        <v>41.56375359004805</v>
      </c>
      <c r="AN18" s="65">
        <f aca="true" t="shared" si="43" ref="AN18:AN81">AM18/AG18-1</f>
        <v>0.18077142826385928</v>
      </c>
      <c r="AO18" s="68">
        <f aca="true" t="shared" si="44" ref="AO18:AO81">AM18/Z18-1</f>
        <v>0.008053210657595233</v>
      </c>
      <c r="AP18" s="81">
        <f t="shared" si="12"/>
        <v>0.583</v>
      </c>
      <c r="AQ18" s="63">
        <f t="shared" si="13"/>
        <v>0.583</v>
      </c>
      <c r="AR18" s="63">
        <f aca="true" t="shared" si="45" ref="AR18:AR81">MIN(AQ18,AP18)</f>
        <v>0.583</v>
      </c>
      <c r="AS18" s="63">
        <f aca="true" t="shared" si="46" ref="AS18:AS81">MAX(0,AQ18-AP18)</f>
        <v>0</v>
      </c>
      <c r="AT18" s="63">
        <f aca="true" t="shared" si="47" ref="AT18:AT81">MAX(0,AP18-AQ18)</f>
        <v>0</v>
      </c>
      <c r="AU18" s="67">
        <f aca="true" t="shared" si="48" ref="AU18:AU81">$AU$14</f>
        <v>35.90132553133049</v>
      </c>
      <c r="AV18" s="69">
        <f ca="1" t="shared" si="14"/>
        <v>1.3</v>
      </c>
      <c r="AW18" s="66">
        <f ca="1" t="shared" si="15"/>
        <v>0.7579</v>
      </c>
      <c r="AX18" s="66">
        <f aca="true" t="shared" si="49" ref="AX18:AX81">MIN(AW18,AP18)</f>
        <v>0.583</v>
      </c>
      <c r="AY18" s="66">
        <f aca="true" t="shared" si="50" ref="AY18:AY81">MAX(0,AW18-AP18)</f>
        <v>0.17490000000000006</v>
      </c>
      <c r="AZ18" s="63">
        <f aca="true" t="shared" si="51" ref="AZ18:AZ81">MAX(0,AP18-AW18)</f>
        <v>0</v>
      </c>
      <c r="BA18" s="67">
        <f ca="1" t="shared" si="16"/>
        <v>42.194469935997006</v>
      </c>
      <c r="BB18" s="65">
        <f aca="true" t="shared" si="52" ref="BB18:BB81">BA18/AU18-1</f>
        <v>0.175290029310327</v>
      </c>
      <c r="BC18" s="68">
        <f ca="1" t="shared" si="17"/>
        <v>0.023350087927609176</v>
      </c>
      <c r="BD18" s="81">
        <f aca="true" t="shared" si="53" ref="BD18:BD81">AQ18</f>
        <v>0.583</v>
      </c>
      <c r="BE18" s="63">
        <f aca="true" t="shared" si="54" ref="BE18:BE81">BD18</f>
        <v>0.583</v>
      </c>
      <c r="BF18" s="67">
        <f aca="true" t="shared" si="55" ref="BF18:BF81">$BF$14</f>
        <v>35.90132553133049</v>
      </c>
      <c r="BG18" s="69">
        <f ca="1" t="shared" si="18"/>
        <v>1.3</v>
      </c>
      <c r="BH18" s="70">
        <f ca="1" t="shared" si="19"/>
        <v>0.7579</v>
      </c>
      <c r="BI18" s="70">
        <f aca="true" t="shared" si="56" ref="BI18:BI81">BH18</f>
        <v>0.7579</v>
      </c>
      <c r="BJ18" s="67">
        <f aca="true" t="shared" si="57" ref="BJ18:BJ81">$BJ$14</f>
        <v>38.73350166549015</v>
      </c>
      <c r="BK18" s="65">
        <f aca="true" t="shared" si="58" ref="BK18:BK81">BJ18/BF18-1</f>
        <v>0.07888778735169732</v>
      </c>
      <c r="BL18" s="65">
        <f ca="1" t="shared" si="20"/>
        <v>-0.060589399623964146</v>
      </c>
      <c r="BM18" s="68">
        <f aca="true" t="shared" si="59" ref="BM18:BM81">BJ18/BA18-1</f>
        <v>-0.08202421492097545</v>
      </c>
      <c r="BO18" s="97">
        <f ca="1" t="shared" si="21"/>
        <v>273745.70724302094</v>
      </c>
      <c r="BP18" s="97">
        <f ca="1" t="shared" si="22"/>
        <v>275950.2390900614</v>
      </c>
      <c r="BQ18" s="97">
        <f ca="1" t="shared" si="23"/>
        <v>280137.69357695105</v>
      </c>
      <c r="BR18" s="97">
        <f aca="true" t="shared" si="60" ref="BR18:BR81">BJ18*BI18*8760</f>
        <v>257159.6191915289</v>
      </c>
      <c r="BT18" s="97">
        <f aca="true" t="shared" si="61" ref="BT18:BT81">Q18*8760*$T$14+R18*8760*$T$5</f>
        <v>175935.9611426117</v>
      </c>
      <c r="BU18" s="97">
        <f aca="true" t="shared" si="62" ref="BU18:BU81">AD18*8760*$AG$14+AE18*8760*$T$5</f>
        <v>179771.80816169624</v>
      </c>
      <c r="BV18" s="97">
        <f aca="true" t="shared" si="63" ref="BV18:BV81">AR18*8760*$AU$14+AS18*8760*$T$5</f>
        <v>183350.94159454733</v>
      </c>
      <c r="BW18" s="97">
        <f aca="true" t="shared" si="64" ref="BW18:BW81">BE18*8760*$BF$14</f>
        <v>183350.94159454733</v>
      </c>
      <c r="BY18" s="97">
        <f aca="true" t="shared" si="65" ref="BY18:BY81">Z18*8760*V18</f>
        <v>273745.707243021</v>
      </c>
      <c r="BZ18" s="97">
        <f aca="true" t="shared" si="66" ref="BZ18:BZ81">AM18*8760*AI18</f>
        <v>275950.2390900614</v>
      </c>
      <c r="CA18" s="97">
        <f aca="true" t="shared" si="67" ref="CA18:CA81">AM18*8760*AI18</f>
        <v>275950.2390900614</v>
      </c>
      <c r="CB18" s="97">
        <f aca="true" t="shared" si="68" ref="CB18:CB81">BJ18*8760*BH18</f>
        <v>257159.61919152888</v>
      </c>
    </row>
    <row r="19" spans="2:80" ht="12.75">
      <c r="B19" s="14">
        <v>10024</v>
      </c>
      <c r="C19" s="15" t="s">
        <v>18</v>
      </c>
      <c r="D19" s="16">
        <f>RHWM!D6</f>
        <v>1</v>
      </c>
      <c r="E19" s="16">
        <f>RHWM!E6</f>
        <v>0</v>
      </c>
      <c r="F19" s="18">
        <f>RHWM!M6</f>
        <v>211.167</v>
      </c>
      <c r="G19" s="18">
        <f>RHWM!N6</f>
        <v>212.387</v>
      </c>
      <c r="H19" s="18">
        <f>RHWM!O6</f>
        <v>200.923</v>
      </c>
      <c r="I19" s="18">
        <v>10.244</v>
      </c>
      <c r="J19" s="18">
        <v>11.464</v>
      </c>
      <c r="K19" s="18">
        <v>0</v>
      </c>
      <c r="L19" s="18">
        <v>0</v>
      </c>
      <c r="M19" s="18">
        <v>10.244</v>
      </c>
      <c r="N19" s="18">
        <v>11.464</v>
      </c>
      <c r="O19" s="81">
        <f t="shared" si="24"/>
        <v>200.923</v>
      </c>
      <c r="P19" s="63">
        <f t="shared" si="25"/>
        <v>212.387</v>
      </c>
      <c r="Q19" s="63">
        <f t="shared" si="26"/>
        <v>200.923</v>
      </c>
      <c r="R19" s="63">
        <f t="shared" si="27"/>
        <v>11.463999999999999</v>
      </c>
      <c r="S19" s="63">
        <f t="shared" si="28"/>
        <v>0</v>
      </c>
      <c r="T19" s="67">
        <f t="shared" si="6"/>
        <v>35.52362207266493</v>
      </c>
      <c r="U19" s="138">
        <f ca="1" t="shared" si="7"/>
        <v>1.37</v>
      </c>
      <c r="V19" s="66">
        <f ca="1" t="shared" si="8"/>
        <v>290.97019</v>
      </c>
      <c r="W19" s="66">
        <f ca="1" t="shared" si="29"/>
        <v>200.923</v>
      </c>
      <c r="X19" s="66">
        <f ca="1" t="shared" si="30"/>
        <v>90.04719</v>
      </c>
      <c r="Y19" s="63">
        <f ca="1" t="shared" si="31"/>
        <v>0</v>
      </c>
      <c r="Z19" s="67">
        <f ca="1" t="shared" si="9"/>
        <v>43.128271028569074</v>
      </c>
      <c r="AA19" s="68">
        <f ca="1" t="shared" si="10"/>
        <v>0.2140730171137546</v>
      </c>
      <c r="AB19" s="81">
        <f t="shared" si="11"/>
        <v>206.655</v>
      </c>
      <c r="AC19" s="63">
        <f t="shared" si="32"/>
        <v>212.387</v>
      </c>
      <c r="AD19" s="63">
        <f t="shared" si="33"/>
        <v>206.655</v>
      </c>
      <c r="AE19" s="63">
        <f t="shared" si="34"/>
        <v>5.731999999999999</v>
      </c>
      <c r="AF19" s="63">
        <f t="shared" si="35"/>
        <v>0</v>
      </c>
      <c r="AG19" s="67">
        <f t="shared" si="36"/>
        <v>35.719012026207146</v>
      </c>
      <c r="AH19" s="65">
        <f ca="1" t="shared" si="37"/>
        <v>1.37</v>
      </c>
      <c r="AI19" s="66">
        <f ca="1" t="shared" si="38"/>
        <v>290.97019</v>
      </c>
      <c r="AJ19" s="66">
        <f ca="1" t="shared" si="39"/>
        <v>206.655</v>
      </c>
      <c r="AK19" s="66">
        <f ca="1" t="shared" si="40"/>
        <v>84.31519</v>
      </c>
      <c r="AL19" s="63">
        <f ca="1" t="shared" si="41"/>
        <v>0</v>
      </c>
      <c r="AM19" s="67">
        <f ca="1" t="shared" si="42"/>
        <v>43.04504280837481</v>
      </c>
      <c r="AN19" s="65">
        <f ca="1" t="shared" si="43"/>
        <v>0.2051017194090512</v>
      </c>
      <c r="AO19" s="68">
        <f ca="1" t="shared" si="44"/>
        <v>-0.0019297833696865219</v>
      </c>
      <c r="AP19" s="81">
        <f t="shared" si="12"/>
        <v>212.387</v>
      </c>
      <c r="AQ19" s="63">
        <f t="shared" si="13"/>
        <v>212.387</v>
      </c>
      <c r="AR19" s="63">
        <f t="shared" si="45"/>
        <v>212.387</v>
      </c>
      <c r="AS19" s="63">
        <f t="shared" si="46"/>
        <v>0</v>
      </c>
      <c r="AT19" s="63">
        <f t="shared" si="47"/>
        <v>0</v>
      </c>
      <c r="AU19" s="67">
        <f t="shared" si="48"/>
        <v>35.90132553133049</v>
      </c>
      <c r="AV19" s="69">
        <f ca="1" t="shared" si="14"/>
        <v>1.37</v>
      </c>
      <c r="AW19" s="66">
        <f ca="1" t="shared" si="15"/>
        <v>290.97019</v>
      </c>
      <c r="AX19" s="66">
        <f ca="1" t="shared" si="49"/>
        <v>212.387</v>
      </c>
      <c r="AY19" s="66">
        <f ca="1" t="shared" si="50"/>
        <v>78.58319</v>
      </c>
      <c r="AZ19" s="63">
        <f ca="1" t="shared" si="51"/>
        <v>0</v>
      </c>
      <c r="BA19" s="67">
        <f ca="1" t="shared" si="16"/>
        <v>43.26365760350081</v>
      </c>
      <c r="BB19" s="65">
        <f ca="1" t="shared" si="52"/>
        <v>0.20507131598094697</v>
      </c>
      <c r="BC19" s="68">
        <f ca="1" t="shared" si="17"/>
        <v>0.0031391607338502325</v>
      </c>
      <c r="BD19" s="81">
        <f t="shared" si="53"/>
        <v>212.387</v>
      </c>
      <c r="BE19" s="63">
        <f t="shared" si="54"/>
        <v>212.387</v>
      </c>
      <c r="BF19" s="67">
        <f t="shared" si="55"/>
        <v>35.90132553133049</v>
      </c>
      <c r="BG19" s="69">
        <f ca="1" t="shared" si="18"/>
        <v>1.37</v>
      </c>
      <c r="BH19" s="70">
        <f ca="1" t="shared" si="19"/>
        <v>290.97019</v>
      </c>
      <c r="BI19" s="70">
        <f ca="1" t="shared" si="56"/>
        <v>290.97019</v>
      </c>
      <c r="BJ19" s="67">
        <f ca="1" t="shared" si="57"/>
        <v>38.73350166549015</v>
      </c>
      <c r="BK19" s="65">
        <f ca="1" t="shared" si="58"/>
        <v>0.07888778735169732</v>
      </c>
      <c r="BL19" s="65">
        <f ca="1" t="shared" si="20"/>
        <v>-0.10189996626963627</v>
      </c>
      <c r="BM19" s="68">
        <f ca="1" t="shared" si="59"/>
        <v>-0.10471042415156517</v>
      </c>
      <c r="BO19" s="97">
        <f ca="1" t="shared" si="21"/>
        <v>109929601.04825515</v>
      </c>
      <c r="BP19" s="97">
        <f ca="1" t="shared" si="22"/>
        <v>109717460.73231596</v>
      </c>
      <c r="BQ19" s="97">
        <f ca="1" t="shared" si="23"/>
        <v>110274687.73535363</v>
      </c>
      <c r="BR19" s="97">
        <f ca="1" t="shared" si="60"/>
        <v>98727778.40940335</v>
      </c>
      <c r="BT19" s="97">
        <f t="shared" si="61"/>
        <v>66092058.365248464</v>
      </c>
      <c r="BU19" s="97">
        <f t="shared" si="62"/>
        <v>66455583.35116011</v>
      </c>
      <c r="BV19" s="97">
        <f t="shared" si="63"/>
        <v>66794779.472454764</v>
      </c>
      <c r="BW19" s="97">
        <f t="shared" si="64"/>
        <v>66794779.472454764</v>
      </c>
      <c r="BY19" s="97">
        <f ca="1" t="shared" si="65"/>
        <v>109929601.04825513</v>
      </c>
      <c r="BZ19" s="97">
        <f ca="1" t="shared" si="66"/>
        <v>109717460.73231594</v>
      </c>
      <c r="CA19" s="97">
        <f ca="1" t="shared" si="67"/>
        <v>109717460.73231594</v>
      </c>
      <c r="CB19" s="97">
        <f ca="1" t="shared" si="68"/>
        <v>98727778.40940335</v>
      </c>
    </row>
    <row r="20" spans="2:80" ht="12.75">
      <c r="B20" s="14">
        <v>10025</v>
      </c>
      <c r="C20" s="15" t="s">
        <v>19</v>
      </c>
      <c r="D20" s="16">
        <f>RHWM!D7</f>
        <v>1</v>
      </c>
      <c r="E20" s="16">
        <f>RHWM!E7</f>
        <v>0</v>
      </c>
      <c r="F20" s="18">
        <f>RHWM!M7</f>
        <v>64.824</v>
      </c>
      <c r="G20" s="18">
        <f>RHWM!N7</f>
        <v>65.037</v>
      </c>
      <c r="H20" s="18">
        <f>RHWM!O7</f>
        <v>59.659</v>
      </c>
      <c r="I20" s="18">
        <v>5.165</v>
      </c>
      <c r="J20" s="18">
        <v>5.378</v>
      </c>
      <c r="K20" s="18">
        <v>0</v>
      </c>
      <c r="L20" s="18">
        <v>0</v>
      </c>
      <c r="M20" s="18">
        <v>5.165</v>
      </c>
      <c r="N20" s="18">
        <v>5.378</v>
      </c>
      <c r="O20" s="81">
        <f t="shared" si="24"/>
        <v>59.659</v>
      </c>
      <c r="P20" s="63">
        <f t="shared" si="25"/>
        <v>65.037</v>
      </c>
      <c r="Q20" s="63">
        <f t="shared" si="26"/>
        <v>59.659</v>
      </c>
      <c r="R20" s="63">
        <f t="shared" si="27"/>
        <v>5.378000000000007</v>
      </c>
      <c r="S20" s="63">
        <f t="shared" si="28"/>
        <v>0</v>
      </c>
      <c r="T20" s="67">
        <f t="shared" si="6"/>
        <v>36.36124952764046</v>
      </c>
      <c r="U20" s="138">
        <f ca="1" t="shared" si="7"/>
        <v>1.09</v>
      </c>
      <c r="V20" s="66">
        <f ca="1" t="shared" si="8"/>
        <v>70.89033</v>
      </c>
      <c r="W20" s="66">
        <f ca="1" t="shared" si="29"/>
        <v>59.659</v>
      </c>
      <c r="X20" s="66">
        <f ca="1" t="shared" si="30"/>
        <v>11.231330000000007</v>
      </c>
      <c r="Y20" s="63">
        <f ca="1" t="shared" si="31"/>
        <v>0</v>
      </c>
      <c r="Z20" s="67">
        <f ca="1" t="shared" si="9"/>
        <v>38.75546257462071</v>
      </c>
      <c r="AA20" s="68">
        <f ca="1" t="shared" si="10"/>
        <v>0.0658451807372642</v>
      </c>
      <c r="AB20" s="81">
        <f t="shared" si="11"/>
        <v>62.348</v>
      </c>
      <c r="AC20" s="63">
        <f t="shared" si="32"/>
        <v>65.037</v>
      </c>
      <c r="AD20" s="63">
        <f t="shared" si="33"/>
        <v>62.348</v>
      </c>
      <c r="AE20" s="63">
        <f t="shared" si="34"/>
        <v>2.689000000000007</v>
      </c>
      <c r="AF20" s="63">
        <f t="shared" si="35"/>
        <v>0</v>
      </c>
      <c r="AG20" s="67">
        <f t="shared" si="36"/>
        <v>36.12332602916508</v>
      </c>
      <c r="AH20" s="65">
        <f ca="1" t="shared" si="37"/>
        <v>1.09</v>
      </c>
      <c r="AI20" s="66">
        <f ca="1" t="shared" si="38"/>
        <v>70.89033</v>
      </c>
      <c r="AJ20" s="66">
        <f ca="1" t="shared" si="39"/>
        <v>62.348</v>
      </c>
      <c r="AK20" s="66">
        <f ca="1" t="shared" si="40"/>
        <v>8.542330000000007</v>
      </c>
      <c r="AL20" s="63">
        <f ca="1" t="shared" si="41"/>
        <v>0</v>
      </c>
      <c r="AM20" s="67">
        <f ca="1" t="shared" si="42"/>
        <v>38.26048011917763</v>
      </c>
      <c r="AN20" s="65">
        <f ca="1" t="shared" si="43"/>
        <v>0.059162716309319574</v>
      </c>
      <c r="AO20" s="68">
        <f ca="1" t="shared" si="44"/>
        <v>-0.01277194032944462</v>
      </c>
      <c r="AP20" s="81">
        <f t="shared" si="12"/>
        <v>65.037</v>
      </c>
      <c r="AQ20" s="63">
        <f t="shared" si="13"/>
        <v>65.037</v>
      </c>
      <c r="AR20" s="63">
        <f t="shared" si="45"/>
        <v>65.037</v>
      </c>
      <c r="AS20" s="63">
        <f t="shared" si="46"/>
        <v>0</v>
      </c>
      <c r="AT20" s="63">
        <f t="shared" si="47"/>
        <v>0</v>
      </c>
      <c r="AU20" s="67">
        <f t="shared" si="48"/>
        <v>35.90132553133049</v>
      </c>
      <c r="AV20" s="69">
        <f ca="1" t="shared" si="14"/>
        <v>1.09</v>
      </c>
      <c r="AW20" s="66">
        <f ca="1" t="shared" si="15"/>
        <v>70.89033</v>
      </c>
      <c r="AX20" s="66">
        <f ca="1" t="shared" si="49"/>
        <v>65.037</v>
      </c>
      <c r="AY20" s="66">
        <f ca="1" t="shared" si="50"/>
        <v>5.85333</v>
      </c>
      <c r="AZ20" s="63">
        <f ca="1" t="shared" si="51"/>
        <v>0</v>
      </c>
      <c r="BA20" s="67">
        <f ca="1" t="shared" si="16"/>
        <v>38.16294579522578</v>
      </c>
      <c r="BB20" s="65">
        <f ca="1" t="shared" si="52"/>
        <v>0.06299545296514508</v>
      </c>
      <c r="BC20" s="68">
        <f ca="1" t="shared" si="17"/>
        <v>-0.015288600368375982</v>
      </c>
      <c r="BD20" s="81">
        <f t="shared" si="53"/>
        <v>65.037</v>
      </c>
      <c r="BE20" s="63">
        <f t="shared" si="54"/>
        <v>65.037</v>
      </c>
      <c r="BF20" s="67">
        <f t="shared" si="55"/>
        <v>35.90132553133049</v>
      </c>
      <c r="BG20" s="69">
        <f ca="1" t="shared" si="18"/>
        <v>1.09</v>
      </c>
      <c r="BH20" s="70">
        <f ca="1" t="shared" si="19"/>
        <v>70.89033</v>
      </c>
      <c r="BI20" s="70">
        <f ca="1" t="shared" si="56"/>
        <v>70.89033</v>
      </c>
      <c r="BJ20" s="67">
        <f ca="1" t="shared" si="57"/>
        <v>38.73350166549015</v>
      </c>
      <c r="BK20" s="65">
        <f ca="1" t="shared" si="58"/>
        <v>0.07888778735169732</v>
      </c>
      <c r="BL20" s="65">
        <f ca="1" t="shared" si="20"/>
        <v>-0.000566653257931593</v>
      </c>
      <c r="BM20" s="68">
        <f ca="1" t="shared" si="59"/>
        <v>0.01495051963037275</v>
      </c>
      <c r="BO20" s="97">
        <f ca="1" t="shared" si="21"/>
        <v>24067114.773465406</v>
      </c>
      <c r="BP20" s="97">
        <f ca="1" t="shared" si="22"/>
        <v>23759731.01967681</v>
      </c>
      <c r="BQ20" s="97">
        <f ca="1" t="shared" si="23"/>
        <v>23699162.273674056</v>
      </c>
      <c r="BR20" s="97">
        <f ca="1" t="shared" si="60"/>
        <v>24053477.064470004</v>
      </c>
      <c r="BT20" s="97">
        <f t="shared" si="61"/>
        <v>20715880.88923538</v>
      </c>
      <c r="BU20" s="97">
        <f t="shared" si="62"/>
        <v>20580330.133439172</v>
      </c>
      <c r="BV20" s="97">
        <f t="shared" si="63"/>
        <v>20453851.0951708</v>
      </c>
      <c r="BW20" s="97">
        <f t="shared" si="64"/>
        <v>20453851.0951708</v>
      </c>
      <c r="BY20" s="97">
        <f ca="1" t="shared" si="65"/>
        <v>24067114.773465402</v>
      </c>
      <c r="BZ20" s="97">
        <f ca="1" t="shared" si="66"/>
        <v>23759731.01967681</v>
      </c>
      <c r="CA20" s="97">
        <f ca="1" t="shared" si="67"/>
        <v>23759731.01967681</v>
      </c>
      <c r="CB20" s="97">
        <f ca="1" t="shared" si="68"/>
        <v>24053477.064470004</v>
      </c>
    </row>
    <row r="21" spans="2:80" ht="12.75">
      <c r="B21" s="14">
        <v>10027</v>
      </c>
      <c r="C21" s="15" t="s">
        <v>20</v>
      </c>
      <c r="D21" s="16">
        <f>RHWM!D8</f>
        <v>1</v>
      </c>
      <c r="E21" s="16">
        <f>RHWM!E8</f>
        <v>0</v>
      </c>
      <c r="F21" s="18">
        <f>RHWM!M8</f>
        <v>67.791</v>
      </c>
      <c r="G21" s="18">
        <f>RHWM!N8</f>
        <v>68.216</v>
      </c>
      <c r="H21" s="18">
        <f>RHWM!O8</f>
        <v>61.194</v>
      </c>
      <c r="I21" s="18">
        <v>6.597</v>
      </c>
      <c r="J21" s="18">
        <v>7.022</v>
      </c>
      <c r="K21" s="18">
        <v>0</v>
      </c>
      <c r="L21" s="18">
        <v>0</v>
      </c>
      <c r="M21" s="18">
        <v>6.597</v>
      </c>
      <c r="N21" s="18">
        <v>7.022</v>
      </c>
      <c r="O21" s="81">
        <f t="shared" si="24"/>
        <v>61.194</v>
      </c>
      <c r="P21" s="63">
        <f t="shared" si="25"/>
        <v>68.216</v>
      </c>
      <c r="Q21" s="63">
        <f t="shared" si="26"/>
        <v>61.194</v>
      </c>
      <c r="R21" s="63">
        <f t="shared" si="27"/>
        <v>7.021999999999991</v>
      </c>
      <c r="S21" s="63">
        <f t="shared" si="28"/>
        <v>0</v>
      </c>
      <c r="T21" s="67">
        <f t="shared" si="6"/>
        <v>36.95185409859728</v>
      </c>
      <c r="U21" s="138">
        <f ca="1" t="shared" si="7"/>
        <v>1.14</v>
      </c>
      <c r="V21" s="66">
        <f ca="1" t="shared" si="8"/>
        <v>77.76623999999998</v>
      </c>
      <c r="W21" s="66">
        <f ca="1" t="shared" si="29"/>
        <v>61.194</v>
      </c>
      <c r="X21" s="66">
        <f ca="1" t="shared" si="30"/>
        <v>16.57223999999998</v>
      </c>
      <c r="Y21" s="63">
        <f ca="1" t="shared" si="31"/>
        <v>0</v>
      </c>
      <c r="Z21" s="67">
        <f ca="1" t="shared" si="9"/>
        <v>40.33825744112719</v>
      </c>
      <c r="AA21" s="68">
        <f ca="1" t="shared" si="10"/>
        <v>0.09164366511878108</v>
      </c>
      <c r="AB21" s="81">
        <f t="shared" si="11"/>
        <v>64.705</v>
      </c>
      <c r="AC21" s="63">
        <f t="shared" si="32"/>
        <v>68.216</v>
      </c>
      <c r="AD21" s="63">
        <f t="shared" si="33"/>
        <v>64.705</v>
      </c>
      <c r="AE21" s="63">
        <f t="shared" si="34"/>
        <v>3.5109999999999957</v>
      </c>
      <c r="AF21" s="63">
        <f t="shared" si="35"/>
        <v>0</v>
      </c>
      <c r="AG21" s="67">
        <f t="shared" si="36"/>
        <v>36.4084046722186</v>
      </c>
      <c r="AH21" s="65">
        <f ca="1" t="shared" si="37"/>
        <v>1.14</v>
      </c>
      <c r="AI21" s="66">
        <f ca="1" t="shared" si="38"/>
        <v>77.76623999999998</v>
      </c>
      <c r="AJ21" s="66">
        <f ca="1" t="shared" si="39"/>
        <v>64.705</v>
      </c>
      <c r="AK21" s="66">
        <f ca="1" t="shared" si="40"/>
        <v>13.061239999999984</v>
      </c>
      <c r="AL21" s="63">
        <f ca="1" t="shared" si="41"/>
        <v>0</v>
      </c>
      <c r="AM21" s="67">
        <f ca="1" t="shared" si="42"/>
        <v>39.601807096774124</v>
      </c>
      <c r="AN21" s="65">
        <f ca="1" t="shared" si="43"/>
        <v>0.0877105836771872</v>
      </c>
      <c r="AO21" s="68">
        <f ca="1" t="shared" si="44"/>
        <v>-0.018256870550937943</v>
      </c>
      <c r="AP21" s="81">
        <f t="shared" si="12"/>
        <v>68.216</v>
      </c>
      <c r="AQ21" s="63">
        <f t="shared" si="13"/>
        <v>68.216</v>
      </c>
      <c r="AR21" s="63">
        <f t="shared" si="45"/>
        <v>68.216</v>
      </c>
      <c r="AS21" s="63">
        <f t="shared" si="46"/>
        <v>0</v>
      </c>
      <c r="AT21" s="63">
        <f t="shared" si="47"/>
        <v>0</v>
      </c>
      <c r="AU21" s="67">
        <f t="shared" si="48"/>
        <v>35.90132553133049</v>
      </c>
      <c r="AV21" s="69">
        <f ca="1" t="shared" si="14"/>
        <v>1.14</v>
      </c>
      <c r="AW21" s="66">
        <f ca="1" t="shared" si="15"/>
        <v>77.76623999999998</v>
      </c>
      <c r="AX21" s="66">
        <f ca="1" t="shared" si="49"/>
        <v>68.216</v>
      </c>
      <c r="AY21" s="66">
        <f ca="1" t="shared" si="50"/>
        <v>9.550239999999988</v>
      </c>
      <c r="AZ21" s="63">
        <f ca="1" t="shared" si="51"/>
        <v>0</v>
      </c>
      <c r="BA21" s="67">
        <f ca="1" t="shared" si="16"/>
        <v>39.25755343578604</v>
      </c>
      <c r="BB21" s="65">
        <f ca="1" t="shared" si="52"/>
        <v>0.09348479073639293</v>
      </c>
      <c r="BC21" s="68">
        <f ca="1" t="shared" si="17"/>
        <v>-0.026791043388981528</v>
      </c>
      <c r="BD21" s="81">
        <f t="shared" si="53"/>
        <v>68.216</v>
      </c>
      <c r="BE21" s="63">
        <f t="shared" si="54"/>
        <v>68.216</v>
      </c>
      <c r="BF21" s="67">
        <f t="shared" si="55"/>
        <v>35.90132553133049</v>
      </c>
      <c r="BG21" s="69">
        <f ca="1" t="shared" si="18"/>
        <v>1.14</v>
      </c>
      <c r="BH21" s="70">
        <f ca="1" t="shared" si="19"/>
        <v>77.76623999999998</v>
      </c>
      <c r="BI21" s="70">
        <f ca="1" t="shared" si="56"/>
        <v>77.76623999999998</v>
      </c>
      <c r="BJ21" s="67">
        <f ca="1" t="shared" si="57"/>
        <v>38.73350166549015</v>
      </c>
      <c r="BK21" s="65">
        <f ca="1" t="shared" si="58"/>
        <v>0.07888778735169732</v>
      </c>
      <c r="BL21" s="65">
        <f ca="1" t="shared" si="20"/>
        <v>-0.03978247642400379</v>
      </c>
      <c r="BM21" s="68">
        <f ca="1" t="shared" si="59"/>
        <v>-0.013349068508639705</v>
      </c>
      <c r="BO21" s="97">
        <f ca="1" t="shared" si="21"/>
        <v>27479722.377892707</v>
      </c>
      <c r="BP21" s="97">
        <f ca="1" t="shared" si="22"/>
        <v>26978028.64366381</v>
      </c>
      <c r="BQ21" s="97">
        <f ca="1" t="shared" si="23"/>
        <v>26743511.943349417</v>
      </c>
      <c r="BR21" s="97">
        <f ca="1" t="shared" si="60"/>
        <v>26386510.97025602</v>
      </c>
      <c r="BT21" s="97">
        <f t="shared" si="61"/>
        <v>22081399.269703627</v>
      </c>
      <c r="BU21" s="97">
        <f t="shared" si="62"/>
        <v>21756649.022131752</v>
      </c>
      <c r="BV21" s="97">
        <f t="shared" si="63"/>
        <v>21453632.644620307</v>
      </c>
      <c r="BW21" s="97">
        <f t="shared" si="64"/>
        <v>21453632.644620307</v>
      </c>
      <c r="BY21" s="97">
        <f ca="1" t="shared" si="65"/>
        <v>27479722.377892703</v>
      </c>
      <c r="BZ21" s="97">
        <f ca="1" t="shared" si="66"/>
        <v>26978028.64366381</v>
      </c>
      <c r="CA21" s="97">
        <f ca="1" t="shared" si="67"/>
        <v>26978028.64366381</v>
      </c>
      <c r="CB21" s="97">
        <f ca="1" t="shared" si="68"/>
        <v>26386510.970256016</v>
      </c>
    </row>
    <row r="22" spans="2:80" ht="12.75">
      <c r="B22" s="14">
        <v>10029</v>
      </c>
      <c r="C22" s="15" t="s">
        <v>21</v>
      </c>
      <c r="D22" s="16">
        <f>RHWM!D9</f>
        <v>0</v>
      </c>
      <c r="E22" s="16">
        <f>RHWM!E9</f>
        <v>1</v>
      </c>
      <c r="F22" s="18">
        <f>RHWM!M9</f>
        <v>21.679</v>
      </c>
      <c r="G22" s="18">
        <f>RHWM!N9</f>
        <v>21.674</v>
      </c>
      <c r="H22" s="18">
        <f>RHWM!O9</f>
        <v>17.616</v>
      </c>
      <c r="I22" s="18">
        <v>4.063</v>
      </c>
      <c r="J22" s="18">
        <v>4.058</v>
      </c>
      <c r="K22" s="18">
        <v>0</v>
      </c>
      <c r="L22" s="18">
        <v>0</v>
      </c>
      <c r="M22" s="18">
        <v>4.063</v>
      </c>
      <c r="N22" s="18">
        <v>4.058</v>
      </c>
      <c r="O22" s="81">
        <f t="shared" si="24"/>
        <v>17.616</v>
      </c>
      <c r="P22" s="63">
        <f t="shared" si="25"/>
        <v>21.674</v>
      </c>
      <c r="Q22" s="63">
        <f t="shared" si="26"/>
        <v>17.616</v>
      </c>
      <c r="R22" s="63">
        <f t="shared" si="27"/>
        <v>4.058</v>
      </c>
      <c r="S22" s="63">
        <f t="shared" si="28"/>
        <v>0</v>
      </c>
      <c r="T22" s="67">
        <f t="shared" si="6"/>
        <v>39.41070758755785</v>
      </c>
      <c r="U22" s="138">
        <f ca="1" t="shared" si="7"/>
        <v>1.27</v>
      </c>
      <c r="V22" s="66">
        <f ca="1" t="shared" si="8"/>
        <v>27.52598</v>
      </c>
      <c r="W22" s="66">
        <f ca="1" t="shared" si="29"/>
        <v>17.616</v>
      </c>
      <c r="X22" s="66">
        <f ca="1" t="shared" si="30"/>
        <v>9.909980000000001</v>
      </c>
      <c r="Y22" s="63">
        <f ca="1" t="shared" si="31"/>
        <v>0</v>
      </c>
      <c r="Z22" s="67">
        <f ca="1" t="shared" si="9"/>
        <v>44.59177949356356</v>
      </c>
      <c r="AA22" s="68">
        <f ca="1" t="shared" si="10"/>
        <v>0.1314635596048368</v>
      </c>
      <c r="AB22" s="81">
        <f t="shared" si="11"/>
        <v>19.645</v>
      </c>
      <c r="AC22" s="63">
        <f t="shared" si="32"/>
        <v>21.674</v>
      </c>
      <c r="AD22" s="63">
        <f t="shared" si="33"/>
        <v>19.645</v>
      </c>
      <c r="AE22" s="63">
        <f t="shared" si="34"/>
        <v>2.029</v>
      </c>
      <c r="AF22" s="63">
        <f t="shared" si="35"/>
        <v>0</v>
      </c>
      <c r="AG22" s="67">
        <f t="shared" si="36"/>
        <v>37.595267508320056</v>
      </c>
      <c r="AH22" s="65">
        <f ca="1" t="shared" si="37"/>
        <v>1.27</v>
      </c>
      <c r="AI22" s="66">
        <f ca="1" t="shared" si="38"/>
        <v>27.52598</v>
      </c>
      <c r="AJ22" s="66">
        <f ca="1" t="shared" si="39"/>
        <v>19.645</v>
      </c>
      <c r="AK22" s="66">
        <f ca="1" t="shared" si="40"/>
        <v>7.880980000000001</v>
      </c>
      <c r="AL22" s="63">
        <f ca="1" t="shared" si="41"/>
        <v>0</v>
      </c>
      <c r="AM22" s="67">
        <f ca="1" t="shared" si="42"/>
        <v>42.94718753354442</v>
      </c>
      <c r="AN22" s="65">
        <f ca="1" t="shared" si="43"/>
        <v>0.14235621608597282</v>
      </c>
      <c r="AO22" s="68">
        <f ca="1" t="shared" si="44"/>
        <v>-0.036881056972766</v>
      </c>
      <c r="AP22" s="81">
        <f t="shared" si="12"/>
        <v>21.674</v>
      </c>
      <c r="AQ22" s="63">
        <f t="shared" si="13"/>
        <v>21.674</v>
      </c>
      <c r="AR22" s="63">
        <f t="shared" si="45"/>
        <v>21.674</v>
      </c>
      <c r="AS22" s="63">
        <f t="shared" si="46"/>
        <v>0</v>
      </c>
      <c r="AT22" s="63">
        <f t="shared" si="47"/>
        <v>0</v>
      </c>
      <c r="AU22" s="67">
        <f t="shared" si="48"/>
        <v>35.90132553133049</v>
      </c>
      <c r="AV22" s="69">
        <f ca="1" t="shared" si="14"/>
        <v>1.27</v>
      </c>
      <c r="AW22" s="66">
        <f ca="1" t="shared" si="15"/>
        <v>27.52598</v>
      </c>
      <c r="AX22" s="66">
        <f ca="1" t="shared" si="49"/>
        <v>21.674</v>
      </c>
      <c r="AY22" s="66">
        <f ca="1" t="shared" si="50"/>
        <v>5.851980000000001</v>
      </c>
      <c r="AZ22" s="63">
        <f ca="1" t="shared" si="51"/>
        <v>0</v>
      </c>
      <c r="BA22" s="67">
        <f ca="1" t="shared" si="16"/>
        <v>41.7001660762174</v>
      </c>
      <c r="BB22" s="65">
        <f ca="1" t="shared" si="52"/>
        <v>0.16152162793617064</v>
      </c>
      <c r="BC22" s="68">
        <f ca="1" t="shared" si="17"/>
        <v>-0.06484633379036908</v>
      </c>
      <c r="BD22" s="81">
        <f t="shared" si="53"/>
        <v>21.674</v>
      </c>
      <c r="BE22" s="63">
        <f t="shared" si="54"/>
        <v>21.674</v>
      </c>
      <c r="BF22" s="67">
        <f t="shared" si="55"/>
        <v>35.90132553133049</v>
      </c>
      <c r="BG22" s="69">
        <f ca="1" t="shared" si="18"/>
        <v>1.27</v>
      </c>
      <c r="BH22" s="70">
        <f ca="1" t="shared" si="19"/>
        <v>27.52598</v>
      </c>
      <c r="BI22" s="70">
        <f ca="1" t="shared" si="56"/>
        <v>27.52598</v>
      </c>
      <c r="BJ22" s="67">
        <f ca="1" t="shared" si="57"/>
        <v>38.73350166549015</v>
      </c>
      <c r="BK22" s="65">
        <f ca="1" t="shared" si="58"/>
        <v>0.07888778735169732</v>
      </c>
      <c r="BL22" s="65">
        <f ca="1" t="shared" si="20"/>
        <v>-0.13137573549669612</v>
      </c>
      <c r="BM22" s="68">
        <f ca="1" t="shared" si="59"/>
        <v>-0.07114274809613308</v>
      </c>
      <c r="BO22" s="97">
        <f ca="1" t="shared" si="21"/>
        <v>10752308.091217145</v>
      </c>
      <c r="BP22" s="97">
        <f ca="1" t="shared" si="22"/>
        <v>10355751.603916235</v>
      </c>
      <c r="BQ22" s="97">
        <f ca="1" t="shared" si="23"/>
        <v>10055060.331717195</v>
      </c>
      <c r="BR22" s="97">
        <f ca="1" t="shared" si="60"/>
        <v>9339715.707446419</v>
      </c>
      <c r="BT22" s="97">
        <f t="shared" si="61"/>
        <v>7482684.043973906</v>
      </c>
      <c r="BU22" s="97">
        <f t="shared" si="62"/>
        <v>7137996.8930638805</v>
      </c>
      <c r="BV22" s="97">
        <f t="shared" si="63"/>
        <v>6816377.88699866</v>
      </c>
      <c r="BW22" s="97">
        <f t="shared" si="64"/>
        <v>6816377.88699866</v>
      </c>
      <c r="BY22" s="97">
        <f ca="1" t="shared" si="65"/>
        <v>10752308.091217147</v>
      </c>
      <c r="BZ22" s="97">
        <f ca="1" t="shared" si="66"/>
        <v>10355751.603916235</v>
      </c>
      <c r="CA22" s="97">
        <f ca="1" t="shared" si="67"/>
        <v>10355751.603916235</v>
      </c>
      <c r="CB22" s="97">
        <f ca="1" t="shared" si="68"/>
        <v>9339715.707446417</v>
      </c>
    </row>
    <row r="23" spans="2:80" ht="12.75">
      <c r="B23" s="14">
        <v>10044</v>
      </c>
      <c r="C23" s="15" t="s">
        <v>22</v>
      </c>
      <c r="D23" s="16">
        <f>RHWM!D10</f>
        <v>1</v>
      </c>
      <c r="E23" s="16">
        <f>RHWM!E10</f>
        <v>0</v>
      </c>
      <c r="F23" s="18">
        <f>RHWM!M10</f>
        <v>23.851</v>
      </c>
      <c r="G23" s="18">
        <f>RHWM!N10</f>
        <v>24.05</v>
      </c>
      <c r="H23" s="18">
        <f>RHWM!O10</f>
        <v>20.309</v>
      </c>
      <c r="I23" s="18">
        <v>3.542</v>
      </c>
      <c r="J23" s="18">
        <v>3.741</v>
      </c>
      <c r="K23" s="18">
        <v>0</v>
      </c>
      <c r="L23" s="18">
        <v>0</v>
      </c>
      <c r="M23" s="18">
        <v>3.542</v>
      </c>
      <c r="N23" s="18">
        <v>3.741</v>
      </c>
      <c r="O23" s="81">
        <f t="shared" si="24"/>
        <v>20.309</v>
      </c>
      <c r="P23" s="63">
        <f t="shared" si="25"/>
        <v>24.05</v>
      </c>
      <c r="Q23" s="63">
        <f t="shared" si="26"/>
        <v>20.309</v>
      </c>
      <c r="R23" s="63">
        <f t="shared" si="27"/>
        <v>3.7409999999999997</v>
      </c>
      <c r="S23" s="63">
        <f t="shared" si="28"/>
        <v>0</v>
      </c>
      <c r="T23" s="67">
        <f t="shared" si="6"/>
        <v>38.486630617168736</v>
      </c>
      <c r="U23" s="138">
        <f ca="1" t="shared" si="7"/>
        <v>1.23</v>
      </c>
      <c r="V23" s="66">
        <f ca="1" t="shared" si="8"/>
        <v>29.581500000000002</v>
      </c>
      <c r="W23" s="66">
        <f ca="1" t="shared" si="29"/>
        <v>20.309</v>
      </c>
      <c r="X23" s="66">
        <f ca="1" t="shared" si="30"/>
        <v>9.2725</v>
      </c>
      <c r="Y23" s="63">
        <f ca="1" t="shared" si="31"/>
        <v>0</v>
      </c>
      <c r="Z23" s="67">
        <f ca="1" t="shared" si="9"/>
        <v>43.24360831094568</v>
      </c>
      <c r="AA23" s="68">
        <f ca="1" t="shared" si="10"/>
        <v>0.12360078337579594</v>
      </c>
      <c r="AB23" s="81">
        <f t="shared" si="11"/>
        <v>22.1795</v>
      </c>
      <c r="AC23" s="63">
        <f t="shared" si="32"/>
        <v>24.05</v>
      </c>
      <c r="AD23" s="63">
        <f t="shared" si="33"/>
        <v>22.1795</v>
      </c>
      <c r="AE23" s="63">
        <f t="shared" si="34"/>
        <v>1.8704999999999998</v>
      </c>
      <c r="AF23" s="63">
        <f t="shared" si="35"/>
        <v>0</v>
      </c>
      <c r="AG23" s="67">
        <f t="shared" si="36"/>
        <v>37.14922522935707</v>
      </c>
      <c r="AH23" s="65">
        <f ca="1" t="shared" si="37"/>
        <v>1.23</v>
      </c>
      <c r="AI23" s="66">
        <f ca="1" t="shared" si="38"/>
        <v>29.581500000000002</v>
      </c>
      <c r="AJ23" s="66">
        <f ca="1" t="shared" si="39"/>
        <v>22.1795</v>
      </c>
      <c r="AK23" s="66">
        <f ca="1" t="shared" si="40"/>
        <v>7.402000000000001</v>
      </c>
      <c r="AL23" s="63">
        <f ca="1" t="shared" si="41"/>
        <v>0</v>
      </c>
      <c r="AM23" s="67">
        <f ca="1" t="shared" si="42"/>
        <v>41.92717912816792</v>
      </c>
      <c r="AN23" s="65">
        <f ca="1" t="shared" si="43"/>
        <v>0.12861516947694196</v>
      </c>
      <c r="AO23" s="68">
        <f ca="1" t="shared" si="44"/>
        <v>-0.03044216785315179</v>
      </c>
      <c r="AP23" s="81">
        <f t="shared" si="12"/>
        <v>24.05</v>
      </c>
      <c r="AQ23" s="63">
        <f t="shared" si="13"/>
        <v>24.05</v>
      </c>
      <c r="AR23" s="63">
        <f t="shared" si="45"/>
        <v>24.05</v>
      </c>
      <c r="AS23" s="63">
        <f t="shared" si="46"/>
        <v>0</v>
      </c>
      <c r="AT23" s="63">
        <f t="shared" si="47"/>
        <v>0</v>
      </c>
      <c r="AU23" s="67">
        <f t="shared" si="48"/>
        <v>35.90132553133049</v>
      </c>
      <c r="AV23" s="69">
        <f ca="1" t="shared" si="14"/>
        <v>1.23</v>
      </c>
      <c r="AW23" s="66">
        <f ca="1" t="shared" si="15"/>
        <v>29.581500000000002</v>
      </c>
      <c r="AX23" s="66">
        <f ca="1" t="shared" si="49"/>
        <v>24.05</v>
      </c>
      <c r="AY23" s="66">
        <f ca="1" t="shared" si="50"/>
        <v>5.531500000000001</v>
      </c>
      <c r="AZ23" s="63">
        <f ca="1" t="shared" si="51"/>
        <v>0</v>
      </c>
      <c r="BA23" s="67">
        <f ca="1" t="shared" si="16"/>
        <v>41.00358611121634</v>
      </c>
      <c r="BB23" s="65">
        <f ca="1" t="shared" si="52"/>
        <v>0.14211900269345734</v>
      </c>
      <c r="BC23" s="68">
        <f ca="1" t="shared" si="17"/>
        <v>-0.05180007606262471</v>
      </c>
      <c r="BD23" s="81">
        <f t="shared" si="53"/>
        <v>24.05</v>
      </c>
      <c r="BE23" s="63">
        <f t="shared" si="54"/>
        <v>24.05</v>
      </c>
      <c r="BF23" s="67">
        <f t="shared" si="55"/>
        <v>35.90132553133049</v>
      </c>
      <c r="BG23" s="69">
        <f ca="1" t="shared" si="18"/>
        <v>1.23</v>
      </c>
      <c r="BH23" s="70">
        <f ca="1" t="shared" si="19"/>
        <v>29.581500000000002</v>
      </c>
      <c r="BI23" s="70">
        <f ca="1" t="shared" si="56"/>
        <v>29.581500000000002</v>
      </c>
      <c r="BJ23" s="67">
        <f ca="1" t="shared" si="57"/>
        <v>38.73350166549015</v>
      </c>
      <c r="BK23" s="65">
        <f ca="1" t="shared" si="58"/>
        <v>0.07888778735169732</v>
      </c>
      <c r="BL23" s="65">
        <f ca="1" t="shared" si="20"/>
        <v>-0.10429533569505456</v>
      </c>
      <c r="BM23" s="68">
        <f ca="1" t="shared" si="59"/>
        <v>-0.05536307091699033</v>
      </c>
      <c r="BO23" s="97">
        <f ca="1" t="shared" si="21"/>
        <v>11205886.601432098</v>
      </c>
      <c r="BP23" s="97">
        <f ca="1" t="shared" si="22"/>
        <v>10864755.12056792</v>
      </c>
      <c r="BQ23" s="97">
        <f ca="1" t="shared" si="23"/>
        <v>10625420.82312877</v>
      </c>
      <c r="BR23" s="97">
        <f ca="1" t="shared" si="60"/>
        <v>10037164.896575026</v>
      </c>
      <c r="BT23" s="97">
        <f t="shared" si="61"/>
        <v>8108286.365163876</v>
      </c>
      <c r="BU23" s="97">
        <f t="shared" si="62"/>
        <v>7826524.47287049</v>
      </c>
      <c r="BV23" s="97">
        <f t="shared" si="63"/>
        <v>7563619.460289646</v>
      </c>
      <c r="BW23" s="97">
        <f t="shared" si="64"/>
        <v>7563619.460289646</v>
      </c>
      <c r="BY23" s="97">
        <f ca="1" t="shared" si="65"/>
        <v>11205886.6014321</v>
      </c>
      <c r="BZ23" s="97">
        <f ca="1" t="shared" si="66"/>
        <v>10864755.12056792</v>
      </c>
      <c r="CA23" s="97">
        <f ca="1" t="shared" si="67"/>
        <v>10864755.12056792</v>
      </c>
      <c r="CB23" s="97">
        <f ca="1" t="shared" si="68"/>
        <v>10037164.896575024</v>
      </c>
    </row>
    <row r="24" spans="2:80" ht="12.75">
      <c r="B24" s="14">
        <v>10046</v>
      </c>
      <c r="C24" s="15" t="s">
        <v>23</v>
      </c>
      <c r="D24" s="16">
        <f>RHWM!D11</f>
        <v>0</v>
      </c>
      <c r="E24" s="16">
        <f>RHWM!E11</f>
        <v>1</v>
      </c>
      <c r="F24" s="18">
        <f>RHWM!M11</f>
        <v>98.879</v>
      </c>
      <c r="G24" s="18">
        <f>RHWM!N11</f>
        <v>100.606</v>
      </c>
      <c r="H24" s="18">
        <f>RHWM!O11</f>
        <v>81.851</v>
      </c>
      <c r="I24" s="18">
        <v>17.028</v>
      </c>
      <c r="J24" s="18">
        <v>18.755</v>
      </c>
      <c r="K24" s="18">
        <v>0</v>
      </c>
      <c r="L24" s="18">
        <v>0</v>
      </c>
      <c r="M24" s="18">
        <v>17.028</v>
      </c>
      <c r="N24" s="18">
        <v>18.755</v>
      </c>
      <c r="O24" s="81">
        <f t="shared" si="24"/>
        <v>81.851</v>
      </c>
      <c r="P24" s="63">
        <f t="shared" si="25"/>
        <v>100.606</v>
      </c>
      <c r="Q24" s="63">
        <f t="shared" si="26"/>
        <v>81.851</v>
      </c>
      <c r="R24" s="63">
        <f t="shared" si="27"/>
        <v>18.754999999999995</v>
      </c>
      <c r="S24" s="63">
        <f t="shared" si="28"/>
        <v>0</v>
      </c>
      <c r="T24" s="67">
        <f t="shared" si="6"/>
        <v>39.387118659922976</v>
      </c>
      <c r="U24" s="138">
        <f ca="1" t="shared" si="7"/>
        <v>0.93</v>
      </c>
      <c r="V24" s="66">
        <f ca="1" t="shared" si="8"/>
        <v>93.56358</v>
      </c>
      <c r="W24" s="66">
        <f ca="1" t="shared" si="29"/>
        <v>81.851</v>
      </c>
      <c r="X24" s="66">
        <f ca="1" t="shared" si="30"/>
        <v>11.712580000000003</v>
      </c>
      <c r="Y24" s="63">
        <f ca="1" t="shared" si="31"/>
        <v>0</v>
      </c>
      <c r="Z24" s="67">
        <f ca="1" t="shared" si="9"/>
        <v>37.79284793076599</v>
      </c>
      <c r="AA24" s="68">
        <f ca="1" t="shared" si="10"/>
        <v>-0.04047695752822822</v>
      </c>
      <c r="AB24" s="81">
        <f t="shared" si="11"/>
        <v>91.2285</v>
      </c>
      <c r="AC24" s="63">
        <f t="shared" si="32"/>
        <v>100.606</v>
      </c>
      <c r="AD24" s="63">
        <f t="shared" si="33"/>
        <v>91.2285</v>
      </c>
      <c r="AE24" s="63">
        <f t="shared" si="34"/>
        <v>9.377499999999998</v>
      </c>
      <c r="AF24" s="63">
        <f t="shared" si="35"/>
        <v>0</v>
      </c>
      <c r="AG24" s="67">
        <f t="shared" si="36"/>
        <v>37.58388137991549</v>
      </c>
      <c r="AH24" s="65">
        <f ca="1" t="shared" si="37"/>
        <v>0.93</v>
      </c>
      <c r="AI24" s="66">
        <f ca="1" t="shared" si="38"/>
        <v>93.56358</v>
      </c>
      <c r="AJ24" s="66">
        <f ca="1" t="shared" si="39"/>
        <v>91.2285</v>
      </c>
      <c r="AK24" s="66">
        <f ca="1" t="shared" si="40"/>
        <v>2.335080000000005</v>
      </c>
      <c r="AL24" s="63">
        <f ca="1" t="shared" si="41"/>
        <v>0</v>
      </c>
      <c r="AM24" s="67">
        <f ca="1" t="shared" si="42"/>
        <v>35.55989223404825</v>
      </c>
      <c r="AN24" s="65">
        <f ca="1" t="shared" si="43"/>
        <v>-0.05385258444724772</v>
      </c>
      <c r="AO24" s="68">
        <f ca="1" t="shared" si="44"/>
        <v>-0.059084081221091544</v>
      </c>
      <c r="AP24" s="81">
        <f t="shared" si="12"/>
        <v>100.606</v>
      </c>
      <c r="AQ24" s="63">
        <f t="shared" si="13"/>
        <v>100.606</v>
      </c>
      <c r="AR24" s="63">
        <f t="shared" si="45"/>
        <v>100.606</v>
      </c>
      <c r="AS24" s="63">
        <f t="shared" si="46"/>
        <v>0</v>
      </c>
      <c r="AT24" s="63">
        <f t="shared" si="47"/>
        <v>0</v>
      </c>
      <c r="AU24" s="67">
        <f t="shared" si="48"/>
        <v>35.90132553133049</v>
      </c>
      <c r="AV24" s="69">
        <f ca="1" t="shared" si="14"/>
        <v>0.93</v>
      </c>
      <c r="AW24" s="66">
        <f ca="1" t="shared" si="15"/>
        <v>93.56358</v>
      </c>
      <c r="AX24" s="66">
        <f ca="1" t="shared" si="49"/>
        <v>93.56358</v>
      </c>
      <c r="AY24" s="66">
        <f ca="1" t="shared" si="50"/>
        <v>0</v>
      </c>
      <c r="AZ24" s="63">
        <f ca="1" t="shared" si="51"/>
        <v>7.042419999999993</v>
      </c>
      <c r="BA24" s="67">
        <f ca="1" t="shared" si="16"/>
        <v>35.9168109167961</v>
      </c>
      <c r="BB24" s="65">
        <f ca="1" t="shared" si="52"/>
        <v>0.00043133185854360434</v>
      </c>
      <c r="BC24" s="68">
        <f ca="1" t="shared" si="17"/>
        <v>-0.04964000112949052</v>
      </c>
      <c r="BD24" s="81">
        <f t="shared" si="53"/>
        <v>100.606</v>
      </c>
      <c r="BE24" s="63">
        <f t="shared" si="54"/>
        <v>100.606</v>
      </c>
      <c r="BF24" s="67">
        <f t="shared" si="55"/>
        <v>35.90132553133049</v>
      </c>
      <c r="BG24" s="69">
        <f ca="1" t="shared" si="18"/>
        <v>0.93</v>
      </c>
      <c r="BH24" s="70">
        <f ca="1" t="shared" si="19"/>
        <v>93.56358</v>
      </c>
      <c r="BI24" s="70">
        <f ca="1" t="shared" si="56"/>
        <v>93.56358</v>
      </c>
      <c r="BJ24" s="67">
        <f ca="1" t="shared" si="57"/>
        <v>38.73350166549015</v>
      </c>
      <c r="BK24" s="65">
        <f ca="1" t="shared" si="58"/>
        <v>0.07888778735169732</v>
      </c>
      <c r="BL24" s="65">
        <f ca="1" t="shared" si="20"/>
        <v>0.02488972877744966</v>
      </c>
      <c r="BM24" s="68">
        <f ca="1" t="shared" si="59"/>
        <v>0.07842262931469945</v>
      </c>
      <c r="BO24" s="97">
        <f ca="1" t="shared" si="21"/>
        <v>30975659.160990987</v>
      </c>
      <c r="BP24" s="97">
        <f ca="1" t="shared" si="22"/>
        <v>29145490.799246147</v>
      </c>
      <c r="BQ24" s="97">
        <f ca="1" t="shared" si="23"/>
        <v>29438027.40525268</v>
      </c>
      <c r="BR24" s="97">
        <f ca="1" t="shared" si="60"/>
        <v>31746634.916210778</v>
      </c>
      <c r="BT24" s="97">
        <f t="shared" si="61"/>
        <v>34712204.828725845</v>
      </c>
      <c r="BU24" s="97">
        <f t="shared" si="62"/>
        <v>33122996.378144126</v>
      </c>
      <c r="BV24" s="97">
        <f t="shared" si="63"/>
        <v>31640145.50610811</v>
      </c>
      <c r="BW24" s="97">
        <f t="shared" si="64"/>
        <v>31640145.50610811</v>
      </c>
      <c r="BY24" s="97">
        <f ca="1" t="shared" si="65"/>
        <v>30975659.160990987</v>
      </c>
      <c r="BZ24" s="97">
        <f ca="1" t="shared" si="66"/>
        <v>29145490.799246147</v>
      </c>
      <c r="CA24" s="97">
        <f ca="1" t="shared" si="67"/>
        <v>29145490.799246147</v>
      </c>
      <c r="CB24" s="97">
        <f ca="1" t="shared" si="68"/>
        <v>31746634.916210774</v>
      </c>
    </row>
    <row r="25" spans="2:80" ht="12.75">
      <c r="B25" s="14">
        <v>10047</v>
      </c>
      <c r="C25" s="15" t="s">
        <v>24</v>
      </c>
      <c r="D25" s="16">
        <f>RHWM!D12</f>
        <v>1</v>
      </c>
      <c r="E25" s="16">
        <f>RHWM!E12</f>
        <v>0</v>
      </c>
      <c r="F25" s="18">
        <f>RHWM!M12</f>
        <v>152.313</v>
      </c>
      <c r="G25" s="18">
        <f>RHWM!N12</f>
        <v>152.465</v>
      </c>
      <c r="H25" s="18">
        <f>RHWM!O12</f>
        <v>156.673</v>
      </c>
      <c r="I25" s="18">
        <v>0</v>
      </c>
      <c r="J25" s="18">
        <v>0</v>
      </c>
      <c r="K25" s="18">
        <v>0</v>
      </c>
      <c r="L25" s="18">
        <v>0</v>
      </c>
      <c r="M25" s="18">
        <v>0</v>
      </c>
      <c r="N25" s="18">
        <v>0</v>
      </c>
      <c r="O25" s="81">
        <f t="shared" si="24"/>
        <v>156.673</v>
      </c>
      <c r="P25" s="63">
        <f t="shared" si="25"/>
        <v>152.465</v>
      </c>
      <c r="Q25" s="63">
        <f t="shared" si="26"/>
        <v>152.465</v>
      </c>
      <c r="R25" s="63">
        <f t="shared" si="27"/>
        <v>0</v>
      </c>
      <c r="S25" s="63">
        <f t="shared" si="28"/>
        <v>4.207999999999998</v>
      </c>
      <c r="T25" s="67">
        <f t="shared" si="6"/>
        <v>33.949064274110405</v>
      </c>
      <c r="U25" s="138">
        <f ca="1" t="shared" si="7"/>
        <v>1.29</v>
      </c>
      <c r="V25" s="66">
        <f ca="1" t="shared" si="8"/>
        <v>196.67985000000002</v>
      </c>
      <c r="W25" s="66">
        <f ca="1" t="shared" si="29"/>
        <v>156.673</v>
      </c>
      <c r="X25" s="66">
        <f ca="1" t="shared" si="30"/>
        <v>40.006850000000014</v>
      </c>
      <c r="Y25" s="63">
        <f ca="1" t="shared" si="31"/>
        <v>0</v>
      </c>
      <c r="Z25" s="67">
        <f ca="1" t="shared" si="9"/>
        <v>40.05765365035811</v>
      </c>
      <c r="AA25" s="68">
        <f ca="1" t="shared" si="10"/>
        <v>0.17993395420050273</v>
      </c>
      <c r="AB25" s="81">
        <f t="shared" si="11"/>
        <v>154.56900000000002</v>
      </c>
      <c r="AC25" s="63">
        <f t="shared" si="32"/>
        <v>152.465</v>
      </c>
      <c r="AD25" s="63">
        <f t="shared" si="33"/>
        <v>152.465</v>
      </c>
      <c r="AE25" s="63">
        <f t="shared" si="34"/>
        <v>0</v>
      </c>
      <c r="AF25" s="63">
        <f t="shared" si="35"/>
        <v>2.1040000000000134</v>
      </c>
      <c r="AG25" s="67">
        <f t="shared" si="36"/>
        <v>34.95898946171183</v>
      </c>
      <c r="AH25" s="65">
        <f ca="1" t="shared" si="37"/>
        <v>1.29</v>
      </c>
      <c r="AI25" s="66">
        <f ca="1" t="shared" si="38"/>
        <v>196.67985000000002</v>
      </c>
      <c r="AJ25" s="66">
        <f ca="1" t="shared" si="39"/>
        <v>154.56900000000002</v>
      </c>
      <c r="AK25" s="66">
        <f ca="1" t="shared" si="40"/>
        <v>42.11085</v>
      </c>
      <c r="AL25" s="63">
        <f ca="1" t="shared" si="41"/>
        <v>0</v>
      </c>
      <c r="AM25" s="67">
        <f ca="1" t="shared" si="42"/>
        <v>40.906359613765815</v>
      </c>
      <c r="AN25" s="65">
        <f ca="1" t="shared" si="43"/>
        <v>0.17012420106043757</v>
      </c>
      <c r="AO25" s="68">
        <f ca="1" t="shared" si="44"/>
        <v>0.02118711122762207</v>
      </c>
      <c r="AP25" s="81">
        <f t="shared" si="12"/>
        <v>156.673</v>
      </c>
      <c r="AQ25" s="63">
        <f t="shared" si="13"/>
        <v>152.465</v>
      </c>
      <c r="AR25" s="63">
        <f t="shared" si="45"/>
        <v>152.465</v>
      </c>
      <c r="AS25" s="63">
        <f t="shared" si="46"/>
        <v>0</v>
      </c>
      <c r="AT25" s="63">
        <f t="shared" si="47"/>
        <v>4.207999999999998</v>
      </c>
      <c r="AU25" s="67">
        <f t="shared" si="48"/>
        <v>35.90132553133049</v>
      </c>
      <c r="AV25" s="69">
        <f ca="1" t="shared" si="14"/>
        <v>1.29</v>
      </c>
      <c r="AW25" s="66">
        <f ca="1" t="shared" si="15"/>
        <v>196.67985000000002</v>
      </c>
      <c r="AX25" s="66">
        <f ca="1" t="shared" si="49"/>
        <v>156.673</v>
      </c>
      <c r="AY25" s="66">
        <f ca="1" t="shared" si="50"/>
        <v>40.006850000000014</v>
      </c>
      <c r="AZ25" s="63">
        <f ca="1" t="shared" si="51"/>
        <v>0</v>
      </c>
      <c r="BA25" s="67">
        <f ca="1" t="shared" si="16"/>
        <v>41.450239507337415</v>
      </c>
      <c r="BB25" s="65">
        <f ca="1" t="shared" si="52"/>
        <v>0.15456014210852675</v>
      </c>
      <c r="BC25" s="68">
        <f ca="1" t="shared" si="17"/>
        <v>0.03476453886027486</v>
      </c>
      <c r="BD25" s="81">
        <f t="shared" si="53"/>
        <v>152.465</v>
      </c>
      <c r="BE25" s="63">
        <f t="shared" si="54"/>
        <v>152.465</v>
      </c>
      <c r="BF25" s="67">
        <f t="shared" si="55"/>
        <v>35.90132553133049</v>
      </c>
      <c r="BG25" s="69">
        <f ca="1" t="shared" si="18"/>
        <v>1.29</v>
      </c>
      <c r="BH25" s="70">
        <f ca="1" t="shared" si="19"/>
        <v>196.67985000000002</v>
      </c>
      <c r="BI25" s="70">
        <f ca="1" t="shared" si="56"/>
        <v>196.67985000000002</v>
      </c>
      <c r="BJ25" s="67">
        <f ca="1" t="shared" si="57"/>
        <v>38.73350166549015</v>
      </c>
      <c r="BK25" s="65">
        <f ca="1" t="shared" si="58"/>
        <v>0.07888778735169732</v>
      </c>
      <c r="BL25" s="65">
        <f ca="1" t="shared" si="20"/>
        <v>-0.033056154422467565</v>
      </c>
      <c r="BM25" s="68">
        <f ca="1" t="shared" si="59"/>
        <v>-0.0655421506398377</v>
      </c>
      <c r="BO25" s="97">
        <f ca="1" t="shared" si="21"/>
        <v>69015951.80702643</v>
      </c>
      <c r="BP25" s="97">
        <f ca="1" t="shared" si="22"/>
        <v>70478200.45444211</v>
      </c>
      <c r="BQ25" s="97">
        <f ca="1" t="shared" si="23"/>
        <v>71415259.54560064</v>
      </c>
      <c r="BR25" s="97">
        <f ca="1" t="shared" si="60"/>
        <v>66734549.84647978</v>
      </c>
      <c r="BT25" s="97">
        <f t="shared" si="61"/>
        <v>45342146.18067765</v>
      </c>
      <c r="BU25" s="97">
        <f t="shared" si="62"/>
        <v>46690995.59573188</v>
      </c>
      <c r="BV25" s="97">
        <f t="shared" si="63"/>
        <v>47949573.430896506</v>
      </c>
      <c r="BW25" s="97">
        <f t="shared" si="64"/>
        <v>47949573.430896506</v>
      </c>
      <c r="BY25" s="97">
        <f ca="1" t="shared" si="65"/>
        <v>69015951.80702643</v>
      </c>
      <c r="BZ25" s="97">
        <f ca="1" t="shared" si="66"/>
        <v>70478200.4544421</v>
      </c>
      <c r="CA25" s="97">
        <f ca="1" t="shared" si="67"/>
        <v>70478200.4544421</v>
      </c>
      <c r="CB25" s="97">
        <f ca="1" t="shared" si="68"/>
        <v>66734549.84647977</v>
      </c>
    </row>
    <row r="26" spans="2:80" ht="12.75">
      <c r="B26" s="14">
        <v>10055</v>
      </c>
      <c r="C26" s="15" t="s">
        <v>25</v>
      </c>
      <c r="D26" s="16">
        <f>RHWM!D13</f>
        <v>1</v>
      </c>
      <c r="E26" s="16">
        <f>RHWM!E13</f>
        <v>0</v>
      </c>
      <c r="F26" s="18">
        <f>RHWM!M13</f>
        <v>0.391</v>
      </c>
      <c r="G26" s="18">
        <f>RHWM!N13</f>
        <v>0.39</v>
      </c>
      <c r="H26" s="18">
        <f>RHWM!O13</f>
        <v>0.398</v>
      </c>
      <c r="I26" s="18">
        <v>0</v>
      </c>
      <c r="J26" s="18">
        <v>0</v>
      </c>
      <c r="K26" s="18">
        <v>0</v>
      </c>
      <c r="L26" s="18">
        <v>0</v>
      </c>
      <c r="M26" s="18">
        <v>0</v>
      </c>
      <c r="N26" s="18">
        <v>0</v>
      </c>
      <c r="O26" s="81">
        <f t="shared" si="24"/>
        <v>0.398</v>
      </c>
      <c r="P26" s="63">
        <f t="shared" si="25"/>
        <v>0.39</v>
      </c>
      <c r="Q26" s="63">
        <f t="shared" si="26"/>
        <v>0.39</v>
      </c>
      <c r="R26" s="63">
        <f t="shared" si="27"/>
        <v>0</v>
      </c>
      <c r="S26" s="63">
        <f t="shared" si="28"/>
        <v>0.008000000000000007</v>
      </c>
      <c r="T26" s="67">
        <f t="shared" si="6"/>
        <v>33.949064274110405</v>
      </c>
      <c r="U26" s="138">
        <f ca="1" t="shared" si="7"/>
        <v>1.04</v>
      </c>
      <c r="V26" s="66">
        <f ca="1" t="shared" si="8"/>
        <v>0.4056</v>
      </c>
      <c r="W26" s="66">
        <f ca="1" t="shared" si="29"/>
        <v>0.398</v>
      </c>
      <c r="X26" s="66">
        <f ca="1" t="shared" si="30"/>
        <v>0.007599999999999996</v>
      </c>
      <c r="Y26" s="63">
        <f ca="1" t="shared" si="31"/>
        <v>0</v>
      </c>
      <c r="Z26" s="67">
        <f ca="1" t="shared" si="9"/>
        <v>34.71110610175298</v>
      </c>
      <c r="AA26" s="68">
        <f ca="1" t="shared" si="10"/>
        <v>0.02244662243087836</v>
      </c>
      <c r="AB26" s="81">
        <f t="shared" si="11"/>
        <v>0.394</v>
      </c>
      <c r="AC26" s="63">
        <f t="shared" si="32"/>
        <v>0.39</v>
      </c>
      <c r="AD26" s="63">
        <f t="shared" si="33"/>
        <v>0.39</v>
      </c>
      <c r="AE26" s="63">
        <f t="shared" si="34"/>
        <v>0</v>
      </c>
      <c r="AF26" s="63">
        <f t="shared" si="35"/>
        <v>0.0040000000000000036</v>
      </c>
      <c r="AG26" s="67">
        <f t="shared" si="36"/>
        <v>34.95898946171183</v>
      </c>
      <c r="AH26" s="65">
        <f ca="1" t="shared" si="37"/>
        <v>1.04</v>
      </c>
      <c r="AI26" s="66">
        <f ca="1" t="shared" si="38"/>
        <v>0.4056</v>
      </c>
      <c r="AJ26" s="66">
        <f ca="1" t="shared" si="39"/>
        <v>0.394</v>
      </c>
      <c r="AK26" s="66">
        <f ca="1" t="shared" si="40"/>
        <v>0.0116</v>
      </c>
      <c r="AL26" s="63">
        <f ca="1" t="shared" si="41"/>
        <v>0</v>
      </c>
      <c r="AM26" s="67">
        <f ca="1" t="shared" si="42"/>
        <v>35.66284827844256</v>
      </c>
      <c r="AN26" s="65">
        <f ca="1" t="shared" si="43"/>
        <v>0.020133843328097756</v>
      </c>
      <c r="AO26" s="68">
        <f ca="1" t="shared" si="44"/>
        <v>0.02741895270924588</v>
      </c>
      <c r="AP26" s="81">
        <f t="shared" si="12"/>
        <v>0.398</v>
      </c>
      <c r="AQ26" s="63">
        <f t="shared" si="13"/>
        <v>0.39</v>
      </c>
      <c r="AR26" s="63">
        <f t="shared" si="45"/>
        <v>0.39</v>
      </c>
      <c r="AS26" s="63">
        <f t="shared" si="46"/>
        <v>0</v>
      </c>
      <c r="AT26" s="63">
        <f t="shared" si="47"/>
        <v>0.008000000000000007</v>
      </c>
      <c r="AU26" s="67">
        <f t="shared" si="48"/>
        <v>35.90132553133049</v>
      </c>
      <c r="AV26" s="69">
        <f ca="1" t="shared" si="14"/>
        <v>1.04</v>
      </c>
      <c r="AW26" s="66">
        <f ca="1" t="shared" si="15"/>
        <v>0.4056</v>
      </c>
      <c r="AX26" s="66">
        <f ca="1" t="shared" si="49"/>
        <v>0.398</v>
      </c>
      <c r="AY26" s="66">
        <f ca="1" t="shared" si="50"/>
        <v>0.007599999999999996</v>
      </c>
      <c r="AZ26" s="63">
        <f ca="1" t="shared" si="51"/>
        <v>0</v>
      </c>
      <c r="BA26" s="67">
        <f ca="1" t="shared" si="16"/>
        <v>36.4265353670731</v>
      </c>
      <c r="BB26" s="65">
        <f ca="1" t="shared" si="52"/>
        <v>0.01462926028411582</v>
      </c>
      <c r="BC26" s="68">
        <f ca="1" t="shared" si="17"/>
        <v>0.04942018443006302</v>
      </c>
      <c r="BD26" s="81">
        <f t="shared" si="53"/>
        <v>0.39</v>
      </c>
      <c r="BE26" s="63">
        <f t="shared" si="54"/>
        <v>0.39</v>
      </c>
      <c r="BF26" s="67">
        <f t="shared" si="55"/>
        <v>35.90132553133049</v>
      </c>
      <c r="BG26" s="69">
        <f ca="1" t="shared" si="18"/>
        <v>1.04</v>
      </c>
      <c r="BH26" s="70">
        <f ca="1" t="shared" si="19"/>
        <v>0.4056</v>
      </c>
      <c r="BI26" s="70">
        <f ca="1" t="shared" si="56"/>
        <v>0.4056</v>
      </c>
      <c r="BJ26" s="67">
        <f ca="1" t="shared" si="57"/>
        <v>38.73350166549015</v>
      </c>
      <c r="BK26" s="65">
        <f ca="1" t="shared" si="58"/>
        <v>0.07888778735169732</v>
      </c>
      <c r="BL26" s="65">
        <f ca="1" t="shared" si="20"/>
        <v>0.11588209122307491</v>
      </c>
      <c r="BM26" s="68">
        <f ca="1" t="shared" si="59"/>
        <v>0.06333202636950142</v>
      </c>
      <c r="BO26" s="97">
        <f ca="1" t="shared" si="21"/>
        <v>123330.50380147005</v>
      </c>
      <c r="BP26" s="97">
        <f ca="1" t="shared" si="22"/>
        <v>126712.09705281002</v>
      </c>
      <c r="BQ26" s="97">
        <f ca="1" t="shared" si="23"/>
        <v>129425.52004519128</v>
      </c>
      <c r="BR26" s="97">
        <f ca="1" t="shared" si="60"/>
        <v>137622.30049357977</v>
      </c>
      <c r="BT26" s="97">
        <f t="shared" si="61"/>
        <v>115983.5831860708</v>
      </c>
      <c r="BU26" s="97">
        <f t="shared" si="62"/>
        <v>119433.8915969923</v>
      </c>
      <c r="BV26" s="97">
        <f t="shared" si="63"/>
        <v>122653.28854523749</v>
      </c>
      <c r="BW26" s="97">
        <f t="shared" si="64"/>
        <v>122653.28854523749</v>
      </c>
      <c r="BY26" s="97">
        <f ca="1" t="shared" si="65"/>
        <v>123330.50380147004</v>
      </c>
      <c r="BZ26" s="97">
        <f ca="1" t="shared" si="66"/>
        <v>126712.09705281002</v>
      </c>
      <c r="CA26" s="97">
        <f ca="1" t="shared" si="67"/>
        <v>126712.09705281002</v>
      </c>
      <c r="CB26" s="97">
        <f ca="1" t="shared" si="68"/>
        <v>137622.30049357977</v>
      </c>
    </row>
    <row r="27" spans="2:80" ht="12.75">
      <c r="B27" s="14">
        <v>10057</v>
      </c>
      <c r="C27" s="15" t="s">
        <v>26</v>
      </c>
      <c r="D27" s="16">
        <f>RHWM!D14</f>
        <v>1</v>
      </c>
      <c r="E27" s="16">
        <f>RHWM!E14</f>
        <v>0</v>
      </c>
      <c r="F27" s="18">
        <f>RHWM!M14</f>
        <v>19.994</v>
      </c>
      <c r="G27" s="18">
        <f>RHWM!N14</f>
        <v>19.99</v>
      </c>
      <c r="H27" s="18">
        <f>RHWM!O14</f>
        <v>21.069</v>
      </c>
      <c r="I27" s="18">
        <v>0</v>
      </c>
      <c r="J27" s="18">
        <v>0</v>
      </c>
      <c r="K27" s="18">
        <v>0</v>
      </c>
      <c r="L27" s="18">
        <v>0</v>
      </c>
      <c r="M27" s="18">
        <v>0</v>
      </c>
      <c r="N27" s="18">
        <v>0</v>
      </c>
      <c r="O27" s="81">
        <f t="shared" si="24"/>
        <v>21.069</v>
      </c>
      <c r="P27" s="63">
        <f t="shared" si="25"/>
        <v>19.99</v>
      </c>
      <c r="Q27" s="63">
        <f t="shared" si="26"/>
        <v>19.99</v>
      </c>
      <c r="R27" s="63">
        <f t="shared" si="27"/>
        <v>0</v>
      </c>
      <c r="S27" s="63">
        <f t="shared" si="28"/>
        <v>1.0790000000000006</v>
      </c>
      <c r="T27" s="67">
        <f t="shared" si="6"/>
        <v>33.949064274110405</v>
      </c>
      <c r="U27" s="138">
        <f ca="1" t="shared" si="7"/>
        <v>1.34</v>
      </c>
      <c r="V27" s="66">
        <f ca="1" t="shared" si="8"/>
        <v>26.7866</v>
      </c>
      <c r="W27" s="66">
        <f ca="1" t="shared" si="29"/>
        <v>21.069</v>
      </c>
      <c r="X27" s="66">
        <f ca="1" t="shared" si="30"/>
        <v>5.717600000000001</v>
      </c>
      <c r="Y27" s="63">
        <f ca="1" t="shared" si="31"/>
        <v>0</v>
      </c>
      <c r="Z27" s="67">
        <f ca="1" t="shared" si="9"/>
        <v>40.3482960148132</v>
      </c>
      <c r="AA27" s="68">
        <f ca="1" t="shared" si="10"/>
        <v>0.18849508454885044</v>
      </c>
      <c r="AB27" s="81">
        <f t="shared" si="11"/>
        <v>20.5295</v>
      </c>
      <c r="AC27" s="63">
        <f t="shared" si="32"/>
        <v>19.99</v>
      </c>
      <c r="AD27" s="63">
        <f t="shared" si="33"/>
        <v>19.99</v>
      </c>
      <c r="AE27" s="63">
        <f t="shared" si="34"/>
        <v>0</v>
      </c>
      <c r="AF27" s="63">
        <f t="shared" si="35"/>
        <v>0.5395000000000003</v>
      </c>
      <c r="AG27" s="67">
        <f t="shared" si="36"/>
        <v>34.95898946171183</v>
      </c>
      <c r="AH27" s="65">
        <f ca="1" t="shared" si="37"/>
        <v>1.34</v>
      </c>
      <c r="AI27" s="66">
        <f ca="1" t="shared" si="38"/>
        <v>26.7866</v>
      </c>
      <c r="AJ27" s="66">
        <f ca="1" t="shared" si="39"/>
        <v>20.5295</v>
      </c>
      <c r="AK27" s="66">
        <f ca="1" t="shared" si="40"/>
        <v>6.257100000000001</v>
      </c>
      <c r="AL27" s="63">
        <f ca="1" t="shared" si="41"/>
        <v>0</v>
      </c>
      <c r="AM27" s="67">
        <f ca="1" t="shared" si="42"/>
        <v>41.45703052695143</v>
      </c>
      <c r="AN27" s="65">
        <f ca="1" t="shared" si="43"/>
        <v>0.18587611270504412</v>
      </c>
      <c r="AO27" s="68">
        <f ca="1" t="shared" si="44"/>
        <v>0.027479091353230123</v>
      </c>
      <c r="AP27" s="81">
        <f t="shared" si="12"/>
        <v>21.069</v>
      </c>
      <c r="AQ27" s="63">
        <f t="shared" si="13"/>
        <v>19.99</v>
      </c>
      <c r="AR27" s="63">
        <f t="shared" si="45"/>
        <v>19.99</v>
      </c>
      <c r="AS27" s="63">
        <f t="shared" si="46"/>
        <v>0</v>
      </c>
      <c r="AT27" s="63">
        <f t="shared" si="47"/>
        <v>1.0790000000000006</v>
      </c>
      <c r="AU27" s="67">
        <f t="shared" si="48"/>
        <v>35.90132553133049</v>
      </c>
      <c r="AV27" s="69">
        <f ca="1" t="shared" si="14"/>
        <v>1.34</v>
      </c>
      <c r="AW27" s="66">
        <f ca="1" t="shared" si="15"/>
        <v>26.7866</v>
      </c>
      <c r="AX27" s="66">
        <f ca="1" t="shared" si="49"/>
        <v>21.069</v>
      </c>
      <c r="AY27" s="66">
        <f ca="1" t="shared" si="50"/>
        <v>5.717600000000001</v>
      </c>
      <c r="AZ27" s="63">
        <f ca="1" t="shared" si="51"/>
        <v>0</v>
      </c>
      <c r="BA27" s="67">
        <f ca="1" t="shared" si="16"/>
        <v>41.723331860182974</v>
      </c>
      <c r="BB27" s="65">
        <f ca="1" t="shared" si="52"/>
        <v>0.16216689057265343</v>
      </c>
      <c r="BC27" s="68">
        <f ca="1" t="shared" si="17"/>
        <v>0.03407915528489602</v>
      </c>
      <c r="BD27" s="81">
        <f t="shared" si="53"/>
        <v>19.99</v>
      </c>
      <c r="BE27" s="63">
        <f t="shared" si="54"/>
        <v>19.99</v>
      </c>
      <c r="BF27" s="67">
        <f t="shared" si="55"/>
        <v>35.90132553133049</v>
      </c>
      <c r="BG27" s="69">
        <f ca="1" t="shared" si="18"/>
        <v>1.34</v>
      </c>
      <c r="BH27" s="70">
        <f ca="1" t="shared" si="19"/>
        <v>26.7866</v>
      </c>
      <c r="BI27" s="70">
        <f ca="1" t="shared" si="56"/>
        <v>26.7866</v>
      </c>
      <c r="BJ27" s="67">
        <f ca="1" t="shared" si="57"/>
        <v>38.73350166549015</v>
      </c>
      <c r="BK27" s="65">
        <f ca="1" t="shared" si="58"/>
        <v>0.07888778735169732</v>
      </c>
      <c r="BL27" s="65">
        <f ca="1" t="shared" si="20"/>
        <v>-0.04002137658378946</v>
      </c>
      <c r="BM27" s="68">
        <f ca="1" t="shared" si="59"/>
        <v>-0.07165847168466544</v>
      </c>
      <c r="BO27" s="97">
        <f ca="1" t="shared" si="21"/>
        <v>9467752.514426263</v>
      </c>
      <c r="BP27" s="97">
        <f ca="1" t="shared" si="22"/>
        <v>9727917.750679957</v>
      </c>
      <c r="BQ27" s="97">
        <f ca="1" t="shared" si="23"/>
        <v>9790405.522564359</v>
      </c>
      <c r="BR27" s="97">
        <f ca="1" t="shared" si="60"/>
        <v>9088840.02564429</v>
      </c>
      <c r="BT27" s="97">
        <f t="shared" si="61"/>
        <v>5944902.12279373</v>
      </c>
      <c r="BU27" s="97">
        <f t="shared" si="62"/>
        <v>6121752.546215067</v>
      </c>
      <c r="BV27" s="97">
        <f t="shared" si="63"/>
        <v>6286767.276972557</v>
      </c>
      <c r="BW27" s="97">
        <f t="shared" si="64"/>
        <v>6286767.276972557</v>
      </c>
      <c r="BY27" s="97">
        <f ca="1" t="shared" si="65"/>
        <v>9467752.514426263</v>
      </c>
      <c r="BZ27" s="97">
        <f ca="1" t="shared" si="66"/>
        <v>9727917.750679957</v>
      </c>
      <c r="CA27" s="97">
        <f ca="1" t="shared" si="67"/>
        <v>9727917.750679957</v>
      </c>
      <c r="CB27" s="97">
        <f ca="1" t="shared" si="68"/>
        <v>9088840.02564429</v>
      </c>
    </row>
    <row r="28" spans="2:80" ht="12.75">
      <c r="B28" s="14">
        <v>10059</v>
      </c>
      <c r="C28" s="15" t="s">
        <v>27</v>
      </c>
      <c r="D28" s="16">
        <f>RHWM!D15</f>
        <v>1</v>
      </c>
      <c r="E28" s="16">
        <f>RHWM!E15</f>
        <v>0</v>
      </c>
      <c r="F28" s="18">
        <f>RHWM!M15</f>
        <v>7.604</v>
      </c>
      <c r="G28" s="18">
        <f>RHWM!N15</f>
        <v>7.599</v>
      </c>
      <c r="H28" s="18">
        <f>RHWM!O15</f>
        <v>7.639</v>
      </c>
      <c r="I28" s="18">
        <v>0</v>
      </c>
      <c r="J28" s="18">
        <v>0</v>
      </c>
      <c r="K28" s="18">
        <v>0</v>
      </c>
      <c r="L28" s="18">
        <v>0</v>
      </c>
      <c r="M28" s="18">
        <v>0</v>
      </c>
      <c r="N28" s="18">
        <v>0</v>
      </c>
      <c r="O28" s="81">
        <f t="shared" si="24"/>
        <v>7.639</v>
      </c>
      <c r="P28" s="63">
        <f t="shared" si="25"/>
        <v>7.599</v>
      </c>
      <c r="Q28" s="63">
        <f t="shared" si="26"/>
        <v>7.599</v>
      </c>
      <c r="R28" s="63">
        <f t="shared" si="27"/>
        <v>0</v>
      </c>
      <c r="S28" s="63">
        <f t="shared" si="28"/>
        <v>0.040000000000000036</v>
      </c>
      <c r="T28" s="67">
        <f t="shared" si="6"/>
        <v>33.949064274110405</v>
      </c>
      <c r="U28" s="138">
        <f ca="1" t="shared" si="7"/>
        <v>1.35</v>
      </c>
      <c r="V28" s="66">
        <f ca="1" t="shared" si="8"/>
        <v>10.258650000000001</v>
      </c>
      <c r="W28" s="66">
        <f ca="1" t="shared" si="29"/>
        <v>7.639</v>
      </c>
      <c r="X28" s="66">
        <f ca="1" t="shared" si="30"/>
        <v>2.619650000000001</v>
      </c>
      <c r="Y28" s="63">
        <f ca="1" t="shared" si="31"/>
        <v>0</v>
      </c>
      <c r="Z28" s="67">
        <f ca="1" t="shared" si="9"/>
        <v>41.56165111055309</v>
      </c>
      <c r="AA28" s="68">
        <f ca="1" t="shared" si="10"/>
        <v>0.22423554225169195</v>
      </c>
      <c r="AB28" s="81">
        <f t="shared" si="11"/>
        <v>7.619</v>
      </c>
      <c r="AC28" s="63">
        <f t="shared" si="32"/>
        <v>7.599</v>
      </c>
      <c r="AD28" s="63">
        <f t="shared" si="33"/>
        <v>7.599</v>
      </c>
      <c r="AE28" s="63">
        <f t="shared" si="34"/>
        <v>0</v>
      </c>
      <c r="AF28" s="63">
        <f t="shared" si="35"/>
        <v>0.019999999999999574</v>
      </c>
      <c r="AG28" s="67">
        <f t="shared" si="36"/>
        <v>34.95898946171183</v>
      </c>
      <c r="AH28" s="65">
        <f ca="1" t="shared" si="37"/>
        <v>1.35</v>
      </c>
      <c r="AI28" s="66">
        <f ca="1" t="shared" si="38"/>
        <v>10.258650000000001</v>
      </c>
      <c r="AJ28" s="66">
        <f ca="1" t="shared" si="39"/>
        <v>7.619</v>
      </c>
      <c r="AK28" s="66">
        <f ca="1" t="shared" si="40"/>
        <v>2.6396500000000014</v>
      </c>
      <c r="AL28" s="63">
        <f ca="1" t="shared" si="41"/>
        <v>0</v>
      </c>
      <c r="AM28" s="67">
        <f ca="1" t="shared" si="42"/>
        <v>42.12746100465988</v>
      </c>
      <c r="AN28" s="65">
        <f ca="1" t="shared" si="43"/>
        <v>0.20505374020605438</v>
      </c>
      <c r="AO28" s="68">
        <f ca="1" t="shared" si="44"/>
        <v>0.013613749189168134</v>
      </c>
      <c r="AP28" s="81">
        <f t="shared" si="12"/>
        <v>7.639</v>
      </c>
      <c r="AQ28" s="63">
        <f t="shared" si="13"/>
        <v>7.599</v>
      </c>
      <c r="AR28" s="63">
        <f t="shared" si="45"/>
        <v>7.599</v>
      </c>
      <c r="AS28" s="63">
        <f t="shared" si="46"/>
        <v>0</v>
      </c>
      <c r="AT28" s="63">
        <f t="shared" si="47"/>
        <v>0.040000000000000036</v>
      </c>
      <c r="AU28" s="67">
        <f t="shared" si="48"/>
        <v>35.90132553133049</v>
      </c>
      <c r="AV28" s="69">
        <f ca="1" t="shared" si="14"/>
        <v>1.35</v>
      </c>
      <c r="AW28" s="66">
        <f ca="1" t="shared" si="15"/>
        <v>10.258650000000001</v>
      </c>
      <c r="AX28" s="66">
        <f ca="1" t="shared" si="49"/>
        <v>7.639</v>
      </c>
      <c r="AY28" s="66">
        <f ca="1" t="shared" si="50"/>
        <v>2.619650000000001</v>
      </c>
      <c r="AZ28" s="63">
        <f ca="1" t="shared" si="51"/>
        <v>0</v>
      </c>
      <c r="BA28" s="67">
        <f ca="1" t="shared" si="16"/>
        <v>42.863420293450446</v>
      </c>
      <c r="BB28" s="65">
        <f ca="1" t="shared" si="52"/>
        <v>0.19392305601764614</v>
      </c>
      <c r="BC28" s="68">
        <f ca="1" t="shared" si="17"/>
        <v>0.03132140201636058</v>
      </c>
      <c r="BD28" s="81">
        <f t="shared" si="53"/>
        <v>7.599</v>
      </c>
      <c r="BE28" s="63">
        <f t="shared" si="54"/>
        <v>7.599</v>
      </c>
      <c r="BF28" s="67">
        <f t="shared" si="55"/>
        <v>35.90132553133049</v>
      </c>
      <c r="BG28" s="69">
        <f ca="1" t="shared" si="18"/>
        <v>1.35</v>
      </c>
      <c r="BH28" s="70">
        <f ca="1" t="shared" si="19"/>
        <v>10.258650000000001</v>
      </c>
      <c r="BI28" s="70">
        <f ca="1" t="shared" si="56"/>
        <v>10.258650000000001</v>
      </c>
      <c r="BJ28" s="67">
        <f ca="1" t="shared" si="57"/>
        <v>38.73350166549015</v>
      </c>
      <c r="BK28" s="65">
        <f ca="1" t="shared" si="58"/>
        <v>0.07888778735169732</v>
      </c>
      <c r="BL28" s="65">
        <f ca="1" t="shared" si="20"/>
        <v>-0.06804709075537263</v>
      </c>
      <c r="BM28" s="68">
        <f ca="1" t="shared" si="59"/>
        <v>-0.09635065516671681</v>
      </c>
      <c r="BO28" s="97">
        <f ca="1" t="shared" si="21"/>
        <v>3734969.945767814</v>
      </c>
      <c r="BP28" s="97">
        <f ca="1" t="shared" si="22"/>
        <v>3785816.8898385777</v>
      </c>
      <c r="BQ28" s="97">
        <f ca="1" t="shared" si="23"/>
        <v>3851954.440958232</v>
      </c>
      <c r="BR28" s="97">
        <f ca="1" t="shared" si="60"/>
        <v>3480816.106899562</v>
      </c>
      <c r="BT28" s="97">
        <f t="shared" si="61"/>
        <v>2259895.5093101333</v>
      </c>
      <c r="BU28" s="97">
        <f t="shared" si="62"/>
        <v>2327123.4416552423</v>
      </c>
      <c r="BV28" s="97">
        <f t="shared" si="63"/>
        <v>2389852.1529622045</v>
      </c>
      <c r="BW28" s="97">
        <f t="shared" si="64"/>
        <v>2389852.1529622045</v>
      </c>
      <c r="BY28" s="97">
        <f ca="1" t="shared" si="65"/>
        <v>3734969.945767814</v>
      </c>
      <c r="BZ28" s="97">
        <f ca="1" t="shared" si="66"/>
        <v>3785816.889838578</v>
      </c>
      <c r="CA28" s="97">
        <f ca="1" t="shared" si="67"/>
        <v>3785816.889838578</v>
      </c>
      <c r="CB28" s="97">
        <f ca="1" t="shared" si="68"/>
        <v>3480816.106899562</v>
      </c>
    </row>
    <row r="29" spans="2:80" ht="12.75">
      <c r="B29" s="14">
        <v>10061</v>
      </c>
      <c r="C29" s="15" t="s">
        <v>28</v>
      </c>
      <c r="D29" s="16">
        <f>RHWM!D16</f>
        <v>1</v>
      </c>
      <c r="E29" s="16">
        <f>RHWM!E16</f>
        <v>0</v>
      </c>
      <c r="F29" s="18">
        <f>RHWM!M16</f>
        <v>9.714</v>
      </c>
      <c r="G29" s="18">
        <f>RHWM!N16</f>
        <v>9.802</v>
      </c>
      <c r="H29" s="18">
        <f>RHWM!O16</f>
        <v>8.747</v>
      </c>
      <c r="I29" s="18">
        <v>0.967</v>
      </c>
      <c r="J29" s="18">
        <v>1.055</v>
      </c>
      <c r="K29" s="18">
        <v>0.967</v>
      </c>
      <c r="L29" s="18">
        <v>0</v>
      </c>
      <c r="M29" s="18">
        <v>0</v>
      </c>
      <c r="N29" s="18">
        <v>1.055</v>
      </c>
      <c r="O29" s="81">
        <f t="shared" si="24"/>
        <v>8.747</v>
      </c>
      <c r="P29" s="63">
        <f t="shared" si="25"/>
        <v>9.802</v>
      </c>
      <c r="Q29" s="63">
        <f t="shared" si="26"/>
        <v>8.747</v>
      </c>
      <c r="R29" s="63">
        <f t="shared" si="27"/>
        <v>1.0549999999999997</v>
      </c>
      <c r="S29" s="63">
        <f t="shared" si="28"/>
        <v>0</v>
      </c>
      <c r="T29" s="67">
        <f t="shared" si="6"/>
        <v>37.08876404872921</v>
      </c>
      <c r="U29" s="138">
        <f ca="1" t="shared" si="7"/>
        <v>1.34</v>
      </c>
      <c r="V29" s="66">
        <f ca="1" t="shared" si="8"/>
        <v>13.13468</v>
      </c>
      <c r="W29" s="66">
        <f ca="1" t="shared" si="29"/>
        <v>8.747</v>
      </c>
      <c r="X29" s="66">
        <f ca="1" t="shared" si="30"/>
        <v>4.38768</v>
      </c>
      <c r="Y29" s="63">
        <f ca="1" t="shared" si="31"/>
        <v>0</v>
      </c>
      <c r="Z29" s="67">
        <f ca="1" t="shared" si="9"/>
        <v>43.83992011566065</v>
      </c>
      <c r="AA29" s="68">
        <f ca="1" t="shared" si="10"/>
        <v>0.1820269895772586</v>
      </c>
      <c r="AB29" s="81">
        <f t="shared" si="11"/>
        <v>9.2745</v>
      </c>
      <c r="AC29" s="63">
        <f t="shared" si="32"/>
        <v>9.802</v>
      </c>
      <c r="AD29" s="63">
        <f t="shared" si="33"/>
        <v>9.2745</v>
      </c>
      <c r="AE29" s="63">
        <f t="shared" si="34"/>
        <v>0.5274999999999999</v>
      </c>
      <c r="AF29" s="63">
        <f t="shared" si="35"/>
        <v>0</v>
      </c>
      <c r="AG29" s="67">
        <f t="shared" si="36"/>
        <v>36.474489671765596</v>
      </c>
      <c r="AH29" s="65">
        <f ca="1" t="shared" si="37"/>
        <v>1.34</v>
      </c>
      <c r="AI29" s="66">
        <f ca="1" t="shared" si="38"/>
        <v>13.13468</v>
      </c>
      <c r="AJ29" s="66">
        <f ca="1" t="shared" si="39"/>
        <v>9.2745</v>
      </c>
      <c r="AK29" s="66">
        <f ca="1" t="shared" si="40"/>
        <v>3.8601799999999997</v>
      </c>
      <c r="AL29" s="63">
        <f ca="1" t="shared" si="41"/>
        <v>0</v>
      </c>
      <c r="AM29" s="67">
        <f ca="1" t="shared" si="42"/>
        <v>43.16148535482695</v>
      </c>
      <c r="AN29" s="65">
        <f ca="1" t="shared" si="43"/>
        <v>0.18333349536176424</v>
      </c>
      <c r="AO29" s="68">
        <f ca="1" t="shared" si="44"/>
        <v>-0.015475273655695898</v>
      </c>
      <c r="AP29" s="81">
        <f t="shared" si="12"/>
        <v>9.802</v>
      </c>
      <c r="AQ29" s="63">
        <f t="shared" si="13"/>
        <v>9.802</v>
      </c>
      <c r="AR29" s="63">
        <f t="shared" si="45"/>
        <v>9.802</v>
      </c>
      <c r="AS29" s="63">
        <f t="shared" si="46"/>
        <v>0</v>
      </c>
      <c r="AT29" s="63">
        <f t="shared" si="47"/>
        <v>0</v>
      </c>
      <c r="AU29" s="67">
        <f t="shared" si="48"/>
        <v>35.90132553133049</v>
      </c>
      <c r="AV29" s="69">
        <f ca="1" t="shared" si="14"/>
        <v>1.34</v>
      </c>
      <c r="AW29" s="66">
        <f ca="1" t="shared" si="15"/>
        <v>13.13468</v>
      </c>
      <c r="AX29" s="66">
        <f ca="1" t="shared" si="49"/>
        <v>9.802</v>
      </c>
      <c r="AY29" s="66">
        <f ca="1" t="shared" si="50"/>
        <v>3.33268</v>
      </c>
      <c r="AZ29" s="63">
        <f ca="1" t="shared" si="51"/>
        <v>0</v>
      </c>
      <c r="BA29" s="67">
        <f ca="1" t="shared" si="16"/>
        <v>42.8191126244747</v>
      </c>
      <c r="BB29" s="65">
        <f ca="1" t="shared" si="52"/>
        <v>0.1926889046786635</v>
      </c>
      <c r="BC29" s="68">
        <f ca="1" t="shared" si="17"/>
        <v>-0.023284884837673103</v>
      </c>
      <c r="BD29" s="81">
        <f t="shared" si="53"/>
        <v>9.802</v>
      </c>
      <c r="BE29" s="63">
        <f t="shared" si="54"/>
        <v>9.802</v>
      </c>
      <c r="BF29" s="67">
        <f t="shared" si="55"/>
        <v>35.90132553133049</v>
      </c>
      <c r="BG29" s="69">
        <f ca="1" t="shared" si="18"/>
        <v>1.34</v>
      </c>
      <c r="BH29" s="70">
        <f ca="1" t="shared" si="19"/>
        <v>13.13468</v>
      </c>
      <c r="BI29" s="70">
        <f ca="1" t="shared" si="56"/>
        <v>13.13468</v>
      </c>
      <c r="BJ29" s="67">
        <f ca="1" t="shared" si="57"/>
        <v>38.73350166549015</v>
      </c>
      <c r="BK29" s="65">
        <f ca="1" t="shared" si="58"/>
        <v>0.07888778735169732</v>
      </c>
      <c r="BL29" s="65">
        <f ca="1" t="shared" si="20"/>
        <v>-0.11647873528734742</v>
      </c>
      <c r="BM29" s="68">
        <f ca="1" t="shared" si="59"/>
        <v>-0.09541559150969603</v>
      </c>
      <c r="BO29" s="97">
        <f ca="1" t="shared" si="21"/>
        <v>5044212.300236146</v>
      </c>
      <c r="BP29" s="97">
        <f ca="1" t="shared" si="22"/>
        <v>4966151.734512564</v>
      </c>
      <c r="BQ29" s="97">
        <f ca="1" t="shared" si="23"/>
        <v>4926758.397728374</v>
      </c>
      <c r="BR29" s="97">
        <f ca="1" t="shared" si="60"/>
        <v>4456668.830983758</v>
      </c>
      <c r="BT29" s="97">
        <f t="shared" si="61"/>
        <v>3184646.011201439</v>
      </c>
      <c r="BU29" s="97">
        <f t="shared" si="62"/>
        <v>3131901.022400782</v>
      </c>
      <c r="BV29" s="97">
        <f t="shared" si="63"/>
        <v>3082685.9854369685</v>
      </c>
      <c r="BW29" s="97">
        <f t="shared" si="64"/>
        <v>3082685.9854369685</v>
      </c>
      <c r="BY29" s="97">
        <f ca="1" t="shared" si="65"/>
        <v>5044212.300236146</v>
      </c>
      <c r="BZ29" s="97">
        <f ca="1" t="shared" si="66"/>
        <v>4966151.734512565</v>
      </c>
      <c r="CA29" s="97">
        <f ca="1" t="shared" si="67"/>
        <v>4966151.734512565</v>
      </c>
      <c r="CB29" s="97">
        <f ca="1" t="shared" si="68"/>
        <v>4456668.830983758</v>
      </c>
    </row>
    <row r="30" spans="2:80" ht="12.75">
      <c r="B30" s="14">
        <v>10062</v>
      </c>
      <c r="C30" s="15" t="s">
        <v>29</v>
      </c>
      <c r="D30" s="16">
        <f>RHWM!D17</f>
        <v>1</v>
      </c>
      <c r="E30" s="16">
        <f>RHWM!E17</f>
        <v>0</v>
      </c>
      <c r="F30" s="18">
        <f>RHWM!M17</f>
        <v>7.126</v>
      </c>
      <c r="G30" s="18">
        <f>RHWM!N17</f>
        <v>7.209</v>
      </c>
      <c r="H30" s="18">
        <f>RHWM!O17</f>
        <v>5.32</v>
      </c>
      <c r="I30" s="18">
        <v>1.806</v>
      </c>
      <c r="J30" s="18">
        <v>1.889</v>
      </c>
      <c r="K30" s="18">
        <v>0</v>
      </c>
      <c r="L30" s="18">
        <v>0</v>
      </c>
      <c r="M30" s="18">
        <v>1.806</v>
      </c>
      <c r="N30" s="18">
        <v>1.889</v>
      </c>
      <c r="O30" s="81">
        <f t="shared" si="24"/>
        <v>5.32</v>
      </c>
      <c r="P30" s="63">
        <f t="shared" si="25"/>
        <v>7.209</v>
      </c>
      <c r="Q30" s="63">
        <f t="shared" si="26"/>
        <v>5.32</v>
      </c>
      <c r="R30" s="63">
        <f t="shared" si="27"/>
        <v>1.8889999999999993</v>
      </c>
      <c r="S30" s="63">
        <f t="shared" si="28"/>
        <v>0</v>
      </c>
      <c r="T30" s="67">
        <f t="shared" si="6"/>
        <v>41.592828677800995</v>
      </c>
      <c r="U30" s="138">
        <f ca="1" t="shared" si="7"/>
        <v>1.15</v>
      </c>
      <c r="V30" s="66">
        <f ca="1" t="shared" si="8"/>
        <v>8.290349999999998</v>
      </c>
      <c r="W30" s="66">
        <f ca="1" t="shared" si="29"/>
        <v>5.32</v>
      </c>
      <c r="X30" s="66">
        <f ca="1" t="shared" si="30"/>
        <v>2.970349999999998</v>
      </c>
      <c r="Y30" s="63">
        <f ca="1" t="shared" si="31"/>
        <v>0</v>
      </c>
      <c r="Z30" s="67">
        <f ca="1" t="shared" si="9"/>
        <v>44.54161470397387</v>
      </c>
      <c r="AA30" s="68">
        <f ca="1" t="shared" si="10"/>
        <v>0.07089650114964918</v>
      </c>
      <c r="AB30" s="81">
        <f t="shared" si="11"/>
        <v>6.2645</v>
      </c>
      <c r="AC30" s="63">
        <f t="shared" si="32"/>
        <v>7.209</v>
      </c>
      <c r="AD30" s="63">
        <f t="shared" si="33"/>
        <v>6.2645</v>
      </c>
      <c r="AE30" s="63">
        <f t="shared" si="34"/>
        <v>0.9444999999999997</v>
      </c>
      <c r="AF30" s="63">
        <f t="shared" si="35"/>
        <v>0</v>
      </c>
      <c r="AG30" s="67">
        <f t="shared" si="36"/>
        <v>38.648554512816446</v>
      </c>
      <c r="AH30" s="65">
        <f ca="1" t="shared" si="37"/>
        <v>1.15</v>
      </c>
      <c r="AI30" s="66">
        <f ca="1" t="shared" si="38"/>
        <v>8.290349999999998</v>
      </c>
      <c r="AJ30" s="66">
        <f ca="1" t="shared" si="39"/>
        <v>6.2645</v>
      </c>
      <c r="AK30" s="66">
        <f ca="1" t="shared" si="40"/>
        <v>2.0258499999999984</v>
      </c>
      <c r="AL30" s="63">
        <f ca="1" t="shared" si="41"/>
        <v>0</v>
      </c>
      <c r="AM30" s="67">
        <f ca="1" t="shared" si="42"/>
        <v>41.761499673125265</v>
      </c>
      <c r="AN30" s="65">
        <f ca="1" t="shared" si="43"/>
        <v>0.08054493109895011</v>
      </c>
      <c r="AO30" s="68">
        <f ca="1" t="shared" si="44"/>
        <v>-0.0624161258931768</v>
      </c>
      <c r="AP30" s="81">
        <f t="shared" si="12"/>
        <v>7.209</v>
      </c>
      <c r="AQ30" s="63">
        <f t="shared" si="13"/>
        <v>7.209</v>
      </c>
      <c r="AR30" s="63">
        <f t="shared" si="45"/>
        <v>7.209</v>
      </c>
      <c r="AS30" s="63">
        <f t="shared" si="46"/>
        <v>0</v>
      </c>
      <c r="AT30" s="63">
        <f t="shared" si="47"/>
        <v>0</v>
      </c>
      <c r="AU30" s="67">
        <f t="shared" si="48"/>
        <v>35.90132553133049</v>
      </c>
      <c r="AV30" s="69">
        <f ca="1" t="shared" si="14"/>
        <v>1.15</v>
      </c>
      <c r="AW30" s="66">
        <f ca="1" t="shared" si="15"/>
        <v>8.290349999999998</v>
      </c>
      <c r="AX30" s="66">
        <f ca="1" t="shared" si="49"/>
        <v>7.209</v>
      </c>
      <c r="AY30" s="66">
        <f ca="1" t="shared" si="50"/>
        <v>1.0813499999999987</v>
      </c>
      <c r="AZ30" s="63">
        <f ca="1" t="shared" si="51"/>
        <v>0</v>
      </c>
      <c r="BA30" s="67">
        <f ca="1" t="shared" si="16"/>
        <v>39.46505297112704</v>
      </c>
      <c r="BB30" s="65">
        <f ca="1" t="shared" si="52"/>
        <v>0.09926450867911663</v>
      </c>
      <c r="BC30" s="68">
        <f ca="1" t="shared" si="17"/>
        <v>-0.11397345530883773</v>
      </c>
      <c r="BD30" s="81">
        <f t="shared" si="53"/>
        <v>7.209</v>
      </c>
      <c r="BE30" s="63">
        <f t="shared" si="54"/>
        <v>7.209</v>
      </c>
      <c r="BF30" s="67">
        <f t="shared" si="55"/>
        <v>35.90132553133049</v>
      </c>
      <c r="BG30" s="69">
        <f ca="1" t="shared" si="18"/>
        <v>1.15</v>
      </c>
      <c r="BH30" s="70">
        <f ca="1" t="shared" si="19"/>
        <v>8.290349999999998</v>
      </c>
      <c r="BI30" s="70">
        <f ca="1" t="shared" si="56"/>
        <v>8.290349999999998</v>
      </c>
      <c r="BJ30" s="67">
        <f ca="1" t="shared" si="57"/>
        <v>38.73350166549015</v>
      </c>
      <c r="BK30" s="65">
        <f ca="1" t="shared" si="58"/>
        <v>0.07888778735169732</v>
      </c>
      <c r="BL30" s="65">
        <f ca="1" t="shared" si="20"/>
        <v>-0.1303974513965147</v>
      </c>
      <c r="BM30" s="68">
        <f ca="1" t="shared" si="59"/>
        <v>-0.01853668627208216</v>
      </c>
      <c r="BO30" s="97">
        <f ca="1" t="shared" si="21"/>
        <v>3234766.4410391464</v>
      </c>
      <c r="BP30" s="97">
        <f ca="1" t="shared" si="22"/>
        <v>3032864.8516202234</v>
      </c>
      <c r="BQ30" s="97">
        <f ca="1" t="shared" si="23"/>
        <v>2866088.932636843</v>
      </c>
      <c r="BR30" s="97">
        <f ca="1" t="shared" si="60"/>
        <v>2812961.1412646673</v>
      </c>
      <c r="BT30" s="97">
        <f t="shared" si="61"/>
        <v>2626622.068979222</v>
      </c>
      <c r="BU30" s="97">
        <f t="shared" si="62"/>
        <v>2440688.6822701492</v>
      </c>
      <c r="BV30" s="97">
        <f t="shared" si="63"/>
        <v>2267198.8644169667</v>
      </c>
      <c r="BW30" s="97">
        <f t="shared" si="64"/>
        <v>2267198.8644169667</v>
      </c>
      <c r="BY30" s="97">
        <f ca="1" t="shared" si="65"/>
        <v>3234766.4410391455</v>
      </c>
      <c r="BZ30" s="97">
        <f ca="1" t="shared" si="66"/>
        <v>3032864.851620223</v>
      </c>
      <c r="CA30" s="97">
        <f ca="1" t="shared" si="67"/>
        <v>3032864.851620223</v>
      </c>
      <c r="CB30" s="97">
        <f ca="1" t="shared" si="68"/>
        <v>2812961.141264667</v>
      </c>
    </row>
    <row r="31" spans="2:80" ht="12.75">
      <c r="B31" s="14">
        <v>10064</v>
      </c>
      <c r="C31" s="15" t="s">
        <v>30</v>
      </c>
      <c r="D31" s="16">
        <f>RHWM!D18</f>
        <v>1</v>
      </c>
      <c r="E31" s="16">
        <f>RHWM!E18</f>
        <v>0</v>
      </c>
      <c r="F31" s="18">
        <f>RHWM!M18</f>
        <v>16.594</v>
      </c>
      <c r="G31" s="18">
        <f>RHWM!N18</f>
        <v>17.511</v>
      </c>
      <c r="H31" s="18">
        <f>RHWM!O18</f>
        <v>14.064</v>
      </c>
      <c r="I31" s="18">
        <f>MAX(F31-$H31,0)</f>
        <v>2.530000000000001</v>
      </c>
      <c r="J31" s="18">
        <f>MAX(G31-$H31,0)</f>
        <v>3.446999999999999</v>
      </c>
      <c r="K31" s="18">
        <v>0</v>
      </c>
      <c r="L31" s="18">
        <v>0</v>
      </c>
      <c r="M31" s="18">
        <f>I31</f>
        <v>2.530000000000001</v>
      </c>
      <c r="N31" s="18">
        <f>J31</f>
        <v>3.446999999999999</v>
      </c>
      <c r="O31" s="81">
        <f t="shared" si="24"/>
        <v>14.064</v>
      </c>
      <c r="P31" s="63">
        <f t="shared" si="25"/>
        <v>17.511</v>
      </c>
      <c r="Q31" s="63">
        <f t="shared" si="26"/>
        <v>14.064</v>
      </c>
      <c r="R31" s="63">
        <f t="shared" si="27"/>
        <v>3.446999999999999</v>
      </c>
      <c r="S31" s="63">
        <f t="shared" si="28"/>
        <v>0</v>
      </c>
      <c r="T31" s="67">
        <f t="shared" si="6"/>
        <v>39.69129575415959</v>
      </c>
      <c r="U31" s="138">
        <f ca="1" t="shared" si="7"/>
        <v>1.01</v>
      </c>
      <c r="V31" s="66">
        <f ca="1" t="shared" si="8"/>
        <v>17.68611</v>
      </c>
      <c r="W31" s="66">
        <f ca="1" t="shared" si="29"/>
        <v>14.064</v>
      </c>
      <c r="X31" s="66">
        <f ca="1" t="shared" si="30"/>
        <v>3.6221099999999993</v>
      </c>
      <c r="Y31" s="63">
        <f ca="1" t="shared" si="31"/>
        <v>0</v>
      </c>
      <c r="Z31" s="67">
        <f ca="1" t="shared" si="9"/>
        <v>40.09785764827445</v>
      </c>
      <c r="AA31" s="68">
        <f ca="1" t="shared" si="10"/>
        <v>0.01024309956099767</v>
      </c>
      <c r="AB31" s="81">
        <f t="shared" si="11"/>
        <v>15.7875</v>
      </c>
      <c r="AC31" s="63">
        <f t="shared" si="32"/>
        <v>17.511</v>
      </c>
      <c r="AD31" s="63">
        <f t="shared" si="33"/>
        <v>15.7875</v>
      </c>
      <c r="AE31" s="63">
        <f t="shared" si="34"/>
        <v>1.7234999999999996</v>
      </c>
      <c r="AF31" s="63">
        <f t="shared" si="35"/>
        <v>0</v>
      </c>
      <c r="AG31" s="67">
        <f t="shared" si="36"/>
        <v>37.73070447871484</v>
      </c>
      <c r="AH31" s="65">
        <f ca="1" t="shared" si="37"/>
        <v>1.01</v>
      </c>
      <c r="AI31" s="66">
        <f ca="1" t="shared" si="38"/>
        <v>17.68611</v>
      </c>
      <c r="AJ31" s="66">
        <f ca="1" t="shared" si="39"/>
        <v>15.7875</v>
      </c>
      <c r="AK31" s="66">
        <f ca="1" t="shared" si="40"/>
        <v>1.8986099999999997</v>
      </c>
      <c r="AL31" s="63">
        <f ca="1" t="shared" si="41"/>
        <v>0</v>
      </c>
      <c r="AM31" s="67">
        <f ca="1" t="shared" si="42"/>
        <v>37.88878003475966</v>
      </c>
      <c r="AN31" s="65">
        <f ca="1" t="shared" si="43"/>
        <v>0.004189573405235514</v>
      </c>
      <c r="AO31" s="68">
        <f ca="1" t="shared" si="44"/>
        <v>-0.055092160605988205</v>
      </c>
      <c r="AP31" s="81">
        <f t="shared" si="12"/>
        <v>17.511</v>
      </c>
      <c r="AQ31" s="63">
        <f t="shared" si="13"/>
        <v>17.511</v>
      </c>
      <c r="AR31" s="63">
        <f t="shared" si="45"/>
        <v>17.511</v>
      </c>
      <c r="AS31" s="63">
        <f t="shared" si="46"/>
        <v>0</v>
      </c>
      <c r="AT31" s="63">
        <f t="shared" si="47"/>
        <v>0</v>
      </c>
      <c r="AU31" s="67">
        <f t="shared" si="48"/>
        <v>35.90132553133049</v>
      </c>
      <c r="AV31" s="69">
        <f ca="1" t="shared" si="14"/>
        <v>1.01</v>
      </c>
      <c r="AW31" s="66">
        <f ca="1" t="shared" si="15"/>
        <v>17.68611</v>
      </c>
      <c r="AX31" s="66">
        <f ca="1" t="shared" si="49"/>
        <v>17.511</v>
      </c>
      <c r="AY31" s="66">
        <f ca="1" t="shared" si="50"/>
        <v>0.1751100000000001</v>
      </c>
      <c r="AZ31" s="63">
        <f ca="1" t="shared" si="51"/>
        <v>0</v>
      </c>
      <c r="BA31" s="67">
        <f ca="1" t="shared" si="16"/>
        <v>36.186149422570395</v>
      </c>
      <c r="BB31" s="65">
        <f ca="1" t="shared" si="52"/>
        <v>0.00793352019805904</v>
      </c>
      <c r="BC31" s="68">
        <f ca="1" t="shared" si="17"/>
        <v>-0.09755404540602408</v>
      </c>
      <c r="BD31" s="81">
        <f t="shared" si="53"/>
        <v>17.511</v>
      </c>
      <c r="BE31" s="63">
        <f t="shared" si="54"/>
        <v>17.511</v>
      </c>
      <c r="BF31" s="67">
        <f t="shared" si="55"/>
        <v>35.90132553133049</v>
      </c>
      <c r="BG31" s="69">
        <f ca="1" t="shared" si="18"/>
        <v>1.01</v>
      </c>
      <c r="BH31" s="70">
        <f ca="1" t="shared" si="19"/>
        <v>17.68611</v>
      </c>
      <c r="BI31" s="70">
        <f ca="1" t="shared" si="56"/>
        <v>17.68611</v>
      </c>
      <c r="BJ31" s="67">
        <f ca="1" t="shared" si="57"/>
        <v>38.73350166549015</v>
      </c>
      <c r="BK31" s="65">
        <f ca="1" t="shared" si="58"/>
        <v>0.07888778735169732</v>
      </c>
      <c r="BL31" s="65">
        <f ca="1" t="shared" si="20"/>
        <v>-0.03402565779827915</v>
      </c>
      <c r="BM31" s="68">
        <f ca="1" t="shared" si="59"/>
        <v>0.0703957808047655</v>
      </c>
      <c r="BO31" s="97">
        <f ca="1" t="shared" si="21"/>
        <v>6212374.061113896</v>
      </c>
      <c r="BP31" s="97">
        <f ca="1" t="shared" si="22"/>
        <v>5870120.951594533</v>
      </c>
      <c r="BQ31" s="97">
        <f ca="1" t="shared" si="23"/>
        <v>5606331.839876784</v>
      </c>
      <c r="BR31" s="97">
        <f ca="1" t="shared" si="60"/>
        <v>6000993.947195528</v>
      </c>
      <c r="BT31" s="97">
        <f t="shared" si="61"/>
        <v>6088500.292371537</v>
      </c>
      <c r="BU31" s="97">
        <f t="shared" si="62"/>
        <v>5787752.727270554</v>
      </c>
      <c r="BV31" s="97">
        <f t="shared" si="63"/>
        <v>5507132.655681163</v>
      </c>
      <c r="BW31" s="97">
        <f t="shared" si="64"/>
        <v>5507132.655681163</v>
      </c>
      <c r="BY31" s="97">
        <f ca="1" t="shared" si="65"/>
        <v>6212374.061113895</v>
      </c>
      <c r="BZ31" s="97">
        <f ca="1" t="shared" si="66"/>
        <v>5870120.951594533</v>
      </c>
      <c r="CA31" s="97">
        <f ca="1" t="shared" si="67"/>
        <v>5870120.951594533</v>
      </c>
      <c r="CB31" s="97">
        <f ca="1" t="shared" si="68"/>
        <v>6000993.947195527</v>
      </c>
    </row>
    <row r="32" spans="2:80" ht="12.75">
      <c r="B32" s="14">
        <v>10065</v>
      </c>
      <c r="C32" s="15" t="s">
        <v>31</v>
      </c>
      <c r="D32" s="16">
        <f>RHWM!D19</f>
        <v>1</v>
      </c>
      <c r="E32" s="16">
        <f>RHWM!E19</f>
        <v>0</v>
      </c>
      <c r="F32" s="18">
        <f>RHWM!M19</f>
        <v>4.508</v>
      </c>
      <c r="G32" s="18">
        <f>RHWM!N19</f>
        <v>4.527</v>
      </c>
      <c r="H32" s="18">
        <f>RHWM!O19</f>
        <v>2.378</v>
      </c>
      <c r="I32" s="18">
        <v>2.13</v>
      </c>
      <c r="J32" s="18">
        <v>2.149</v>
      </c>
      <c r="K32" s="18">
        <v>0</v>
      </c>
      <c r="L32" s="18">
        <v>0</v>
      </c>
      <c r="M32" s="18">
        <v>2.13</v>
      </c>
      <c r="N32" s="18">
        <v>2.149</v>
      </c>
      <c r="O32" s="81">
        <f t="shared" si="24"/>
        <v>2.378</v>
      </c>
      <c r="P32" s="63">
        <f t="shared" si="25"/>
        <v>4.527</v>
      </c>
      <c r="Q32" s="63">
        <f t="shared" si="26"/>
        <v>2.378</v>
      </c>
      <c r="R32" s="63">
        <f t="shared" si="27"/>
        <v>2.149</v>
      </c>
      <c r="S32" s="63">
        <f t="shared" si="28"/>
        <v>0</v>
      </c>
      <c r="T32" s="67">
        <f t="shared" si="6"/>
        <v>47.7967207518963</v>
      </c>
      <c r="U32" s="138">
        <f ca="1" t="shared" si="7"/>
        <v>1.1</v>
      </c>
      <c r="V32" s="66">
        <f ca="1" t="shared" si="8"/>
        <v>4.9797</v>
      </c>
      <c r="W32" s="66">
        <f ca="1" t="shared" si="29"/>
        <v>2.378</v>
      </c>
      <c r="X32" s="66">
        <f ca="1" t="shared" si="30"/>
        <v>2.6017</v>
      </c>
      <c r="Y32" s="63">
        <f ca="1" t="shared" si="31"/>
        <v>0</v>
      </c>
      <c r="Z32" s="67">
        <f ca="1" t="shared" si="9"/>
        <v>49.294594767178495</v>
      </c>
      <c r="AA32" s="68">
        <f ca="1" t="shared" si="10"/>
        <v>0.031338426396601005</v>
      </c>
      <c r="AB32" s="81">
        <f t="shared" si="11"/>
        <v>3.4525</v>
      </c>
      <c r="AC32" s="63">
        <f t="shared" si="32"/>
        <v>4.527</v>
      </c>
      <c r="AD32" s="63">
        <f t="shared" si="33"/>
        <v>3.4525</v>
      </c>
      <c r="AE32" s="63">
        <f t="shared" si="34"/>
        <v>1.0745</v>
      </c>
      <c r="AF32" s="63">
        <f t="shared" si="35"/>
        <v>0</v>
      </c>
      <c r="AG32" s="67">
        <f t="shared" si="36"/>
        <v>41.643108265199935</v>
      </c>
      <c r="AH32" s="65">
        <f ca="1" t="shared" si="37"/>
        <v>1.1</v>
      </c>
      <c r="AI32" s="66">
        <f ca="1" t="shared" si="38"/>
        <v>4.9797</v>
      </c>
      <c r="AJ32" s="66">
        <f ca="1" t="shared" si="39"/>
        <v>3.4525</v>
      </c>
      <c r="AK32" s="66">
        <f ca="1" t="shared" si="40"/>
        <v>1.5272000000000001</v>
      </c>
      <c r="AL32" s="63">
        <f ca="1" t="shared" si="41"/>
        <v>0</v>
      </c>
      <c r="AM32" s="67">
        <f ca="1" t="shared" si="42"/>
        <v>43.52308469703983</v>
      </c>
      <c r="AN32" s="65">
        <f ca="1" t="shared" si="43"/>
        <v>0.04514495939802221</v>
      </c>
      <c r="AO32" s="68">
        <f ca="1" t="shared" si="44"/>
        <v>-0.1170820066053464</v>
      </c>
      <c r="AP32" s="81">
        <f t="shared" si="12"/>
        <v>4.527</v>
      </c>
      <c r="AQ32" s="63">
        <f t="shared" si="13"/>
        <v>4.527</v>
      </c>
      <c r="AR32" s="63">
        <f t="shared" si="45"/>
        <v>4.527</v>
      </c>
      <c r="AS32" s="63">
        <f t="shared" si="46"/>
        <v>0</v>
      </c>
      <c r="AT32" s="63">
        <f t="shared" si="47"/>
        <v>0</v>
      </c>
      <c r="AU32" s="67">
        <f t="shared" si="48"/>
        <v>35.90132553133049</v>
      </c>
      <c r="AV32" s="69">
        <f ca="1" t="shared" si="14"/>
        <v>1.1</v>
      </c>
      <c r="AW32" s="66">
        <f ca="1" t="shared" si="15"/>
        <v>4.9797</v>
      </c>
      <c r="AX32" s="66">
        <f ca="1" t="shared" si="49"/>
        <v>4.527</v>
      </c>
      <c r="AY32" s="66">
        <f ca="1" t="shared" si="50"/>
        <v>0.4527000000000001</v>
      </c>
      <c r="AZ32" s="63">
        <f ca="1" t="shared" si="51"/>
        <v>0</v>
      </c>
      <c r="BA32" s="67">
        <f ca="1" t="shared" si="16"/>
        <v>38.38982810617827</v>
      </c>
      <c r="BB32" s="65">
        <f ca="1" t="shared" si="52"/>
        <v>0.0693150611577309</v>
      </c>
      <c r="BC32" s="68">
        <f ca="1" t="shared" si="17"/>
        <v>-0.2212162755877014</v>
      </c>
      <c r="BD32" s="81">
        <f t="shared" si="53"/>
        <v>4.527</v>
      </c>
      <c r="BE32" s="63">
        <f t="shared" si="54"/>
        <v>4.527</v>
      </c>
      <c r="BF32" s="67">
        <f t="shared" si="55"/>
        <v>35.90132553133049</v>
      </c>
      <c r="BG32" s="69">
        <f ca="1" t="shared" si="18"/>
        <v>1.1</v>
      </c>
      <c r="BH32" s="70">
        <f ca="1" t="shared" si="19"/>
        <v>4.9797</v>
      </c>
      <c r="BI32" s="70">
        <f ca="1" t="shared" si="56"/>
        <v>4.9797</v>
      </c>
      <c r="BJ32" s="67">
        <f ca="1" t="shared" si="57"/>
        <v>38.73350166549015</v>
      </c>
      <c r="BK32" s="65">
        <f ca="1" t="shared" si="58"/>
        <v>0.07888778735169732</v>
      </c>
      <c r="BL32" s="65">
        <f ca="1" t="shared" si="20"/>
        <v>-0.2142444450871147</v>
      </c>
      <c r="BM32" s="68">
        <f ca="1" t="shared" si="59"/>
        <v>0.008952203650439694</v>
      </c>
      <c r="BO32" s="97">
        <f ca="1" t="shared" si="21"/>
        <v>2150337.2916041603</v>
      </c>
      <c r="BP32" s="97">
        <f ca="1" t="shared" si="22"/>
        <v>1898571.4866248392</v>
      </c>
      <c r="BQ32" s="97">
        <f ca="1" t="shared" si="23"/>
        <v>1674647.6846981433</v>
      </c>
      <c r="BR32" s="97">
        <f ca="1" t="shared" si="60"/>
        <v>1689639.4718142978</v>
      </c>
      <c r="BT32" s="97">
        <f t="shared" si="61"/>
        <v>1895451.612431991</v>
      </c>
      <c r="BU32" s="97">
        <f t="shared" si="62"/>
        <v>1651420.7557810666</v>
      </c>
      <c r="BV32" s="97">
        <f t="shared" si="63"/>
        <v>1423721.6339597185</v>
      </c>
      <c r="BW32" s="97">
        <f t="shared" si="64"/>
        <v>1423721.6339597185</v>
      </c>
      <c r="BY32" s="97">
        <f ca="1" t="shared" si="65"/>
        <v>2150337.2916041603</v>
      </c>
      <c r="BZ32" s="97">
        <f ca="1" t="shared" si="66"/>
        <v>1898571.4866248392</v>
      </c>
      <c r="CA32" s="97">
        <f ca="1" t="shared" si="67"/>
        <v>1898571.4866248392</v>
      </c>
      <c r="CB32" s="97">
        <f ca="1" t="shared" si="68"/>
        <v>1689639.4718142978</v>
      </c>
    </row>
    <row r="33" spans="2:80" ht="12.75">
      <c r="B33" s="14">
        <v>10066</v>
      </c>
      <c r="C33" s="15" t="s">
        <v>32</v>
      </c>
      <c r="D33" s="16">
        <f>RHWM!D20</f>
        <v>1</v>
      </c>
      <c r="E33" s="16">
        <f>RHWM!E20</f>
        <v>0</v>
      </c>
      <c r="F33" s="18">
        <f>RHWM!M20</f>
        <v>25.176</v>
      </c>
      <c r="G33" s="18">
        <f>RHWM!N20</f>
        <v>25.316</v>
      </c>
      <c r="H33" s="18">
        <f>RHWM!O20</f>
        <v>24.371</v>
      </c>
      <c r="I33" s="18">
        <v>0.805</v>
      </c>
      <c r="J33" s="18">
        <v>0.945</v>
      </c>
      <c r="K33" s="18">
        <v>0.805</v>
      </c>
      <c r="L33" s="18">
        <v>0.945</v>
      </c>
      <c r="M33" s="18">
        <v>0</v>
      </c>
      <c r="N33" s="18">
        <v>0</v>
      </c>
      <c r="O33" s="81">
        <f t="shared" si="24"/>
        <v>24.371</v>
      </c>
      <c r="P33" s="63">
        <f t="shared" si="25"/>
        <v>25.316</v>
      </c>
      <c r="Q33" s="63">
        <f t="shared" si="26"/>
        <v>24.371</v>
      </c>
      <c r="R33" s="63">
        <f t="shared" si="27"/>
        <v>0.9450000000000003</v>
      </c>
      <c r="S33" s="63">
        <f t="shared" si="28"/>
        <v>0</v>
      </c>
      <c r="T33" s="67">
        <f t="shared" si="6"/>
        <v>35.03796197757721</v>
      </c>
      <c r="U33" s="138">
        <f ca="1" t="shared" si="7"/>
        <v>0.97</v>
      </c>
      <c r="V33" s="66">
        <f ca="1" t="shared" si="8"/>
        <v>24.55652</v>
      </c>
      <c r="W33" s="66">
        <f ca="1" t="shared" si="29"/>
        <v>24.371</v>
      </c>
      <c r="X33" s="66">
        <f ca="1" t="shared" si="30"/>
        <v>0.18552000000000035</v>
      </c>
      <c r="Y33" s="63">
        <f ca="1" t="shared" si="31"/>
        <v>0</v>
      </c>
      <c r="Z33" s="67">
        <f ca="1" t="shared" si="9"/>
        <v>34.38734703554207</v>
      </c>
      <c r="AA33" s="68">
        <f ca="1" t="shared" si="10"/>
        <v>-0.01856885804178643</v>
      </c>
      <c r="AB33" s="81">
        <f t="shared" si="11"/>
        <v>24.8435</v>
      </c>
      <c r="AC33" s="63">
        <f t="shared" si="32"/>
        <v>25.316</v>
      </c>
      <c r="AD33" s="63">
        <f t="shared" si="33"/>
        <v>24.8435</v>
      </c>
      <c r="AE33" s="63">
        <f t="shared" si="34"/>
        <v>0.47250000000000014</v>
      </c>
      <c r="AF33" s="63">
        <f t="shared" si="35"/>
        <v>0</v>
      </c>
      <c r="AG33" s="67">
        <f t="shared" si="36"/>
        <v>35.48458898293719</v>
      </c>
      <c r="AH33" s="65">
        <f ca="1" t="shared" si="37"/>
        <v>0.97</v>
      </c>
      <c r="AI33" s="66">
        <f ca="1" t="shared" si="38"/>
        <v>24.55652</v>
      </c>
      <c r="AJ33" s="66">
        <f ca="1" t="shared" si="39"/>
        <v>24.55652</v>
      </c>
      <c r="AK33" s="66">
        <f ca="1" t="shared" si="40"/>
        <v>0</v>
      </c>
      <c r="AL33" s="63">
        <f ca="1" t="shared" si="41"/>
        <v>0.2869799999999998</v>
      </c>
      <c r="AM33" s="67">
        <f ca="1" t="shared" si="42"/>
        <v>34.85446513131041</v>
      </c>
      <c r="AN33" s="65">
        <f ca="1" t="shared" si="43"/>
        <v>-0.017757676492456298</v>
      </c>
      <c r="AO33" s="68">
        <f ca="1" t="shared" si="44"/>
        <v>0.013584010865552942</v>
      </c>
      <c r="AP33" s="81">
        <f t="shared" si="12"/>
        <v>25.316</v>
      </c>
      <c r="AQ33" s="63">
        <f t="shared" si="13"/>
        <v>25.316</v>
      </c>
      <c r="AR33" s="63">
        <f t="shared" si="45"/>
        <v>25.316</v>
      </c>
      <c r="AS33" s="63">
        <f t="shared" si="46"/>
        <v>0</v>
      </c>
      <c r="AT33" s="63">
        <f t="shared" si="47"/>
        <v>0</v>
      </c>
      <c r="AU33" s="67">
        <f t="shared" si="48"/>
        <v>35.90132553133049</v>
      </c>
      <c r="AV33" s="69">
        <f ca="1" t="shared" si="14"/>
        <v>0.97</v>
      </c>
      <c r="AW33" s="66">
        <f ca="1" t="shared" si="15"/>
        <v>24.55652</v>
      </c>
      <c r="AX33" s="66">
        <f ca="1" t="shared" si="49"/>
        <v>24.55652</v>
      </c>
      <c r="AY33" s="66">
        <f ca="1" t="shared" si="50"/>
        <v>0</v>
      </c>
      <c r="AZ33" s="63">
        <f ca="1" t="shared" si="51"/>
        <v>0.7594799999999999</v>
      </c>
      <c r="BA33" s="67">
        <f ca="1" t="shared" si="16"/>
        <v>35.9168109167961</v>
      </c>
      <c r="BB33" s="65">
        <f ca="1" t="shared" si="52"/>
        <v>0.00043133185854360434</v>
      </c>
      <c r="BC33" s="68">
        <f ca="1" t="shared" si="17"/>
        <v>0.04447751900352204</v>
      </c>
      <c r="BD33" s="81">
        <f t="shared" si="53"/>
        <v>25.316</v>
      </c>
      <c r="BE33" s="63">
        <f t="shared" si="54"/>
        <v>25.316</v>
      </c>
      <c r="BF33" s="67">
        <f t="shared" si="55"/>
        <v>35.90132553133049</v>
      </c>
      <c r="BG33" s="69">
        <f ca="1" t="shared" si="18"/>
        <v>0.97</v>
      </c>
      <c r="BH33" s="70">
        <f ca="1" t="shared" si="19"/>
        <v>24.55652</v>
      </c>
      <c r="BI33" s="70">
        <f ca="1" t="shared" si="56"/>
        <v>24.55652</v>
      </c>
      <c r="BJ33" s="67">
        <f ca="1" t="shared" si="57"/>
        <v>38.73350166549015</v>
      </c>
      <c r="BK33" s="65">
        <f ca="1" t="shared" si="58"/>
        <v>0.07888778735169732</v>
      </c>
      <c r="BL33" s="65">
        <f ca="1" t="shared" si="20"/>
        <v>0.12638819230387233</v>
      </c>
      <c r="BM33" s="68">
        <f ca="1" t="shared" si="59"/>
        <v>0.07842262931469945</v>
      </c>
      <c r="BO33" s="97">
        <f ca="1" t="shared" si="21"/>
        <v>7397238.11897301</v>
      </c>
      <c r="BP33" s="97">
        <f ca="1" t="shared" si="22"/>
        <v>7497722.281956222</v>
      </c>
      <c r="BQ33" s="97">
        <f ca="1" t="shared" si="23"/>
        <v>7726248.917983212</v>
      </c>
      <c r="BR33" s="97">
        <f ca="1" t="shared" si="60"/>
        <v>8332161.672871306</v>
      </c>
      <c r="BT33" s="97">
        <f t="shared" si="61"/>
        <v>7770304.357917259</v>
      </c>
      <c r="BU33" s="97">
        <f t="shared" si="62"/>
        <v>7869352.007102251</v>
      </c>
      <c r="BV33" s="97">
        <f t="shared" si="63"/>
        <v>7961770.904644186</v>
      </c>
      <c r="BW33" s="97">
        <f t="shared" si="64"/>
        <v>7961770.904644186</v>
      </c>
      <c r="BY33" s="97">
        <f ca="1" t="shared" si="65"/>
        <v>7397238.11897301</v>
      </c>
      <c r="BZ33" s="97">
        <f ca="1" t="shared" si="66"/>
        <v>7497722.281956223</v>
      </c>
      <c r="CA33" s="97">
        <f ca="1" t="shared" si="67"/>
        <v>7497722.281956223</v>
      </c>
      <c r="CB33" s="97">
        <f ca="1" t="shared" si="68"/>
        <v>8332161.672871305</v>
      </c>
    </row>
    <row r="34" spans="2:80" ht="12.75">
      <c r="B34" s="14">
        <v>10067</v>
      </c>
      <c r="C34" s="15" t="s">
        <v>33</v>
      </c>
      <c r="D34" s="16">
        <f>RHWM!D21</f>
        <v>1</v>
      </c>
      <c r="E34" s="16">
        <f>RHWM!E21</f>
        <v>0</v>
      </c>
      <c r="F34" s="18">
        <f>RHWM!M21</f>
        <v>17.448</v>
      </c>
      <c r="G34" s="18">
        <f>RHWM!N21</f>
        <v>17.911</v>
      </c>
      <c r="H34" s="18">
        <f>RHWM!O21</f>
        <v>15.817</v>
      </c>
      <c r="I34" s="18">
        <f>MAX(F34-$H34,0)</f>
        <v>1.6310000000000002</v>
      </c>
      <c r="J34" s="18">
        <f>MAX(G34-$H34,0)</f>
        <v>2.094000000000001</v>
      </c>
      <c r="K34" s="18">
        <v>0</v>
      </c>
      <c r="L34" s="18">
        <v>0</v>
      </c>
      <c r="M34" s="18">
        <f>I34</f>
        <v>1.6310000000000002</v>
      </c>
      <c r="N34" s="18">
        <f>J34</f>
        <v>2.094000000000001</v>
      </c>
      <c r="O34" s="81">
        <f t="shared" si="24"/>
        <v>15.817</v>
      </c>
      <c r="P34" s="63">
        <f t="shared" si="25"/>
        <v>17.911</v>
      </c>
      <c r="Q34" s="63">
        <f t="shared" si="26"/>
        <v>15.817</v>
      </c>
      <c r="R34" s="63">
        <f t="shared" si="27"/>
        <v>2.094000000000001</v>
      </c>
      <c r="S34" s="63">
        <f t="shared" si="28"/>
        <v>0</v>
      </c>
      <c r="T34" s="67">
        <f t="shared" si="6"/>
        <v>37.35947907004658</v>
      </c>
      <c r="U34" s="138">
        <f ca="1" t="shared" si="7"/>
        <v>1.4</v>
      </c>
      <c r="V34" s="66">
        <f ca="1" t="shared" si="8"/>
        <v>25.075400000000002</v>
      </c>
      <c r="W34" s="66">
        <f ca="1" t="shared" si="29"/>
        <v>15.817</v>
      </c>
      <c r="X34" s="66">
        <f ca="1" t="shared" si="30"/>
        <v>9.258400000000002</v>
      </c>
      <c r="Y34" s="63">
        <f ca="1" t="shared" si="31"/>
        <v>0</v>
      </c>
      <c r="Z34" s="67">
        <f ca="1" t="shared" si="9"/>
        <v>44.85812170691734</v>
      </c>
      <c r="AA34" s="68">
        <f ca="1" t="shared" si="10"/>
        <v>0.200715931365405</v>
      </c>
      <c r="AB34" s="81">
        <f t="shared" si="11"/>
        <v>16.864</v>
      </c>
      <c r="AC34" s="63">
        <f t="shared" si="32"/>
        <v>17.911</v>
      </c>
      <c r="AD34" s="63">
        <f t="shared" si="33"/>
        <v>16.864</v>
      </c>
      <c r="AE34" s="63">
        <f t="shared" si="34"/>
        <v>1.0470000000000006</v>
      </c>
      <c r="AF34" s="63">
        <f t="shared" si="35"/>
        <v>0</v>
      </c>
      <c r="AG34" s="67">
        <f t="shared" si="36"/>
        <v>36.60516097829871</v>
      </c>
      <c r="AH34" s="65">
        <f ca="1" t="shared" si="37"/>
        <v>1.4</v>
      </c>
      <c r="AI34" s="66">
        <f ca="1" t="shared" si="38"/>
        <v>25.075400000000002</v>
      </c>
      <c r="AJ34" s="66">
        <f ca="1" t="shared" si="39"/>
        <v>16.864</v>
      </c>
      <c r="AK34" s="66">
        <f ca="1" t="shared" si="40"/>
        <v>8.211400000000001</v>
      </c>
      <c r="AL34" s="63">
        <f ca="1" t="shared" si="41"/>
        <v>0</v>
      </c>
      <c r="AM34" s="67">
        <f ca="1" t="shared" si="42"/>
        <v>44.11053335039197</v>
      </c>
      <c r="AN34" s="65">
        <f ca="1" t="shared" si="43"/>
        <v>0.2050359067275458</v>
      </c>
      <c r="AO34" s="68">
        <f ca="1" t="shared" si="44"/>
        <v>-0.016665618801646964</v>
      </c>
      <c r="AP34" s="81">
        <f t="shared" si="12"/>
        <v>17.911</v>
      </c>
      <c r="AQ34" s="63">
        <f t="shared" si="13"/>
        <v>17.911</v>
      </c>
      <c r="AR34" s="63">
        <f t="shared" si="45"/>
        <v>17.911</v>
      </c>
      <c r="AS34" s="63">
        <f t="shared" si="46"/>
        <v>0</v>
      </c>
      <c r="AT34" s="63">
        <f t="shared" si="47"/>
        <v>0</v>
      </c>
      <c r="AU34" s="67">
        <f t="shared" si="48"/>
        <v>35.90132553133049</v>
      </c>
      <c r="AV34" s="69">
        <f ca="1" t="shared" si="14"/>
        <v>1.4</v>
      </c>
      <c r="AW34" s="66">
        <f ca="1" t="shared" si="15"/>
        <v>25.075400000000002</v>
      </c>
      <c r="AX34" s="66">
        <f ca="1" t="shared" si="49"/>
        <v>17.911</v>
      </c>
      <c r="AY34" s="66">
        <f ca="1" t="shared" si="50"/>
        <v>7.1644000000000005</v>
      </c>
      <c r="AZ34" s="63">
        <f ca="1" t="shared" si="51"/>
        <v>0</v>
      </c>
      <c r="BA34" s="67">
        <f ca="1" t="shared" si="16"/>
        <v>43.68915065485436</v>
      </c>
      <c r="BB34" s="65">
        <f ca="1" t="shared" si="52"/>
        <v>0.21692305251313249</v>
      </c>
      <c r="BC34" s="68">
        <f ca="1" t="shared" si="17"/>
        <v>-0.02605929556526032</v>
      </c>
      <c r="BD34" s="81">
        <f t="shared" si="53"/>
        <v>17.911</v>
      </c>
      <c r="BE34" s="63">
        <f t="shared" si="54"/>
        <v>17.911</v>
      </c>
      <c r="BF34" s="67">
        <f t="shared" si="55"/>
        <v>35.90132553133049</v>
      </c>
      <c r="BG34" s="69">
        <f ca="1" t="shared" si="18"/>
        <v>1.4</v>
      </c>
      <c r="BH34" s="70">
        <f ca="1" t="shared" si="19"/>
        <v>25.075400000000002</v>
      </c>
      <c r="BI34" s="70">
        <f ca="1" t="shared" si="56"/>
        <v>25.075400000000002</v>
      </c>
      <c r="BJ34" s="67">
        <f ca="1" t="shared" si="57"/>
        <v>38.73350166549015</v>
      </c>
      <c r="BK34" s="65">
        <f ca="1" t="shared" si="58"/>
        <v>0.07888778735169732</v>
      </c>
      <c r="BL34" s="65">
        <f ca="1" t="shared" si="20"/>
        <v>-0.13653313621650676</v>
      </c>
      <c r="BM34" s="68">
        <f ca="1" t="shared" si="59"/>
        <v>-0.11342973976569115</v>
      </c>
      <c r="BO34" s="97">
        <f ca="1" t="shared" si="21"/>
        <v>9853557.622634804</v>
      </c>
      <c r="BP34" s="97">
        <f ca="1" t="shared" si="22"/>
        <v>9689341.987455908</v>
      </c>
      <c r="BQ34" s="97">
        <f ca="1" t="shared" si="23"/>
        <v>9596780.85217724</v>
      </c>
      <c r="BR34" s="97">
        <f ca="1" t="shared" si="60"/>
        <v>8508220.497526407</v>
      </c>
      <c r="BT34" s="97">
        <f t="shared" si="61"/>
        <v>5861715.715502774</v>
      </c>
      <c r="BU34" s="97">
        <f t="shared" si="62"/>
        <v>5743362.935353021</v>
      </c>
      <c r="BV34" s="97">
        <f t="shared" si="63"/>
        <v>5632930.900342946</v>
      </c>
      <c r="BW34" s="97">
        <f t="shared" si="64"/>
        <v>5632930.900342946</v>
      </c>
      <c r="BY34" s="97">
        <f ca="1" t="shared" si="65"/>
        <v>9853557.622634804</v>
      </c>
      <c r="BZ34" s="97">
        <f ca="1" t="shared" si="66"/>
        <v>9689341.987455908</v>
      </c>
      <c r="CA34" s="97">
        <f ca="1" t="shared" si="67"/>
        <v>9689341.987455908</v>
      </c>
      <c r="CB34" s="97">
        <f ca="1" t="shared" si="68"/>
        <v>8508220.497526405</v>
      </c>
    </row>
    <row r="35" spans="2:80" ht="12.75">
      <c r="B35" s="14">
        <v>10068</v>
      </c>
      <c r="C35" s="15" t="s">
        <v>34</v>
      </c>
      <c r="D35" s="16">
        <f>RHWM!D22</f>
        <v>1</v>
      </c>
      <c r="E35" s="16">
        <f>RHWM!E22</f>
        <v>0</v>
      </c>
      <c r="F35" s="18">
        <f>RHWM!M22</f>
        <v>2.522</v>
      </c>
      <c r="G35" s="18">
        <f>RHWM!N22</f>
        <v>2.52</v>
      </c>
      <c r="H35" s="18">
        <f>RHWM!O22</f>
        <v>2.77</v>
      </c>
      <c r="I35" s="18">
        <v>0</v>
      </c>
      <c r="J35" s="18">
        <v>0</v>
      </c>
      <c r="K35" s="18">
        <v>0</v>
      </c>
      <c r="L35" s="18">
        <v>0</v>
      </c>
      <c r="M35" s="18">
        <v>0</v>
      </c>
      <c r="N35" s="18">
        <v>0</v>
      </c>
      <c r="O35" s="81">
        <f t="shared" si="24"/>
        <v>2.77</v>
      </c>
      <c r="P35" s="63">
        <f t="shared" si="25"/>
        <v>2.52</v>
      </c>
      <c r="Q35" s="63">
        <f t="shared" si="26"/>
        <v>2.52</v>
      </c>
      <c r="R35" s="63">
        <f t="shared" si="27"/>
        <v>0</v>
      </c>
      <c r="S35" s="63">
        <f t="shared" si="28"/>
        <v>0.25</v>
      </c>
      <c r="T35" s="67">
        <f t="shared" si="6"/>
        <v>33.949064274110405</v>
      </c>
      <c r="U35" s="138">
        <f ca="1" t="shared" si="7"/>
        <v>0.91</v>
      </c>
      <c r="V35" s="66">
        <f ca="1" t="shared" si="8"/>
        <v>2.2932</v>
      </c>
      <c r="W35" s="66">
        <f ca="1" t="shared" si="29"/>
        <v>2.2932</v>
      </c>
      <c r="X35" s="66">
        <f ca="1" t="shared" si="30"/>
        <v>0</v>
      </c>
      <c r="Y35" s="63">
        <f ca="1" t="shared" si="31"/>
        <v>0.4767999999999999</v>
      </c>
      <c r="Z35" s="67">
        <f ca="1" t="shared" si="9"/>
        <v>34.16862471073118</v>
      </c>
      <c r="AA35" s="68">
        <f ca="1" t="shared" si="10"/>
        <v>0.006467348697684505</v>
      </c>
      <c r="AB35" s="81">
        <f t="shared" si="11"/>
        <v>2.645</v>
      </c>
      <c r="AC35" s="63">
        <f t="shared" si="32"/>
        <v>2.52</v>
      </c>
      <c r="AD35" s="63">
        <f t="shared" si="33"/>
        <v>2.52</v>
      </c>
      <c r="AE35" s="63">
        <f t="shared" si="34"/>
        <v>0</v>
      </c>
      <c r="AF35" s="63">
        <f t="shared" si="35"/>
        <v>0.125</v>
      </c>
      <c r="AG35" s="67">
        <f t="shared" si="36"/>
        <v>34.95898946171183</v>
      </c>
      <c r="AH35" s="65">
        <f ca="1" t="shared" si="37"/>
        <v>0.91</v>
      </c>
      <c r="AI35" s="66">
        <f ca="1" t="shared" si="38"/>
        <v>2.2932</v>
      </c>
      <c r="AJ35" s="66">
        <f ca="1" t="shared" si="39"/>
        <v>2.2932</v>
      </c>
      <c r="AK35" s="66">
        <f ca="1" t="shared" si="40"/>
        <v>0</v>
      </c>
      <c r="AL35" s="63">
        <f ca="1" t="shared" si="41"/>
        <v>0.3517999999999999</v>
      </c>
      <c r="AM35" s="67">
        <f ca="1" t="shared" si="42"/>
        <v>34.85446513131041</v>
      </c>
      <c r="AN35" s="65">
        <f ca="1" t="shared" si="43"/>
        <v>-0.0029899128095763894</v>
      </c>
      <c r="AO35" s="68">
        <f ca="1" t="shared" si="44"/>
        <v>0.020072227851881674</v>
      </c>
      <c r="AP35" s="81">
        <f t="shared" si="12"/>
        <v>2.77</v>
      </c>
      <c r="AQ35" s="63">
        <f t="shared" si="13"/>
        <v>2.52</v>
      </c>
      <c r="AR35" s="63">
        <f t="shared" si="45"/>
        <v>2.52</v>
      </c>
      <c r="AS35" s="63">
        <f t="shared" si="46"/>
        <v>0</v>
      </c>
      <c r="AT35" s="63">
        <f t="shared" si="47"/>
        <v>0.25</v>
      </c>
      <c r="AU35" s="67">
        <f t="shared" si="48"/>
        <v>35.90132553133049</v>
      </c>
      <c r="AV35" s="69">
        <f ca="1" t="shared" si="14"/>
        <v>0.91</v>
      </c>
      <c r="AW35" s="66">
        <f ca="1" t="shared" si="15"/>
        <v>2.2932</v>
      </c>
      <c r="AX35" s="66">
        <f ca="1" t="shared" si="49"/>
        <v>2.2932</v>
      </c>
      <c r="AY35" s="66">
        <f ca="1" t="shared" si="50"/>
        <v>0</v>
      </c>
      <c r="AZ35" s="63">
        <f ca="1" t="shared" si="51"/>
        <v>0.4767999999999999</v>
      </c>
      <c r="BA35" s="67">
        <f ca="1" t="shared" si="16"/>
        <v>35.9168109167961</v>
      </c>
      <c r="BB35" s="65">
        <f ca="1" t="shared" si="52"/>
        <v>0.00043133185854360434</v>
      </c>
      <c r="BC35" s="68">
        <f ca="1" t="shared" si="17"/>
        <v>0.051163493434837504</v>
      </c>
      <c r="BD35" s="81">
        <f t="shared" si="53"/>
        <v>2.52</v>
      </c>
      <c r="BE35" s="63">
        <f t="shared" si="54"/>
        <v>2.52</v>
      </c>
      <c r="BF35" s="67">
        <f t="shared" si="55"/>
        <v>35.90132553133049</v>
      </c>
      <c r="BG35" s="69">
        <f ca="1" t="shared" si="18"/>
        <v>0.91</v>
      </c>
      <c r="BH35" s="70">
        <f ca="1" t="shared" si="19"/>
        <v>2.2932</v>
      </c>
      <c r="BI35" s="70">
        <f ca="1" t="shared" si="56"/>
        <v>2.2932</v>
      </c>
      <c r="BJ35" s="67">
        <f ca="1" t="shared" si="57"/>
        <v>38.73350166549015</v>
      </c>
      <c r="BK35" s="65">
        <f ca="1" t="shared" si="58"/>
        <v>0.07888778735169732</v>
      </c>
      <c r="BL35" s="65">
        <f ca="1" t="shared" si="20"/>
        <v>0.13359849842962235</v>
      </c>
      <c r="BM35" s="68">
        <f ca="1" t="shared" si="59"/>
        <v>0.07842262931469945</v>
      </c>
      <c r="BO35" s="97">
        <f ca="1" t="shared" si="21"/>
        <v>686394.094035043</v>
      </c>
      <c r="BP35" s="97">
        <f ca="1" t="shared" si="22"/>
        <v>700171.5526867004</v>
      </c>
      <c r="BQ35" s="97">
        <f ca="1" t="shared" si="23"/>
        <v>721512.4137589162</v>
      </c>
      <c r="BR35" s="97">
        <f ca="1" t="shared" si="60"/>
        <v>778095.3143290858</v>
      </c>
      <c r="BT35" s="97">
        <f t="shared" si="61"/>
        <v>749432.383663842</v>
      </c>
      <c r="BU35" s="97">
        <f t="shared" si="62"/>
        <v>771726.684165181</v>
      </c>
      <c r="BV35" s="97">
        <f t="shared" si="63"/>
        <v>792528.9413692269</v>
      </c>
      <c r="BW35" s="97">
        <f t="shared" si="64"/>
        <v>792528.9413692269</v>
      </c>
      <c r="BY35" s="97">
        <f ca="1" t="shared" si="65"/>
        <v>686394.094035043</v>
      </c>
      <c r="BZ35" s="97">
        <f ca="1" t="shared" si="66"/>
        <v>700171.5526867004</v>
      </c>
      <c r="CA35" s="97">
        <f ca="1" t="shared" si="67"/>
        <v>700171.5526867004</v>
      </c>
      <c r="CB35" s="97">
        <f ca="1" t="shared" si="68"/>
        <v>778095.3143290856</v>
      </c>
    </row>
    <row r="36" spans="2:80" ht="12.75">
      <c r="B36" s="14">
        <v>10070</v>
      </c>
      <c r="C36" s="15" t="s">
        <v>35</v>
      </c>
      <c r="D36" s="16">
        <f>RHWM!D23</f>
        <v>1</v>
      </c>
      <c r="E36" s="16">
        <f>RHWM!E23</f>
        <v>0</v>
      </c>
      <c r="F36" s="18">
        <f>RHWM!M23</f>
        <v>0.389</v>
      </c>
      <c r="G36" s="18">
        <f>RHWM!N23</f>
        <v>0.389</v>
      </c>
      <c r="H36" s="18">
        <f>RHWM!O23</f>
        <v>0.359</v>
      </c>
      <c r="I36" s="18">
        <v>0.03</v>
      </c>
      <c r="J36" s="18">
        <v>0.03</v>
      </c>
      <c r="K36" s="18">
        <v>0.03</v>
      </c>
      <c r="L36" s="18">
        <v>0.03</v>
      </c>
      <c r="M36" s="18">
        <v>0</v>
      </c>
      <c r="N36" s="18">
        <v>0</v>
      </c>
      <c r="O36" s="81">
        <f t="shared" si="24"/>
        <v>0.359</v>
      </c>
      <c r="P36" s="63">
        <f t="shared" si="25"/>
        <v>0.389</v>
      </c>
      <c r="Q36" s="63">
        <f t="shared" si="26"/>
        <v>0.359</v>
      </c>
      <c r="R36" s="63">
        <f t="shared" si="27"/>
        <v>0.030000000000000027</v>
      </c>
      <c r="S36" s="63">
        <f t="shared" si="28"/>
        <v>0</v>
      </c>
      <c r="T36" s="67">
        <f t="shared" si="6"/>
        <v>36.19875083394765</v>
      </c>
      <c r="U36" s="138">
        <f ca="1" t="shared" si="7"/>
        <v>1.06</v>
      </c>
      <c r="V36" s="66">
        <f ca="1" t="shared" si="8"/>
        <v>0.41234000000000004</v>
      </c>
      <c r="W36" s="66">
        <f ca="1" t="shared" si="29"/>
        <v>0.359</v>
      </c>
      <c r="X36" s="66">
        <f ca="1" t="shared" si="30"/>
        <v>0.053340000000000054</v>
      </c>
      <c r="Y36" s="63">
        <f ca="1" t="shared" si="31"/>
        <v>0</v>
      </c>
      <c r="Z36" s="67">
        <f ca="1" t="shared" si="9"/>
        <v>37.91375338592544</v>
      </c>
      <c r="AA36" s="68">
        <f ca="1" t="shared" si="10"/>
        <v>0.047377395972720615</v>
      </c>
      <c r="AB36" s="81">
        <f t="shared" si="11"/>
        <v>0.374</v>
      </c>
      <c r="AC36" s="63">
        <f t="shared" si="32"/>
        <v>0.389</v>
      </c>
      <c r="AD36" s="63">
        <f t="shared" si="33"/>
        <v>0.374</v>
      </c>
      <c r="AE36" s="63">
        <f t="shared" si="34"/>
        <v>0.015000000000000013</v>
      </c>
      <c r="AF36" s="63">
        <f t="shared" si="35"/>
        <v>0</v>
      </c>
      <c r="AG36" s="67">
        <f t="shared" si="36"/>
        <v>36.04488961100315</v>
      </c>
      <c r="AH36" s="65">
        <f ca="1" t="shared" si="37"/>
        <v>1.06</v>
      </c>
      <c r="AI36" s="66">
        <f ca="1" t="shared" si="38"/>
        <v>0.41234000000000004</v>
      </c>
      <c r="AJ36" s="66">
        <f ca="1" t="shared" si="39"/>
        <v>0.374</v>
      </c>
      <c r="AK36" s="66">
        <f ca="1" t="shared" si="40"/>
        <v>0.03834000000000004</v>
      </c>
      <c r="AL36" s="63">
        <f ca="1" t="shared" si="41"/>
        <v>0</v>
      </c>
      <c r="AM36" s="67">
        <f ca="1" t="shared" si="42"/>
        <v>37.4826375299755</v>
      </c>
      <c r="AN36" s="65">
        <f ca="1" t="shared" si="43"/>
        <v>0.03988770487268911</v>
      </c>
      <c r="AO36" s="68">
        <f ca="1" t="shared" si="44"/>
        <v>-0.011370962182551403</v>
      </c>
      <c r="AP36" s="81">
        <f t="shared" si="12"/>
        <v>0.389</v>
      </c>
      <c r="AQ36" s="63">
        <f t="shared" si="13"/>
        <v>0.389</v>
      </c>
      <c r="AR36" s="63">
        <f t="shared" si="45"/>
        <v>0.389</v>
      </c>
      <c r="AS36" s="63">
        <f t="shared" si="46"/>
        <v>0</v>
      </c>
      <c r="AT36" s="63">
        <f t="shared" si="47"/>
        <v>0</v>
      </c>
      <c r="AU36" s="67">
        <f t="shared" si="48"/>
        <v>35.90132553133049</v>
      </c>
      <c r="AV36" s="69">
        <f ca="1" t="shared" si="14"/>
        <v>1.06</v>
      </c>
      <c r="AW36" s="66">
        <f ca="1" t="shared" si="15"/>
        <v>0.41234000000000004</v>
      </c>
      <c r="AX36" s="66">
        <f ca="1" t="shared" si="49"/>
        <v>0.389</v>
      </c>
      <c r="AY36" s="66">
        <f ca="1" t="shared" si="50"/>
        <v>0.023340000000000027</v>
      </c>
      <c r="AZ36" s="63">
        <f ca="1" t="shared" si="51"/>
        <v>0</v>
      </c>
      <c r="BA36" s="67">
        <f ca="1" t="shared" si="16"/>
        <v>37.456614072449156</v>
      </c>
      <c r="BB36" s="65">
        <f ca="1" t="shared" si="52"/>
        <v>0.04332120104483028</v>
      </c>
      <c r="BC36" s="68">
        <f ca="1" t="shared" si="17"/>
        <v>-0.012057347865906176</v>
      </c>
      <c r="BD36" s="81">
        <f t="shared" si="53"/>
        <v>0.389</v>
      </c>
      <c r="BE36" s="63">
        <f t="shared" si="54"/>
        <v>0.389</v>
      </c>
      <c r="BF36" s="67">
        <f t="shared" si="55"/>
        <v>35.90132553133049</v>
      </c>
      <c r="BG36" s="69">
        <f ca="1" t="shared" si="18"/>
        <v>1.06</v>
      </c>
      <c r="BH36" s="70">
        <f ca="1" t="shared" si="19"/>
        <v>0.41234000000000004</v>
      </c>
      <c r="BI36" s="70">
        <f ca="1" t="shared" si="56"/>
        <v>0.41234000000000004</v>
      </c>
      <c r="BJ36" s="67">
        <f ca="1" t="shared" si="57"/>
        <v>38.73350166549015</v>
      </c>
      <c r="BK36" s="65">
        <f ca="1" t="shared" si="58"/>
        <v>0.07888778735169732</v>
      </c>
      <c r="BL36" s="65">
        <f ca="1" t="shared" si="20"/>
        <v>0.021621396099206214</v>
      </c>
      <c r="BM36" s="68">
        <f ca="1" t="shared" si="59"/>
        <v>0.03408977625610321</v>
      </c>
      <c r="BO36" s="97">
        <f ca="1" t="shared" si="21"/>
        <v>136948.20794329586</v>
      </c>
      <c r="BP36" s="97">
        <f ca="1" t="shared" si="22"/>
        <v>135390.97504980446</v>
      </c>
      <c r="BQ36" s="97">
        <f ca="1" t="shared" si="23"/>
        <v>135296.9757605111</v>
      </c>
      <c r="BR36" s="97">
        <f ca="1" t="shared" si="60"/>
        <v>139909.21939231432</v>
      </c>
      <c r="BT36" s="97">
        <f t="shared" si="61"/>
        <v>123352.31129179338</v>
      </c>
      <c r="BU36" s="97">
        <f t="shared" si="62"/>
        <v>122828.00763403876</v>
      </c>
      <c r="BV36" s="97">
        <f t="shared" si="63"/>
        <v>122338.79293358306</v>
      </c>
      <c r="BW36" s="97">
        <f t="shared" si="64"/>
        <v>122338.79293358306</v>
      </c>
      <c r="BY36" s="97">
        <f ca="1" t="shared" si="65"/>
        <v>136948.20794329586</v>
      </c>
      <c r="BZ36" s="97">
        <f ca="1" t="shared" si="66"/>
        <v>135390.97504980446</v>
      </c>
      <c r="CA36" s="97">
        <f ca="1" t="shared" si="67"/>
        <v>135390.97504980446</v>
      </c>
      <c r="CB36" s="97">
        <f ca="1" t="shared" si="68"/>
        <v>139909.21939231432</v>
      </c>
    </row>
    <row r="37" spans="2:80" ht="12.75">
      <c r="B37" s="14">
        <v>10071</v>
      </c>
      <c r="C37" s="15" t="s">
        <v>36</v>
      </c>
      <c r="D37" s="16">
        <f>RHWM!D24</f>
        <v>1</v>
      </c>
      <c r="E37" s="16">
        <f>RHWM!E24</f>
        <v>0</v>
      </c>
      <c r="F37" s="18">
        <f>RHWM!M24</f>
        <v>1.865</v>
      </c>
      <c r="G37" s="18">
        <f>RHWM!N24</f>
        <v>1.864</v>
      </c>
      <c r="H37" s="18">
        <f>RHWM!O24</f>
        <v>1.914</v>
      </c>
      <c r="I37" s="18">
        <v>0</v>
      </c>
      <c r="J37" s="18">
        <v>0</v>
      </c>
      <c r="K37" s="18">
        <v>0</v>
      </c>
      <c r="L37" s="18">
        <v>0</v>
      </c>
      <c r="M37" s="18">
        <v>0</v>
      </c>
      <c r="N37" s="18">
        <v>0</v>
      </c>
      <c r="O37" s="81">
        <f t="shared" si="24"/>
        <v>1.914</v>
      </c>
      <c r="P37" s="63">
        <f t="shared" si="25"/>
        <v>1.864</v>
      </c>
      <c r="Q37" s="63">
        <f t="shared" si="26"/>
        <v>1.864</v>
      </c>
      <c r="R37" s="63">
        <f t="shared" si="27"/>
        <v>0</v>
      </c>
      <c r="S37" s="63">
        <f t="shared" si="28"/>
        <v>0.04999999999999982</v>
      </c>
      <c r="T37" s="67">
        <f t="shared" si="6"/>
        <v>33.949064274110405</v>
      </c>
      <c r="U37" s="138">
        <f ca="1" t="shared" si="7"/>
        <v>1.16</v>
      </c>
      <c r="V37" s="66">
        <f ca="1" t="shared" si="8"/>
        <v>2.16224</v>
      </c>
      <c r="W37" s="66">
        <f ca="1" t="shared" si="29"/>
        <v>1.914</v>
      </c>
      <c r="X37" s="66">
        <f ca="1" t="shared" si="30"/>
        <v>0.24824000000000024</v>
      </c>
      <c r="Y37" s="63">
        <f ca="1" t="shared" si="31"/>
        <v>0</v>
      </c>
      <c r="Z37" s="67">
        <f ca="1" t="shared" si="9"/>
        <v>37.49244140166655</v>
      </c>
      <c r="AA37" s="68">
        <f ca="1" t="shared" si="10"/>
        <v>0.10437333703651808</v>
      </c>
      <c r="AB37" s="81">
        <f t="shared" si="11"/>
        <v>1.889</v>
      </c>
      <c r="AC37" s="63">
        <f t="shared" si="32"/>
        <v>1.864</v>
      </c>
      <c r="AD37" s="63">
        <f t="shared" si="33"/>
        <v>1.864</v>
      </c>
      <c r="AE37" s="63">
        <f t="shared" si="34"/>
        <v>0</v>
      </c>
      <c r="AF37" s="63">
        <f t="shared" si="35"/>
        <v>0.02499999999999991</v>
      </c>
      <c r="AG37" s="67">
        <f t="shared" si="36"/>
        <v>34.95898946171183</v>
      </c>
      <c r="AH37" s="65">
        <f ca="1" t="shared" si="37"/>
        <v>1.16</v>
      </c>
      <c r="AI37" s="66">
        <f ca="1" t="shared" si="38"/>
        <v>2.16224</v>
      </c>
      <c r="AJ37" s="66">
        <f ca="1" t="shared" si="39"/>
        <v>1.889</v>
      </c>
      <c r="AK37" s="66">
        <f ca="1" t="shared" si="40"/>
        <v>0.27324000000000015</v>
      </c>
      <c r="AL37" s="63">
        <f ca="1" t="shared" si="41"/>
        <v>0</v>
      </c>
      <c r="AM37" s="67">
        <f ca="1" t="shared" si="42"/>
        <v>38.42635111414337</v>
      </c>
      <c r="AN37" s="65">
        <f ca="1" t="shared" si="43"/>
        <v>0.09918369225829893</v>
      </c>
      <c r="AO37" s="68">
        <f ca="1" t="shared" si="44"/>
        <v>0.024909279779132154</v>
      </c>
      <c r="AP37" s="81">
        <f t="shared" si="12"/>
        <v>1.914</v>
      </c>
      <c r="AQ37" s="63">
        <f t="shared" si="13"/>
        <v>1.864</v>
      </c>
      <c r="AR37" s="63">
        <f t="shared" si="45"/>
        <v>1.864</v>
      </c>
      <c r="AS37" s="63">
        <f t="shared" si="46"/>
        <v>0</v>
      </c>
      <c r="AT37" s="63">
        <f t="shared" si="47"/>
        <v>0.04999999999999982</v>
      </c>
      <c r="AU37" s="67">
        <f t="shared" si="48"/>
        <v>35.90132553133049</v>
      </c>
      <c r="AV37" s="69">
        <f ca="1" t="shared" si="14"/>
        <v>1.16</v>
      </c>
      <c r="AW37" s="66">
        <f ca="1" t="shared" si="15"/>
        <v>2.16224</v>
      </c>
      <c r="AX37" s="66">
        <f ca="1" t="shared" si="49"/>
        <v>1.914</v>
      </c>
      <c r="AY37" s="66">
        <f ca="1" t="shared" si="50"/>
        <v>0.24824000000000024</v>
      </c>
      <c r="AZ37" s="63">
        <f ca="1" t="shared" si="51"/>
        <v>0</v>
      </c>
      <c r="BA37" s="67">
        <f ca="1" t="shared" si="16"/>
        <v>39.039923826563076</v>
      </c>
      <c r="BB37" s="65">
        <f ca="1" t="shared" si="52"/>
        <v>0.08742290845204526</v>
      </c>
      <c r="BC37" s="68">
        <f ca="1" t="shared" si="17"/>
        <v>0.04127451739719845</v>
      </c>
      <c r="BD37" s="81">
        <f t="shared" si="53"/>
        <v>1.864</v>
      </c>
      <c r="BE37" s="63">
        <f t="shared" si="54"/>
        <v>1.864</v>
      </c>
      <c r="BF37" s="67">
        <f t="shared" si="55"/>
        <v>35.90132553133049</v>
      </c>
      <c r="BG37" s="69">
        <f ca="1" t="shared" si="18"/>
        <v>1.16</v>
      </c>
      <c r="BH37" s="70">
        <f ca="1" t="shared" si="19"/>
        <v>2.16224</v>
      </c>
      <c r="BI37" s="70">
        <f ca="1" t="shared" si="56"/>
        <v>2.16224</v>
      </c>
      <c r="BJ37" s="67">
        <f ca="1" t="shared" si="57"/>
        <v>38.73350166549015</v>
      </c>
      <c r="BK37" s="65">
        <f ca="1" t="shared" si="58"/>
        <v>0.07888778735169732</v>
      </c>
      <c r="BL37" s="65">
        <f ca="1" t="shared" si="20"/>
        <v>0.03310161241642806</v>
      </c>
      <c r="BM37" s="68">
        <f ca="1" t="shared" si="59"/>
        <v>-0.007848943620746285</v>
      </c>
      <c r="BO37" s="97">
        <f ca="1" t="shared" si="21"/>
        <v>710152.6709079338</v>
      </c>
      <c r="BP37" s="97">
        <f ca="1" t="shared" si="22"/>
        <v>727842.0624734774</v>
      </c>
      <c r="BQ37" s="97">
        <f ca="1" t="shared" si="23"/>
        <v>739463.8796779903</v>
      </c>
      <c r="BR37" s="97">
        <f ca="1" t="shared" si="60"/>
        <v>733659.8693768193</v>
      </c>
      <c r="BT37" s="97">
        <f t="shared" si="61"/>
        <v>554342.0488688102</v>
      </c>
      <c r="BU37" s="97">
        <f t="shared" si="62"/>
        <v>570832.7536840863</v>
      </c>
      <c r="BV37" s="97">
        <f t="shared" si="63"/>
        <v>586219.8201239044</v>
      </c>
      <c r="BW37" s="97">
        <f t="shared" si="64"/>
        <v>586219.8201239044</v>
      </c>
      <c r="BY37" s="97">
        <f ca="1" t="shared" si="65"/>
        <v>710152.6709079338</v>
      </c>
      <c r="BZ37" s="97">
        <f ca="1" t="shared" si="66"/>
        <v>727842.0624734776</v>
      </c>
      <c r="CA37" s="97">
        <f ca="1" t="shared" si="67"/>
        <v>727842.0624734776</v>
      </c>
      <c r="CB37" s="97">
        <f ca="1" t="shared" si="68"/>
        <v>733659.8693768193</v>
      </c>
    </row>
    <row r="38" spans="2:80" ht="12.75">
      <c r="B38" s="14">
        <v>10072</v>
      </c>
      <c r="C38" s="15" t="s">
        <v>37</v>
      </c>
      <c r="D38" s="16">
        <f>RHWM!D25</f>
        <v>1</v>
      </c>
      <c r="E38" s="16">
        <f>RHWM!E25</f>
        <v>0</v>
      </c>
      <c r="F38" s="18">
        <f>RHWM!M25</f>
        <v>25.509</v>
      </c>
      <c r="G38" s="18">
        <f>RHWM!N25</f>
        <v>25.697</v>
      </c>
      <c r="H38" s="18">
        <f>RHWM!O25</f>
        <v>23.982</v>
      </c>
      <c r="I38" s="18">
        <v>1.527</v>
      </c>
      <c r="J38" s="18">
        <v>1.715</v>
      </c>
      <c r="K38" s="18">
        <v>0</v>
      </c>
      <c r="L38" s="18">
        <v>0</v>
      </c>
      <c r="M38" s="18">
        <v>1.527</v>
      </c>
      <c r="N38" s="18">
        <v>1.715</v>
      </c>
      <c r="O38" s="81">
        <f t="shared" si="24"/>
        <v>23.982</v>
      </c>
      <c r="P38" s="63">
        <f t="shared" si="25"/>
        <v>25.697</v>
      </c>
      <c r="Q38" s="63">
        <f t="shared" si="26"/>
        <v>23.982</v>
      </c>
      <c r="R38" s="63">
        <f t="shared" si="27"/>
        <v>1.7149999999999999</v>
      </c>
      <c r="S38" s="63">
        <f t="shared" si="28"/>
        <v>0</v>
      </c>
      <c r="T38" s="67">
        <f t="shared" si="6"/>
        <v>35.89591234080693</v>
      </c>
      <c r="U38" s="138">
        <f ca="1" t="shared" si="7"/>
        <v>0.91</v>
      </c>
      <c r="V38" s="66">
        <f ca="1" t="shared" si="8"/>
        <v>23.38427</v>
      </c>
      <c r="W38" s="66">
        <f ca="1" t="shared" si="29"/>
        <v>23.38427</v>
      </c>
      <c r="X38" s="66">
        <f ca="1" t="shared" si="30"/>
        <v>0</v>
      </c>
      <c r="Y38" s="63">
        <f ca="1" t="shared" si="31"/>
        <v>0.5977299999999985</v>
      </c>
      <c r="Z38" s="67">
        <f ca="1" t="shared" si="9"/>
        <v>34.16862471073118</v>
      </c>
      <c r="AA38" s="68">
        <f ca="1" t="shared" si="10"/>
        <v>-0.048119340544303335</v>
      </c>
      <c r="AB38" s="81">
        <f t="shared" si="11"/>
        <v>24.8395</v>
      </c>
      <c r="AC38" s="63">
        <f t="shared" si="32"/>
        <v>25.697</v>
      </c>
      <c r="AD38" s="63">
        <f t="shared" si="33"/>
        <v>24.8395</v>
      </c>
      <c r="AE38" s="63">
        <f t="shared" si="34"/>
        <v>0.8574999999999982</v>
      </c>
      <c r="AF38" s="63">
        <f t="shared" si="35"/>
        <v>0</v>
      </c>
      <c r="AG38" s="67">
        <f t="shared" si="36"/>
        <v>35.89871264093828</v>
      </c>
      <c r="AH38" s="65">
        <f ca="1" t="shared" si="37"/>
        <v>0.91</v>
      </c>
      <c r="AI38" s="66">
        <f ca="1" t="shared" si="38"/>
        <v>23.38427</v>
      </c>
      <c r="AJ38" s="66">
        <f ca="1" t="shared" si="39"/>
        <v>23.38427</v>
      </c>
      <c r="AK38" s="66">
        <f ca="1" t="shared" si="40"/>
        <v>0</v>
      </c>
      <c r="AL38" s="63">
        <f ca="1" t="shared" si="41"/>
        <v>1.4552300000000002</v>
      </c>
      <c r="AM38" s="67">
        <f ca="1" t="shared" si="42"/>
        <v>34.85446513131041</v>
      </c>
      <c r="AN38" s="65">
        <f ca="1" t="shared" si="43"/>
        <v>-0.029088717472197656</v>
      </c>
      <c r="AO38" s="68">
        <f ca="1" t="shared" si="44"/>
        <v>0.020072227851881674</v>
      </c>
      <c r="AP38" s="81">
        <f t="shared" si="12"/>
        <v>25.697</v>
      </c>
      <c r="AQ38" s="63">
        <f t="shared" si="13"/>
        <v>25.697</v>
      </c>
      <c r="AR38" s="63">
        <f t="shared" si="45"/>
        <v>25.697</v>
      </c>
      <c r="AS38" s="63">
        <f t="shared" si="46"/>
        <v>0</v>
      </c>
      <c r="AT38" s="63">
        <f t="shared" si="47"/>
        <v>0</v>
      </c>
      <c r="AU38" s="67">
        <f t="shared" si="48"/>
        <v>35.90132553133049</v>
      </c>
      <c r="AV38" s="69">
        <f ca="1" t="shared" si="14"/>
        <v>0.91</v>
      </c>
      <c r="AW38" s="66">
        <f ca="1" t="shared" si="15"/>
        <v>23.38427</v>
      </c>
      <c r="AX38" s="66">
        <f ca="1" t="shared" si="49"/>
        <v>23.38427</v>
      </c>
      <c r="AY38" s="66">
        <f ca="1" t="shared" si="50"/>
        <v>0</v>
      </c>
      <c r="AZ38" s="63">
        <f ca="1" t="shared" si="51"/>
        <v>2.3127299999999984</v>
      </c>
      <c r="BA38" s="67">
        <f ca="1" t="shared" si="16"/>
        <v>35.9168109167961</v>
      </c>
      <c r="BB38" s="65">
        <f ca="1" t="shared" si="52"/>
        <v>0.00043133185854360434</v>
      </c>
      <c r="BC38" s="68">
        <f ca="1" t="shared" si="17"/>
        <v>0.051163493434837504</v>
      </c>
      <c r="BD38" s="81">
        <f t="shared" si="53"/>
        <v>25.697</v>
      </c>
      <c r="BE38" s="63">
        <f t="shared" si="54"/>
        <v>25.697</v>
      </c>
      <c r="BF38" s="67">
        <f t="shared" si="55"/>
        <v>35.90132553133049</v>
      </c>
      <c r="BG38" s="69">
        <f ca="1" t="shared" si="18"/>
        <v>0.91</v>
      </c>
      <c r="BH38" s="70">
        <f ca="1" t="shared" si="19"/>
        <v>23.38427</v>
      </c>
      <c r="BI38" s="70">
        <f ca="1" t="shared" si="56"/>
        <v>23.38427</v>
      </c>
      <c r="BJ38" s="67">
        <f ca="1" t="shared" si="57"/>
        <v>38.73350166549015</v>
      </c>
      <c r="BK38" s="65">
        <f ca="1" t="shared" si="58"/>
        <v>0.07888778735169732</v>
      </c>
      <c r="BL38" s="65">
        <f ca="1" t="shared" si="20"/>
        <v>0.13359849842962235</v>
      </c>
      <c r="BM38" s="68">
        <f ca="1" t="shared" si="59"/>
        <v>0.07842262931469945</v>
      </c>
      <c r="BO38" s="97">
        <f ca="1" t="shared" si="21"/>
        <v>6999313.108896229</v>
      </c>
      <c r="BP38" s="97">
        <f ca="1" t="shared" si="22"/>
        <v>7139804.916424658</v>
      </c>
      <c r="BQ38" s="97">
        <f ca="1" t="shared" si="23"/>
        <v>7357422.419191615</v>
      </c>
      <c r="BR38" s="97">
        <f ca="1" t="shared" si="60"/>
        <v>7934410.8302835375</v>
      </c>
      <c r="BT38" s="97">
        <f t="shared" si="61"/>
        <v>8080375.192534231</v>
      </c>
      <c r="BU38" s="97">
        <f t="shared" si="62"/>
        <v>8081005.556111513</v>
      </c>
      <c r="BV38" s="97">
        <f t="shared" si="63"/>
        <v>8081593.732684533</v>
      </c>
      <c r="BW38" s="97">
        <f t="shared" si="64"/>
        <v>8081593.732684533</v>
      </c>
      <c r="BY38" s="97">
        <f ca="1" t="shared" si="65"/>
        <v>6999313.108896229</v>
      </c>
      <c r="BZ38" s="97">
        <f ca="1" t="shared" si="66"/>
        <v>7139804.916424658</v>
      </c>
      <c r="CA38" s="97">
        <f ca="1" t="shared" si="67"/>
        <v>7139804.916424658</v>
      </c>
      <c r="CB38" s="97">
        <f ca="1" t="shared" si="68"/>
        <v>7934410.8302835375</v>
      </c>
    </row>
    <row r="39" spans="2:80" ht="12.75">
      <c r="B39" s="14">
        <v>10074</v>
      </c>
      <c r="C39" s="15" t="s">
        <v>38</v>
      </c>
      <c r="D39" s="16">
        <f>RHWM!D26</f>
        <v>1</v>
      </c>
      <c r="E39" s="16">
        <f>RHWM!E26</f>
        <v>0</v>
      </c>
      <c r="F39" s="18">
        <f>RHWM!M26</f>
        <v>29.33</v>
      </c>
      <c r="G39" s="18">
        <f>RHWM!N26</f>
        <v>29.579</v>
      </c>
      <c r="H39" s="18">
        <f>RHWM!O26</f>
        <v>26.682</v>
      </c>
      <c r="I39" s="18">
        <v>2.648</v>
      </c>
      <c r="J39" s="18">
        <v>2.897</v>
      </c>
      <c r="K39" s="18">
        <v>0</v>
      </c>
      <c r="L39" s="18">
        <v>0</v>
      </c>
      <c r="M39" s="18">
        <v>2.648</v>
      </c>
      <c r="N39" s="18">
        <v>2.897</v>
      </c>
      <c r="O39" s="81">
        <f t="shared" si="24"/>
        <v>26.682</v>
      </c>
      <c r="P39" s="63">
        <f t="shared" si="25"/>
        <v>29.579</v>
      </c>
      <c r="Q39" s="63">
        <f t="shared" si="26"/>
        <v>26.682</v>
      </c>
      <c r="R39" s="63">
        <f t="shared" si="27"/>
        <v>2.897000000000002</v>
      </c>
      <c r="S39" s="63">
        <f t="shared" si="28"/>
        <v>0</v>
      </c>
      <c r="T39" s="67">
        <f t="shared" si="6"/>
        <v>36.806098007431416</v>
      </c>
      <c r="U39" s="138">
        <f ca="1" t="shared" si="7"/>
        <v>1.34</v>
      </c>
      <c r="V39" s="66">
        <f ca="1" t="shared" si="8"/>
        <v>39.63586</v>
      </c>
      <c r="W39" s="66">
        <f ca="1" t="shared" si="29"/>
        <v>26.682</v>
      </c>
      <c r="X39" s="66">
        <f ca="1" t="shared" si="30"/>
        <v>12.953860000000002</v>
      </c>
      <c r="Y39" s="63">
        <f ca="1" t="shared" si="31"/>
        <v>0</v>
      </c>
      <c r="Z39" s="67">
        <f ca="1" t="shared" si="9"/>
        <v>43.63056302378022</v>
      </c>
      <c r="AA39" s="68">
        <f ca="1" t="shared" si="10"/>
        <v>0.18541669412962203</v>
      </c>
      <c r="AB39" s="81">
        <f t="shared" si="11"/>
        <v>28.130499999999998</v>
      </c>
      <c r="AC39" s="63">
        <f t="shared" si="32"/>
        <v>29.579</v>
      </c>
      <c r="AD39" s="63">
        <f t="shared" si="33"/>
        <v>28.130499999999998</v>
      </c>
      <c r="AE39" s="63">
        <f t="shared" si="34"/>
        <v>1.4485000000000028</v>
      </c>
      <c r="AF39" s="63">
        <f t="shared" si="35"/>
        <v>0</v>
      </c>
      <c r="AG39" s="67">
        <f t="shared" si="36"/>
        <v>36.33804973300939</v>
      </c>
      <c r="AH39" s="65">
        <f ca="1" t="shared" si="37"/>
        <v>1.34</v>
      </c>
      <c r="AI39" s="66">
        <f ca="1" t="shared" si="38"/>
        <v>39.63586</v>
      </c>
      <c r="AJ39" s="66">
        <f ca="1" t="shared" si="39"/>
        <v>28.130499999999998</v>
      </c>
      <c r="AK39" s="66">
        <f ca="1" t="shared" si="40"/>
        <v>11.505360000000003</v>
      </c>
      <c r="AL39" s="63">
        <f ca="1" t="shared" si="41"/>
        <v>0</v>
      </c>
      <c r="AM39" s="67">
        <f ca="1" t="shared" si="42"/>
        <v>43.05928657978729</v>
      </c>
      <c r="AN39" s="65">
        <f ca="1" t="shared" si="43"/>
        <v>0.18496416005156013</v>
      </c>
      <c r="AO39" s="68">
        <f ca="1" t="shared" si="44"/>
        <v>-0.01309349236867663</v>
      </c>
      <c r="AP39" s="81">
        <f t="shared" si="12"/>
        <v>29.579</v>
      </c>
      <c r="AQ39" s="63">
        <f t="shared" si="13"/>
        <v>29.579</v>
      </c>
      <c r="AR39" s="63">
        <f t="shared" si="45"/>
        <v>29.579</v>
      </c>
      <c r="AS39" s="63">
        <f t="shared" si="46"/>
        <v>0</v>
      </c>
      <c r="AT39" s="63">
        <f t="shared" si="47"/>
        <v>0</v>
      </c>
      <c r="AU39" s="67">
        <f t="shared" si="48"/>
        <v>35.90132553133049</v>
      </c>
      <c r="AV39" s="69">
        <f ca="1" t="shared" si="14"/>
        <v>1.34</v>
      </c>
      <c r="AW39" s="66">
        <f ca="1" t="shared" si="15"/>
        <v>39.63586</v>
      </c>
      <c r="AX39" s="66">
        <f ca="1" t="shared" si="49"/>
        <v>29.579</v>
      </c>
      <c r="AY39" s="66">
        <f ca="1" t="shared" si="50"/>
        <v>10.05686</v>
      </c>
      <c r="AZ39" s="63">
        <f ca="1" t="shared" si="51"/>
        <v>0</v>
      </c>
      <c r="BA39" s="67">
        <f ca="1" t="shared" si="16"/>
        <v>42.8191126244747</v>
      </c>
      <c r="BB39" s="65">
        <f ca="1" t="shared" si="52"/>
        <v>0.1926889046786635</v>
      </c>
      <c r="BC39" s="68">
        <f ca="1" t="shared" si="17"/>
        <v>-0.018598210590664466</v>
      </c>
      <c r="BD39" s="81">
        <f t="shared" si="53"/>
        <v>29.579</v>
      </c>
      <c r="BE39" s="63">
        <f t="shared" si="54"/>
        <v>29.579</v>
      </c>
      <c r="BF39" s="67">
        <f t="shared" si="55"/>
        <v>35.90132553133049</v>
      </c>
      <c r="BG39" s="69">
        <f ca="1" t="shared" si="18"/>
        <v>1.34</v>
      </c>
      <c r="BH39" s="70">
        <f ca="1" t="shared" si="19"/>
        <v>39.63586</v>
      </c>
      <c r="BI39" s="70">
        <f ca="1" t="shared" si="56"/>
        <v>39.63586</v>
      </c>
      <c r="BJ39" s="67">
        <f ca="1" t="shared" si="57"/>
        <v>38.73350166549015</v>
      </c>
      <c r="BK39" s="65">
        <f ca="1" t="shared" si="58"/>
        <v>0.07888778735169732</v>
      </c>
      <c r="BL39" s="65">
        <f ca="1" t="shared" si="20"/>
        <v>-0.11223924283583031</v>
      </c>
      <c r="BM39" s="68">
        <f ca="1" t="shared" si="59"/>
        <v>-0.09541559150969603</v>
      </c>
      <c r="BO39" s="97">
        <f ca="1" t="shared" si="21"/>
        <v>15148973.616529949</v>
      </c>
      <c r="BP39" s="97">
        <f ca="1" t="shared" si="22"/>
        <v>14950620.64608863</v>
      </c>
      <c r="BQ39" s="97">
        <f ca="1" t="shared" si="23"/>
        <v>14867229.814977307</v>
      </c>
      <c r="BR39" s="97">
        <f ca="1" t="shared" si="60"/>
        <v>13448664.288070658</v>
      </c>
      <c r="BT39" s="97">
        <f t="shared" si="61"/>
        <v>9536903.13914549</v>
      </c>
      <c r="BU39" s="97">
        <f t="shared" si="62"/>
        <v>9415626.195941519</v>
      </c>
      <c r="BV39" s="97">
        <f t="shared" si="63"/>
        <v>9302465.697127128</v>
      </c>
      <c r="BW39" s="97">
        <f t="shared" si="64"/>
        <v>9302465.697127128</v>
      </c>
      <c r="BY39" s="97">
        <f ca="1" t="shared" si="65"/>
        <v>15148973.61652995</v>
      </c>
      <c r="BZ39" s="97">
        <f ca="1" t="shared" si="66"/>
        <v>14950620.646088634</v>
      </c>
      <c r="CA39" s="97">
        <f ca="1" t="shared" si="67"/>
        <v>14950620.646088634</v>
      </c>
      <c r="CB39" s="97">
        <f ca="1" t="shared" si="68"/>
        <v>13448664.288070658</v>
      </c>
    </row>
    <row r="40" spans="2:80" ht="12.75">
      <c r="B40" s="14">
        <v>10076</v>
      </c>
      <c r="C40" s="15" t="s">
        <v>39</v>
      </c>
      <c r="D40" s="16">
        <f>RHWM!D27</f>
        <v>1</v>
      </c>
      <c r="E40" s="16">
        <f>RHWM!E27</f>
        <v>0</v>
      </c>
      <c r="F40" s="18">
        <f>RHWM!M27</f>
        <v>8.036</v>
      </c>
      <c r="G40" s="18">
        <f>RHWM!N27</f>
        <v>8.132</v>
      </c>
      <c r="H40" s="18">
        <f>RHWM!O27</f>
        <v>4.817</v>
      </c>
      <c r="I40" s="18">
        <v>3.219</v>
      </c>
      <c r="J40" s="18">
        <v>3.315</v>
      </c>
      <c r="K40" s="18">
        <v>0</v>
      </c>
      <c r="L40" s="18">
        <v>0</v>
      </c>
      <c r="M40" s="18">
        <v>3.219</v>
      </c>
      <c r="N40" s="18">
        <v>3.315</v>
      </c>
      <c r="O40" s="81">
        <f t="shared" si="24"/>
        <v>4.817</v>
      </c>
      <c r="P40" s="63">
        <f t="shared" si="25"/>
        <v>8.132</v>
      </c>
      <c r="Q40" s="63">
        <f t="shared" si="26"/>
        <v>4.817</v>
      </c>
      <c r="R40" s="63">
        <f t="shared" si="27"/>
        <v>3.3149999999999995</v>
      </c>
      <c r="S40" s="63">
        <f t="shared" si="28"/>
        <v>0</v>
      </c>
      <c r="T40" s="67">
        <f t="shared" si="6"/>
        <v>45.840561068419795</v>
      </c>
      <c r="U40" s="138">
        <f ca="1" t="shared" si="7"/>
        <v>0.9</v>
      </c>
      <c r="V40" s="66">
        <f ca="1" t="shared" si="8"/>
        <v>7.3187999999999995</v>
      </c>
      <c r="W40" s="66">
        <f ca="1" t="shared" si="29"/>
        <v>4.817</v>
      </c>
      <c r="X40" s="66">
        <f ca="1" t="shared" si="30"/>
        <v>2.5017999999999994</v>
      </c>
      <c r="Y40" s="63">
        <f ca="1" t="shared" si="31"/>
        <v>0</v>
      </c>
      <c r="Z40" s="67">
        <f ca="1" t="shared" si="9"/>
        <v>44.06513106405313</v>
      </c>
      <c r="AA40" s="68">
        <f ca="1" t="shared" si="10"/>
        <v>-0.03873054698690803</v>
      </c>
      <c r="AB40" s="81">
        <f t="shared" si="11"/>
        <v>6.4745</v>
      </c>
      <c r="AC40" s="63">
        <f t="shared" si="32"/>
        <v>8.132</v>
      </c>
      <c r="AD40" s="63">
        <f t="shared" si="33"/>
        <v>6.4745</v>
      </c>
      <c r="AE40" s="63">
        <f t="shared" si="34"/>
        <v>1.6574999999999998</v>
      </c>
      <c r="AF40" s="63">
        <f t="shared" si="35"/>
        <v>0</v>
      </c>
      <c r="AG40" s="67">
        <f t="shared" si="36"/>
        <v>40.69889046604196</v>
      </c>
      <c r="AH40" s="65">
        <f ca="1" t="shared" si="37"/>
        <v>0.9</v>
      </c>
      <c r="AI40" s="66">
        <f ca="1" t="shared" si="38"/>
        <v>7.3187999999999995</v>
      </c>
      <c r="AJ40" s="66">
        <f ca="1" t="shared" si="39"/>
        <v>6.4745</v>
      </c>
      <c r="AK40" s="66">
        <f ca="1" t="shared" si="40"/>
        <v>0.8442999999999996</v>
      </c>
      <c r="AL40" s="63">
        <f ca="1" t="shared" si="41"/>
        <v>0</v>
      </c>
      <c r="AM40" s="67">
        <f ca="1" t="shared" si="42"/>
        <v>38.115189715891844</v>
      </c>
      <c r="AN40" s="65">
        <f ca="1" t="shared" si="43"/>
        <v>-0.06348332154916814</v>
      </c>
      <c r="AO40" s="68">
        <f ca="1" t="shared" si="44"/>
        <v>-0.13502606719840338</v>
      </c>
      <c r="AP40" s="81">
        <f t="shared" si="12"/>
        <v>8.132</v>
      </c>
      <c r="AQ40" s="63">
        <f t="shared" si="13"/>
        <v>8.132</v>
      </c>
      <c r="AR40" s="63">
        <f t="shared" si="45"/>
        <v>8.132</v>
      </c>
      <c r="AS40" s="63">
        <f t="shared" si="46"/>
        <v>0</v>
      </c>
      <c r="AT40" s="63">
        <f t="shared" si="47"/>
        <v>0</v>
      </c>
      <c r="AU40" s="67">
        <f t="shared" si="48"/>
        <v>35.90132553133049</v>
      </c>
      <c r="AV40" s="69">
        <f ca="1" t="shared" si="14"/>
        <v>0.9</v>
      </c>
      <c r="AW40" s="66">
        <f ca="1" t="shared" si="15"/>
        <v>7.3187999999999995</v>
      </c>
      <c r="AX40" s="66">
        <f ca="1" t="shared" si="49"/>
        <v>7.3187999999999995</v>
      </c>
      <c r="AY40" s="66">
        <f ca="1" t="shared" si="50"/>
        <v>0</v>
      </c>
      <c r="AZ40" s="63">
        <f ca="1" t="shared" si="51"/>
        <v>0.8132000000000001</v>
      </c>
      <c r="BA40" s="67">
        <f ca="1" t="shared" si="16"/>
        <v>35.9168109167961</v>
      </c>
      <c r="BB40" s="65">
        <f ca="1" t="shared" si="52"/>
        <v>0.00043133185854360434</v>
      </c>
      <c r="BC40" s="68">
        <f ca="1" t="shared" si="17"/>
        <v>-0.18491537300575878</v>
      </c>
      <c r="BD40" s="81">
        <f t="shared" si="53"/>
        <v>8.132</v>
      </c>
      <c r="BE40" s="63">
        <f t="shared" si="54"/>
        <v>8.132</v>
      </c>
      <c r="BF40" s="67">
        <f t="shared" si="55"/>
        <v>35.90132553133049</v>
      </c>
      <c r="BG40" s="69">
        <f ca="1" t="shared" si="18"/>
        <v>0.9</v>
      </c>
      <c r="BH40" s="70">
        <f ca="1" t="shared" si="19"/>
        <v>7.3187999999999995</v>
      </c>
      <c r="BI40" s="70">
        <f ca="1" t="shared" si="56"/>
        <v>7.3187999999999995</v>
      </c>
      <c r="BJ40" s="67">
        <f ca="1" t="shared" si="57"/>
        <v>38.73350166549015</v>
      </c>
      <c r="BK40" s="65">
        <f ca="1" t="shared" si="58"/>
        <v>0.07888778735169732</v>
      </c>
      <c r="BL40" s="65">
        <f ca="1" t="shared" si="20"/>
        <v>-0.12099429344287926</v>
      </c>
      <c r="BM40" s="68">
        <f ca="1" t="shared" si="59"/>
        <v>0.07842262931469945</v>
      </c>
      <c r="BO40" s="97">
        <f ca="1" t="shared" si="21"/>
        <v>2825133.9995887466</v>
      </c>
      <c r="BP40" s="97">
        <f ca="1" t="shared" si="22"/>
        <v>2443667.2663157824</v>
      </c>
      <c r="BQ40" s="97">
        <f ca="1" t="shared" si="23"/>
        <v>2302723.2922635423</v>
      </c>
      <c r="BR40" s="97">
        <f ca="1" t="shared" si="60"/>
        <v>2483308.9074270506</v>
      </c>
      <c r="BT40" s="97">
        <f t="shared" si="61"/>
        <v>3265512.877249494</v>
      </c>
      <c r="BU40" s="97">
        <f t="shared" si="62"/>
        <v>2899239.1848839144</v>
      </c>
      <c r="BV40" s="97">
        <f t="shared" si="63"/>
        <v>2557478.313974029</v>
      </c>
      <c r="BW40" s="97">
        <f t="shared" si="64"/>
        <v>2557478.313974029</v>
      </c>
      <c r="BY40" s="97">
        <f ca="1" t="shared" si="65"/>
        <v>2825133.9995887466</v>
      </c>
      <c r="BZ40" s="97">
        <f ca="1" t="shared" si="66"/>
        <v>2443667.2663157824</v>
      </c>
      <c r="CA40" s="97">
        <f ca="1" t="shared" si="67"/>
        <v>2443667.2663157824</v>
      </c>
      <c r="CB40" s="97">
        <f ca="1" t="shared" si="68"/>
        <v>2483308.90742705</v>
      </c>
    </row>
    <row r="41" spans="2:80" ht="12.75">
      <c r="B41" s="14">
        <v>10078</v>
      </c>
      <c r="C41" s="15" t="s">
        <v>40</v>
      </c>
      <c r="D41" s="16">
        <f>RHWM!D28</f>
        <v>1</v>
      </c>
      <c r="E41" s="16">
        <f>RHWM!E28</f>
        <v>0</v>
      </c>
      <c r="F41" s="18">
        <f>RHWM!M28</f>
        <v>4.35</v>
      </c>
      <c r="G41" s="18">
        <f>RHWM!N28</f>
        <v>4.809</v>
      </c>
      <c r="H41" s="18">
        <f>RHWM!O28</f>
        <v>3.718</v>
      </c>
      <c r="I41" s="18">
        <v>0.632</v>
      </c>
      <c r="J41" s="18">
        <v>1.091</v>
      </c>
      <c r="K41" s="18">
        <v>0.632</v>
      </c>
      <c r="L41" s="18">
        <v>0</v>
      </c>
      <c r="M41" s="18">
        <v>0</v>
      </c>
      <c r="N41" s="18">
        <v>1.091</v>
      </c>
      <c r="O41" s="81">
        <f t="shared" si="24"/>
        <v>3.718</v>
      </c>
      <c r="P41" s="63">
        <f t="shared" si="25"/>
        <v>4.809</v>
      </c>
      <c r="Q41" s="63">
        <f t="shared" si="26"/>
        <v>3.718</v>
      </c>
      <c r="R41" s="63">
        <f t="shared" si="27"/>
        <v>1.0910000000000002</v>
      </c>
      <c r="S41" s="63">
        <f t="shared" si="28"/>
        <v>0</v>
      </c>
      <c r="T41" s="67">
        <f t="shared" si="6"/>
        <v>40.56696630716209</v>
      </c>
      <c r="U41" s="138">
        <f ca="1" t="shared" si="7"/>
        <v>1.13</v>
      </c>
      <c r="V41" s="66">
        <f ca="1" t="shared" si="8"/>
        <v>5.43417</v>
      </c>
      <c r="W41" s="66">
        <f ca="1" t="shared" si="29"/>
        <v>3.718</v>
      </c>
      <c r="X41" s="66">
        <f ca="1" t="shared" si="30"/>
        <v>1.71617</v>
      </c>
      <c r="Y41" s="63">
        <f ca="1" t="shared" si="31"/>
        <v>0</v>
      </c>
      <c r="Z41" s="67">
        <f ca="1" t="shared" si="9"/>
        <v>43.311783965996376</v>
      </c>
      <c r="AA41" s="68">
        <f ca="1" t="shared" si="10"/>
        <v>0.06766139814476801</v>
      </c>
      <c r="AB41" s="81">
        <f t="shared" si="11"/>
        <v>4.2635000000000005</v>
      </c>
      <c r="AC41" s="63">
        <f t="shared" si="32"/>
        <v>4.809</v>
      </c>
      <c r="AD41" s="63">
        <f t="shared" si="33"/>
        <v>4.2635000000000005</v>
      </c>
      <c r="AE41" s="63">
        <f t="shared" si="34"/>
        <v>0.5454999999999997</v>
      </c>
      <c r="AF41" s="63">
        <f t="shared" si="35"/>
        <v>0</v>
      </c>
      <c r="AG41" s="67">
        <f t="shared" si="36"/>
        <v>38.153381486797336</v>
      </c>
      <c r="AH41" s="65">
        <f ca="1" t="shared" si="37"/>
        <v>1.13</v>
      </c>
      <c r="AI41" s="66">
        <f ca="1" t="shared" si="38"/>
        <v>5.43417</v>
      </c>
      <c r="AJ41" s="66">
        <f ca="1" t="shared" si="39"/>
        <v>4.2635000000000005</v>
      </c>
      <c r="AK41" s="66">
        <f ca="1" t="shared" si="40"/>
        <v>1.1706699999999994</v>
      </c>
      <c r="AL41" s="63">
        <f ca="1" t="shared" si="41"/>
        <v>0</v>
      </c>
      <c r="AM41" s="67">
        <f ca="1" t="shared" si="42"/>
        <v>40.9436404248196</v>
      </c>
      <c r="AN41" s="65">
        <f ca="1" t="shared" si="43"/>
        <v>0.07313267734834472</v>
      </c>
      <c r="AO41" s="68">
        <f ca="1" t="shared" si="44"/>
        <v>-0.05467665665852006</v>
      </c>
      <c r="AP41" s="81">
        <f t="shared" si="12"/>
        <v>4.809</v>
      </c>
      <c r="AQ41" s="63">
        <f t="shared" si="13"/>
        <v>4.809</v>
      </c>
      <c r="AR41" s="63">
        <f t="shared" si="45"/>
        <v>4.809</v>
      </c>
      <c r="AS41" s="63">
        <f t="shared" si="46"/>
        <v>0</v>
      </c>
      <c r="AT41" s="63">
        <f t="shared" si="47"/>
        <v>0</v>
      </c>
      <c r="AU41" s="67">
        <f t="shared" si="48"/>
        <v>35.90132553133049</v>
      </c>
      <c r="AV41" s="69">
        <f ca="1" t="shared" si="14"/>
        <v>1.13</v>
      </c>
      <c r="AW41" s="66">
        <f ca="1" t="shared" si="15"/>
        <v>5.43417</v>
      </c>
      <c r="AX41" s="66">
        <f ca="1" t="shared" si="49"/>
        <v>4.809</v>
      </c>
      <c r="AY41" s="66">
        <f ca="1" t="shared" si="50"/>
        <v>0.6251699999999998</v>
      </c>
      <c r="AZ41" s="63">
        <f ca="1" t="shared" si="51"/>
        <v>0</v>
      </c>
      <c r="BA41" s="67">
        <f ca="1" t="shared" si="16"/>
        <v>39.04638134229744</v>
      </c>
      <c r="BB41" s="65">
        <f ca="1" t="shared" si="52"/>
        <v>0.08760277690087803</v>
      </c>
      <c r="BC41" s="68">
        <f ca="1" t="shared" si="17"/>
        <v>-0.09848134233047667</v>
      </c>
      <c r="BD41" s="81">
        <f t="shared" si="53"/>
        <v>4.809</v>
      </c>
      <c r="BE41" s="63">
        <f t="shared" si="54"/>
        <v>4.809</v>
      </c>
      <c r="BF41" s="67">
        <f t="shared" si="55"/>
        <v>35.90132553133049</v>
      </c>
      <c r="BG41" s="69">
        <f ca="1" t="shared" si="18"/>
        <v>1.13</v>
      </c>
      <c r="BH41" s="70">
        <f ca="1" t="shared" si="19"/>
        <v>5.43417</v>
      </c>
      <c r="BI41" s="70">
        <f ca="1" t="shared" si="56"/>
        <v>5.43417</v>
      </c>
      <c r="BJ41" s="67">
        <f ca="1" t="shared" si="57"/>
        <v>38.73350166549015</v>
      </c>
      <c r="BK41" s="65">
        <f ca="1" t="shared" si="58"/>
        <v>0.07888778735169732</v>
      </c>
      <c r="BL41" s="65">
        <f ca="1" t="shared" si="20"/>
        <v>-0.10570523495639395</v>
      </c>
      <c r="BM41" s="68">
        <f ca="1" t="shared" si="59"/>
        <v>-0.008013026202465356</v>
      </c>
      <c r="BO41" s="97">
        <f ca="1" t="shared" si="21"/>
        <v>2061785.1103726071</v>
      </c>
      <c r="BP41" s="97">
        <f ca="1" t="shared" si="22"/>
        <v>1949053.593789115</v>
      </c>
      <c r="BQ41" s="97">
        <f ca="1" t="shared" si="23"/>
        <v>1858737.7451061227</v>
      </c>
      <c r="BR41" s="97">
        <f ca="1" t="shared" si="60"/>
        <v>1843843.630851076</v>
      </c>
      <c r="BT41" s="97">
        <f t="shared" si="61"/>
        <v>1708958.0989072083</v>
      </c>
      <c r="BU41" s="97">
        <f t="shared" si="62"/>
        <v>1607281.3973532734</v>
      </c>
      <c r="BV41" s="97">
        <f t="shared" si="63"/>
        <v>1512409.3964462748</v>
      </c>
      <c r="BW41" s="97">
        <f t="shared" si="64"/>
        <v>1512409.3964462748</v>
      </c>
      <c r="BY41" s="97">
        <f ca="1" t="shared" si="65"/>
        <v>2061785.110372607</v>
      </c>
      <c r="BZ41" s="97">
        <f ca="1" t="shared" si="66"/>
        <v>1949053.5937891153</v>
      </c>
      <c r="CA41" s="97">
        <f ca="1" t="shared" si="67"/>
        <v>1949053.5937891153</v>
      </c>
      <c r="CB41" s="97">
        <f ca="1" t="shared" si="68"/>
        <v>1843843.6308510758</v>
      </c>
    </row>
    <row r="42" spans="2:80" ht="12.75">
      <c r="B42" s="14">
        <v>10079</v>
      </c>
      <c r="C42" s="15" t="s">
        <v>41</v>
      </c>
      <c r="D42" s="16">
        <f>RHWM!D29</f>
        <v>1</v>
      </c>
      <c r="E42" s="16">
        <f>RHWM!E29</f>
        <v>0</v>
      </c>
      <c r="F42" s="18">
        <f>RHWM!M29</f>
        <v>81.773</v>
      </c>
      <c r="G42" s="18">
        <f>RHWM!N29</f>
        <v>82.577</v>
      </c>
      <c r="H42" s="18">
        <f>RHWM!O29</f>
        <v>88.179</v>
      </c>
      <c r="I42" s="18">
        <v>0</v>
      </c>
      <c r="J42" s="18">
        <v>0</v>
      </c>
      <c r="K42" s="18">
        <v>0</v>
      </c>
      <c r="L42" s="18">
        <v>0</v>
      </c>
      <c r="M42" s="18">
        <v>0</v>
      </c>
      <c r="N42" s="18">
        <v>0</v>
      </c>
      <c r="O42" s="81">
        <f t="shared" si="24"/>
        <v>88.179</v>
      </c>
      <c r="P42" s="63">
        <f t="shared" si="25"/>
        <v>82.577</v>
      </c>
      <c r="Q42" s="63">
        <f t="shared" si="26"/>
        <v>82.577</v>
      </c>
      <c r="R42" s="63">
        <f t="shared" si="27"/>
        <v>0</v>
      </c>
      <c r="S42" s="63">
        <f t="shared" si="28"/>
        <v>5.602000000000004</v>
      </c>
      <c r="T42" s="67">
        <f t="shared" si="6"/>
        <v>33.949064274110405</v>
      </c>
      <c r="U42" s="138">
        <f ca="1" t="shared" si="7"/>
        <v>1.31</v>
      </c>
      <c r="V42" s="66">
        <f ca="1" t="shared" si="8"/>
        <v>108.17587</v>
      </c>
      <c r="W42" s="66">
        <f ca="1" t="shared" si="29"/>
        <v>88.179</v>
      </c>
      <c r="X42" s="66">
        <f ca="1" t="shared" si="30"/>
        <v>19.99687</v>
      </c>
      <c r="Y42" s="63">
        <f ca="1" t="shared" si="31"/>
        <v>0</v>
      </c>
      <c r="Z42" s="67">
        <f ca="1" t="shared" si="9"/>
        <v>39.52043642235154</v>
      </c>
      <c r="AA42" s="68">
        <f ca="1" t="shared" si="10"/>
        <v>0.16410974108908993</v>
      </c>
      <c r="AB42" s="81">
        <f t="shared" si="11"/>
        <v>85.378</v>
      </c>
      <c r="AC42" s="63">
        <f t="shared" si="32"/>
        <v>82.577</v>
      </c>
      <c r="AD42" s="63">
        <f t="shared" si="33"/>
        <v>82.577</v>
      </c>
      <c r="AE42" s="63">
        <f t="shared" si="34"/>
        <v>0</v>
      </c>
      <c r="AF42" s="63">
        <f t="shared" si="35"/>
        <v>2.801000000000002</v>
      </c>
      <c r="AG42" s="67">
        <f t="shared" si="36"/>
        <v>34.95898946171183</v>
      </c>
      <c r="AH42" s="65">
        <f ca="1" t="shared" si="37"/>
        <v>1.31</v>
      </c>
      <c r="AI42" s="66">
        <f ca="1" t="shared" si="38"/>
        <v>108.17587</v>
      </c>
      <c r="AJ42" s="66">
        <f ca="1" t="shared" si="39"/>
        <v>85.378</v>
      </c>
      <c r="AK42" s="66">
        <f ca="1" t="shared" si="40"/>
        <v>22.797870000000003</v>
      </c>
      <c r="AL42" s="63">
        <f ca="1" t="shared" si="41"/>
        <v>0</v>
      </c>
      <c r="AM42" s="67">
        <f ca="1" t="shared" si="42"/>
        <v>40.81137575672856</v>
      </c>
      <c r="AN42" s="65">
        <f ca="1" t="shared" si="43"/>
        <v>0.16740719297468387</v>
      </c>
      <c r="AO42" s="68">
        <f ca="1" t="shared" si="44"/>
        <v>0.0326651082640097</v>
      </c>
      <c r="AP42" s="81">
        <f t="shared" si="12"/>
        <v>88.179</v>
      </c>
      <c r="AQ42" s="63">
        <f t="shared" si="13"/>
        <v>82.577</v>
      </c>
      <c r="AR42" s="63">
        <f t="shared" si="45"/>
        <v>82.577</v>
      </c>
      <c r="AS42" s="63">
        <f t="shared" si="46"/>
        <v>0</v>
      </c>
      <c r="AT42" s="63">
        <f t="shared" si="47"/>
        <v>5.602000000000004</v>
      </c>
      <c r="AU42" s="67">
        <f t="shared" si="48"/>
        <v>35.90132553133049</v>
      </c>
      <c r="AV42" s="69">
        <f ca="1" t="shared" si="14"/>
        <v>1.31</v>
      </c>
      <c r="AW42" s="66">
        <f ca="1" t="shared" si="15"/>
        <v>108.17587</v>
      </c>
      <c r="AX42" s="66">
        <f ca="1" t="shared" si="49"/>
        <v>88.179</v>
      </c>
      <c r="AY42" s="66">
        <f ca="1" t="shared" si="50"/>
        <v>19.99687</v>
      </c>
      <c r="AZ42" s="63">
        <f ca="1" t="shared" si="51"/>
        <v>0</v>
      </c>
      <c r="BA42" s="67">
        <f ca="1" t="shared" si="16"/>
        <v>40.94546135133614</v>
      </c>
      <c r="BB42" s="65">
        <f ca="1" t="shared" si="52"/>
        <v>0.1404999883807554</v>
      </c>
      <c r="BC42" s="68">
        <f ca="1" t="shared" si="17"/>
        <v>0.036057924911442996</v>
      </c>
      <c r="BD42" s="81">
        <f t="shared" si="53"/>
        <v>82.577</v>
      </c>
      <c r="BE42" s="63">
        <f t="shared" si="54"/>
        <v>82.577</v>
      </c>
      <c r="BF42" s="67">
        <f t="shared" si="55"/>
        <v>35.90132553133049</v>
      </c>
      <c r="BG42" s="69">
        <f ca="1" t="shared" si="18"/>
        <v>1.31</v>
      </c>
      <c r="BH42" s="70">
        <f ca="1" t="shared" si="19"/>
        <v>108.17587</v>
      </c>
      <c r="BI42" s="70">
        <f ca="1" t="shared" si="56"/>
        <v>108.17587</v>
      </c>
      <c r="BJ42" s="67">
        <f ca="1" t="shared" si="57"/>
        <v>38.73350166549015</v>
      </c>
      <c r="BK42" s="65">
        <f ca="1" t="shared" si="58"/>
        <v>0.07888778735169732</v>
      </c>
      <c r="BL42" s="65">
        <f ca="1" t="shared" si="20"/>
        <v>-0.019912096831408488</v>
      </c>
      <c r="BM42" s="68">
        <f ca="1" t="shared" si="59"/>
        <v>-0.05402209702477334</v>
      </c>
      <c r="BO42" s="97">
        <f ca="1" t="shared" si="21"/>
        <v>37450380.512643866</v>
      </c>
      <c r="BP42" s="97">
        <f ca="1" t="shared" si="22"/>
        <v>38673701.246617734</v>
      </c>
      <c r="BQ42" s="97">
        <f ca="1" t="shared" si="23"/>
        <v>38800763.52107375</v>
      </c>
      <c r="BR42" s="97">
        <f ca="1" t="shared" si="60"/>
        <v>36704664.90950301</v>
      </c>
      <c r="BT42" s="97">
        <f t="shared" si="61"/>
        <v>24557888.073733762</v>
      </c>
      <c r="BU42" s="97">
        <f t="shared" si="62"/>
        <v>25288442.221550856</v>
      </c>
      <c r="BV42" s="97">
        <f t="shared" si="63"/>
        <v>25970104.12358994</v>
      </c>
      <c r="BW42" s="97">
        <f t="shared" si="64"/>
        <v>25970104.12358994</v>
      </c>
      <c r="BY42" s="97">
        <f ca="1" t="shared" si="65"/>
        <v>37450380.512643866</v>
      </c>
      <c r="BZ42" s="97">
        <f ca="1" t="shared" si="66"/>
        <v>38673701.246617734</v>
      </c>
      <c r="CA42" s="97">
        <f ca="1" t="shared" si="67"/>
        <v>38673701.246617734</v>
      </c>
      <c r="CB42" s="97">
        <f ca="1" t="shared" si="68"/>
        <v>36704664.90950301</v>
      </c>
    </row>
    <row r="43" spans="2:80" ht="12.75">
      <c r="B43" s="14">
        <v>10080</v>
      </c>
      <c r="C43" s="15" t="s">
        <v>42</v>
      </c>
      <c r="D43" s="16">
        <f>RHWM!D30</f>
        <v>1</v>
      </c>
      <c r="E43" s="16">
        <f>RHWM!E30</f>
        <v>0</v>
      </c>
      <c r="F43" s="18">
        <f>RHWM!M30</f>
        <v>6.608</v>
      </c>
      <c r="G43" s="18">
        <f>RHWM!N30</f>
        <v>6.61</v>
      </c>
      <c r="H43" s="18">
        <f>RHWM!O30</f>
        <v>7.437</v>
      </c>
      <c r="I43" s="18">
        <v>0</v>
      </c>
      <c r="J43" s="18">
        <v>0</v>
      </c>
      <c r="K43" s="18">
        <v>0</v>
      </c>
      <c r="L43" s="18">
        <v>0</v>
      </c>
      <c r="M43" s="18">
        <v>0</v>
      </c>
      <c r="N43" s="18">
        <v>0</v>
      </c>
      <c r="O43" s="81">
        <f t="shared" si="24"/>
        <v>7.437</v>
      </c>
      <c r="P43" s="63">
        <f t="shared" si="25"/>
        <v>6.61</v>
      </c>
      <c r="Q43" s="63">
        <f t="shared" si="26"/>
        <v>6.61</v>
      </c>
      <c r="R43" s="63">
        <f t="shared" si="27"/>
        <v>0</v>
      </c>
      <c r="S43" s="63">
        <f t="shared" si="28"/>
        <v>0.827</v>
      </c>
      <c r="T43" s="67">
        <f t="shared" si="6"/>
        <v>33.949064274110405</v>
      </c>
      <c r="U43" s="138">
        <f ca="1" t="shared" si="7"/>
        <v>1.32</v>
      </c>
      <c r="V43" s="66">
        <f ca="1" t="shared" si="8"/>
        <v>8.725200000000001</v>
      </c>
      <c r="W43" s="66">
        <f ca="1" t="shared" si="29"/>
        <v>7.437</v>
      </c>
      <c r="X43" s="66">
        <f ca="1" t="shared" si="30"/>
        <v>1.2882000000000007</v>
      </c>
      <c r="Y43" s="63">
        <f ca="1" t="shared" si="31"/>
        <v>0</v>
      </c>
      <c r="Z43" s="67">
        <f ca="1" t="shared" si="9"/>
        <v>38.44304382406223</v>
      </c>
      <c r="AA43" s="68">
        <f ca="1" t="shared" si="10"/>
        <v>0.13237418014430924</v>
      </c>
      <c r="AB43" s="81">
        <f t="shared" si="11"/>
        <v>7.0235</v>
      </c>
      <c r="AC43" s="63">
        <f t="shared" si="32"/>
        <v>6.61</v>
      </c>
      <c r="AD43" s="63">
        <f t="shared" si="33"/>
        <v>6.61</v>
      </c>
      <c r="AE43" s="63">
        <f t="shared" si="34"/>
        <v>0</v>
      </c>
      <c r="AF43" s="63">
        <f t="shared" si="35"/>
        <v>0.4135</v>
      </c>
      <c r="AG43" s="67">
        <f t="shared" si="36"/>
        <v>34.95898946171183</v>
      </c>
      <c r="AH43" s="65">
        <f ca="1" t="shared" si="37"/>
        <v>1.32</v>
      </c>
      <c r="AI43" s="66">
        <f ca="1" t="shared" si="38"/>
        <v>8.725200000000001</v>
      </c>
      <c r="AJ43" s="66">
        <f ca="1" t="shared" si="39"/>
        <v>7.0235</v>
      </c>
      <c r="AK43" s="66">
        <f ca="1" t="shared" si="40"/>
        <v>1.7017000000000007</v>
      </c>
      <c r="AL43" s="63">
        <f ca="1" t="shared" si="41"/>
        <v>0</v>
      </c>
      <c r="AM43" s="67">
        <f ca="1" t="shared" si="42"/>
        <v>40.36717093588212</v>
      </c>
      <c r="AN43" s="65">
        <f ca="1" t="shared" si="43"/>
        <v>0.15470073813470786</v>
      </c>
      <c r="AO43" s="68">
        <f ca="1" t="shared" si="44"/>
        <v>0.05005137263911297</v>
      </c>
      <c r="AP43" s="81">
        <f t="shared" si="12"/>
        <v>7.437</v>
      </c>
      <c r="AQ43" s="63">
        <f t="shared" si="13"/>
        <v>6.61</v>
      </c>
      <c r="AR43" s="63">
        <f t="shared" si="45"/>
        <v>6.61</v>
      </c>
      <c r="AS43" s="63">
        <f t="shared" si="46"/>
        <v>0</v>
      </c>
      <c r="AT43" s="63">
        <f t="shared" si="47"/>
        <v>0.827</v>
      </c>
      <c r="AU43" s="67">
        <f t="shared" si="48"/>
        <v>35.90132553133049</v>
      </c>
      <c r="AV43" s="69">
        <f ca="1" t="shared" si="14"/>
        <v>1.32</v>
      </c>
      <c r="AW43" s="66">
        <f ca="1" t="shared" si="15"/>
        <v>8.725200000000001</v>
      </c>
      <c r="AX43" s="66">
        <f ca="1" t="shared" si="49"/>
        <v>7.437</v>
      </c>
      <c r="AY43" s="66">
        <f ca="1" t="shared" si="50"/>
        <v>1.2882000000000007</v>
      </c>
      <c r="AZ43" s="63">
        <f ca="1" t="shared" si="51"/>
        <v>0</v>
      </c>
      <c r="BA43" s="67">
        <f ca="1" t="shared" si="16"/>
        <v>39.93312552012706</v>
      </c>
      <c r="BB43" s="65">
        <f ca="1" t="shared" si="52"/>
        <v>0.11230225985049147</v>
      </c>
      <c r="BC43" s="68">
        <f ca="1" t="shared" si="17"/>
        <v>0.03876076262026262</v>
      </c>
      <c r="BD43" s="81">
        <f t="shared" si="53"/>
        <v>6.61</v>
      </c>
      <c r="BE43" s="63">
        <f t="shared" si="54"/>
        <v>6.61</v>
      </c>
      <c r="BF43" s="67">
        <f t="shared" si="55"/>
        <v>35.90132553133049</v>
      </c>
      <c r="BG43" s="69">
        <f ca="1" t="shared" si="18"/>
        <v>1.32</v>
      </c>
      <c r="BH43" s="70">
        <f ca="1" t="shared" si="19"/>
        <v>8.725200000000001</v>
      </c>
      <c r="BI43" s="70">
        <f ca="1" t="shared" si="56"/>
        <v>8.725200000000001</v>
      </c>
      <c r="BJ43" s="67">
        <f ca="1" t="shared" si="57"/>
        <v>38.73350166549015</v>
      </c>
      <c r="BK43" s="65">
        <f ca="1" t="shared" si="58"/>
        <v>0.07888778735169732</v>
      </c>
      <c r="BL43" s="65">
        <f ca="1" t="shared" si="20"/>
        <v>0.007555537037005289</v>
      </c>
      <c r="BM43" s="68">
        <f ca="1" t="shared" si="59"/>
        <v>-0.030040820472023166</v>
      </c>
      <c r="BO43" s="97">
        <f ca="1" t="shared" si="21"/>
        <v>2938307.6347296806</v>
      </c>
      <c r="BP43" s="97">
        <f ca="1" t="shared" si="22"/>
        <v>3085373.9650838864</v>
      </c>
      <c r="BQ43" s="97">
        <f ca="1" t="shared" si="23"/>
        <v>3052198.6794647425</v>
      </c>
      <c r="BR43" s="97">
        <f ca="1" t="shared" si="60"/>
        <v>2960508.126889996</v>
      </c>
      <c r="BT43" s="97">
        <f t="shared" si="61"/>
        <v>1965773.0381023795</v>
      </c>
      <c r="BU43" s="97">
        <f t="shared" si="62"/>
        <v>2024251.3421951775</v>
      </c>
      <c r="BV43" s="97">
        <f t="shared" si="63"/>
        <v>2078815.9930359486</v>
      </c>
      <c r="BW43" s="97">
        <f t="shared" si="64"/>
        <v>2078815.9930359486</v>
      </c>
      <c r="BY43" s="97">
        <f ca="1" t="shared" si="65"/>
        <v>2938307.6347296806</v>
      </c>
      <c r="BZ43" s="97">
        <f ca="1" t="shared" si="66"/>
        <v>3085373.9650838864</v>
      </c>
      <c r="CA43" s="97">
        <f ca="1" t="shared" si="67"/>
        <v>3085373.9650838864</v>
      </c>
      <c r="CB43" s="97">
        <f ca="1" t="shared" si="68"/>
        <v>2960508.1268899958</v>
      </c>
    </row>
    <row r="44" spans="2:80" ht="12.75">
      <c r="B44" s="14">
        <v>10081</v>
      </c>
      <c r="C44" s="15" t="s">
        <v>43</v>
      </c>
      <c r="D44" s="16">
        <f>RHWM!D31</f>
        <v>1</v>
      </c>
      <c r="E44" s="16">
        <f>RHWM!E31</f>
        <v>0</v>
      </c>
      <c r="F44" s="18">
        <f>RHWM!M31</f>
        <v>9.113</v>
      </c>
      <c r="G44" s="18">
        <f>RHWM!N31</f>
        <v>9.111</v>
      </c>
      <c r="H44" s="18">
        <f>RHWM!O31</f>
        <v>10.455</v>
      </c>
      <c r="I44" s="18">
        <v>0</v>
      </c>
      <c r="J44" s="18">
        <v>0</v>
      </c>
      <c r="K44" s="18">
        <v>0</v>
      </c>
      <c r="L44" s="18">
        <v>0</v>
      </c>
      <c r="M44" s="18">
        <v>0</v>
      </c>
      <c r="N44" s="18">
        <v>0</v>
      </c>
      <c r="O44" s="81">
        <f t="shared" si="24"/>
        <v>10.455</v>
      </c>
      <c r="P44" s="63">
        <f t="shared" si="25"/>
        <v>9.111</v>
      </c>
      <c r="Q44" s="63">
        <f t="shared" si="26"/>
        <v>9.111</v>
      </c>
      <c r="R44" s="63">
        <f t="shared" si="27"/>
        <v>0</v>
      </c>
      <c r="S44" s="63">
        <f t="shared" si="28"/>
        <v>1.3439999999999994</v>
      </c>
      <c r="T44" s="67">
        <f t="shared" si="6"/>
        <v>33.949064274110405</v>
      </c>
      <c r="U44" s="138">
        <f ca="1" t="shared" si="7"/>
        <v>1.08</v>
      </c>
      <c r="V44" s="66">
        <f ca="1" t="shared" si="8"/>
        <v>9.83988</v>
      </c>
      <c r="W44" s="66">
        <f ca="1" t="shared" si="29"/>
        <v>9.83988</v>
      </c>
      <c r="X44" s="66">
        <f ca="1" t="shared" si="30"/>
        <v>0</v>
      </c>
      <c r="Y44" s="63">
        <f ca="1" t="shared" si="31"/>
        <v>0.6151199999999992</v>
      </c>
      <c r="Z44" s="67">
        <f ca="1" t="shared" si="9"/>
        <v>34.16862471073118</v>
      </c>
      <c r="AA44" s="68">
        <f ca="1" t="shared" si="10"/>
        <v>0.006467348697684505</v>
      </c>
      <c r="AB44" s="81">
        <f t="shared" si="11"/>
        <v>9.783000000000001</v>
      </c>
      <c r="AC44" s="63">
        <f t="shared" si="32"/>
        <v>9.111</v>
      </c>
      <c r="AD44" s="63">
        <f t="shared" si="33"/>
        <v>9.111</v>
      </c>
      <c r="AE44" s="63">
        <f t="shared" si="34"/>
        <v>0</v>
      </c>
      <c r="AF44" s="63">
        <f t="shared" si="35"/>
        <v>0.6720000000000006</v>
      </c>
      <c r="AG44" s="67">
        <f t="shared" si="36"/>
        <v>34.95898946171183</v>
      </c>
      <c r="AH44" s="65">
        <f ca="1" t="shared" si="37"/>
        <v>1.08</v>
      </c>
      <c r="AI44" s="66">
        <f ca="1" t="shared" si="38"/>
        <v>9.83988</v>
      </c>
      <c r="AJ44" s="66">
        <f ca="1" t="shared" si="39"/>
        <v>9.783000000000001</v>
      </c>
      <c r="AK44" s="66">
        <f ca="1" t="shared" si="40"/>
        <v>0.0568799999999996</v>
      </c>
      <c r="AL44" s="63">
        <f ca="1" t="shared" si="41"/>
        <v>0</v>
      </c>
      <c r="AM44" s="67">
        <f ca="1" t="shared" si="42"/>
        <v>35.01785570348518</v>
      </c>
      <c r="AN44" s="65">
        <f ca="1" t="shared" si="43"/>
        <v>0.0016838656574391653</v>
      </c>
      <c r="AO44" s="68">
        <f ca="1" t="shared" si="44"/>
        <v>0.024854116896524836</v>
      </c>
      <c r="AP44" s="81">
        <f t="shared" si="12"/>
        <v>10.455</v>
      </c>
      <c r="AQ44" s="63">
        <f t="shared" si="13"/>
        <v>9.111</v>
      </c>
      <c r="AR44" s="63">
        <f t="shared" si="45"/>
        <v>9.111</v>
      </c>
      <c r="AS44" s="63">
        <f t="shared" si="46"/>
        <v>0</v>
      </c>
      <c r="AT44" s="63">
        <f t="shared" si="47"/>
        <v>1.3439999999999994</v>
      </c>
      <c r="AU44" s="67">
        <f t="shared" si="48"/>
        <v>35.90132553133049</v>
      </c>
      <c r="AV44" s="69">
        <f ca="1" t="shared" si="14"/>
        <v>1.08</v>
      </c>
      <c r="AW44" s="66">
        <f ca="1" t="shared" si="15"/>
        <v>9.83988</v>
      </c>
      <c r="AX44" s="66">
        <f ca="1" t="shared" si="49"/>
        <v>9.83988</v>
      </c>
      <c r="AY44" s="66">
        <f ca="1" t="shared" si="50"/>
        <v>0</v>
      </c>
      <c r="AZ44" s="63">
        <f ca="1" t="shared" si="51"/>
        <v>0.6151199999999992</v>
      </c>
      <c r="BA44" s="67">
        <f ca="1" t="shared" si="16"/>
        <v>35.9168109167961</v>
      </c>
      <c r="BB44" s="65">
        <f ca="1" t="shared" si="52"/>
        <v>0.00043133185854360434</v>
      </c>
      <c r="BC44" s="68">
        <f ca="1" t="shared" si="17"/>
        <v>0.051163493434837504</v>
      </c>
      <c r="BD44" s="81">
        <f t="shared" si="53"/>
        <v>9.111</v>
      </c>
      <c r="BE44" s="63">
        <f t="shared" si="54"/>
        <v>9.111</v>
      </c>
      <c r="BF44" s="67">
        <f t="shared" si="55"/>
        <v>35.90132553133049</v>
      </c>
      <c r="BG44" s="69">
        <f ca="1" t="shared" si="18"/>
        <v>1.08</v>
      </c>
      <c r="BH44" s="70">
        <f ca="1" t="shared" si="19"/>
        <v>9.83988</v>
      </c>
      <c r="BI44" s="70">
        <f ca="1" t="shared" si="56"/>
        <v>9.83988</v>
      </c>
      <c r="BJ44" s="67">
        <f ca="1" t="shared" si="57"/>
        <v>38.73350166549015</v>
      </c>
      <c r="BK44" s="65">
        <f ca="1" t="shared" si="58"/>
        <v>0.07888778735169732</v>
      </c>
      <c r="BL44" s="65">
        <f ca="1" t="shared" si="20"/>
        <v>0.13359849842962235</v>
      </c>
      <c r="BM44" s="68">
        <f ca="1" t="shared" si="59"/>
        <v>0.07842262931469945</v>
      </c>
      <c r="BO44" s="97">
        <f ca="1" t="shared" si="21"/>
        <v>2945244.862207195</v>
      </c>
      <c r="BP44" s="97">
        <f ca="1" t="shared" si="22"/>
        <v>3018446.3223013817</v>
      </c>
      <c r="BQ44" s="97">
        <f ca="1" t="shared" si="23"/>
        <v>3095933.8783787214</v>
      </c>
      <c r="BR44" s="97">
        <f ca="1" t="shared" si="60"/>
        <v>3338725.153305636</v>
      </c>
      <c r="BT44" s="97">
        <f t="shared" si="61"/>
        <v>2709554.9395084386</v>
      </c>
      <c r="BU44" s="97">
        <f t="shared" si="62"/>
        <v>2790159.452154351</v>
      </c>
      <c r="BV44" s="97">
        <f t="shared" si="63"/>
        <v>2865369.5177837405</v>
      </c>
      <c r="BW44" s="97">
        <f t="shared" si="64"/>
        <v>2865369.5177837405</v>
      </c>
      <c r="BY44" s="97">
        <f ca="1" t="shared" si="65"/>
        <v>2945244.862207195</v>
      </c>
      <c r="BZ44" s="97">
        <f ca="1" t="shared" si="66"/>
        <v>3018446.3223013817</v>
      </c>
      <c r="CA44" s="97">
        <f ca="1" t="shared" si="67"/>
        <v>3018446.3223013817</v>
      </c>
      <c r="CB44" s="97">
        <f ca="1" t="shared" si="68"/>
        <v>3338725.153305636</v>
      </c>
    </row>
    <row r="45" spans="2:80" ht="12.75">
      <c r="B45" s="14">
        <v>10082</v>
      </c>
      <c r="C45" s="15" t="s">
        <v>44</v>
      </c>
      <c r="D45" s="16">
        <f>RHWM!D32</f>
        <v>1</v>
      </c>
      <c r="E45" s="16">
        <f>RHWM!E32</f>
        <v>0</v>
      </c>
      <c r="F45" s="18">
        <f>RHWM!M32</f>
        <v>0.099</v>
      </c>
      <c r="G45" s="18">
        <f>RHWM!N32</f>
        <v>0.099</v>
      </c>
      <c r="H45" s="18">
        <f>RHWM!O32</f>
        <v>0.118</v>
      </c>
      <c r="I45" s="18">
        <v>0</v>
      </c>
      <c r="J45" s="18">
        <v>0</v>
      </c>
      <c r="K45" s="18">
        <v>0</v>
      </c>
      <c r="L45" s="18">
        <v>0</v>
      </c>
      <c r="M45" s="18">
        <v>0</v>
      </c>
      <c r="N45" s="18">
        <v>0</v>
      </c>
      <c r="O45" s="81">
        <f t="shared" si="24"/>
        <v>0.118</v>
      </c>
      <c r="P45" s="63">
        <f t="shared" si="25"/>
        <v>0.099</v>
      </c>
      <c r="Q45" s="63">
        <f t="shared" si="26"/>
        <v>0.099</v>
      </c>
      <c r="R45" s="63">
        <f t="shared" si="27"/>
        <v>0</v>
      </c>
      <c r="S45" s="63">
        <f t="shared" si="28"/>
        <v>0.01899999999999999</v>
      </c>
      <c r="T45" s="67">
        <f t="shared" si="6"/>
        <v>33.949064274110405</v>
      </c>
      <c r="U45" s="138">
        <f ca="1" t="shared" si="7"/>
        <v>1.39</v>
      </c>
      <c r="V45" s="66">
        <f ca="1" t="shared" si="8"/>
        <v>0.13761</v>
      </c>
      <c r="W45" s="66">
        <f ca="1" t="shared" si="29"/>
        <v>0.118</v>
      </c>
      <c r="X45" s="66">
        <f ca="1" t="shared" si="30"/>
        <v>0.019610000000000016</v>
      </c>
      <c r="Y45" s="63">
        <f ca="1" t="shared" si="31"/>
        <v>0</v>
      </c>
      <c r="Z45" s="67">
        <f ca="1" t="shared" si="9"/>
        <v>38.294316662061476</v>
      </c>
      <c r="AA45" s="68">
        <f ca="1" t="shared" si="10"/>
        <v>0.12799328879484806</v>
      </c>
      <c r="AB45" s="81">
        <f t="shared" si="11"/>
        <v>0.1085</v>
      </c>
      <c r="AC45" s="63">
        <f t="shared" si="32"/>
        <v>0.099</v>
      </c>
      <c r="AD45" s="63">
        <f t="shared" si="33"/>
        <v>0.099</v>
      </c>
      <c r="AE45" s="63">
        <f t="shared" si="34"/>
        <v>0</v>
      </c>
      <c r="AF45" s="63">
        <f t="shared" si="35"/>
        <v>0.009499999999999995</v>
      </c>
      <c r="AG45" s="67">
        <f t="shared" si="36"/>
        <v>34.95898946171183</v>
      </c>
      <c r="AH45" s="65">
        <f ca="1" t="shared" si="37"/>
        <v>1.39</v>
      </c>
      <c r="AI45" s="66">
        <f ca="1" t="shared" si="38"/>
        <v>0.13761</v>
      </c>
      <c r="AJ45" s="66">
        <f ca="1" t="shared" si="39"/>
        <v>0.1085</v>
      </c>
      <c r="AK45" s="66">
        <f ca="1" t="shared" si="40"/>
        <v>0.02911000000000001</v>
      </c>
      <c r="AL45" s="63">
        <f ca="1" t="shared" si="41"/>
        <v>0</v>
      </c>
      <c r="AM45" s="67">
        <f ca="1" t="shared" si="42"/>
        <v>40.833752392610855</v>
      </c>
      <c r="AN45" s="65">
        <f ca="1" t="shared" si="43"/>
        <v>0.1680472754320672</v>
      </c>
      <c r="AO45" s="68">
        <f ca="1" t="shared" si="44"/>
        <v>0.0663136452586246</v>
      </c>
      <c r="AP45" s="81">
        <f t="shared" si="12"/>
        <v>0.118</v>
      </c>
      <c r="AQ45" s="63">
        <f t="shared" si="13"/>
        <v>0.099</v>
      </c>
      <c r="AR45" s="63">
        <f t="shared" si="45"/>
        <v>0.099</v>
      </c>
      <c r="AS45" s="63">
        <f t="shared" si="46"/>
        <v>0</v>
      </c>
      <c r="AT45" s="63">
        <f t="shared" si="47"/>
        <v>0.01899999999999999</v>
      </c>
      <c r="AU45" s="67">
        <f t="shared" si="48"/>
        <v>35.90132553133049</v>
      </c>
      <c r="AV45" s="69">
        <f ca="1" t="shared" si="14"/>
        <v>1.39</v>
      </c>
      <c r="AW45" s="66">
        <f ca="1" t="shared" si="15"/>
        <v>0.13761</v>
      </c>
      <c r="AX45" s="66">
        <f ca="1" t="shared" si="49"/>
        <v>0.118</v>
      </c>
      <c r="AY45" s="66">
        <f ca="1" t="shared" si="50"/>
        <v>0.019610000000000016</v>
      </c>
      <c r="AZ45" s="63">
        <f ca="1" t="shared" si="51"/>
        <v>0</v>
      </c>
      <c r="BA45" s="67">
        <f ca="1" t="shared" si="16"/>
        <v>39.79337902900909</v>
      </c>
      <c r="BB45" s="65">
        <f ca="1" t="shared" si="52"/>
        <v>0.10840974365367284</v>
      </c>
      <c r="BC45" s="68">
        <f ca="1" t="shared" si="17"/>
        <v>0.03914581842983367</v>
      </c>
      <c r="BD45" s="81">
        <f t="shared" si="53"/>
        <v>0.099</v>
      </c>
      <c r="BE45" s="63">
        <f t="shared" si="54"/>
        <v>0.099</v>
      </c>
      <c r="BF45" s="67">
        <f t="shared" si="55"/>
        <v>35.90132553133049</v>
      </c>
      <c r="BG45" s="69">
        <f ca="1" t="shared" si="18"/>
        <v>1.39</v>
      </c>
      <c r="BH45" s="70">
        <f ca="1" t="shared" si="19"/>
        <v>0.13761</v>
      </c>
      <c r="BI45" s="70">
        <f ca="1" t="shared" si="56"/>
        <v>0.13761</v>
      </c>
      <c r="BJ45" s="67">
        <f ca="1" t="shared" si="57"/>
        <v>38.73350166549015</v>
      </c>
      <c r="BK45" s="65">
        <f ca="1" t="shared" si="58"/>
        <v>0.07888778735169732</v>
      </c>
      <c r="BL45" s="65">
        <f ca="1" t="shared" si="20"/>
        <v>0.01146867320559286</v>
      </c>
      <c r="BM45" s="68">
        <f ca="1" t="shared" si="59"/>
        <v>-0.026634515323423313</v>
      </c>
      <c r="BO45" s="97">
        <f ca="1" t="shared" si="21"/>
        <v>46162.40482298861</v>
      </c>
      <c r="BP45" s="97">
        <f ca="1" t="shared" si="22"/>
        <v>49223.6021607053</v>
      </c>
      <c r="BQ45" s="97">
        <f ca="1" t="shared" si="23"/>
        <v>47969.469940473806</v>
      </c>
      <c r="BR45" s="97">
        <f ca="1" t="shared" si="60"/>
        <v>46691.826358287755</v>
      </c>
      <c r="BT45" s="97">
        <f t="shared" si="61"/>
        <v>29441.986501079507</v>
      </c>
      <c r="BU45" s="97">
        <f t="shared" si="62"/>
        <v>30317.834020774968</v>
      </c>
      <c r="BV45" s="97">
        <f t="shared" si="63"/>
        <v>31135.065553791057</v>
      </c>
      <c r="BW45" s="97">
        <f t="shared" si="64"/>
        <v>31135.065553791057</v>
      </c>
      <c r="BY45" s="97">
        <f ca="1" t="shared" si="65"/>
        <v>46162.40482298861</v>
      </c>
      <c r="BZ45" s="97">
        <f ca="1" t="shared" si="66"/>
        <v>49223.6021607053</v>
      </c>
      <c r="CA45" s="97">
        <f ca="1" t="shared" si="67"/>
        <v>49223.6021607053</v>
      </c>
      <c r="CB45" s="97">
        <f ca="1" t="shared" si="68"/>
        <v>46691.826358287755</v>
      </c>
    </row>
    <row r="46" spans="2:80" ht="12.75">
      <c r="B46" s="14">
        <v>10083</v>
      </c>
      <c r="C46" s="15" t="s">
        <v>45</v>
      </c>
      <c r="D46" s="16">
        <f>RHWM!D33</f>
        <v>1</v>
      </c>
      <c r="E46" s="16">
        <f>RHWM!E33</f>
        <v>0</v>
      </c>
      <c r="F46" s="18">
        <f>RHWM!M33</f>
        <v>8.699</v>
      </c>
      <c r="G46" s="18">
        <f>RHWM!N33</f>
        <v>8.742</v>
      </c>
      <c r="H46" s="18">
        <f>RHWM!O33</f>
        <v>8.363</v>
      </c>
      <c r="I46" s="18">
        <v>0.336</v>
      </c>
      <c r="J46" s="18">
        <v>0.379</v>
      </c>
      <c r="K46" s="18">
        <v>0.336</v>
      </c>
      <c r="L46" s="18">
        <v>0.379</v>
      </c>
      <c r="M46" s="18">
        <v>0</v>
      </c>
      <c r="N46" s="18">
        <v>0</v>
      </c>
      <c r="O46" s="81">
        <f t="shared" si="24"/>
        <v>8.363</v>
      </c>
      <c r="P46" s="63">
        <f t="shared" si="25"/>
        <v>8.742</v>
      </c>
      <c r="Q46" s="63">
        <f t="shared" si="26"/>
        <v>8.363</v>
      </c>
      <c r="R46" s="63">
        <f t="shared" si="27"/>
        <v>0.37900000000000134</v>
      </c>
      <c r="S46" s="63">
        <f t="shared" si="28"/>
        <v>0</v>
      </c>
      <c r="T46" s="67">
        <f t="shared" si="6"/>
        <v>35.21373879254008</v>
      </c>
      <c r="U46" s="138">
        <f ca="1" t="shared" si="7"/>
        <v>1.24</v>
      </c>
      <c r="V46" s="66">
        <f ca="1" t="shared" si="8"/>
        <v>10.84008</v>
      </c>
      <c r="W46" s="66">
        <f ca="1" t="shared" si="29"/>
        <v>8.363</v>
      </c>
      <c r="X46" s="66">
        <f ca="1" t="shared" si="30"/>
        <v>2.477080000000001</v>
      </c>
      <c r="Y46" s="63">
        <f ca="1" t="shared" si="31"/>
        <v>0</v>
      </c>
      <c r="Z46" s="67">
        <f ca="1" t="shared" si="9"/>
        <v>40.78433905062</v>
      </c>
      <c r="AA46" s="68">
        <f ca="1" t="shared" si="10"/>
        <v>0.15819394500819195</v>
      </c>
      <c r="AB46" s="81">
        <f t="shared" si="11"/>
        <v>8.5525</v>
      </c>
      <c r="AC46" s="63">
        <f t="shared" si="32"/>
        <v>8.742</v>
      </c>
      <c r="AD46" s="63">
        <f t="shared" si="33"/>
        <v>8.5525</v>
      </c>
      <c r="AE46" s="63">
        <f t="shared" si="34"/>
        <v>0.18950000000000067</v>
      </c>
      <c r="AF46" s="63">
        <f t="shared" si="35"/>
        <v>0</v>
      </c>
      <c r="AG46" s="67">
        <f t="shared" si="36"/>
        <v>35.56943461122059</v>
      </c>
      <c r="AH46" s="65">
        <f ca="1" t="shared" si="37"/>
        <v>1.24</v>
      </c>
      <c r="AI46" s="66">
        <f ca="1" t="shared" si="38"/>
        <v>10.84008</v>
      </c>
      <c r="AJ46" s="66">
        <f ca="1" t="shared" si="39"/>
        <v>8.5525</v>
      </c>
      <c r="AK46" s="66">
        <f ca="1" t="shared" si="40"/>
        <v>2.28758</v>
      </c>
      <c r="AL46" s="63">
        <f ca="1" t="shared" si="41"/>
        <v>0</v>
      </c>
      <c r="AM46" s="67">
        <f ca="1" t="shared" si="42"/>
        <v>40.81933552478693</v>
      </c>
      <c r="AN46" s="65">
        <f ca="1" t="shared" si="43"/>
        <v>0.14759584938441006</v>
      </c>
      <c r="AO46" s="68">
        <f ca="1" t="shared" si="44"/>
        <v>0.0008580860933775636</v>
      </c>
      <c r="AP46" s="81">
        <f t="shared" si="12"/>
        <v>8.742</v>
      </c>
      <c r="AQ46" s="63">
        <f t="shared" si="13"/>
        <v>8.742</v>
      </c>
      <c r="AR46" s="63">
        <f t="shared" si="45"/>
        <v>8.742</v>
      </c>
      <c r="AS46" s="63">
        <f t="shared" si="46"/>
        <v>0</v>
      </c>
      <c r="AT46" s="63">
        <f t="shared" si="47"/>
        <v>0</v>
      </c>
      <c r="AU46" s="67">
        <f t="shared" si="48"/>
        <v>35.90132553133049</v>
      </c>
      <c r="AV46" s="69">
        <f ca="1" t="shared" si="14"/>
        <v>1.24</v>
      </c>
      <c r="AW46" s="66">
        <f ca="1" t="shared" si="15"/>
        <v>10.84008</v>
      </c>
      <c r="AX46" s="66">
        <f ca="1" t="shared" si="49"/>
        <v>8.742</v>
      </c>
      <c r="AY46" s="66">
        <f ca="1" t="shared" si="50"/>
        <v>2.0980799999999995</v>
      </c>
      <c r="AZ46" s="63">
        <f ca="1" t="shared" si="51"/>
        <v>0</v>
      </c>
      <c r="BA46" s="67">
        <f ca="1" t="shared" si="16"/>
        <v>41.181944287738794</v>
      </c>
      <c r="BB46" s="65">
        <f ca="1" t="shared" si="52"/>
        <v>0.14708701359229748</v>
      </c>
      <c r="BC46" s="68">
        <f ca="1" t="shared" si="17"/>
        <v>0.009748968510322253</v>
      </c>
      <c r="BD46" s="81">
        <f t="shared" si="53"/>
        <v>8.742</v>
      </c>
      <c r="BE46" s="63">
        <f t="shared" si="54"/>
        <v>8.742</v>
      </c>
      <c r="BF46" s="67">
        <f t="shared" si="55"/>
        <v>35.90132553133049</v>
      </c>
      <c r="BG46" s="69">
        <f ca="1" t="shared" si="18"/>
        <v>1.24</v>
      </c>
      <c r="BH46" s="70">
        <f ca="1" t="shared" si="19"/>
        <v>10.84008</v>
      </c>
      <c r="BI46" s="70">
        <f ca="1" t="shared" si="56"/>
        <v>10.84008</v>
      </c>
      <c r="BJ46" s="67">
        <f ca="1" t="shared" si="57"/>
        <v>38.73350166549015</v>
      </c>
      <c r="BK46" s="65">
        <f ca="1" t="shared" si="58"/>
        <v>0.07888778735169732</v>
      </c>
      <c r="BL46" s="65">
        <f ca="1" t="shared" si="20"/>
        <v>-0.050284923891605104</v>
      </c>
      <c r="BM46" s="68">
        <f ca="1" t="shared" si="59"/>
        <v>-0.059454274551520414</v>
      </c>
      <c r="BO46" s="97">
        <f ca="1" t="shared" si="21"/>
        <v>3872844.162969201</v>
      </c>
      <c r="BP46" s="97">
        <f ca="1" t="shared" si="22"/>
        <v>3876167.3966872627</v>
      </c>
      <c r="BQ46" s="97">
        <f ca="1" t="shared" si="23"/>
        <v>3910600.398759372</v>
      </c>
      <c r="BR46" s="97">
        <f ca="1" t="shared" si="60"/>
        <v>3678098.4889902477</v>
      </c>
      <c r="BT46" s="97">
        <f t="shared" si="61"/>
        <v>2696665.2996336157</v>
      </c>
      <c r="BU46" s="97">
        <f t="shared" si="62"/>
        <v>2723904.456972505</v>
      </c>
      <c r="BV46" s="97">
        <f t="shared" si="63"/>
        <v>2749320.637083247</v>
      </c>
      <c r="BW46" s="97">
        <f t="shared" si="64"/>
        <v>2749320.637083247</v>
      </c>
      <c r="BY46" s="97">
        <f ca="1" t="shared" si="65"/>
        <v>3872844.162969201</v>
      </c>
      <c r="BZ46" s="97">
        <f ca="1" t="shared" si="66"/>
        <v>3876167.3966872627</v>
      </c>
      <c r="CA46" s="97">
        <f ca="1" t="shared" si="67"/>
        <v>3876167.3966872627</v>
      </c>
      <c r="CB46" s="97">
        <f ca="1" t="shared" si="68"/>
        <v>3678098.4889902472</v>
      </c>
    </row>
    <row r="47" spans="2:80" ht="12.75">
      <c r="B47" s="14">
        <v>10086</v>
      </c>
      <c r="C47" s="15" t="s">
        <v>46</v>
      </c>
      <c r="D47" s="16">
        <f>RHWM!D34</f>
        <v>1</v>
      </c>
      <c r="E47" s="16">
        <f>RHWM!E34</f>
        <v>0</v>
      </c>
      <c r="F47" s="18">
        <f>RHWM!M34</f>
        <v>3.869</v>
      </c>
      <c r="G47" s="18">
        <f>RHWM!N34</f>
        <v>3.874</v>
      </c>
      <c r="H47" s="18">
        <f>RHWM!O34</f>
        <v>3.945</v>
      </c>
      <c r="I47" s="18">
        <v>0</v>
      </c>
      <c r="J47" s="18">
        <v>0</v>
      </c>
      <c r="K47" s="18">
        <v>0</v>
      </c>
      <c r="L47" s="18">
        <v>0</v>
      </c>
      <c r="M47" s="18">
        <v>0</v>
      </c>
      <c r="N47" s="18">
        <v>0</v>
      </c>
      <c r="O47" s="81">
        <f t="shared" si="24"/>
        <v>3.945</v>
      </c>
      <c r="P47" s="63">
        <f t="shared" si="25"/>
        <v>3.874</v>
      </c>
      <c r="Q47" s="63">
        <f t="shared" si="26"/>
        <v>3.874</v>
      </c>
      <c r="R47" s="63">
        <f t="shared" si="27"/>
        <v>0</v>
      </c>
      <c r="S47" s="63">
        <f t="shared" si="28"/>
        <v>0.07099999999999973</v>
      </c>
      <c r="T47" s="67">
        <f t="shared" si="6"/>
        <v>33.949064274110405</v>
      </c>
      <c r="U47" s="138">
        <f ca="1" t="shared" si="7"/>
        <v>1.05</v>
      </c>
      <c r="V47" s="66">
        <f ca="1" t="shared" si="8"/>
        <v>4.0677</v>
      </c>
      <c r="W47" s="66">
        <f ca="1" t="shared" si="29"/>
        <v>3.945</v>
      </c>
      <c r="X47" s="66">
        <f ca="1" t="shared" si="30"/>
        <v>0.12270000000000048</v>
      </c>
      <c r="Y47" s="63">
        <f ca="1" t="shared" si="31"/>
        <v>0</v>
      </c>
      <c r="Z47" s="67">
        <f ca="1" t="shared" si="9"/>
        <v>35.04192749805406</v>
      </c>
      <c r="AA47" s="68">
        <f ca="1" t="shared" si="10"/>
        <v>0.03219126203655254</v>
      </c>
      <c r="AB47" s="81">
        <f t="shared" si="11"/>
        <v>3.9095</v>
      </c>
      <c r="AC47" s="63">
        <f t="shared" si="32"/>
        <v>3.874</v>
      </c>
      <c r="AD47" s="63">
        <f t="shared" si="33"/>
        <v>3.874</v>
      </c>
      <c r="AE47" s="63">
        <f t="shared" si="34"/>
        <v>0</v>
      </c>
      <c r="AF47" s="63">
        <f t="shared" si="35"/>
        <v>0.035499999999999865</v>
      </c>
      <c r="AG47" s="67">
        <f t="shared" si="36"/>
        <v>34.95898946171182</v>
      </c>
      <c r="AH47" s="65">
        <f ca="1" t="shared" si="37"/>
        <v>1.05</v>
      </c>
      <c r="AI47" s="66">
        <f ca="1" t="shared" si="38"/>
        <v>4.0677</v>
      </c>
      <c r="AJ47" s="66">
        <f ca="1" t="shared" si="39"/>
        <v>3.9095</v>
      </c>
      <c r="AK47" s="66">
        <f ca="1" t="shared" si="40"/>
        <v>0.15820000000000034</v>
      </c>
      <c r="AL47" s="63">
        <f ca="1" t="shared" si="41"/>
        <v>0</v>
      </c>
      <c r="AM47" s="67">
        <f ca="1" t="shared" si="42"/>
        <v>35.9537614452536</v>
      </c>
      <c r="AN47" s="65">
        <f ca="1" t="shared" si="43"/>
        <v>0.028455398707427637</v>
      </c>
      <c r="AO47" s="68">
        <f ca="1" t="shared" si="44"/>
        <v>0.026021226921669083</v>
      </c>
      <c r="AP47" s="81">
        <f t="shared" si="12"/>
        <v>3.945</v>
      </c>
      <c r="AQ47" s="63">
        <f t="shared" si="13"/>
        <v>3.874</v>
      </c>
      <c r="AR47" s="63">
        <f t="shared" si="45"/>
        <v>3.874</v>
      </c>
      <c r="AS47" s="63">
        <f t="shared" si="46"/>
        <v>0</v>
      </c>
      <c r="AT47" s="63">
        <f t="shared" si="47"/>
        <v>0.07099999999999973</v>
      </c>
      <c r="AU47" s="67">
        <f t="shared" si="48"/>
        <v>35.90132553133049</v>
      </c>
      <c r="AV47" s="69">
        <f ca="1" t="shared" si="14"/>
        <v>1.05</v>
      </c>
      <c r="AW47" s="66">
        <f ca="1" t="shared" si="15"/>
        <v>4.0677</v>
      </c>
      <c r="AX47" s="66">
        <f ca="1" t="shared" si="49"/>
        <v>3.945</v>
      </c>
      <c r="AY47" s="66">
        <f ca="1" t="shared" si="50"/>
        <v>0.12270000000000048</v>
      </c>
      <c r="AZ47" s="63">
        <f ca="1" t="shared" si="51"/>
        <v>0</v>
      </c>
      <c r="BA47" s="67">
        <f ca="1" t="shared" si="16"/>
        <v>36.73738060003457</v>
      </c>
      <c r="BB47" s="65">
        <f ca="1" t="shared" si="52"/>
        <v>0.02328758218062066</v>
      </c>
      <c r="BC47" s="68">
        <f ca="1" t="shared" si="17"/>
        <v>0.04838355715662801</v>
      </c>
      <c r="BD47" s="81">
        <f t="shared" si="53"/>
        <v>3.874</v>
      </c>
      <c r="BE47" s="63">
        <f t="shared" si="54"/>
        <v>3.874</v>
      </c>
      <c r="BF47" s="67">
        <f t="shared" si="55"/>
        <v>35.90132553133049</v>
      </c>
      <c r="BG47" s="69">
        <f ca="1" t="shared" si="18"/>
        <v>1.05</v>
      </c>
      <c r="BH47" s="70">
        <f ca="1" t="shared" si="19"/>
        <v>4.0677</v>
      </c>
      <c r="BI47" s="70">
        <f ca="1" t="shared" si="56"/>
        <v>4.0677</v>
      </c>
      <c r="BJ47" s="67">
        <f ca="1" t="shared" si="57"/>
        <v>38.73350166549015</v>
      </c>
      <c r="BK47" s="65">
        <f ca="1" t="shared" si="58"/>
        <v>0.07888778735169732</v>
      </c>
      <c r="BL47" s="65">
        <f ca="1" t="shared" si="20"/>
        <v>0.10534734904754006</v>
      </c>
      <c r="BM47" s="68">
        <f ca="1" t="shared" si="59"/>
        <v>0.054334877251801306</v>
      </c>
      <c r="BO47" s="97">
        <f ca="1" t="shared" si="21"/>
        <v>1248650.8247183904</v>
      </c>
      <c r="BP47" s="97">
        <f ca="1" t="shared" si="22"/>
        <v>1281142.2511743167</v>
      </c>
      <c r="BQ47" s="97">
        <f ca="1" t="shared" si="23"/>
        <v>1309064.9932648232</v>
      </c>
      <c r="BR47" s="97">
        <f ca="1" t="shared" si="60"/>
        <v>1380192.8789884974</v>
      </c>
      <c r="BT47" s="97">
        <f t="shared" si="61"/>
        <v>1152103.5929816365</v>
      </c>
      <c r="BU47" s="97">
        <f t="shared" si="62"/>
        <v>1186376.6565301234</v>
      </c>
      <c r="BV47" s="97">
        <f t="shared" si="63"/>
        <v>1218355.999549359</v>
      </c>
      <c r="BW47" s="97">
        <f t="shared" si="64"/>
        <v>1218355.999549359</v>
      </c>
      <c r="BY47" s="97">
        <f ca="1" t="shared" si="65"/>
        <v>1248650.8247183904</v>
      </c>
      <c r="BZ47" s="97">
        <f ca="1" t="shared" si="66"/>
        <v>1281142.2511743165</v>
      </c>
      <c r="CA47" s="97">
        <f ca="1" t="shared" si="67"/>
        <v>1281142.2511743165</v>
      </c>
      <c r="CB47" s="97">
        <f ca="1" t="shared" si="68"/>
        <v>1380192.8789884972</v>
      </c>
    </row>
    <row r="48" spans="2:80" ht="12.75">
      <c r="B48" s="14">
        <v>10087</v>
      </c>
      <c r="C48" s="15" t="s">
        <v>47</v>
      </c>
      <c r="D48" s="16">
        <f>RHWM!D35</f>
        <v>1</v>
      </c>
      <c r="E48" s="16">
        <f>RHWM!E35</f>
        <v>0</v>
      </c>
      <c r="F48" s="18">
        <f>RHWM!M35</f>
        <v>46.791</v>
      </c>
      <c r="G48" s="18">
        <f>RHWM!N35</f>
        <v>46.761</v>
      </c>
      <c r="H48" s="18">
        <f>RHWM!O35</f>
        <v>85.48</v>
      </c>
      <c r="I48" s="18">
        <v>0</v>
      </c>
      <c r="J48" s="18">
        <v>0</v>
      </c>
      <c r="K48" s="18">
        <v>0</v>
      </c>
      <c r="L48" s="18">
        <v>0</v>
      </c>
      <c r="M48" s="18">
        <v>0</v>
      </c>
      <c r="N48" s="18">
        <v>0</v>
      </c>
      <c r="O48" s="81">
        <f t="shared" si="24"/>
        <v>85.48</v>
      </c>
      <c r="P48" s="63">
        <f t="shared" si="25"/>
        <v>46.761</v>
      </c>
      <c r="Q48" s="63">
        <f t="shared" si="26"/>
        <v>46.761</v>
      </c>
      <c r="R48" s="63">
        <f t="shared" si="27"/>
        <v>0</v>
      </c>
      <c r="S48" s="63">
        <f t="shared" si="28"/>
        <v>38.719</v>
      </c>
      <c r="T48" s="67">
        <f t="shared" si="6"/>
        <v>33.949064274110405</v>
      </c>
      <c r="U48" s="138">
        <f ca="1" t="shared" si="7"/>
        <v>1.01</v>
      </c>
      <c r="V48" s="66">
        <f ca="1" t="shared" si="8"/>
        <v>47.22861</v>
      </c>
      <c r="W48" s="66">
        <f ca="1" t="shared" si="29"/>
        <v>47.22861</v>
      </c>
      <c r="X48" s="66">
        <f ca="1" t="shared" si="30"/>
        <v>0</v>
      </c>
      <c r="Y48" s="63">
        <f ca="1" t="shared" si="31"/>
        <v>38.25139</v>
      </c>
      <c r="Z48" s="67">
        <f ca="1" t="shared" si="9"/>
        <v>34.16862471073118</v>
      </c>
      <c r="AA48" s="68">
        <f ca="1" t="shared" si="10"/>
        <v>0.006467348697684505</v>
      </c>
      <c r="AB48" s="81">
        <f t="shared" si="11"/>
        <v>66.1205</v>
      </c>
      <c r="AC48" s="63">
        <f t="shared" si="32"/>
        <v>46.761</v>
      </c>
      <c r="AD48" s="63">
        <f t="shared" si="33"/>
        <v>46.761</v>
      </c>
      <c r="AE48" s="63">
        <f t="shared" si="34"/>
        <v>0</v>
      </c>
      <c r="AF48" s="63">
        <f t="shared" si="35"/>
        <v>19.359500000000004</v>
      </c>
      <c r="AG48" s="67">
        <f t="shared" si="36"/>
        <v>34.95898946171183</v>
      </c>
      <c r="AH48" s="65">
        <f ca="1" t="shared" si="37"/>
        <v>1.01</v>
      </c>
      <c r="AI48" s="66">
        <f ca="1" t="shared" si="38"/>
        <v>47.22861</v>
      </c>
      <c r="AJ48" s="66">
        <f ca="1" t="shared" si="39"/>
        <v>47.22861</v>
      </c>
      <c r="AK48" s="66">
        <f ca="1" t="shared" si="40"/>
        <v>0</v>
      </c>
      <c r="AL48" s="63">
        <f ca="1" t="shared" si="41"/>
        <v>18.891890000000004</v>
      </c>
      <c r="AM48" s="67">
        <f ca="1" t="shared" si="42"/>
        <v>34.85446513131041</v>
      </c>
      <c r="AN48" s="65">
        <f ca="1" t="shared" si="43"/>
        <v>-0.0029899128095763894</v>
      </c>
      <c r="AO48" s="68">
        <f ca="1" t="shared" si="44"/>
        <v>0.020072227851881674</v>
      </c>
      <c r="AP48" s="81">
        <f t="shared" si="12"/>
        <v>85.48</v>
      </c>
      <c r="AQ48" s="63">
        <f t="shared" si="13"/>
        <v>46.761</v>
      </c>
      <c r="AR48" s="63">
        <f t="shared" si="45"/>
        <v>46.761</v>
      </c>
      <c r="AS48" s="63">
        <f t="shared" si="46"/>
        <v>0</v>
      </c>
      <c r="AT48" s="63">
        <f t="shared" si="47"/>
        <v>38.719</v>
      </c>
      <c r="AU48" s="67">
        <f t="shared" si="48"/>
        <v>35.90132553133049</v>
      </c>
      <c r="AV48" s="69">
        <f ca="1" t="shared" si="14"/>
        <v>1.01</v>
      </c>
      <c r="AW48" s="66">
        <f ca="1" t="shared" si="15"/>
        <v>47.22861</v>
      </c>
      <c r="AX48" s="66">
        <f ca="1" t="shared" si="49"/>
        <v>47.22861</v>
      </c>
      <c r="AY48" s="66">
        <f ca="1" t="shared" si="50"/>
        <v>0</v>
      </c>
      <c r="AZ48" s="63">
        <f ca="1" t="shared" si="51"/>
        <v>38.25139</v>
      </c>
      <c r="BA48" s="67">
        <f ca="1" t="shared" si="16"/>
        <v>35.9168109167961</v>
      </c>
      <c r="BB48" s="65">
        <f ca="1" t="shared" si="52"/>
        <v>0.00043133185854360434</v>
      </c>
      <c r="BC48" s="68">
        <f ca="1" t="shared" si="17"/>
        <v>0.051163493434837504</v>
      </c>
      <c r="BD48" s="81">
        <f t="shared" si="53"/>
        <v>46.761</v>
      </c>
      <c r="BE48" s="63">
        <f t="shared" si="54"/>
        <v>46.761</v>
      </c>
      <c r="BF48" s="67">
        <f t="shared" si="55"/>
        <v>35.90132553133049</v>
      </c>
      <c r="BG48" s="69">
        <f ca="1" t="shared" si="18"/>
        <v>1.01</v>
      </c>
      <c r="BH48" s="70">
        <f ca="1" t="shared" si="19"/>
        <v>47.22861</v>
      </c>
      <c r="BI48" s="70">
        <f ca="1" t="shared" si="56"/>
        <v>47.22861</v>
      </c>
      <c r="BJ48" s="67">
        <f ca="1" t="shared" si="57"/>
        <v>38.73350166549015</v>
      </c>
      <c r="BK48" s="65">
        <f ca="1" t="shared" si="58"/>
        <v>0.07888778735169732</v>
      </c>
      <c r="BL48" s="65">
        <f ca="1" t="shared" si="20"/>
        <v>0.13359849842962235</v>
      </c>
      <c r="BM48" s="68">
        <f ca="1" t="shared" si="59"/>
        <v>0.07842262931469945</v>
      </c>
      <c r="BO48" s="97">
        <f ca="1" t="shared" si="21"/>
        <v>14136333.060127497</v>
      </c>
      <c r="BP48" s="97">
        <f ca="1" t="shared" si="22"/>
        <v>14420080.758300465</v>
      </c>
      <c r="BQ48" s="97">
        <f ca="1" t="shared" si="23"/>
        <v>14859597.243842006</v>
      </c>
      <c r="BR48" s="97">
        <f ca="1" t="shared" si="60"/>
        <v>16024925.930261556</v>
      </c>
      <c r="BT48" s="97">
        <f t="shared" si="61"/>
        <v>13906431.624009889</v>
      </c>
      <c r="BU48" s="97">
        <f t="shared" si="62"/>
        <v>14320123.602479378</v>
      </c>
      <c r="BV48" s="97">
        <f t="shared" si="63"/>
        <v>14706129.296573978</v>
      </c>
      <c r="BW48" s="97">
        <f t="shared" si="64"/>
        <v>14706129.296573978</v>
      </c>
      <c r="BY48" s="97">
        <f ca="1" t="shared" si="65"/>
        <v>14136333.060127495</v>
      </c>
      <c r="BZ48" s="97">
        <f ca="1" t="shared" si="66"/>
        <v>14420080.758300465</v>
      </c>
      <c r="CA48" s="97">
        <f ca="1" t="shared" si="67"/>
        <v>14420080.758300465</v>
      </c>
      <c r="CB48" s="97">
        <f ca="1" t="shared" si="68"/>
        <v>16024925.930261556</v>
      </c>
    </row>
    <row r="49" spans="2:80" ht="12.75">
      <c r="B49" s="14">
        <v>10089</v>
      </c>
      <c r="C49" s="15" t="s">
        <v>48</v>
      </c>
      <c r="D49" s="16">
        <f>RHWM!D36</f>
        <v>1</v>
      </c>
      <c r="E49" s="16">
        <f>RHWM!E36</f>
        <v>0</v>
      </c>
      <c r="F49" s="18">
        <f>RHWM!M36</f>
        <v>111.452</v>
      </c>
      <c r="G49" s="18">
        <f>RHWM!N36</f>
        <v>112.295</v>
      </c>
      <c r="H49" s="18">
        <f>RHWM!O36</f>
        <v>104.213</v>
      </c>
      <c r="I49" s="18">
        <v>7.239</v>
      </c>
      <c r="J49" s="18">
        <v>8.082</v>
      </c>
      <c r="K49" s="18">
        <v>0</v>
      </c>
      <c r="L49" s="18">
        <v>0</v>
      </c>
      <c r="M49" s="18">
        <v>7.239</v>
      </c>
      <c r="N49" s="18">
        <v>8.082</v>
      </c>
      <c r="O49" s="81">
        <f t="shared" si="24"/>
        <v>104.213</v>
      </c>
      <c r="P49" s="63">
        <f t="shared" si="25"/>
        <v>112.295</v>
      </c>
      <c r="Q49" s="63">
        <f t="shared" si="26"/>
        <v>104.213</v>
      </c>
      <c r="R49" s="63">
        <f t="shared" si="27"/>
        <v>8.082000000000008</v>
      </c>
      <c r="S49" s="63">
        <f t="shared" si="28"/>
        <v>0</v>
      </c>
      <c r="T49" s="67">
        <f aca="true" t="shared" si="69" ref="T49:T80">(Q49*$T$14+R49*$T$5)/(Q49+R49)</f>
        <v>36.04852998974013</v>
      </c>
      <c r="U49" s="138">
        <f aca="true" t="shared" si="70" ref="U49:U80">RANDBETWEEN($Z$2,$Z$3)/100</f>
        <v>1.03</v>
      </c>
      <c r="V49" s="66">
        <f aca="true" t="shared" si="71" ref="V49:V80">G49*U49</f>
        <v>115.66385000000001</v>
      </c>
      <c r="W49" s="66">
        <f ca="1" t="shared" si="29"/>
        <v>104.213</v>
      </c>
      <c r="X49" s="66">
        <f ca="1" t="shared" si="30"/>
        <v>11.450850000000017</v>
      </c>
      <c r="Y49" s="63">
        <f ca="1" t="shared" si="31"/>
        <v>0</v>
      </c>
      <c r="Z49" s="67">
        <f aca="true" t="shared" si="72" ref="Z49:Z112">(W49*$Z$14+X49*$T$5)/(W49+X49)</f>
        <v>37.03484311631879</v>
      </c>
      <c r="AA49" s="68">
        <f aca="true" t="shared" si="73" ref="AA49:AA80">Z49/T49-1</f>
        <v>0.02736070310937433</v>
      </c>
      <c r="AB49" s="81">
        <f aca="true" t="shared" si="74" ref="AB49:AB80">O49+R49*$AB$12-S49*$AB$12</f>
        <v>108.25399999999999</v>
      </c>
      <c r="AC49" s="63">
        <f t="shared" si="32"/>
        <v>112.295</v>
      </c>
      <c r="AD49" s="63">
        <f t="shared" si="33"/>
        <v>108.25399999999999</v>
      </c>
      <c r="AE49" s="63">
        <f t="shared" si="34"/>
        <v>4.041000000000011</v>
      </c>
      <c r="AF49" s="63">
        <f t="shared" si="35"/>
        <v>0</v>
      </c>
      <c r="AG49" s="67">
        <f t="shared" si="36"/>
        <v>35.972379582244564</v>
      </c>
      <c r="AH49" s="65">
        <f ca="1" t="shared" si="37"/>
        <v>1.03</v>
      </c>
      <c r="AI49" s="66">
        <f ca="1" t="shared" si="38"/>
        <v>115.66385000000001</v>
      </c>
      <c r="AJ49" s="66">
        <f ca="1" t="shared" si="39"/>
        <v>108.25399999999999</v>
      </c>
      <c r="AK49" s="66">
        <f ca="1" t="shared" si="40"/>
        <v>7.40985000000002</v>
      </c>
      <c r="AL49" s="63">
        <f ca="1" t="shared" si="41"/>
        <v>0</v>
      </c>
      <c r="AM49" s="67">
        <f ca="1" t="shared" si="42"/>
        <v>36.665258854213114</v>
      </c>
      <c r="AN49" s="65">
        <f ca="1" t="shared" si="43"/>
        <v>0.019261424459963816</v>
      </c>
      <c r="AO49" s="68">
        <f ca="1" t="shared" si="44"/>
        <v>-0.009979366213187069</v>
      </c>
      <c r="AP49" s="81">
        <f aca="true" t="shared" si="75" ref="AP49:AP80">O49+R49</f>
        <v>112.295</v>
      </c>
      <c r="AQ49" s="63">
        <f aca="true" t="shared" si="76" ref="AQ49:AQ80">P49</f>
        <v>112.295</v>
      </c>
      <c r="AR49" s="63">
        <f t="shared" si="45"/>
        <v>112.295</v>
      </c>
      <c r="AS49" s="63">
        <f t="shared" si="46"/>
        <v>0</v>
      </c>
      <c r="AT49" s="63">
        <f t="shared" si="47"/>
        <v>0</v>
      </c>
      <c r="AU49" s="67">
        <f t="shared" si="48"/>
        <v>35.90132553133049</v>
      </c>
      <c r="AV49" s="69">
        <f aca="true" t="shared" si="77" ref="AV49:AV80">U49</f>
        <v>1.03</v>
      </c>
      <c r="AW49" s="66">
        <f aca="true" t="shared" si="78" ref="AW49:AW80">V49</f>
        <v>115.66385000000001</v>
      </c>
      <c r="AX49" s="66">
        <f ca="1" t="shared" si="49"/>
        <v>112.295</v>
      </c>
      <c r="AY49" s="66">
        <f ca="1" t="shared" si="50"/>
        <v>3.368850000000009</v>
      </c>
      <c r="AZ49" s="63">
        <f ca="1" t="shared" si="51"/>
        <v>0</v>
      </c>
      <c r="BA49" s="67">
        <f aca="true" t="shared" si="79" ref="BA49:BA80">(AX49*$BA$14+AY49*$T$5)/(AX49+AY49)</f>
        <v>36.7091368124234</v>
      </c>
      <c r="BB49" s="65">
        <f ca="1" t="shared" si="52"/>
        <v>0.02250087619711838</v>
      </c>
      <c r="BC49" s="68">
        <f aca="true" t="shared" si="80" ref="BC49:BC80">BA49/Z49-1</f>
        <v>-0.00879459116034087</v>
      </c>
      <c r="BD49" s="81">
        <f t="shared" si="53"/>
        <v>112.295</v>
      </c>
      <c r="BE49" s="63">
        <f t="shared" si="54"/>
        <v>112.295</v>
      </c>
      <c r="BF49" s="67">
        <f t="shared" si="55"/>
        <v>35.90132553133049</v>
      </c>
      <c r="BG49" s="69">
        <f aca="true" t="shared" si="81" ref="BG49:BG80">U49</f>
        <v>1.03</v>
      </c>
      <c r="BH49" s="70">
        <f aca="true" t="shared" si="82" ref="BH49:BH80">V49</f>
        <v>115.66385000000001</v>
      </c>
      <c r="BI49" s="70">
        <f ca="1" t="shared" si="56"/>
        <v>115.66385000000001</v>
      </c>
      <c r="BJ49" s="67">
        <f ca="1" t="shared" si="57"/>
        <v>38.73350166549015</v>
      </c>
      <c r="BK49" s="65">
        <f ca="1" t="shared" si="58"/>
        <v>0.07888778735169732</v>
      </c>
      <c r="BL49" s="65">
        <f aca="true" t="shared" si="83" ref="BL49:BL80">BJ49/Z49-1</f>
        <v>0.045866497769039505</v>
      </c>
      <c r="BM49" s="68">
        <f ca="1" t="shared" si="59"/>
        <v>0.05514607612297895</v>
      </c>
      <c r="BO49" s="97">
        <f aca="true" t="shared" si="84" ref="BO49:BO80">W49*$Z$14*8760+X49*$T$5*8760</f>
        <v>37524270.6414598</v>
      </c>
      <c r="BP49" s="97">
        <f aca="true" t="shared" si="85" ref="BP49:BP80">AJ49*$AM$14*8760+AK49*$T$5*8760</f>
        <v>37149802.20284593</v>
      </c>
      <c r="BQ49" s="97">
        <f aca="true" t="shared" si="86" ref="BQ49:BQ80">AX49*$BA$14*8760+AY49*$T$5*8760</f>
        <v>37194260.02257819</v>
      </c>
      <c r="BR49" s="97">
        <f ca="1" t="shared" si="60"/>
        <v>39245377.51712115</v>
      </c>
      <c r="BT49" s="97">
        <f t="shared" si="61"/>
        <v>35461090.35473332</v>
      </c>
      <c r="BU49" s="97">
        <f t="shared" si="62"/>
        <v>35386180.87904822</v>
      </c>
      <c r="BV49" s="97">
        <f t="shared" si="63"/>
        <v>35316284.71073704</v>
      </c>
      <c r="BW49" s="97">
        <f t="shared" si="64"/>
        <v>35316284.71073704</v>
      </c>
      <c r="BY49" s="97">
        <f ca="1" t="shared" si="65"/>
        <v>37524270.64145981</v>
      </c>
      <c r="BZ49" s="97">
        <f ca="1" t="shared" si="66"/>
        <v>37149802.20284593</v>
      </c>
      <c r="CA49" s="97">
        <f ca="1" t="shared" si="67"/>
        <v>37149802.20284593</v>
      </c>
      <c r="CB49" s="97">
        <f ca="1" t="shared" si="68"/>
        <v>39245377.51712115</v>
      </c>
    </row>
    <row r="50" spans="2:80" ht="12.75">
      <c r="B50" s="14">
        <v>10091</v>
      </c>
      <c r="C50" s="15" t="s">
        <v>49</v>
      </c>
      <c r="D50" s="16">
        <f>RHWM!D37</f>
        <v>1</v>
      </c>
      <c r="E50" s="16">
        <f>RHWM!E37</f>
        <v>0</v>
      </c>
      <c r="F50" s="18">
        <f>RHWM!M37</f>
        <v>9.035</v>
      </c>
      <c r="G50" s="18">
        <f>RHWM!N37</f>
        <v>9.029</v>
      </c>
      <c r="H50" s="18">
        <f>RHWM!O37</f>
        <v>9.422</v>
      </c>
      <c r="I50" s="18">
        <v>0</v>
      </c>
      <c r="J50" s="18">
        <v>0</v>
      </c>
      <c r="K50" s="18">
        <v>0</v>
      </c>
      <c r="L50" s="18">
        <v>0</v>
      </c>
      <c r="M50" s="18">
        <v>0</v>
      </c>
      <c r="N50" s="18">
        <v>0</v>
      </c>
      <c r="O50" s="81">
        <f t="shared" si="24"/>
        <v>9.422</v>
      </c>
      <c r="P50" s="63">
        <f t="shared" si="25"/>
        <v>9.029</v>
      </c>
      <c r="Q50" s="63">
        <f t="shared" si="26"/>
        <v>9.029</v>
      </c>
      <c r="R50" s="63">
        <f t="shared" si="27"/>
        <v>0</v>
      </c>
      <c r="S50" s="63">
        <f t="shared" si="28"/>
        <v>0.3930000000000007</v>
      </c>
      <c r="T50" s="67">
        <f t="shared" si="69"/>
        <v>33.949064274110405</v>
      </c>
      <c r="U50" s="138">
        <f ca="1" t="shared" si="70"/>
        <v>0.95</v>
      </c>
      <c r="V50" s="66">
        <f ca="1" t="shared" si="71"/>
        <v>8.577549999999999</v>
      </c>
      <c r="W50" s="66">
        <f ca="1" t="shared" si="29"/>
        <v>8.577549999999999</v>
      </c>
      <c r="X50" s="66">
        <f ca="1" t="shared" si="30"/>
        <v>0</v>
      </c>
      <c r="Y50" s="63">
        <f ca="1" t="shared" si="31"/>
        <v>0.8444500000000019</v>
      </c>
      <c r="Z50" s="67">
        <f ca="1" t="shared" si="72"/>
        <v>34.16862471073118</v>
      </c>
      <c r="AA50" s="68">
        <f ca="1" t="shared" si="73"/>
        <v>0.006467348697684505</v>
      </c>
      <c r="AB50" s="81">
        <f t="shared" si="74"/>
        <v>9.2255</v>
      </c>
      <c r="AC50" s="63">
        <f t="shared" si="32"/>
        <v>9.029</v>
      </c>
      <c r="AD50" s="63">
        <f t="shared" si="33"/>
        <v>9.029</v>
      </c>
      <c r="AE50" s="63">
        <f t="shared" si="34"/>
        <v>0</v>
      </c>
      <c r="AF50" s="63">
        <f t="shared" si="35"/>
        <v>0.19650000000000034</v>
      </c>
      <c r="AG50" s="67">
        <f t="shared" si="36"/>
        <v>34.95898946171183</v>
      </c>
      <c r="AH50" s="65">
        <f ca="1" t="shared" si="37"/>
        <v>0.95</v>
      </c>
      <c r="AI50" s="66">
        <f ca="1" t="shared" si="38"/>
        <v>8.577549999999999</v>
      </c>
      <c r="AJ50" s="66">
        <f ca="1" t="shared" si="39"/>
        <v>8.577549999999999</v>
      </c>
      <c r="AK50" s="66">
        <f ca="1" t="shared" si="40"/>
        <v>0</v>
      </c>
      <c r="AL50" s="63">
        <f ca="1" t="shared" si="41"/>
        <v>0.6479500000000016</v>
      </c>
      <c r="AM50" s="67">
        <f ca="1" t="shared" si="42"/>
        <v>34.85446513131041</v>
      </c>
      <c r="AN50" s="65">
        <f ca="1" t="shared" si="43"/>
        <v>-0.0029899128095763894</v>
      </c>
      <c r="AO50" s="68">
        <f ca="1" t="shared" si="44"/>
        <v>0.020072227851881674</v>
      </c>
      <c r="AP50" s="81">
        <f t="shared" si="75"/>
        <v>9.422</v>
      </c>
      <c r="AQ50" s="63">
        <f t="shared" si="76"/>
        <v>9.029</v>
      </c>
      <c r="AR50" s="63">
        <f t="shared" si="45"/>
        <v>9.029</v>
      </c>
      <c r="AS50" s="63">
        <f t="shared" si="46"/>
        <v>0</v>
      </c>
      <c r="AT50" s="63">
        <f t="shared" si="47"/>
        <v>0.3930000000000007</v>
      </c>
      <c r="AU50" s="67">
        <f t="shared" si="48"/>
        <v>35.90132553133049</v>
      </c>
      <c r="AV50" s="69">
        <f ca="1" t="shared" si="77"/>
        <v>0.95</v>
      </c>
      <c r="AW50" s="66">
        <f ca="1" t="shared" si="78"/>
        <v>8.577549999999999</v>
      </c>
      <c r="AX50" s="66">
        <f ca="1" t="shared" si="49"/>
        <v>8.577549999999999</v>
      </c>
      <c r="AY50" s="66">
        <f ca="1" t="shared" si="50"/>
        <v>0</v>
      </c>
      <c r="AZ50" s="63">
        <f ca="1" t="shared" si="51"/>
        <v>0.8444500000000019</v>
      </c>
      <c r="BA50" s="67">
        <f ca="1" t="shared" si="79"/>
        <v>35.9168109167961</v>
      </c>
      <c r="BB50" s="65">
        <f ca="1" t="shared" si="52"/>
        <v>0.00043133185854360434</v>
      </c>
      <c r="BC50" s="68">
        <f ca="1" t="shared" si="80"/>
        <v>0.051163493434837504</v>
      </c>
      <c r="BD50" s="81">
        <f t="shared" si="53"/>
        <v>9.029</v>
      </c>
      <c r="BE50" s="63">
        <f t="shared" si="54"/>
        <v>9.029</v>
      </c>
      <c r="BF50" s="67">
        <f t="shared" si="55"/>
        <v>35.90132553133049</v>
      </c>
      <c r="BG50" s="69">
        <f ca="1" t="shared" si="81"/>
        <v>0.95</v>
      </c>
      <c r="BH50" s="70">
        <f ca="1" t="shared" si="82"/>
        <v>8.577549999999999</v>
      </c>
      <c r="BI50" s="70">
        <f ca="1" t="shared" si="56"/>
        <v>8.577549999999999</v>
      </c>
      <c r="BJ50" s="67">
        <f ca="1" t="shared" si="57"/>
        <v>38.73350166549015</v>
      </c>
      <c r="BK50" s="65">
        <f ca="1" t="shared" si="58"/>
        <v>0.07888778735169732</v>
      </c>
      <c r="BL50" s="65">
        <f ca="1" t="shared" si="83"/>
        <v>0.13359849842962235</v>
      </c>
      <c r="BM50" s="68">
        <f ca="1" t="shared" si="59"/>
        <v>0.07842262931469945</v>
      </c>
      <c r="BO50" s="97">
        <f ca="1" t="shared" si="84"/>
        <v>2567407.841134782</v>
      </c>
      <c r="BP50" s="97">
        <f ca="1" t="shared" si="85"/>
        <v>2618941.4363107467</v>
      </c>
      <c r="BQ50" s="97">
        <f ca="1" t="shared" si="86"/>
        <v>2698765.3953592316</v>
      </c>
      <c r="BR50" s="97">
        <f ca="1" t="shared" si="60"/>
        <v>2910409.673566827</v>
      </c>
      <c r="BT50" s="97">
        <f t="shared" si="61"/>
        <v>2685168.647659059</v>
      </c>
      <c r="BU50" s="97">
        <f t="shared" si="62"/>
        <v>2765047.7108442136</v>
      </c>
      <c r="BV50" s="97">
        <f t="shared" si="63"/>
        <v>2839580.877628075</v>
      </c>
      <c r="BW50" s="97">
        <f t="shared" si="64"/>
        <v>2839580.877628075</v>
      </c>
      <c r="BY50" s="97">
        <f ca="1" t="shared" si="65"/>
        <v>2567407.841134782</v>
      </c>
      <c r="BZ50" s="97">
        <f ca="1" t="shared" si="66"/>
        <v>2618941.436310747</v>
      </c>
      <c r="CA50" s="97">
        <f ca="1" t="shared" si="67"/>
        <v>2618941.436310747</v>
      </c>
      <c r="CB50" s="97">
        <f ca="1" t="shared" si="68"/>
        <v>2910409.6735668266</v>
      </c>
    </row>
    <row r="51" spans="2:80" ht="12.75">
      <c r="B51" s="14">
        <v>10094</v>
      </c>
      <c r="C51" s="15" t="s">
        <v>50</v>
      </c>
      <c r="D51" s="16">
        <f>RHWM!D38</f>
        <v>1</v>
      </c>
      <c r="E51" s="16">
        <f>RHWM!E38</f>
        <v>0</v>
      </c>
      <c r="F51" s="18">
        <f>RHWM!M38</f>
        <v>3.032</v>
      </c>
      <c r="G51" s="18">
        <f>RHWM!N38</f>
        <v>3.031</v>
      </c>
      <c r="H51" s="18">
        <f>RHWM!O38</f>
        <v>3.037</v>
      </c>
      <c r="I51" s="18">
        <v>0</v>
      </c>
      <c r="J51" s="18">
        <v>0</v>
      </c>
      <c r="K51" s="18">
        <v>0</v>
      </c>
      <c r="L51" s="18">
        <v>0</v>
      </c>
      <c r="M51" s="18">
        <v>0</v>
      </c>
      <c r="N51" s="18">
        <v>0</v>
      </c>
      <c r="O51" s="81">
        <f t="shared" si="24"/>
        <v>3.037</v>
      </c>
      <c r="P51" s="63">
        <f t="shared" si="25"/>
        <v>3.031</v>
      </c>
      <c r="Q51" s="63">
        <f t="shared" si="26"/>
        <v>3.031</v>
      </c>
      <c r="R51" s="63">
        <f t="shared" si="27"/>
        <v>0</v>
      </c>
      <c r="S51" s="63">
        <f t="shared" si="28"/>
        <v>0.005999999999999783</v>
      </c>
      <c r="T51" s="67">
        <f t="shared" si="69"/>
        <v>33.949064274110405</v>
      </c>
      <c r="U51" s="138">
        <f ca="1" t="shared" si="70"/>
        <v>1.05</v>
      </c>
      <c r="V51" s="66">
        <f ca="1" t="shared" si="71"/>
        <v>3.1825500000000004</v>
      </c>
      <c r="W51" s="66">
        <f ca="1" t="shared" si="29"/>
        <v>3.037</v>
      </c>
      <c r="X51" s="66">
        <f ca="1" t="shared" si="30"/>
        <v>0.1455500000000005</v>
      </c>
      <c r="Y51" s="63">
        <f ca="1" t="shared" si="31"/>
        <v>0</v>
      </c>
      <c r="Z51" s="67">
        <f ca="1" t="shared" si="72"/>
        <v>35.492680161031444</v>
      </c>
      <c r="AA51" s="68">
        <f ca="1" t="shared" si="73"/>
        <v>0.04546858418416555</v>
      </c>
      <c r="AB51" s="81">
        <f t="shared" si="74"/>
        <v>3.034</v>
      </c>
      <c r="AC51" s="63">
        <f t="shared" si="32"/>
        <v>3.031</v>
      </c>
      <c r="AD51" s="63">
        <f t="shared" si="33"/>
        <v>3.031</v>
      </c>
      <c r="AE51" s="63">
        <f t="shared" si="34"/>
        <v>0</v>
      </c>
      <c r="AF51" s="63">
        <f t="shared" si="35"/>
        <v>0.0029999999999996696</v>
      </c>
      <c r="AG51" s="67">
        <f t="shared" si="36"/>
        <v>34.95898946171183</v>
      </c>
      <c r="AH51" s="65">
        <f ca="1" t="shared" si="37"/>
        <v>1.05</v>
      </c>
      <c r="AI51" s="66">
        <f ca="1" t="shared" si="38"/>
        <v>3.1825500000000004</v>
      </c>
      <c r="AJ51" s="66">
        <f ca="1" t="shared" si="39"/>
        <v>3.034</v>
      </c>
      <c r="AK51" s="66">
        <f ca="1" t="shared" si="40"/>
        <v>0.14855000000000063</v>
      </c>
      <c r="AL51" s="63">
        <f ca="1" t="shared" si="41"/>
        <v>0</v>
      </c>
      <c r="AM51" s="67">
        <f ca="1" t="shared" si="42"/>
        <v>36.17379874892643</v>
      </c>
      <c r="AN51" s="65">
        <f ca="1" t="shared" si="43"/>
        <v>0.03474955386067724</v>
      </c>
      <c r="AO51" s="68">
        <f ca="1" t="shared" si="44"/>
        <v>0.019190396014184596</v>
      </c>
      <c r="AP51" s="81">
        <f t="shared" si="75"/>
        <v>3.037</v>
      </c>
      <c r="AQ51" s="63">
        <f t="shared" si="76"/>
        <v>3.031</v>
      </c>
      <c r="AR51" s="63">
        <f t="shared" si="45"/>
        <v>3.031</v>
      </c>
      <c r="AS51" s="63">
        <f t="shared" si="46"/>
        <v>0</v>
      </c>
      <c r="AT51" s="63">
        <f t="shared" si="47"/>
        <v>0.005999999999999783</v>
      </c>
      <c r="AU51" s="67">
        <f t="shared" si="48"/>
        <v>35.90132553133049</v>
      </c>
      <c r="AV51" s="69">
        <f ca="1" t="shared" si="77"/>
        <v>1.05</v>
      </c>
      <c r="AW51" s="66">
        <f ca="1" t="shared" si="78"/>
        <v>3.1825500000000004</v>
      </c>
      <c r="AX51" s="66">
        <f ca="1" t="shared" si="49"/>
        <v>3.037</v>
      </c>
      <c r="AY51" s="66">
        <f ca="1" t="shared" si="50"/>
        <v>0.1455500000000005</v>
      </c>
      <c r="AZ51" s="63">
        <f ca="1" t="shared" si="51"/>
        <v>0</v>
      </c>
      <c r="BA51" s="67">
        <f ca="1" t="shared" si="79"/>
        <v>37.16091522656668</v>
      </c>
      <c r="BB51" s="65">
        <f ca="1" t="shared" si="52"/>
        <v>0.03508476850351849</v>
      </c>
      <c r="BC51" s="68">
        <f ca="1" t="shared" si="80"/>
        <v>0.04700222857125458</v>
      </c>
      <c r="BD51" s="81">
        <f t="shared" si="53"/>
        <v>3.031</v>
      </c>
      <c r="BE51" s="63">
        <f t="shared" si="54"/>
        <v>3.031</v>
      </c>
      <c r="BF51" s="67">
        <f t="shared" si="55"/>
        <v>35.90132553133049</v>
      </c>
      <c r="BG51" s="69">
        <f ca="1" t="shared" si="81"/>
        <v>1.05</v>
      </c>
      <c r="BH51" s="70">
        <f ca="1" t="shared" si="82"/>
        <v>3.1825500000000004</v>
      </c>
      <c r="BI51" s="70">
        <f ca="1" t="shared" si="56"/>
        <v>3.1825500000000004</v>
      </c>
      <c r="BJ51" s="67">
        <f ca="1" t="shared" si="57"/>
        <v>38.73350166549015</v>
      </c>
      <c r="BK51" s="65">
        <f ca="1" t="shared" si="58"/>
        <v>0.07888778735169732</v>
      </c>
      <c r="BL51" s="65">
        <f ca="1" t="shared" si="83"/>
        <v>0.09130957396722361</v>
      </c>
      <c r="BM51" s="68">
        <f ca="1" t="shared" si="59"/>
        <v>0.042318291391252316</v>
      </c>
      <c r="BO51" s="97">
        <f ca="1" t="shared" si="84"/>
        <v>989505.3281992578</v>
      </c>
      <c r="BP51" s="97">
        <f ca="1" t="shared" si="85"/>
        <v>1008494.3273055474</v>
      </c>
      <c r="BQ51" s="97">
        <f ca="1" t="shared" si="86"/>
        <v>1036014.2838077537</v>
      </c>
      <c r="BR51" s="97">
        <f ca="1" t="shared" si="60"/>
        <v>1079856.6381554299</v>
      </c>
      <c r="BT51" s="97">
        <f t="shared" si="61"/>
        <v>901400.6170178989</v>
      </c>
      <c r="BU51" s="97">
        <f t="shared" si="62"/>
        <v>928215.7062320095</v>
      </c>
      <c r="BV51" s="97">
        <f t="shared" si="63"/>
        <v>953236.1989246535</v>
      </c>
      <c r="BW51" s="97">
        <f t="shared" si="64"/>
        <v>953236.1989246535</v>
      </c>
      <c r="BY51" s="97">
        <f ca="1" t="shared" si="65"/>
        <v>989505.328199258</v>
      </c>
      <c r="BZ51" s="97">
        <f ca="1" t="shared" si="66"/>
        <v>1008494.3273055475</v>
      </c>
      <c r="CA51" s="97">
        <f ca="1" t="shared" si="67"/>
        <v>1008494.3273055475</v>
      </c>
      <c r="CB51" s="97">
        <f ca="1" t="shared" si="68"/>
        <v>1079856.6381554299</v>
      </c>
    </row>
    <row r="52" spans="2:80" ht="12.75">
      <c r="B52" s="14">
        <v>10095</v>
      </c>
      <c r="C52" s="15" t="s">
        <v>51</v>
      </c>
      <c r="D52" s="16">
        <f>RHWM!D39</f>
        <v>1</v>
      </c>
      <c r="E52" s="16">
        <f>RHWM!E39</f>
        <v>0</v>
      </c>
      <c r="F52" s="18">
        <f>RHWM!M39</f>
        <v>3.829</v>
      </c>
      <c r="G52" s="18">
        <f>RHWM!N39</f>
        <v>3.828</v>
      </c>
      <c r="H52" s="18">
        <f>RHWM!O39</f>
        <v>3.643</v>
      </c>
      <c r="I52" s="18">
        <v>0.186</v>
      </c>
      <c r="J52" s="18">
        <v>0.185</v>
      </c>
      <c r="K52" s="18">
        <v>0.186</v>
      </c>
      <c r="L52" s="18">
        <v>0.185</v>
      </c>
      <c r="M52" s="18">
        <v>0</v>
      </c>
      <c r="N52" s="18">
        <v>0</v>
      </c>
      <c r="O52" s="81">
        <f t="shared" si="24"/>
        <v>3.643</v>
      </c>
      <c r="P52" s="63">
        <f t="shared" si="25"/>
        <v>3.828</v>
      </c>
      <c r="Q52" s="63">
        <f t="shared" si="26"/>
        <v>3.643</v>
      </c>
      <c r="R52" s="63">
        <f t="shared" si="27"/>
        <v>0.18500000000000005</v>
      </c>
      <c r="S52" s="63">
        <f t="shared" si="28"/>
        <v>0</v>
      </c>
      <c r="T52" s="67">
        <f t="shared" si="69"/>
        <v>35.358840425962434</v>
      </c>
      <c r="U52" s="138">
        <f ca="1" t="shared" si="70"/>
        <v>1.04</v>
      </c>
      <c r="V52" s="66">
        <f ca="1" t="shared" si="71"/>
        <v>3.9811199999999998</v>
      </c>
      <c r="W52" s="66">
        <f ca="1" t="shared" si="29"/>
        <v>3.643</v>
      </c>
      <c r="X52" s="66">
        <f ca="1" t="shared" si="30"/>
        <v>0.33812</v>
      </c>
      <c r="Y52" s="63">
        <f ca="1" t="shared" si="31"/>
        <v>0</v>
      </c>
      <c r="Z52" s="67">
        <f ca="1" t="shared" si="72"/>
        <v>36.62749030955954</v>
      </c>
      <c r="AA52" s="68">
        <f ca="1" t="shared" si="73"/>
        <v>0.035879284170913905</v>
      </c>
      <c r="AB52" s="81">
        <f t="shared" si="74"/>
        <v>3.7355</v>
      </c>
      <c r="AC52" s="63">
        <f t="shared" si="32"/>
        <v>3.828</v>
      </c>
      <c r="AD52" s="63">
        <f t="shared" si="33"/>
        <v>3.7355</v>
      </c>
      <c r="AE52" s="63">
        <f t="shared" si="34"/>
        <v>0.0924999999999998</v>
      </c>
      <c r="AF52" s="63">
        <f t="shared" si="35"/>
        <v>0</v>
      </c>
      <c r="AG52" s="67">
        <f t="shared" si="36"/>
        <v>35.63947365052887</v>
      </c>
      <c r="AH52" s="65">
        <f ca="1" t="shared" si="37"/>
        <v>1.04</v>
      </c>
      <c r="AI52" s="66">
        <f ca="1" t="shared" si="38"/>
        <v>3.9811199999999998</v>
      </c>
      <c r="AJ52" s="66">
        <f ca="1" t="shared" si="39"/>
        <v>3.7355</v>
      </c>
      <c r="AK52" s="66">
        <f ca="1" t="shared" si="40"/>
        <v>0.24561999999999973</v>
      </c>
      <c r="AL52" s="63">
        <f ca="1" t="shared" si="41"/>
        <v>0</v>
      </c>
      <c r="AM52" s="67">
        <f ca="1" t="shared" si="42"/>
        <v>36.59834139589111</v>
      </c>
      <c r="AN52" s="65">
        <f ca="1" t="shared" si="43"/>
        <v>0.02690465506771056</v>
      </c>
      <c r="AO52" s="68">
        <f ca="1" t="shared" si="44"/>
        <v>-0.0007958206642626475</v>
      </c>
      <c r="AP52" s="81">
        <f t="shared" si="75"/>
        <v>3.828</v>
      </c>
      <c r="AQ52" s="63">
        <f t="shared" si="76"/>
        <v>3.828</v>
      </c>
      <c r="AR52" s="63">
        <f t="shared" si="45"/>
        <v>3.828</v>
      </c>
      <c r="AS52" s="63">
        <f t="shared" si="46"/>
        <v>0</v>
      </c>
      <c r="AT52" s="63">
        <f t="shared" si="47"/>
        <v>0</v>
      </c>
      <c r="AU52" s="67">
        <f t="shared" si="48"/>
        <v>35.90132553133049</v>
      </c>
      <c r="AV52" s="69">
        <f ca="1" t="shared" si="77"/>
        <v>1.04</v>
      </c>
      <c r="AW52" s="66">
        <f ca="1" t="shared" si="78"/>
        <v>3.9811199999999998</v>
      </c>
      <c r="AX52" s="66">
        <f ca="1" t="shared" si="49"/>
        <v>3.828</v>
      </c>
      <c r="AY52" s="66">
        <f ca="1" t="shared" si="50"/>
        <v>0.15311999999999992</v>
      </c>
      <c r="AZ52" s="63">
        <f ca="1" t="shared" si="51"/>
        <v>0</v>
      </c>
      <c r="BA52" s="67">
        <f ca="1" t="shared" si="79"/>
        <v>36.96308741999625</v>
      </c>
      <c r="BB52" s="65">
        <f ca="1" t="shared" si="52"/>
        <v>0.029574448100507356</v>
      </c>
      <c r="BC52" s="68">
        <f ca="1" t="shared" si="80"/>
        <v>0.00916243803767025</v>
      </c>
      <c r="BD52" s="81">
        <f t="shared" si="53"/>
        <v>3.828</v>
      </c>
      <c r="BE52" s="63">
        <f t="shared" si="54"/>
        <v>3.828</v>
      </c>
      <c r="BF52" s="67">
        <f t="shared" si="55"/>
        <v>35.90132553133049</v>
      </c>
      <c r="BG52" s="69">
        <f ca="1" t="shared" si="81"/>
        <v>1.04</v>
      </c>
      <c r="BH52" s="70">
        <f ca="1" t="shared" si="82"/>
        <v>3.9811199999999998</v>
      </c>
      <c r="BI52" s="70">
        <f ca="1" t="shared" si="56"/>
        <v>3.9811199999999998</v>
      </c>
      <c r="BJ52" s="67">
        <f ca="1" t="shared" si="57"/>
        <v>38.73350166549015</v>
      </c>
      <c r="BK52" s="65">
        <f ca="1" t="shared" si="58"/>
        <v>0.07888778735169732</v>
      </c>
      <c r="BL52" s="65">
        <f ca="1" t="shared" si="83"/>
        <v>0.057498106971881624</v>
      </c>
      <c r="BM52" s="68">
        <f ca="1" t="shared" si="59"/>
        <v>0.047896817313375806</v>
      </c>
      <c r="BO52" s="97">
        <f ca="1" t="shared" si="84"/>
        <v>1277369.4837776565</v>
      </c>
      <c r="BP52" s="97">
        <f ca="1" t="shared" si="85"/>
        <v>1276352.9267465677</v>
      </c>
      <c r="BQ52" s="97">
        <f ca="1" t="shared" si="86"/>
        <v>1289073.3025239804</v>
      </c>
      <c r="BR52" s="97">
        <f ca="1" t="shared" si="60"/>
        <v>1350815.8109985215</v>
      </c>
      <c r="BT52" s="97">
        <f t="shared" si="61"/>
        <v>1185697.8964791177</v>
      </c>
      <c r="BU52" s="97">
        <f t="shared" si="62"/>
        <v>1195108.4489758068</v>
      </c>
      <c r="BV52" s="97">
        <f t="shared" si="63"/>
        <v>1203889.201413254</v>
      </c>
      <c r="BW52" s="97">
        <f t="shared" si="64"/>
        <v>1203889.201413254</v>
      </c>
      <c r="BY52" s="97">
        <f ca="1" t="shared" si="65"/>
        <v>1277369.4837776567</v>
      </c>
      <c r="BZ52" s="97">
        <f ca="1" t="shared" si="66"/>
        <v>1276352.9267465677</v>
      </c>
      <c r="CA52" s="97">
        <f ca="1" t="shared" si="67"/>
        <v>1276352.9267465677</v>
      </c>
      <c r="CB52" s="97">
        <f ca="1" t="shared" si="68"/>
        <v>1350815.8109985213</v>
      </c>
    </row>
    <row r="53" spans="2:80" ht="12.75">
      <c r="B53" s="14">
        <v>10097</v>
      </c>
      <c r="C53" s="15" t="s">
        <v>52</v>
      </c>
      <c r="D53" s="16">
        <f>RHWM!D40</f>
        <v>1</v>
      </c>
      <c r="E53" s="16">
        <f>RHWM!E40</f>
        <v>0</v>
      </c>
      <c r="F53" s="18">
        <f>RHWM!M40</f>
        <v>1.997</v>
      </c>
      <c r="G53" s="18">
        <f>RHWM!N40</f>
        <v>2</v>
      </c>
      <c r="H53" s="18">
        <f>RHWM!O40</f>
        <v>2.038</v>
      </c>
      <c r="I53" s="18">
        <v>0</v>
      </c>
      <c r="J53" s="18">
        <v>0</v>
      </c>
      <c r="K53" s="18">
        <v>0</v>
      </c>
      <c r="L53" s="18">
        <v>0</v>
      </c>
      <c r="M53" s="18">
        <v>0</v>
      </c>
      <c r="N53" s="18">
        <v>0</v>
      </c>
      <c r="O53" s="81">
        <f t="shared" si="24"/>
        <v>2.038</v>
      </c>
      <c r="P53" s="63">
        <f t="shared" si="25"/>
        <v>2</v>
      </c>
      <c r="Q53" s="63">
        <f t="shared" si="26"/>
        <v>2</v>
      </c>
      <c r="R53" s="63">
        <f t="shared" si="27"/>
        <v>0</v>
      </c>
      <c r="S53" s="63">
        <f t="shared" si="28"/>
        <v>0.03799999999999981</v>
      </c>
      <c r="T53" s="67">
        <f t="shared" si="69"/>
        <v>33.949064274110405</v>
      </c>
      <c r="U53" s="138">
        <f ca="1" t="shared" si="70"/>
        <v>1.04</v>
      </c>
      <c r="V53" s="66">
        <f ca="1" t="shared" si="71"/>
        <v>2.08</v>
      </c>
      <c r="W53" s="66">
        <f ca="1" t="shared" si="29"/>
        <v>2.038</v>
      </c>
      <c r="X53" s="66">
        <f ca="1" t="shared" si="30"/>
        <v>0.04200000000000026</v>
      </c>
      <c r="Y53" s="63">
        <f ca="1" t="shared" si="31"/>
        <v>0</v>
      </c>
      <c r="Z53" s="67">
        <f ca="1" t="shared" si="72"/>
        <v>34.75321978868757</v>
      </c>
      <c r="AA53" s="68">
        <f ca="1" t="shared" si="73"/>
        <v>0.0236871186812182</v>
      </c>
      <c r="AB53" s="81">
        <f t="shared" si="74"/>
        <v>2.019</v>
      </c>
      <c r="AC53" s="63">
        <f t="shared" si="32"/>
        <v>2</v>
      </c>
      <c r="AD53" s="63">
        <f t="shared" si="33"/>
        <v>2</v>
      </c>
      <c r="AE53" s="63">
        <f t="shared" si="34"/>
        <v>0</v>
      </c>
      <c r="AF53" s="63">
        <f t="shared" si="35"/>
        <v>0.019000000000000128</v>
      </c>
      <c r="AG53" s="67">
        <f t="shared" si="36"/>
        <v>34.95898946171183</v>
      </c>
      <c r="AH53" s="65">
        <f ca="1" t="shared" si="37"/>
        <v>1.04</v>
      </c>
      <c r="AI53" s="66">
        <f ca="1" t="shared" si="38"/>
        <v>2.08</v>
      </c>
      <c r="AJ53" s="66">
        <f ca="1" t="shared" si="39"/>
        <v>2.019</v>
      </c>
      <c r="AK53" s="66">
        <f ca="1" t="shared" si="40"/>
        <v>0.06099999999999994</v>
      </c>
      <c r="AL53" s="63">
        <f ca="1" t="shared" si="41"/>
        <v>0</v>
      </c>
      <c r="AM53" s="67">
        <f ca="1" t="shared" si="42"/>
        <v>35.68340629813256</v>
      </c>
      <c r="AN53" s="65">
        <f ca="1" t="shared" si="43"/>
        <v>0.020721904367805966</v>
      </c>
      <c r="AO53" s="68">
        <f ca="1" t="shared" si="44"/>
        <v>0.02676547712991395</v>
      </c>
      <c r="AP53" s="81">
        <f t="shared" si="75"/>
        <v>2.038</v>
      </c>
      <c r="AQ53" s="63">
        <f t="shared" si="76"/>
        <v>2</v>
      </c>
      <c r="AR53" s="63">
        <f t="shared" si="45"/>
        <v>2</v>
      </c>
      <c r="AS53" s="63">
        <f t="shared" si="46"/>
        <v>0</v>
      </c>
      <c r="AT53" s="63">
        <f t="shared" si="47"/>
        <v>0.03799999999999981</v>
      </c>
      <c r="AU53" s="67">
        <f t="shared" si="48"/>
        <v>35.90132553133049</v>
      </c>
      <c r="AV53" s="69">
        <f ca="1" t="shared" si="77"/>
        <v>1.04</v>
      </c>
      <c r="AW53" s="66">
        <f ca="1" t="shared" si="78"/>
        <v>2.08</v>
      </c>
      <c r="AX53" s="66">
        <f ca="1" t="shared" si="49"/>
        <v>2.038</v>
      </c>
      <c r="AY53" s="66">
        <f ca="1" t="shared" si="50"/>
        <v>0.04200000000000026</v>
      </c>
      <c r="AZ53" s="63">
        <f ca="1" t="shared" si="51"/>
        <v>0</v>
      </c>
      <c r="BA53" s="67">
        <f ca="1" t="shared" si="79"/>
        <v>36.46610608097619</v>
      </c>
      <c r="BB53" s="65">
        <f ca="1" t="shared" si="52"/>
        <v>0.01573146788557489</v>
      </c>
      <c r="BC53" s="68">
        <f ca="1" t="shared" si="80"/>
        <v>0.04928712512692646</v>
      </c>
      <c r="BD53" s="81">
        <f t="shared" si="53"/>
        <v>2</v>
      </c>
      <c r="BE53" s="63">
        <f t="shared" si="54"/>
        <v>2</v>
      </c>
      <c r="BF53" s="67">
        <f t="shared" si="55"/>
        <v>35.90132553133049</v>
      </c>
      <c r="BG53" s="69">
        <f ca="1" t="shared" si="81"/>
        <v>1.04</v>
      </c>
      <c r="BH53" s="70">
        <f ca="1" t="shared" si="82"/>
        <v>2.08</v>
      </c>
      <c r="BI53" s="70">
        <f ca="1" t="shared" si="56"/>
        <v>2.08</v>
      </c>
      <c r="BJ53" s="67">
        <f ca="1" t="shared" si="57"/>
        <v>38.73350166549015</v>
      </c>
      <c r="BK53" s="65">
        <f ca="1" t="shared" si="58"/>
        <v>0.07888778735169732</v>
      </c>
      <c r="BL53" s="65">
        <f ca="1" t="shared" si="83"/>
        <v>0.11452987380749668</v>
      </c>
      <c r="BM53" s="68">
        <f ca="1" t="shared" si="59"/>
        <v>0.062178165650015105</v>
      </c>
      <c r="BO53" s="97">
        <f ca="1" t="shared" si="84"/>
        <v>633231.4671257185</v>
      </c>
      <c r="BP53" s="97">
        <f ca="1" t="shared" si="85"/>
        <v>650180.2094770138</v>
      </c>
      <c r="BQ53" s="97">
        <f ca="1" t="shared" si="86"/>
        <v>664441.6256802509</v>
      </c>
      <c r="BR53" s="97">
        <f ca="1" t="shared" si="60"/>
        <v>705755.3871465629</v>
      </c>
      <c r="BT53" s="97">
        <f t="shared" si="61"/>
        <v>594787.6060824143</v>
      </c>
      <c r="BU53" s="97">
        <f t="shared" si="62"/>
        <v>612481.4953691913</v>
      </c>
      <c r="BV53" s="97">
        <f t="shared" si="63"/>
        <v>628991.2233089103</v>
      </c>
      <c r="BW53" s="97">
        <f t="shared" si="64"/>
        <v>628991.2233089103</v>
      </c>
      <c r="BY53" s="97">
        <f ca="1" t="shared" si="65"/>
        <v>633231.4671257185</v>
      </c>
      <c r="BZ53" s="97">
        <f ca="1" t="shared" si="66"/>
        <v>650180.2094770137</v>
      </c>
      <c r="CA53" s="97">
        <f ca="1" t="shared" si="67"/>
        <v>650180.2094770137</v>
      </c>
      <c r="CB53" s="97">
        <f ca="1" t="shared" si="68"/>
        <v>705755.3871465629</v>
      </c>
    </row>
    <row r="54" spans="2:80" ht="12.75">
      <c r="B54" s="14">
        <v>10101</v>
      </c>
      <c r="C54" s="15" t="s">
        <v>53</v>
      </c>
      <c r="D54" s="16">
        <f>RHWM!D41</f>
        <v>1</v>
      </c>
      <c r="E54" s="16">
        <f>RHWM!E41</f>
        <v>0</v>
      </c>
      <c r="F54" s="18">
        <f>RHWM!M41</f>
        <v>77.478</v>
      </c>
      <c r="G54" s="18">
        <f>RHWM!N41</f>
        <v>77.472</v>
      </c>
      <c r="H54" s="18">
        <f>RHWM!O41</f>
        <v>76.028</v>
      </c>
      <c r="I54" s="18">
        <v>1.45</v>
      </c>
      <c r="J54" s="18">
        <v>1.444</v>
      </c>
      <c r="K54" s="18">
        <v>0</v>
      </c>
      <c r="L54" s="18">
        <v>0</v>
      </c>
      <c r="M54" s="18">
        <v>1.45</v>
      </c>
      <c r="N54" s="18">
        <v>1.444</v>
      </c>
      <c r="O54" s="81">
        <f t="shared" si="24"/>
        <v>76.028</v>
      </c>
      <c r="P54" s="63">
        <f t="shared" si="25"/>
        <v>77.472</v>
      </c>
      <c r="Q54" s="63">
        <f t="shared" si="26"/>
        <v>76.028</v>
      </c>
      <c r="R54" s="63">
        <f t="shared" si="27"/>
        <v>1.4439999999999884</v>
      </c>
      <c r="S54" s="63">
        <f t="shared" si="28"/>
        <v>0</v>
      </c>
      <c r="T54" s="67">
        <f t="shared" si="69"/>
        <v>34.492781116171855</v>
      </c>
      <c r="U54" s="138">
        <f ca="1" t="shared" si="70"/>
        <v>1.07</v>
      </c>
      <c r="V54" s="66">
        <f ca="1" t="shared" si="71"/>
        <v>82.89504</v>
      </c>
      <c r="W54" s="66">
        <f ca="1" t="shared" si="29"/>
        <v>76.028</v>
      </c>
      <c r="X54" s="66">
        <f ca="1" t="shared" si="30"/>
        <v>6.867039999999989</v>
      </c>
      <c r="Y54" s="63">
        <f ca="1" t="shared" si="31"/>
        <v>0</v>
      </c>
      <c r="Z54" s="67">
        <f ca="1" t="shared" si="72"/>
        <v>36.56696183882015</v>
      </c>
      <c r="AA54" s="68">
        <f ca="1" t="shared" si="73"/>
        <v>0.06013376293614714</v>
      </c>
      <c r="AB54" s="81">
        <f t="shared" si="74"/>
        <v>76.75</v>
      </c>
      <c r="AC54" s="63">
        <f t="shared" si="32"/>
        <v>77.472</v>
      </c>
      <c r="AD54" s="63">
        <f t="shared" si="33"/>
        <v>76.75</v>
      </c>
      <c r="AE54" s="63">
        <f t="shared" si="34"/>
        <v>0.7219999999999942</v>
      </c>
      <c r="AF54" s="63">
        <f t="shared" si="35"/>
        <v>0</v>
      </c>
      <c r="AG54" s="67">
        <f t="shared" si="36"/>
        <v>35.22143588891964</v>
      </c>
      <c r="AH54" s="65">
        <f ca="1" t="shared" si="37"/>
        <v>1.07</v>
      </c>
      <c r="AI54" s="66">
        <f ca="1" t="shared" si="38"/>
        <v>82.89504</v>
      </c>
      <c r="AJ54" s="66">
        <f ca="1" t="shared" si="39"/>
        <v>76.75</v>
      </c>
      <c r="AK54" s="66">
        <f ca="1" t="shared" si="40"/>
        <v>6.1450399999999945</v>
      </c>
      <c r="AL54" s="63">
        <f ca="1" t="shared" si="41"/>
        <v>0</v>
      </c>
      <c r="AM54" s="67">
        <f ca="1" t="shared" si="42"/>
        <v>36.949799694023596</v>
      </c>
      <c r="AN54" s="65">
        <f ca="1" t="shared" si="43"/>
        <v>0.049071361274276803</v>
      </c>
      <c r="AO54" s="68">
        <f ca="1" t="shared" si="44"/>
        <v>0.010469501319002594</v>
      </c>
      <c r="AP54" s="81">
        <f t="shared" si="75"/>
        <v>77.472</v>
      </c>
      <c r="AQ54" s="63">
        <f t="shared" si="76"/>
        <v>77.472</v>
      </c>
      <c r="AR54" s="63">
        <f t="shared" si="45"/>
        <v>77.472</v>
      </c>
      <c r="AS54" s="63">
        <f t="shared" si="46"/>
        <v>0</v>
      </c>
      <c r="AT54" s="63">
        <f t="shared" si="47"/>
        <v>0</v>
      </c>
      <c r="AU54" s="67">
        <f t="shared" si="48"/>
        <v>35.90132553133049</v>
      </c>
      <c r="AV54" s="69">
        <f ca="1" t="shared" si="77"/>
        <v>1.07</v>
      </c>
      <c r="AW54" s="66">
        <f ca="1" t="shared" si="78"/>
        <v>82.89504</v>
      </c>
      <c r="AX54" s="66">
        <f ca="1" t="shared" si="49"/>
        <v>77.472</v>
      </c>
      <c r="AY54" s="66">
        <f ca="1" t="shared" si="50"/>
        <v>5.42304</v>
      </c>
      <c r="AZ54" s="63">
        <f ca="1" t="shared" si="51"/>
        <v>0</v>
      </c>
      <c r="BA54" s="67">
        <f ca="1" t="shared" si="79"/>
        <v>37.69645880074402</v>
      </c>
      <c r="BB54" s="65">
        <f ca="1" t="shared" si="52"/>
        <v>0.05000186602711776</v>
      </c>
      <c r="BC54" s="68">
        <f ca="1" t="shared" si="80"/>
        <v>0.030888455182644492</v>
      </c>
      <c r="BD54" s="81">
        <f t="shared" si="53"/>
        <v>77.472</v>
      </c>
      <c r="BE54" s="63">
        <f t="shared" si="54"/>
        <v>77.472</v>
      </c>
      <c r="BF54" s="67">
        <f t="shared" si="55"/>
        <v>35.90132553133049</v>
      </c>
      <c r="BG54" s="69">
        <f ca="1" t="shared" si="81"/>
        <v>1.07</v>
      </c>
      <c r="BH54" s="70">
        <f ca="1" t="shared" si="82"/>
        <v>82.89504</v>
      </c>
      <c r="BI54" s="70">
        <f ca="1" t="shared" si="56"/>
        <v>82.89504</v>
      </c>
      <c r="BJ54" s="67">
        <f ca="1" t="shared" si="57"/>
        <v>38.73350166549015</v>
      </c>
      <c r="BK54" s="65">
        <f ca="1" t="shared" si="58"/>
        <v>0.07888778735169732</v>
      </c>
      <c r="BL54" s="65">
        <f ca="1" t="shared" si="83"/>
        <v>0.05924855983988153</v>
      </c>
      <c r="BM54" s="68">
        <f ca="1" t="shared" si="59"/>
        <v>0.02751035237096766</v>
      </c>
      <c r="BO54" s="97">
        <f ca="1" t="shared" si="84"/>
        <v>26553485.135333434</v>
      </c>
      <c r="BP54" s="97">
        <f ca="1" t="shared" si="85"/>
        <v>26831486.882981926</v>
      </c>
      <c r="BQ54" s="97">
        <f ca="1" t="shared" si="86"/>
        <v>27373681.2708792</v>
      </c>
      <c r="BR54" s="97">
        <f ca="1" t="shared" si="60"/>
        <v>28126740.888331644</v>
      </c>
      <c r="BT54" s="97">
        <f t="shared" si="61"/>
        <v>23408688.71041689</v>
      </c>
      <c r="BU54" s="97">
        <f t="shared" si="62"/>
        <v>23903193.711192712</v>
      </c>
      <c r="BV54" s="97">
        <f t="shared" si="63"/>
        <v>24364604.026093945</v>
      </c>
      <c r="BW54" s="97">
        <f t="shared" si="64"/>
        <v>24364604.026093945</v>
      </c>
      <c r="BY54" s="97">
        <f ca="1" t="shared" si="65"/>
        <v>26553485.135333434</v>
      </c>
      <c r="BZ54" s="97">
        <f ca="1" t="shared" si="66"/>
        <v>26831486.882981926</v>
      </c>
      <c r="CA54" s="97">
        <f ca="1" t="shared" si="67"/>
        <v>26831486.882981926</v>
      </c>
      <c r="CB54" s="97">
        <f ca="1" t="shared" si="68"/>
        <v>28126740.88833164</v>
      </c>
    </row>
    <row r="55" spans="2:80" ht="12.75">
      <c r="B55" s="14">
        <v>10103</v>
      </c>
      <c r="C55" s="15" t="s">
        <v>54</v>
      </c>
      <c r="D55" s="16">
        <f>RHWM!D42</f>
        <v>1</v>
      </c>
      <c r="E55" s="16">
        <f>RHWM!E42</f>
        <v>0</v>
      </c>
      <c r="F55" s="18">
        <f>RHWM!M42</f>
        <v>324.865</v>
      </c>
      <c r="G55" s="18">
        <f>RHWM!N42</f>
        <v>327.759</v>
      </c>
      <c r="H55" s="18">
        <f>RHWM!O42</f>
        <v>318.494</v>
      </c>
      <c r="I55" s="18">
        <v>6.371</v>
      </c>
      <c r="J55" s="18">
        <v>9.265</v>
      </c>
      <c r="K55" s="18">
        <v>0</v>
      </c>
      <c r="L55" s="18">
        <v>0</v>
      </c>
      <c r="M55" s="18">
        <v>6.371</v>
      </c>
      <c r="N55" s="18">
        <v>9.265</v>
      </c>
      <c r="O55" s="81">
        <f t="shared" si="24"/>
        <v>318.494</v>
      </c>
      <c r="P55" s="63">
        <f t="shared" si="25"/>
        <v>327.759</v>
      </c>
      <c r="Q55" s="63">
        <f t="shared" si="26"/>
        <v>318.494</v>
      </c>
      <c r="R55" s="63">
        <f t="shared" si="27"/>
        <v>9.264999999999986</v>
      </c>
      <c r="S55" s="63">
        <f t="shared" si="28"/>
        <v>0</v>
      </c>
      <c r="T55" s="67">
        <f t="shared" si="69"/>
        <v>34.77366014943455</v>
      </c>
      <c r="U55" s="138">
        <f ca="1" t="shared" si="70"/>
        <v>0.9</v>
      </c>
      <c r="V55" s="66">
        <f ca="1" t="shared" si="71"/>
        <v>294.98310000000004</v>
      </c>
      <c r="W55" s="66">
        <f ca="1" t="shared" si="29"/>
        <v>294.98310000000004</v>
      </c>
      <c r="X55" s="66">
        <f ca="1" t="shared" si="30"/>
        <v>0</v>
      </c>
      <c r="Y55" s="63">
        <f ca="1" t="shared" si="31"/>
        <v>23.510899999999992</v>
      </c>
      <c r="Z55" s="67">
        <f ca="1" t="shared" si="72"/>
        <v>34.16862471073118</v>
      </c>
      <c r="AA55" s="68">
        <f ca="1" t="shared" si="73"/>
        <v>-0.01739924517877378</v>
      </c>
      <c r="AB55" s="81">
        <f t="shared" si="74"/>
        <v>323.1265</v>
      </c>
      <c r="AC55" s="63">
        <f t="shared" si="32"/>
        <v>327.759</v>
      </c>
      <c r="AD55" s="63">
        <f t="shared" si="33"/>
        <v>323.1265</v>
      </c>
      <c r="AE55" s="63">
        <f t="shared" si="34"/>
        <v>4.632499999999993</v>
      </c>
      <c r="AF55" s="63">
        <f t="shared" si="35"/>
        <v>0</v>
      </c>
      <c r="AG55" s="67">
        <f t="shared" si="36"/>
        <v>35.35701325760643</v>
      </c>
      <c r="AH55" s="65">
        <f ca="1" t="shared" si="37"/>
        <v>0.9</v>
      </c>
      <c r="AI55" s="66">
        <f ca="1" t="shared" si="38"/>
        <v>294.98310000000004</v>
      </c>
      <c r="AJ55" s="66">
        <f ca="1" t="shared" si="39"/>
        <v>294.98310000000004</v>
      </c>
      <c r="AK55" s="66">
        <f ca="1" t="shared" si="40"/>
        <v>0</v>
      </c>
      <c r="AL55" s="63">
        <f ca="1" t="shared" si="41"/>
        <v>28.143399999999986</v>
      </c>
      <c r="AM55" s="67">
        <f ca="1" t="shared" si="42"/>
        <v>34.85446513131041</v>
      </c>
      <c r="AN55" s="65">
        <f ca="1" t="shared" si="43"/>
        <v>-0.014213534458765609</v>
      </c>
      <c r="AO55" s="68">
        <f ca="1" t="shared" si="44"/>
        <v>0.020072227851881674</v>
      </c>
      <c r="AP55" s="81">
        <f t="shared" si="75"/>
        <v>327.759</v>
      </c>
      <c r="AQ55" s="63">
        <f t="shared" si="76"/>
        <v>327.759</v>
      </c>
      <c r="AR55" s="63">
        <f t="shared" si="45"/>
        <v>327.759</v>
      </c>
      <c r="AS55" s="63">
        <f t="shared" si="46"/>
        <v>0</v>
      </c>
      <c r="AT55" s="63">
        <f t="shared" si="47"/>
        <v>0</v>
      </c>
      <c r="AU55" s="67">
        <f t="shared" si="48"/>
        <v>35.90132553133049</v>
      </c>
      <c r="AV55" s="69">
        <f ca="1" t="shared" si="77"/>
        <v>0.9</v>
      </c>
      <c r="AW55" s="66">
        <f ca="1" t="shared" si="78"/>
        <v>294.98310000000004</v>
      </c>
      <c r="AX55" s="66">
        <f ca="1" t="shared" si="49"/>
        <v>294.98310000000004</v>
      </c>
      <c r="AY55" s="66">
        <f ca="1" t="shared" si="50"/>
        <v>0</v>
      </c>
      <c r="AZ55" s="63">
        <f ca="1" t="shared" si="51"/>
        <v>32.77589999999998</v>
      </c>
      <c r="BA55" s="67">
        <f ca="1" t="shared" si="79"/>
        <v>35.9168109167961</v>
      </c>
      <c r="BB55" s="65">
        <f ca="1" t="shared" si="52"/>
        <v>0.00043133185854360434</v>
      </c>
      <c r="BC55" s="68">
        <f ca="1" t="shared" si="80"/>
        <v>0.051163493434837504</v>
      </c>
      <c r="BD55" s="81">
        <f t="shared" si="53"/>
        <v>327.759</v>
      </c>
      <c r="BE55" s="63">
        <f t="shared" si="54"/>
        <v>327.759</v>
      </c>
      <c r="BF55" s="67">
        <f t="shared" si="55"/>
        <v>35.90132553133049</v>
      </c>
      <c r="BG55" s="69">
        <f ca="1" t="shared" si="81"/>
        <v>0.9</v>
      </c>
      <c r="BH55" s="70">
        <f ca="1" t="shared" si="82"/>
        <v>294.98310000000004</v>
      </c>
      <c r="BI55" s="70">
        <f ca="1" t="shared" si="56"/>
        <v>294.98310000000004</v>
      </c>
      <c r="BJ55" s="67">
        <f ca="1" t="shared" si="57"/>
        <v>38.73350166549015</v>
      </c>
      <c r="BK55" s="65">
        <f ca="1" t="shared" si="58"/>
        <v>0.07888778735169732</v>
      </c>
      <c r="BL55" s="65">
        <f ca="1" t="shared" si="83"/>
        <v>0.13359849842962235</v>
      </c>
      <c r="BM55" s="68">
        <f ca="1" t="shared" si="59"/>
        <v>0.07842262931469945</v>
      </c>
      <c r="BO55" s="97">
        <f ca="1" t="shared" si="84"/>
        <v>88293501.51759486</v>
      </c>
      <c r="BP55" s="97">
        <f ca="1" t="shared" si="85"/>
        <v>90065748.79789649</v>
      </c>
      <c r="BQ55" s="97">
        <f ca="1" t="shared" si="86"/>
        <v>92810905.50282913</v>
      </c>
      <c r="BR55" s="97">
        <f ca="1" t="shared" si="60"/>
        <v>100089380.7414391</v>
      </c>
      <c r="BT55" s="97">
        <f t="shared" si="61"/>
        <v>99841049.47380623</v>
      </c>
      <c r="BU55" s="97">
        <f t="shared" si="62"/>
        <v>101515954.74070649</v>
      </c>
      <c r="BV55" s="97">
        <f t="shared" si="63"/>
        <v>103078767.18025257</v>
      </c>
      <c r="BW55" s="97">
        <f t="shared" si="64"/>
        <v>103078767.18025257</v>
      </c>
      <c r="BY55" s="97">
        <f ca="1" t="shared" si="65"/>
        <v>88293501.51759484</v>
      </c>
      <c r="BZ55" s="97">
        <f ca="1" t="shared" si="66"/>
        <v>90065748.79789647</v>
      </c>
      <c r="CA55" s="97">
        <f ca="1" t="shared" si="67"/>
        <v>90065748.79789647</v>
      </c>
      <c r="CB55" s="97">
        <f ca="1" t="shared" si="68"/>
        <v>100089380.74143909</v>
      </c>
    </row>
    <row r="56" spans="2:80" ht="12.75">
      <c r="B56" s="14">
        <v>10105</v>
      </c>
      <c r="C56" s="15" t="s">
        <v>55</v>
      </c>
      <c r="D56" s="16">
        <f>RHWM!D43</f>
        <v>1</v>
      </c>
      <c r="E56" s="16">
        <f>RHWM!E43</f>
        <v>0</v>
      </c>
      <c r="F56" s="18">
        <f>RHWM!M43</f>
        <v>83.881</v>
      </c>
      <c r="G56" s="18">
        <f>RHWM!N43</f>
        <v>82.632</v>
      </c>
      <c r="H56" s="18">
        <f>RHWM!O43</f>
        <v>92.838</v>
      </c>
      <c r="I56" s="18">
        <v>0</v>
      </c>
      <c r="J56" s="18">
        <v>0</v>
      </c>
      <c r="K56" s="18">
        <v>0</v>
      </c>
      <c r="L56" s="18">
        <v>0</v>
      </c>
      <c r="M56" s="18">
        <v>0</v>
      </c>
      <c r="N56" s="18">
        <v>0</v>
      </c>
      <c r="O56" s="81">
        <f t="shared" si="24"/>
        <v>92.838</v>
      </c>
      <c r="P56" s="63">
        <f t="shared" si="25"/>
        <v>82.632</v>
      </c>
      <c r="Q56" s="63">
        <f t="shared" si="26"/>
        <v>82.632</v>
      </c>
      <c r="R56" s="63">
        <f t="shared" si="27"/>
        <v>0</v>
      </c>
      <c r="S56" s="63">
        <f t="shared" si="28"/>
        <v>10.205999999999989</v>
      </c>
      <c r="T56" s="67">
        <f t="shared" si="69"/>
        <v>33.949064274110405</v>
      </c>
      <c r="U56" s="138">
        <f ca="1" t="shared" si="70"/>
        <v>1.07</v>
      </c>
      <c r="V56" s="66">
        <f ca="1" t="shared" si="71"/>
        <v>88.41624000000002</v>
      </c>
      <c r="W56" s="66">
        <f ca="1" t="shared" si="29"/>
        <v>88.41624000000002</v>
      </c>
      <c r="X56" s="66">
        <f ca="1" t="shared" si="30"/>
        <v>0</v>
      </c>
      <c r="Y56" s="63">
        <f ca="1" t="shared" si="31"/>
        <v>4.421759999999978</v>
      </c>
      <c r="Z56" s="67">
        <f ca="1" t="shared" si="72"/>
        <v>34.16862471073118</v>
      </c>
      <c r="AA56" s="68">
        <f ca="1" t="shared" si="73"/>
        <v>0.006467348697684505</v>
      </c>
      <c r="AB56" s="81">
        <f t="shared" si="74"/>
        <v>87.735</v>
      </c>
      <c r="AC56" s="63">
        <f t="shared" si="32"/>
        <v>82.632</v>
      </c>
      <c r="AD56" s="63">
        <f t="shared" si="33"/>
        <v>82.632</v>
      </c>
      <c r="AE56" s="63">
        <f t="shared" si="34"/>
        <v>0</v>
      </c>
      <c r="AF56" s="63">
        <f t="shared" si="35"/>
        <v>5.102999999999994</v>
      </c>
      <c r="AG56" s="67">
        <f t="shared" si="36"/>
        <v>34.95898946171183</v>
      </c>
      <c r="AH56" s="65">
        <f ca="1" t="shared" si="37"/>
        <v>1.07</v>
      </c>
      <c r="AI56" s="66">
        <f ca="1" t="shared" si="38"/>
        <v>88.41624000000002</v>
      </c>
      <c r="AJ56" s="66">
        <f ca="1" t="shared" si="39"/>
        <v>87.735</v>
      </c>
      <c r="AK56" s="66">
        <f ca="1" t="shared" si="40"/>
        <v>0.6812400000000167</v>
      </c>
      <c r="AL56" s="63">
        <f ca="1" t="shared" si="41"/>
        <v>0</v>
      </c>
      <c r="AM56" s="67">
        <f ca="1" t="shared" si="42"/>
        <v>35.072248798360114</v>
      </c>
      <c r="AN56" s="65">
        <f ca="1" t="shared" si="43"/>
        <v>0.0032397771901366834</v>
      </c>
      <c r="AO56" s="68">
        <f ca="1" t="shared" si="44"/>
        <v>0.026446018687580786</v>
      </c>
      <c r="AP56" s="81">
        <f t="shared" si="75"/>
        <v>92.838</v>
      </c>
      <c r="AQ56" s="63">
        <f t="shared" si="76"/>
        <v>82.632</v>
      </c>
      <c r="AR56" s="63">
        <f t="shared" si="45"/>
        <v>82.632</v>
      </c>
      <c r="AS56" s="63">
        <f t="shared" si="46"/>
        <v>0</v>
      </c>
      <c r="AT56" s="63">
        <f t="shared" si="47"/>
        <v>10.205999999999989</v>
      </c>
      <c r="AU56" s="67">
        <f t="shared" si="48"/>
        <v>35.90132553133049</v>
      </c>
      <c r="AV56" s="69">
        <f ca="1" t="shared" si="77"/>
        <v>1.07</v>
      </c>
      <c r="AW56" s="66">
        <f ca="1" t="shared" si="78"/>
        <v>88.41624000000002</v>
      </c>
      <c r="AX56" s="66">
        <f ca="1" t="shared" si="49"/>
        <v>88.41624000000002</v>
      </c>
      <c r="AY56" s="66">
        <f ca="1" t="shared" si="50"/>
        <v>0</v>
      </c>
      <c r="AZ56" s="63">
        <f ca="1" t="shared" si="51"/>
        <v>4.421759999999978</v>
      </c>
      <c r="BA56" s="67">
        <f ca="1" t="shared" si="79"/>
        <v>35.9168109167961</v>
      </c>
      <c r="BB56" s="65">
        <f ca="1" t="shared" si="52"/>
        <v>0.00043133185854360434</v>
      </c>
      <c r="BC56" s="68">
        <f ca="1" t="shared" si="80"/>
        <v>0.051163493434837504</v>
      </c>
      <c r="BD56" s="81">
        <f t="shared" si="53"/>
        <v>82.632</v>
      </c>
      <c r="BE56" s="63">
        <f t="shared" si="54"/>
        <v>82.632</v>
      </c>
      <c r="BF56" s="67">
        <f t="shared" si="55"/>
        <v>35.90132553133049</v>
      </c>
      <c r="BG56" s="69">
        <f ca="1" t="shared" si="81"/>
        <v>1.07</v>
      </c>
      <c r="BH56" s="70">
        <f ca="1" t="shared" si="82"/>
        <v>88.41624000000002</v>
      </c>
      <c r="BI56" s="70">
        <f ca="1" t="shared" si="56"/>
        <v>88.41624000000002</v>
      </c>
      <c r="BJ56" s="67">
        <f ca="1" t="shared" si="57"/>
        <v>38.73350166549015</v>
      </c>
      <c r="BK56" s="65">
        <f ca="1" t="shared" si="58"/>
        <v>0.07888778735169732</v>
      </c>
      <c r="BL56" s="65">
        <f ca="1" t="shared" si="83"/>
        <v>0.13359849842962235</v>
      </c>
      <c r="BM56" s="68">
        <f ca="1" t="shared" si="59"/>
        <v>0.07842262931469945</v>
      </c>
      <c r="BO56" s="97">
        <f ca="1" t="shared" si="84"/>
        <v>26464497.188550908</v>
      </c>
      <c r="BP56" s="97">
        <f ca="1" t="shared" si="85"/>
        <v>27164377.775756758</v>
      </c>
      <c r="BQ56" s="97">
        <f ca="1" t="shared" si="86"/>
        <v>27818513.316713605</v>
      </c>
      <c r="BR56" s="97">
        <f ca="1" t="shared" si="60"/>
        <v>30000114.27463627</v>
      </c>
      <c r="BT56" s="97">
        <f t="shared" si="61"/>
        <v>24574244.732901033</v>
      </c>
      <c r="BU56" s="97">
        <f t="shared" si="62"/>
        <v>25305285.462673508</v>
      </c>
      <c r="BV56" s="97">
        <f t="shared" si="63"/>
        <v>25987401.382230937</v>
      </c>
      <c r="BW56" s="97">
        <f t="shared" si="64"/>
        <v>25987401.382230937</v>
      </c>
      <c r="BY56" s="97">
        <f ca="1" t="shared" si="65"/>
        <v>26464497.188550904</v>
      </c>
      <c r="BZ56" s="97">
        <f ca="1" t="shared" si="66"/>
        <v>27164377.775756758</v>
      </c>
      <c r="CA56" s="97">
        <f ca="1" t="shared" si="67"/>
        <v>27164377.775756758</v>
      </c>
      <c r="CB56" s="97">
        <f ca="1" t="shared" si="68"/>
        <v>30000114.274636265</v>
      </c>
    </row>
    <row r="57" spans="2:80" ht="12.75">
      <c r="B57" s="14">
        <v>10106</v>
      </c>
      <c r="C57" s="15" t="s">
        <v>56</v>
      </c>
      <c r="D57" s="16">
        <f>RHWM!D44</f>
        <v>0</v>
      </c>
      <c r="E57" s="16">
        <f>RHWM!E44</f>
        <v>1</v>
      </c>
      <c r="F57" s="18">
        <f>RHWM!M44</f>
        <v>24.13</v>
      </c>
      <c r="G57" s="18">
        <f>RHWM!N44</f>
        <v>24.235</v>
      </c>
      <c r="H57" s="18">
        <f>RHWM!O44</f>
        <v>23.879</v>
      </c>
      <c r="I57" s="18">
        <v>0.251</v>
      </c>
      <c r="J57" s="18">
        <v>0.356</v>
      </c>
      <c r="K57" s="18">
        <v>0</v>
      </c>
      <c r="L57" s="18">
        <v>0</v>
      </c>
      <c r="M57" s="18">
        <v>0.251</v>
      </c>
      <c r="N57" s="18">
        <v>0.356</v>
      </c>
      <c r="O57" s="81">
        <f t="shared" si="24"/>
        <v>23.879</v>
      </c>
      <c r="P57" s="63">
        <f t="shared" si="25"/>
        <v>24.235</v>
      </c>
      <c r="Q57" s="63">
        <f t="shared" si="26"/>
        <v>23.879</v>
      </c>
      <c r="R57" s="63">
        <f t="shared" si="27"/>
        <v>0.3559999999999981</v>
      </c>
      <c r="S57" s="63">
        <f t="shared" si="28"/>
        <v>0</v>
      </c>
      <c r="T57" s="67">
        <f t="shared" si="69"/>
        <v>34.377570695336594</v>
      </c>
      <c r="U57" s="138">
        <f ca="1" t="shared" si="70"/>
        <v>1.37</v>
      </c>
      <c r="V57" s="66">
        <f ca="1" t="shared" si="71"/>
        <v>33.201950000000004</v>
      </c>
      <c r="W57" s="66">
        <f ca="1" t="shared" si="29"/>
        <v>23.879</v>
      </c>
      <c r="X57" s="66">
        <f ca="1" t="shared" si="30"/>
        <v>9.322950000000002</v>
      </c>
      <c r="Y57" s="63">
        <f ca="1" t="shared" si="31"/>
        <v>0</v>
      </c>
      <c r="Z57" s="67">
        <f ca="1" t="shared" si="72"/>
        <v>42.298033503078884</v>
      </c>
      <c r="AA57" s="68">
        <f ca="1" t="shared" si="73"/>
        <v>0.23039623357728178</v>
      </c>
      <c r="AB57" s="81">
        <f t="shared" si="74"/>
        <v>24.057000000000002</v>
      </c>
      <c r="AC57" s="63">
        <f t="shared" si="32"/>
        <v>24.235</v>
      </c>
      <c r="AD57" s="63">
        <f t="shared" si="33"/>
        <v>24.057000000000002</v>
      </c>
      <c r="AE57" s="63">
        <f t="shared" si="34"/>
        <v>0.17799999999999727</v>
      </c>
      <c r="AF57" s="63">
        <f t="shared" si="35"/>
        <v>0</v>
      </c>
      <c r="AG57" s="67">
        <f t="shared" si="36"/>
        <v>35.16582502498046</v>
      </c>
      <c r="AH57" s="65">
        <f ca="1" t="shared" si="37"/>
        <v>1.37</v>
      </c>
      <c r="AI57" s="66">
        <f ca="1" t="shared" si="38"/>
        <v>33.201950000000004</v>
      </c>
      <c r="AJ57" s="66">
        <f ca="1" t="shared" si="39"/>
        <v>24.057000000000002</v>
      </c>
      <c r="AK57" s="66">
        <f ca="1" t="shared" si="40"/>
        <v>9.144950000000001</v>
      </c>
      <c r="AL57" s="63">
        <f ca="1" t="shared" si="41"/>
        <v>0</v>
      </c>
      <c r="AM57" s="67">
        <f ca="1" t="shared" si="42"/>
        <v>42.639757955901224</v>
      </c>
      <c r="AN57" s="65">
        <f ca="1" t="shared" si="43"/>
        <v>0.21253398507248367</v>
      </c>
      <c r="AO57" s="68">
        <f ca="1" t="shared" si="44"/>
        <v>0.008078967850774221</v>
      </c>
      <c r="AP57" s="81">
        <f t="shared" si="75"/>
        <v>24.235</v>
      </c>
      <c r="AQ57" s="63">
        <f t="shared" si="76"/>
        <v>24.235</v>
      </c>
      <c r="AR57" s="63">
        <f t="shared" si="45"/>
        <v>24.235</v>
      </c>
      <c r="AS57" s="63">
        <f t="shared" si="46"/>
        <v>0</v>
      </c>
      <c r="AT57" s="63">
        <f t="shared" si="47"/>
        <v>0</v>
      </c>
      <c r="AU57" s="67">
        <f t="shared" si="48"/>
        <v>35.90132553133049</v>
      </c>
      <c r="AV57" s="69">
        <f ca="1" t="shared" si="77"/>
        <v>1.37</v>
      </c>
      <c r="AW57" s="66">
        <f ca="1" t="shared" si="78"/>
        <v>33.201950000000004</v>
      </c>
      <c r="AX57" s="66">
        <f ca="1" t="shared" si="49"/>
        <v>24.235</v>
      </c>
      <c r="AY57" s="66">
        <f ca="1" t="shared" si="50"/>
        <v>8.966950000000004</v>
      </c>
      <c r="AZ57" s="63">
        <f ca="1" t="shared" si="51"/>
        <v>0</v>
      </c>
      <c r="BA57" s="67">
        <f ca="1" t="shared" si="79"/>
        <v>43.2636576035008</v>
      </c>
      <c r="BB57" s="65">
        <f ca="1" t="shared" si="52"/>
        <v>0.20507131598094697</v>
      </c>
      <c r="BC57" s="68">
        <f ca="1" t="shared" si="80"/>
        <v>0.022829054224273282</v>
      </c>
      <c r="BD57" s="81">
        <f t="shared" si="53"/>
        <v>24.235</v>
      </c>
      <c r="BE57" s="63">
        <f t="shared" si="54"/>
        <v>24.235</v>
      </c>
      <c r="BF57" s="67">
        <f t="shared" si="55"/>
        <v>35.90132553133049</v>
      </c>
      <c r="BG57" s="69">
        <f ca="1" t="shared" si="81"/>
        <v>1.37</v>
      </c>
      <c r="BH57" s="70">
        <f ca="1" t="shared" si="82"/>
        <v>33.201950000000004</v>
      </c>
      <c r="BI57" s="70">
        <f ca="1" t="shared" si="56"/>
        <v>33.201950000000004</v>
      </c>
      <c r="BJ57" s="67">
        <f ca="1" t="shared" si="57"/>
        <v>38.73350166549015</v>
      </c>
      <c r="BK57" s="65">
        <f ca="1" t="shared" si="58"/>
        <v>0.07888778735169732</v>
      </c>
      <c r="BL57" s="65">
        <f ca="1" t="shared" si="83"/>
        <v>-0.08427180987809446</v>
      </c>
      <c r="BM57" s="68">
        <f ca="1" t="shared" si="59"/>
        <v>-0.10471042415156506</v>
      </c>
      <c r="BO57" s="97">
        <f ca="1" t="shared" si="84"/>
        <v>12302344.214775737</v>
      </c>
      <c r="BP57" s="97">
        <f ca="1" t="shared" si="85"/>
        <v>12401734.458176069</v>
      </c>
      <c r="BQ57" s="97">
        <f ca="1" t="shared" si="86"/>
        <v>12583195.09794053</v>
      </c>
      <c r="BR57" s="97">
        <f ca="1" t="shared" si="60"/>
        <v>11265603.402053284</v>
      </c>
      <c r="BT57" s="97">
        <f t="shared" si="61"/>
        <v>7298310.130020984</v>
      </c>
      <c r="BU57" s="97">
        <f t="shared" si="62"/>
        <v>7465655.420648316</v>
      </c>
      <c r="BV57" s="97">
        <f t="shared" si="63"/>
        <v>7621801.14844572</v>
      </c>
      <c r="BW57" s="97">
        <f t="shared" si="64"/>
        <v>7621801.14844572</v>
      </c>
      <c r="BY57" s="97">
        <f ca="1" t="shared" si="65"/>
        <v>12302344.21477574</v>
      </c>
      <c r="BZ57" s="97">
        <f ca="1" t="shared" si="66"/>
        <v>12401734.458176069</v>
      </c>
      <c r="CA57" s="97">
        <f ca="1" t="shared" si="67"/>
        <v>12401734.458176069</v>
      </c>
      <c r="CB57" s="97">
        <f ca="1" t="shared" si="68"/>
        <v>11265603.402053282</v>
      </c>
    </row>
    <row r="58" spans="2:80" ht="12.75">
      <c r="B58" s="14">
        <v>10109</v>
      </c>
      <c r="C58" s="15" t="s">
        <v>57</v>
      </c>
      <c r="D58" s="16">
        <f>RHWM!D45</f>
        <v>1</v>
      </c>
      <c r="E58" s="16">
        <f>RHWM!E45</f>
        <v>0</v>
      </c>
      <c r="F58" s="18">
        <f>RHWM!M45</f>
        <v>14.834</v>
      </c>
      <c r="G58" s="18">
        <f>RHWM!N45</f>
        <v>15.006</v>
      </c>
      <c r="H58" s="18">
        <f>RHWM!O45</f>
        <v>12.118</v>
      </c>
      <c r="I58" s="18">
        <v>2.716</v>
      </c>
      <c r="J58" s="18">
        <v>2.888</v>
      </c>
      <c r="K58" s="18">
        <v>0</v>
      </c>
      <c r="L58" s="18">
        <v>0</v>
      </c>
      <c r="M58" s="18">
        <v>2.716</v>
      </c>
      <c r="N58" s="18">
        <v>2.888</v>
      </c>
      <c r="O58" s="81">
        <f t="shared" si="24"/>
        <v>12.118</v>
      </c>
      <c r="P58" s="63">
        <f t="shared" si="25"/>
        <v>15.006</v>
      </c>
      <c r="Q58" s="63">
        <f t="shared" si="26"/>
        <v>12.118</v>
      </c>
      <c r="R58" s="63">
        <f t="shared" si="27"/>
        <v>2.888</v>
      </c>
      <c r="S58" s="63">
        <f t="shared" si="28"/>
        <v>0</v>
      </c>
      <c r="T58" s="67">
        <f t="shared" si="69"/>
        <v>39.56319611313274</v>
      </c>
      <c r="U58" s="138">
        <f ca="1" t="shared" si="70"/>
        <v>1.29</v>
      </c>
      <c r="V58" s="66">
        <f ca="1" t="shared" si="71"/>
        <v>19.35774</v>
      </c>
      <c r="W58" s="66">
        <f ca="1" t="shared" si="29"/>
        <v>12.118</v>
      </c>
      <c r="X58" s="66">
        <f ca="1" t="shared" si="30"/>
        <v>7.239739999999999</v>
      </c>
      <c r="Y58" s="63">
        <f ca="1" t="shared" si="31"/>
        <v>0</v>
      </c>
      <c r="Z58" s="67">
        <f ca="1" t="shared" si="72"/>
        <v>44.9963571700333</v>
      </c>
      <c r="AA58" s="68">
        <f ca="1" t="shared" si="73"/>
        <v>0.1373286688306019</v>
      </c>
      <c r="AB58" s="81">
        <f t="shared" si="74"/>
        <v>13.562000000000001</v>
      </c>
      <c r="AC58" s="63">
        <f t="shared" si="32"/>
        <v>15.006</v>
      </c>
      <c r="AD58" s="63">
        <f t="shared" si="33"/>
        <v>13.562000000000001</v>
      </c>
      <c r="AE58" s="63">
        <f t="shared" si="34"/>
        <v>1.443999999999999</v>
      </c>
      <c r="AF58" s="63">
        <f t="shared" si="35"/>
        <v>0</v>
      </c>
      <c r="AG58" s="67">
        <f t="shared" si="36"/>
        <v>37.668872123133134</v>
      </c>
      <c r="AH58" s="65">
        <f ca="1" t="shared" si="37"/>
        <v>1.29</v>
      </c>
      <c r="AI58" s="66">
        <f ca="1" t="shared" si="38"/>
        <v>19.35774</v>
      </c>
      <c r="AJ58" s="66">
        <f ca="1" t="shared" si="39"/>
        <v>13.562000000000001</v>
      </c>
      <c r="AK58" s="66">
        <f ca="1" t="shared" si="40"/>
        <v>5.795739999999999</v>
      </c>
      <c r="AL58" s="63">
        <f ca="1" t="shared" si="41"/>
        <v>0</v>
      </c>
      <c r="AM58" s="67">
        <f ca="1" t="shared" si="42"/>
        <v>43.317213936690536</v>
      </c>
      <c r="AN58" s="65">
        <f ca="1" t="shared" si="43"/>
        <v>0.14994719765152342</v>
      </c>
      <c r="AO58" s="68">
        <f ca="1" t="shared" si="44"/>
        <v>-0.03731731497724533</v>
      </c>
      <c r="AP58" s="81">
        <f t="shared" si="75"/>
        <v>15.006</v>
      </c>
      <c r="AQ58" s="63">
        <f t="shared" si="76"/>
        <v>15.006</v>
      </c>
      <c r="AR58" s="63">
        <f t="shared" si="45"/>
        <v>15.006</v>
      </c>
      <c r="AS58" s="63">
        <f t="shared" si="46"/>
        <v>0</v>
      </c>
      <c r="AT58" s="63">
        <f t="shared" si="47"/>
        <v>0</v>
      </c>
      <c r="AU58" s="67">
        <f t="shared" si="48"/>
        <v>35.90132553133049</v>
      </c>
      <c r="AV58" s="69">
        <f ca="1" t="shared" si="77"/>
        <v>1.29</v>
      </c>
      <c r="AW58" s="66">
        <f ca="1" t="shared" si="78"/>
        <v>19.35774</v>
      </c>
      <c r="AX58" s="66">
        <f ca="1" t="shared" si="49"/>
        <v>15.006</v>
      </c>
      <c r="AY58" s="66">
        <f ca="1" t="shared" si="50"/>
        <v>4.3517399999999995</v>
      </c>
      <c r="AZ58" s="63">
        <f ca="1" t="shared" si="51"/>
        <v>0</v>
      </c>
      <c r="BA58" s="67">
        <f ca="1" t="shared" si="79"/>
        <v>42.03225652464814</v>
      </c>
      <c r="BB58" s="65">
        <f ca="1" t="shared" si="52"/>
        <v>0.17077171671467362</v>
      </c>
      <c r="BC58" s="68">
        <f ca="1" t="shared" si="80"/>
        <v>-0.06587423586723573</v>
      </c>
      <c r="BD58" s="81">
        <f t="shared" si="53"/>
        <v>15.006</v>
      </c>
      <c r="BE58" s="63">
        <f t="shared" si="54"/>
        <v>15.006</v>
      </c>
      <c r="BF58" s="67">
        <f t="shared" si="55"/>
        <v>35.90132553133049</v>
      </c>
      <c r="BG58" s="69">
        <f ca="1" t="shared" si="81"/>
        <v>1.29</v>
      </c>
      <c r="BH58" s="70">
        <f ca="1" t="shared" si="82"/>
        <v>19.35774</v>
      </c>
      <c r="BI58" s="70">
        <f ca="1" t="shared" si="56"/>
        <v>19.35774</v>
      </c>
      <c r="BJ58" s="67">
        <f ca="1" t="shared" si="57"/>
        <v>38.73350166549015</v>
      </c>
      <c r="BK58" s="65">
        <f ca="1" t="shared" si="58"/>
        <v>0.07888778735169732</v>
      </c>
      <c r="BL58" s="65">
        <f ca="1" t="shared" si="83"/>
        <v>-0.13918583410823504</v>
      </c>
      <c r="BM58" s="68">
        <f ca="1" t="shared" si="59"/>
        <v>-0.07848150758271955</v>
      </c>
      <c r="BO58" s="97">
        <f ca="1" t="shared" si="84"/>
        <v>7630203.37947105</v>
      </c>
      <c r="BP58" s="97">
        <f ca="1" t="shared" si="85"/>
        <v>7345464.676618886</v>
      </c>
      <c r="BQ58" s="97">
        <f ca="1" t="shared" si="86"/>
        <v>7127569.562336794</v>
      </c>
      <c r="BR58" s="97">
        <f ca="1" t="shared" si="60"/>
        <v>6568187.157683898</v>
      </c>
      <c r="BT58" s="97">
        <f t="shared" si="61"/>
        <v>5200683.410853349</v>
      </c>
      <c r="BU58" s="97">
        <f t="shared" si="62"/>
        <v>4951669.672898486</v>
      </c>
      <c r="BV58" s="97">
        <f t="shared" si="63"/>
        <v>4719321.148486753</v>
      </c>
      <c r="BW58" s="97">
        <f t="shared" si="64"/>
        <v>4719321.148486753</v>
      </c>
      <c r="BY58" s="97">
        <f ca="1" t="shared" si="65"/>
        <v>7630203.37947105</v>
      </c>
      <c r="BZ58" s="97">
        <f ca="1" t="shared" si="66"/>
        <v>7345464.676618887</v>
      </c>
      <c r="CA58" s="97">
        <f ca="1" t="shared" si="67"/>
        <v>7345464.676618887</v>
      </c>
      <c r="CB58" s="97">
        <f ca="1" t="shared" si="68"/>
        <v>6568187.157683898</v>
      </c>
    </row>
    <row r="59" spans="2:80" ht="12.75">
      <c r="B59" s="14">
        <v>10111</v>
      </c>
      <c r="C59" s="15" t="s">
        <v>58</v>
      </c>
      <c r="D59" s="16">
        <f>RHWM!D46</f>
        <v>1</v>
      </c>
      <c r="E59" s="16">
        <f>RHWM!E46</f>
        <v>0</v>
      </c>
      <c r="F59" s="18">
        <f>RHWM!M46</f>
        <v>3.137</v>
      </c>
      <c r="G59" s="18">
        <f>RHWM!N46</f>
        <v>3.14</v>
      </c>
      <c r="H59" s="18">
        <f>RHWM!O46</f>
        <v>3.235</v>
      </c>
      <c r="I59" s="18">
        <v>0</v>
      </c>
      <c r="J59" s="18">
        <v>0</v>
      </c>
      <c r="K59" s="18">
        <v>0</v>
      </c>
      <c r="L59" s="18">
        <v>0</v>
      </c>
      <c r="M59" s="18">
        <v>0</v>
      </c>
      <c r="N59" s="18">
        <v>0</v>
      </c>
      <c r="O59" s="81">
        <f t="shared" si="24"/>
        <v>3.235</v>
      </c>
      <c r="P59" s="63">
        <f t="shared" si="25"/>
        <v>3.14</v>
      </c>
      <c r="Q59" s="63">
        <f t="shared" si="26"/>
        <v>3.14</v>
      </c>
      <c r="R59" s="63">
        <f t="shared" si="27"/>
        <v>0</v>
      </c>
      <c r="S59" s="63">
        <f t="shared" si="28"/>
        <v>0.09499999999999975</v>
      </c>
      <c r="T59" s="67">
        <f t="shared" si="69"/>
        <v>33.949064274110405</v>
      </c>
      <c r="U59" s="138">
        <f ca="1" t="shared" si="70"/>
        <v>1.09</v>
      </c>
      <c r="V59" s="66">
        <f ca="1" t="shared" si="71"/>
        <v>3.4226000000000005</v>
      </c>
      <c r="W59" s="66">
        <f ca="1" t="shared" si="29"/>
        <v>3.235</v>
      </c>
      <c r="X59" s="66">
        <f ca="1" t="shared" si="30"/>
        <v>0.18760000000000066</v>
      </c>
      <c r="Y59" s="63">
        <f ca="1" t="shared" si="31"/>
        <v>0</v>
      </c>
      <c r="Z59" s="67">
        <f ca="1" t="shared" si="72"/>
        <v>35.755511289433585</v>
      </c>
      <c r="AA59" s="68">
        <f ca="1" t="shared" si="73"/>
        <v>0.0532105097429969</v>
      </c>
      <c r="AB59" s="81">
        <f t="shared" si="74"/>
        <v>3.1875</v>
      </c>
      <c r="AC59" s="63">
        <f t="shared" si="32"/>
        <v>3.14</v>
      </c>
      <c r="AD59" s="63">
        <f t="shared" si="33"/>
        <v>3.14</v>
      </c>
      <c r="AE59" s="63">
        <f t="shared" si="34"/>
        <v>0</v>
      </c>
      <c r="AF59" s="63">
        <f t="shared" si="35"/>
        <v>0.047499999999999876</v>
      </c>
      <c r="AG59" s="67">
        <f t="shared" si="36"/>
        <v>34.95898946171183</v>
      </c>
      <c r="AH59" s="65">
        <f ca="1" t="shared" si="37"/>
        <v>1.09</v>
      </c>
      <c r="AI59" s="66">
        <f ca="1" t="shared" si="38"/>
        <v>3.4226000000000005</v>
      </c>
      <c r="AJ59" s="66">
        <f ca="1" t="shared" si="39"/>
        <v>3.1875</v>
      </c>
      <c r="AK59" s="66">
        <f ca="1" t="shared" si="40"/>
        <v>0.23510000000000053</v>
      </c>
      <c r="AL59" s="63">
        <f ca="1" t="shared" si="41"/>
        <v>0</v>
      </c>
      <c r="AM59" s="67">
        <f ca="1" t="shared" si="42"/>
        <v>36.79603798458831</v>
      </c>
      <c r="AN59" s="65">
        <f ca="1" t="shared" si="43"/>
        <v>0.0525486734932219</v>
      </c>
      <c r="AO59" s="68">
        <f ca="1" t="shared" si="44"/>
        <v>0.029101155531852774</v>
      </c>
      <c r="AP59" s="81">
        <f t="shared" si="75"/>
        <v>3.235</v>
      </c>
      <c r="AQ59" s="63">
        <f t="shared" si="76"/>
        <v>3.14</v>
      </c>
      <c r="AR59" s="63">
        <f t="shared" si="45"/>
        <v>3.14</v>
      </c>
      <c r="AS59" s="63">
        <f t="shared" si="46"/>
        <v>0</v>
      </c>
      <c r="AT59" s="63">
        <f t="shared" si="47"/>
        <v>0.09499999999999975</v>
      </c>
      <c r="AU59" s="67">
        <f t="shared" si="48"/>
        <v>35.90132553133049</v>
      </c>
      <c r="AV59" s="69">
        <f ca="1" t="shared" si="77"/>
        <v>1.09</v>
      </c>
      <c r="AW59" s="66">
        <f ca="1" t="shared" si="78"/>
        <v>3.4226000000000005</v>
      </c>
      <c r="AX59" s="66">
        <f ca="1" t="shared" si="49"/>
        <v>3.235</v>
      </c>
      <c r="AY59" s="66">
        <f ca="1" t="shared" si="50"/>
        <v>0.18760000000000066</v>
      </c>
      <c r="AZ59" s="63">
        <f ca="1" t="shared" si="51"/>
        <v>0</v>
      </c>
      <c r="BA59" s="67">
        <f ca="1" t="shared" si="79"/>
        <v>37.40787568393485</v>
      </c>
      <c r="BB59" s="65">
        <f ca="1" t="shared" si="52"/>
        <v>0.04196363589109309</v>
      </c>
      <c r="BC59" s="68">
        <f ca="1" t="shared" si="80"/>
        <v>0.046212858798905465</v>
      </c>
      <c r="BD59" s="81">
        <f t="shared" si="53"/>
        <v>3.14</v>
      </c>
      <c r="BE59" s="63">
        <f t="shared" si="54"/>
        <v>3.14</v>
      </c>
      <c r="BF59" s="67">
        <f t="shared" si="55"/>
        <v>35.90132553133049</v>
      </c>
      <c r="BG59" s="69">
        <f ca="1" t="shared" si="81"/>
        <v>1.09</v>
      </c>
      <c r="BH59" s="70">
        <f ca="1" t="shared" si="82"/>
        <v>3.4226000000000005</v>
      </c>
      <c r="BI59" s="70">
        <f ca="1" t="shared" si="56"/>
        <v>3.4226000000000005</v>
      </c>
      <c r="BJ59" s="67">
        <f ca="1" t="shared" si="57"/>
        <v>38.73350166549015</v>
      </c>
      <c r="BK59" s="65">
        <f ca="1" t="shared" si="58"/>
        <v>0.07888778735169732</v>
      </c>
      <c r="BL59" s="65">
        <f ca="1" t="shared" si="83"/>
        <v>0.0832875903227992</v>
      </c>
      <c r="BM59" s="68">
        <f ca="1" t="shared" si="59"/>
        <v>0.035437082628153815</v>
      </c>
      <c r="BO59" s="97">
        <f ca="1" t="shared" si="84"/>
        <v>1072020.881347527</v>
      </c>
      <c r="BP59" s="97">
        <f ca="1" t="shared" si="85"/>
        <v>1103217.9277490154</v>
      </c>
      <c r="BQ59" s="97">
        <f ca="1" t="shared" si="86"/>
        <v>1121562.0309667182</v>
      </c>
      <c r="BR59" s="97">
        <f ca="1" t="shared" si="60"/>
        <v>1161306.917330686</v>
      </c>
      <c r="BT59" s="97">
        <f t="shared" si="61"/>
        <v>933816.5415493905</v>
      </c>
      <c r="BU59" s="97">
        <f t="shared" si="62"/>
        <v>961595.9477296304</v>
      </c>
      <c r="BV59" s="97">
        <f t="shared" si="63"/>
        <v>987516.2205949891</v>
      </c>
      <c r="BW59" s="97">
        <f t="shared" si="64"/>
        <v>987516.2205949891</v>
      </c>
      <c r="BY59" s="97">
        <f ca="1" t="shared" si="65"/>
        <v>1072020.8813475268</v>
      </c>
      <c r="BZ59" s="97">
        <f ca="1" t="shared" si="66"/>
        <v>1103217.9277490152</v>
      </c>
      <c r="CA59" s="97">
        <f ca="1" t="shared" si="67"/>
        <v>1103217.9277490152</v>
      </c>
      <c r="CB59" s="97">
        <f ca="1" t="shared" si="68"/>
        <v>1161306.9173306858</v>
      </c>
    </row>
    <row r="60" spans="2:80" ht="12.75">
      <c r="B60" s="14">
        <v>10112</v>
      </c>
      <c r="C60" s="15" t="s">
        <v>59</v>
      </c>
      <c r="D60" s="16">
        <f>RHWM!D47</f>
        <v>1</v>
      </c>
      <c r="E60" s="16">
        <f>RHWM!E47</f>
        <v>0</v>
      </c>
      <c r="F60" s="18">
        <f>RHWM!M47</f>
        <v>58.862</v>
      </c>
      <c r="G60" s="18">
        <f>RHWM!N47</f>
        <v>59.245</v>
      </c>
      <c r="H60" s="18">
        <f>RHWM!O47</f>
        <v>58.25</v>
      </c>
      <c r="I60" s="18">
        <v>0.612</v>
      </c>
      <c r="J60" s="18">
        <v>0.995</v>
      </c>
      <c r="K60" s="18">
        <v>0.612</v>
      </c>
      <c r="L60" s="18">
        <v>0.995</v>
      </c>
      <c r="M60" s="18">
        <v>0</v>
      </c>
      <c r="N60" s="18">
        <v>0</v>
      </c>
      <c r="O60" s="81">
        <f t="shared" si="24"/>
        <v>58.25</v>
      </c>
      <c r="P60" s="63">
        <f t="shared" si="25"/>
        <v>59.245</v>
      </c>
      <c r="Q60" s="63">
        <f t="shared" si="26"/>
        <v>58.25</v>
      </c>
      <c r="R60" s="63">
        <f t="shared" si="27"/>
        <v>0.9949999999999974</v>
      </c>
      <c r="S60" s="63">
        <f t="shared" si="28"/>
        <v>0</v>
      </c>
      <c r="T60" s="67">
        <f t="shared" si="69"/>
        <v>34.4389804028514</v>
      </c>
      <c r="U60" s="138">
        <f ca="1" t="shared" si="70"/>
        <v>1.04</v>
      </c>
      <c r="V60" s="66">
        <f ca="1" t="shared" si="71"/>
        <v>61.6148</v>
      </c>
      <c r="W60" s="66">
        <f ca="1" t="shared" si="29"/>
        <v>58.25</v>
      </c>
      <c r="X60" s="66">
        <f ca="1" t="shared" si="30"/>
        <v>3.3648000000000025</v>
      </c>
      <c r="Y60" s="63">
        <f ca="1" t="shared" si="31"/>
        <v>0</v>
      </c>
      <c r="Z60" s="67">
        <f ca="1" t="shared" si="72"/>
        <v>35.74966672617766</v>
      </c>
      <c r="AA60" s="68">
        <f ca="1" t="shared" si="73"/>
        <v>0.038058220887913885</v>
      </c>
      <c r="AB60" s="81">
        <f t="shared" si="74"/>
        <v>58.7475</v>
      </c>
      <c r="AC60" s="63">
        <f t="shared" si="32"/>
        <v>59.245</v>
      </c>
      <c r="AD60" s="63">
        <f t="shared" si="33"/>
        <v>58.7475</v>
      </c>
      <c r="AE60" s="63">
        <f t="shared" si="34"/>
        <v>0.49749999999999517</v>
      </c>
      <c r="AF60" s="63">
        <f t="shared" si="35"/>
        <v>0</v>
      </c>
      <c r="AG60" s="67">
        <f t="shared" si="36"/>
        <v>35.195466847867586</v>
      </c>
      <c r="AH60" s="65">
        <f ca="1" t="shared" si="37"/>
        <v>1.04</v>
      </c>
      <c r="AI60" s="66">
        <f ca="1" t="shared" si="38"/>
        <v>61.6148</v>
      </c>
      <c r="AJ60" s="66">
        <f ca="1" t="shared" si="39"/>
        <v>58.7475</v>
      </c>
      <c r="AK60" s="66">
        <f ca="1" t="shared" si="40"/>
        <v>2.8673</v>
      </c>
      <c r="AL60" s="63">
        <f ca="1" t="shared" si="41"/>
        <v>0</v>
      </c>
      <c r="AM60" s="67">
        <f ca="1" t="shared" si="42"/>
        <v>36.16982715681393</v>
      </c>
      <c r="AN60" s="65">
        <f ca="1" t="shared" si="43"/>
        <v>0.02768425584914147</v>
      </c>
      <c r="AO60" s="68">
        <f ca="1" t="shared" si="44"/>
        <v>0.011752848882605305</v>
      </c>
      <c r="AP60" s="81">
        <f t="shared" si="75"/>
        <v>59.245</v>
      </c>
      <c r="AQ60" s="63">
        <f t="shared" si="76"/>
        <v>59.245</v>
      </c>
      <c r="AR60" s="63">
        <f t="shared" si="45"/>
        <v>59.245</v>
      </c>
      <c r="AS60" s="63">
        <f t="shared" si="46"/>
        <v>0</v>
      </c>
      <c r="AT60" s="63">
        <f t="shared" si="47"/>
        <v>0</v>
      </c>
      <c r="AU60" s="67">
        <f t="shared" si="48"/>
        <v>35.90132553133049</v>
      </c>
      <c r="AV60" s="69">
        <f ca="1" t="shared" si="77"/>
        <v>1.04</v>
      </c>
      <c r="AW60" s="66">
        <f ca="1" t="shared" si="78"/>
        <v>61.6148</v>
      </c>
      <c r="AX60" s="66">
        <f ca="1" t="shared" si="49"/>
        <v>59.245</v>
      </c>
      <c r="AY60" s="66">
        <f ca="1" t="shared" si="50"/>
        <v>2.369800000000005</v>
      </c>
      <c r="AZ60" s="63">
        <f ca="1" t="shared" si="51"/>
        <v>0</v>
      </c>
      <c r="BA60" s="67">
        <f ca="1" t="shared" si="79"/>
        <v>36.963087419996256</v>
      </c>
      <c r="BB60" s="65">
        <f ca="1" t="shared" si="52"/>
        <v>0.029574448100507578</v>
      </c>
      <c r="BC60" s="68">
        <f ca="1" t="shared" si="80"/>
        <v>0.03394215400979039</v>
      </c>
      <c r="BD60" s="81">
        <f t="shared" si="53"/>
        <v>59.245</v>
      </c>
      <c r="BE60" s="63">
        <f t="shared" si="54"/>
        <v>59.245</v>
      </c>
      <c r="BF60" s="67">
        <f t="shared" si="55"/>
        <v>35.90132553133049</v>
      </c>
      <c r="BG60" s="69">
        <f ca="1" t="shared" si="81"/>
        <v>1.04</v>
      </c>
      <c r="BH60" s="70">
        <f ca="1" t="shared" si="82"/>
        <v>61.6148</v>
      </c>
      <c r="BI60" s="70">
        <f ca="1" t="shared" si="56"/>
        <v>61.6148</v>
      </c>
      <c r="BJ60" s="67">
        <f ca="1" t="shared" si="57"/>
        <v>38.73350166549015</v>
      </c>
      <c r="BK60" s="65">
        <f ca="1" t="shared" si="58"/>
        <v>0.07888778735169732</v>
      </c>
      <c r="BL60" s="65">
        <f ca="1" t="shared" si="83"/>
        <v>0.08346469247299537</v>
      </c>
      <c r="BM60" s="68">
        <f ca="1" t="shared" si="59"/>
        <v>0.047896817313375806</v>
      </c>
      <c r="BO60" s="97">
        <f ca="1" t="shared" si="84"/>
        <v>19295727.0329048</v>
      </c>
      <c r="BP60" s="97">
        <f ca="1" t="shared" si="85"/>
        <v>19522506.796802532</v>
      </c>
      <c r="BQ60" s="97">
        <f ca="1" t="shared" si="86"/>
        <v>19950665.571586527</v>
      </c>
      <c r="BR60" s="97">
        <f ca="1" t="shared" si="60"/>
        <v>20906238.955749065</v>
      </c>
      <c r="BT60" s="97">
        <f t="shared" si="61"/>
        <v>17873355.571150318</v>
      </c>
      <c r="BU60" s="97">
        <f t="shared" si="62"/>
        <v>18265961.59660078</v>
      </c>
      <c r="BV60" s="97">
        <f t="shared" si="63"/>
        <v>18632292.512468193</v>
      </c>
      <c r="BW60" s="97">
        <f t="shared" si="64"/>
        <v>18632292.512468193</v>
      </c>
      <c r="BY60" s="97">
        <f ca="1" t="shared" si="65"/>
        <v>19295727.0329048</v>
      </c>
      <c r="BZ60" s="97">
        <f ca="1" t="shared" si="66"/>
        <v>19522506.796802532</v>
      </c>
      <c r="CA60" s="97">
        <f ca="1" t="shared" si="67"/>
        <v>19522506.796802532</v>
      </c>
      <c r="CB60" s="97">
        <f ca="1" t="shared" si="68"/>
        <v>20906238.95574906</v>
      </c>
    </row>
    <row r="61" spans="2:80" ht="12.75">
      <c r="B61" s="14">
        <v>10113</v>
      </c>
      <c r="C61" s="15" t="s">
        <v>60</v>
      </c>
      <c r="D61" s="16">
        <f>RHWM!D48</f>
        <v>1</v>
      </c>
      <c r="E61" s="16">
        <f>RHWM!E48</f>
        <v>0</v>
      </c>
      <c r="F61" s="18">
        <f>RHWM!M48</f>
        <v>43.527</v>
      </c>
      <c r="G61" s="18">
        <f>RHWM!N48</f>
        <v>44.037</v>
      </c>
      <c r="H61" s="18">
        <f>RHWM!O48</f>
        <v>37.693</v>
      </c>
      <c r="I61" s="18">
        <v>5.834</v>
      </c>
      <c r="J61" s="18">
        <v>6.344</v>
      </c>
      <c r="K61" s="18">
        <v>0</v>
      </c>
      <c r="L61" s="18">
        <v>0</v>
      </c>
      <c r="M61" s="18">
        <v>5.834</v>
      </c>
      <c r="N61" s="18">
        <v>6.344</v>
      </c>
      <c r="O61" s="81">
        <f t="shared" si="24"/>
        <v>37.693</v>
      </c>
      <c r="P61" s="63">
        <f t="shared" si="25"/>
        <v>44.037</v>
      </c>
      <c r="Q61" s="63">
        <f t="shared" si="26"/>
        <v>37.693</v>
      </c>
      <c r="R61" s="63">
        <f t="shared" si="27"/>
        <v>6.344000000000001</v>
      </c>
      <c r="S61" s="63">
        <f t="shared" si="28"/>
        <v>0</v>
      </c>
      <c r="T61" s="67">
        <f t="shared" si="69"/>
        <v>38.15144900161327</v>
      </c>
      <c r="U61" s="138">
        <f ca="1" t="shared" si="70"/>
        <v>1.18</v>
      </c>
      <c r="V61" s="66">
        <f ca="1" t="shared" si="71"/>
        <v>51.96366</v>
      </c>
      <c r="W61" s="66">
        <f ca="1" t="shared" si="29"/>
        <v>37.693</v>
      </c>
      <c r="X61" s="66">
        <f ca="1" t="shared" si="30"/>
        <v>14.27066</v>
      </c>
      <c r="Y61" s="63">
        <f ca="1" t="shared" si="31"/>
        <v>0</v>
      </c>
      <c r="Z61" s="67">
        <f ca="1" t="shared" si="72"/>
        <v>42.1194740790312</v>
      </c>
      <c r="AA61" s="68">
        <f ca="1" t="shared" si="73"/>
        <v>0.1040071918959129</v>
      </c>
      <c r="AB61" s="81">
        <f t="shared" si="74"/>
        <v>40.864999999999995</v>
      </c>
      <c r="AC61" s="63">
        <f t="shared" si="32"/>
        <v>44.037</v>
      </c>
      <c r="AD61" s="63">
        <f t="shared" si="33"/>
        <v>40.864999999999995</v>
      </c>
      <c r="AE61" s="63">
        <f t="shared" si="34"/>
        <v>3.172000000000004</v>
      </c>
      <c r="AF61" s="63">
        <f t="shared" si="35"/>
        <v>0</v>
      </c>
      <c r="AG61" s="67">
        <f t="shared" si="36"/>
        <v>36.98743657271962</v>
      </c>
      <c r="AH61" s="65">
        <f ca="1" t="shared" si="37"/>
        <v>1.18</v>
      </c>
      <c r="AI61" s="66">
        <f ca="1" t="shared" si="38"/>
        <v>51.96366</v>
      </c>
      <c r="AJ61" s="66">
        <f ca="1" t="shared" si="39"/>
        <v>40.864999999999995</v>
      </c>
      <c r="AK61" s="66">
        <f ca="1" t="shared" si="40"/>
        <v>11.098660000000002</v>
      </c>
      <c r="AL61" s="63">
        <f ca="1" t="shared" si="41"/>
        <v>0</v>
      </c>
      <c r="AM61" s="67">
        <f ca="1" t="shared" si="42"/>
        <v>40.89156030947397</v>
      </c>
      <c r="AN61" s="65">
        <f ca="1" t="shared" si="43"/>
        <v>0.10555269838931913</v>
      </c>
      <c r="AO61" s="68">
        <f ca="1" t="shared" si="44"/>
        <v>-0.0291531125781207</v>
      </c>
      <c r="AP61" s="81">
        <f t="shared" si="75"/>
        <v>44.037</v>
      </c>
      <c r="AQ61" s="63">
        <f t="shared" si="76"/>
        <v>44.037</v>
      </c>
      <c r="AR61" s="63">
        <f t="shared" si="45"/>
        <v>44.037</v>
      </c>
      <c r="AS61" s="63">
        <f t="shared" si="46"/>
        <v>0</v>
      </c>
      <c r="AT61" s="63">
        <f t="shared" si="47"/>
        <v>0</v>
      </c>
      <c r="AU61" s="67">
        <f t="shared" si="48"/>
        <v>35.90132553133049</v>
      </c>
      <c r="AV61" s="69">
        <f ca="1" t="shared" si="77"/>
        <v>1.18</v>
      </c>
      <c r="AW61" s="66">
        <f ca="1" t="shared" si="78"/>
        <v>51.96366</v>
      </c>
      <c r="AX61" s="66">
        <f ca="1" t="shared" si="49"/>
        <v>44.037</v>
      </c>
      <c r="AY61" s="66">
        <f ca="1" t="shared" si="50"/>
        <v>7.926659999999998</v>
      </c>
      <c r="AZ61" s="63">
        <f ca="1" t="shared" si="51"/>
        <v>0</v>
      </c>
      <c r="BA61" s="67">
        <f ca="1" t="shared" si="79"/>
        <v>40.06644992948822</v>
      </c>
      <c r="BB61" s="65">
        <f ca="1" t="shared" si="52"/>
        <v>0.11601589458090888</v>
      </c>
      <c r="BC61" s="68">
        <f ca="1" t="shared" si="80"/>
        <v>-0.04874287237515762</v>
      </c>
      <c r="BD61" s="81">
        <f t="shared" si="53"/>
        <v>44.037</v>
      </c>
      <c r="BE61" s="63">
        <f t="shared" si="54"/>
        <v>44.037</v>
      </c>
      <c r="BF61" s="67">
        <f t="shared" si="55"/>
        <v>35.90132553133049</v>
      </c>
      <c r="BG61" s="69">
        <f ca="1" t="shared" si="81"/>
        <v>1.18</v>
      </c>
      <c r="BH61" s="70">
        <f ca="1" t="shared" si="82"/>
        <v>51.96366</v>
      </c>
      <c r="BI61" s="70">
        <f ca="1" t="shared" si="56"/>
        <v>51.96366</v>
      </c>
      <c r="BJ61" s="67">
        <f ca="1" t="shared" si="57"/>
        <v>38.73350166549015</v>
      </c>
      <c r="BK61" s="65">
        <f ca="1" t="shared" si="58"/>
        <v>0.07888778735169732</v>
      </c>
      <c r="BL61" s="65">
        <f ca="1" t="shared" si="83"/>
        <v>-0.08038971253980409</v>
      </c>
      <c r="BM61" s="68">
        <f ca="1" t="shared" si="59"/>
        <v>-0.03326843946353841</v>
      </c>
      <c r="BO61" s="97">
        <f ca="1" t="shared" si="84"/>
        <v>19172854.586493127</v>
      </c>
      <c r="BP61" s="97">
        <f ca="1" t="shared" si="85"/>
        <v>18613906.19828916</v>
      </c>
      <c r="BQ61" s="97">
        <f ca="1" t="shared" si="86"/>
        <v>18238314.582316242</v>
      </c>
      <c r="BR61" s="97">
        <f ca="1" t="shared" si="60"/>
        <v>17631554.317717485</v>
      </c>
      <c r="BT61" s="97">
        <f t="shared" si="61"/>
        <v>14717460.15083222</v>
      </c>
      <c r="BU61" s="97">
        <f t="shared" si="62"/>
        <v>14268425.920531001</v>
      </c>
      <c r="BV61" s="97">
        <f t="shared" si="63"/>
        <v>13849443.25042724</v>
      </c>
      <c r="BW61" s="97">
        <f t="shared" si="64"/>
        <v>13849443.25042724</v>
      </c>
      <c r="BY61" s="97">
        <f ca="1" t="shared" si="65"/>
        <v>19172854.58649313</v>
      </c>
      <c r="BZ61" s="97">
        <f ca="1" t="shared" si="66"/>
        <v>18613906.198289156</v>
      </c>
      <c r="CA61" s="97">
        <f ca="1" t="shared" si="67"/>
        <v>18613906.198289156</v>
      </c>
      <c r="CB61" s="97">
        <f ca="1" t="shared" si="68"/>
        <v>17631554.31771748</v>
      </c>
    </row>
    <row r="62" spans="2:80" ht="12.75">
      <c r="B62" s="14">
        <v>10116</v>
      </c>
      <c r="C62" s="15" t="s">
        <v>61</v>
      </c>
      <c r="D62" s="16">
        <f>RHWM!D49</f>
        <v>1</v>
      </c>
      <c r="E62" s="16">
        <f>RHWM!E49</f>
        <v>0</v>
      </c>
      <c r="F62" s="18">
        <f>RHWM!M49</f>
        <v>0.233</v>
      </c>
      <c r="G62" s="18">
        <f>RHWM!N49</f>
        <v>0.232</v>
      </c>
      <c r="H62" s="18">
        <f>RHWM!O49</f>
        <v>0.228</v>
      </c>
      <c r="I62" s="18">
        <v>0.005</v>
      </c>
      <c r="J62" s="18">
        <v>0.004</v>
      </c>
      <c r="K62" s="18">
        <v>0.005</v>
      </c>
      <c r="L62" s="18">
        <v>0.004</v>
      </c>
      <c r="M62" s="18">
        <v>0</v>
      </c>
      <c r="N62" s="18">
        <v>0</v>
      </c>
      <c r="O62" s="81">
        <f t="shared" si="24"/>
        <v>0.228</v>
      </c>
      <c r="P62" s="63">
        <f t="shared" si="25"/>
        <v>0.232</v>
      </c>
      <c r="Q62" s="63">
        <f t="shared" si="26"/>
        <v>0.228</v>
      </c>
      <c r="R62" s="63">
        <f t="shared" si="27"/>
        <v>0.0040000000000000036</v>
      </c>
      <c r="S62" s="63">
        <f t="shared" si="28"/>
        <v>0</v>
      </c>
      <c r="T62" s="67">
        <f t="shared" si="69"/>
        <v>34.452011441798156</v>
      </c>
      <c r="U62" s="138">
        <f ca="1" t="shared" si="70"/>
        <v>1.32</v>
      </c>
      <c r="V62" s="66">
        <f ca="1" t="shared" si="71"/>
        <v>0.30624</v>
      </c>
      <c r="W62" s="66">
        <f ca="1" t="shared" si="29"/>
        <v>0.228</v>
      </c>
      <c r="X62" s="66">
        <f ca="1" t="shared" si="30"/>
        <v>0.07824</v>
      </c>
      <c r="Y62" s="63">
        <f ca="1" t="shared" si="31"/>
        <v>0</v>
      </c>
      <c r="Z62" s="67">
        <f ca="1" t="shared" si="72"/>
        <v>41.56529269215879</v>
      </c>
      <c r="AA62" s="68">
        <f ca="1" t="shared" si="73"/>
        <v>0.20646925832988083</v>
      </c>
      <c r="AB62" s="81">
        <f t="shared" si="74"/>
        <v>0.23</v>
      </c>
      <c r="AC62" s="63">
        <f t="shared" si="32"/>
        <v>0.232</v>
      </c>
      <c r="AD62" s="63">
        <f t="shared" si="33"/>
        <v>0.23</v>
      </c>
      <c r="AE62" s="63">
        <f t="shared" si="34"/>
        <v>0.0020000000000000018</v>
      </c>
      <c r="AF62" s="63">
        <f t="shared" si="35"/>
        <v>0</v>
      </c>
      <c r="AG62" s="67">
        <f t="shared" si="36"/>
        <v>35.20175679393845</v>
      </c>
      <c r="AH62" s="65">
        <f ca="1" t="shared" si="37"/>
        <v>1.32</v>
      </c>
      <c r="AI62" s="66">
        <f ca="1" t="shared" si="38"/>
        <v>0.30624</v>
      </c>
      <c r="AJ62" s="66">
        <f ca="1" t="shared" si="39"/>
        <v>0.23</v>
      </c>
      <c r="AK62" s="66">
        <f ca="1" t="shared" si="40"/>
        <v>0.07624</v>
      </c>
      <c r="AL62" s="63">
        <f ca="1" t="shared" si="41"/>
        <v>0</v>
      </c>
      <c r="AM62" s="67">
        <f ca="1" t="shared" si="42"/>
        <v>41.89131328435669</v>
      </c>
      <c r="AN62" s="65">
        <f ca="1" t="shared" si="43"/>
        <v>0.19003473404969795</v>
      </c>
      <c r="AO62" s="68">
        <f ca="1" t="shared" si="44"/>
        <v>0.007843577443625183</v>
      </c>
      <c r="AP62" s="81">
        <f t="shared" si="75"/>
        <v>0.232</v>
      </c>
      <c r="AQ62" s="63">
        <f t="shared" si="76"/>
        <v>0.232</v>
      </c>
      <c r="AR62" s="63">
        <f t="shared" si="45"/>
        <v>0.232</v>
      </c>
      <c r="AS62" s="63">
        <f t="shared" si="46"/>
        <v>0</v>
      </c>
      <c r="AT62" s="63">
        <f t="shared" si="47"/>
        <v>0</v>
      </c>
      <c r="AU62" s="67">
        <f t="shared" si="48"/>
        <v>35.90132553133049</v>
      </c>
      <c r="AV62" s="69">
        <f ca="1" t="shared" si="77"/>
        <v>1.32</v>
      </c>
      <c r="AW62" s="66">
        <f ca="1" t="shared" si="78"/>
        <v>0.30624</v>
      </c>
      <c r="AX62" s="66">
        <f ca="1" t="shared" si="49"/>
        <v>0.232</v>
      </c>
      <c r="AY62" s="66">
        <f ca="1" t="shared" si="50"/>
        <v>0.07424</v>
      </c>
      <c r="AZ62" s="63">
        <f ca="1" t="shared" si="51"/>
        <v>0</v>
      </c>
      <c r="BA62" s="67">
        <f ca="1" t="shared" si="79"/>
        <v>42.51152342181523</v>
      </c>
      <c r="BB62" s="65">
        <f ca="1" t="shared" si="52"/>
        <v>0.18412127665637645</v>
      </c>
      <c r="BC62" s="68">
        <f ca="1" t="shared" si="80"/>
        <v>0.022764924011588583</v>
      </c>
      <c r="BD62" s="81">
        <f t="shared" si="53"/>
        <v>0.232</v>
      </c>
      <c r="BE62" s="63">
        <f t="shared" si="54"/>
        <v>0.232</v>
      </c>
      <c r="BF62" s="67">
        <f t="shared" si="55"/>
        <v>35.90132553133049</v>
      </c>
      <c r="BG62" s="69">
        <f ca="1" t="shared" si="81"/>
        <v>1.32</v>
      </c>
      <c r="BH62" s="70">
        <f ca="1" t="shared" si="82"/>
        <v>0.30624</v>
      </c>
      <c r="BI62" s="70">
        <f ca="1" t="shared" si="56"/>
        <v>0.30624</v>
      </c>
      <c r="BJ62" s="67">
        <f ca="1" t="shared" si="57"/>
        <v>38.73350166549015</v>
      </c>
      <c r="BK62" s="65">
        <f ca="1" t="shared" si="58"/>
        <v>0.07888778735169732</v>
      </c>
      <c r="BL62" s="65">
        <f ca="1" t="shared" si="83"/>
        <v>-0.0681287401881534</v>
      </c>
      <c r="BM62" s="68">
        <f ca="1" t="shared" si="59"/>
        <v>-0.08887053326313743</v>
      </c>
      <c r="BO62" s="97">
        <f ca="1" t="shared" si="84"/>
        <v>111505.64785024917</v>
      </c>
      <c r="BP62" s="97">
        <f ca="1" t="shared" si="85"/>
        <v>112380.25103456422</v>
      </c>
      <c r="BQ62" s="97">
        <f ca="1" t="shared" si="86"/>
        <v>114044.06545042305</v>
      </c>
      <c r="BR62" s="97">
        <f ca="1" t="shared" si="60"/>
        <v>103908.90853834781</v>
      </c>
      <c r="BT62" s="97">
        <f t="shared" si="61"/>
        <v>70017.51189339523</v>
      </c>
      <c r="BU62" s="97">
        <f t="shared" si="62"/>
        <v>71541.234367457</v>
      </c>
      <c r="BV62" s="97">
        <f t="shared" si="63"/>
        <v>72962.9819038336</v>
      </c>
      <c r="BW62" s="97">
        <f t="shared" si="64"/>
        <v>72962.9819038336</v>
      </c>
      <c r="BY62" s="97">
        <f ca="1" t="shared" si="65"/>
        <v>111505.64785024917</v>
      </c>
      <c r="BZ62" s="97">
        <f ca="1" t="shared" si="66"/>
        <v>112380.25103456421</v>
      </c>
      <c r="CA62" s="97">
        <f ca="1" t="shared" si="67"/>
        <v>112380.25103456421</v>
      </c>
      <c r="CB62" s="97">
        <f ca="1" t="shared" si="68"/>
        <v>103908.90853834781</v>
      </c>
    </row>
    <row r="63" spans="2:80" ht="12.75">
      <c r="B63" s="14">
        <v>10118</v>
      </c>
      <c r="C63" s="15" t="s">
        <v>62</v>
      </c>
      <c r="D63" s="16">
        <f>RHWM!D50</f>
        <v>0</v>
      </c>
      <c r="E63" s="16">
        <f>RHWM!E50</f>
        <v>1</v>
      </c>
      <c r="F63" s="18">
        <f>RHWM!M50</f>
        <v>49.217</v>
      </c>
      <c r="G63" s="18">
        <f>RHWM!N50</f>
        <v>49.605</v>
      </c>
      <c r="H63" s="18">
        <f>RHWM!O50</f>
        <v>45.674</v>
      </c>
      <c r="I63" s="18">
        <v>3.543</v>
      </c>
      <c r="J63" s="18">
        <v>3.931</v>
      </c>
      <c r="K63" s="18">
        <v>0</v>
      </c>
      <c r="L63" s="18">
        <v>0</v>
      </c>
      <c r="M63" s="18">
        <v>3.543</v>
      </c>
      <c r="N63" s="18">
        <v>3.931</v>
      </c>
      <c r="O63" s="81">
        <f t="shared" si="24"/>
        <v>45.674</v>
      </c>
      <c r="P63" s="63">
        <f t="shared" si="25"/>
        <v>49.605</v>
      </c>
      <c r="Q63" s="63">
        <f t="shared" si="26"/>
        <v>45.674</v>
      </c>
      <c r="R63" s="63">
        <f t="shared" si="27"/>
        <v>3.9309999999999974</v>
      </c>
      <c r="S63" s="63">
        <f t="shared" si="28"/>
        <v>0</v>
      </c>
      <c r="T63" s="67">
        <f t="shared" si="69"/>
        <v>36.260745522744045</v>
      </c>
      <c r="U63" s="138">
        <f ca="1" t="shared" si="70"/>
        <v>1.14</v>
      </c>
      <c r="V63" s="66">
        <f ca="1" t="shared" si="71"/>
        <v>56.549699999999994</v>
      </c>
      <c r="W63" s="66">
        <f ca="1" t="shared" si="29"/>
        <v>45.674</v>
      </c>
      <c r="X63" s="66">
        <f ca="1" t="shared" si="30"/>
        <v>10.875699999999995</v>
      </c>
      <c r="Y63" s="63">
        <f ca="1" t="shared" si="31"/>
        <v>0</v>
      </c>
      <c r="Z63" s="67">
        <f ca="1" t="shared" si="72"/>
        <v>39.736584792455766</v>
      </c>
      <c r="AA63" s="68">
        <f ca="1" t="shared" si="73"/>
        <v>0.09585680657149065</v>
      </c>
      <c r="AB63" s="81">
        <f t="shared" si="74"/>
        <v>47.6395</v>
      </c>
      <c r="AC63" s="63">
        <f t="shared" si="32"/>
        <v>49.605</v>
      </c>
      <c r="AD63" s="63">
        <f t="shared" si="33"/>
        <v>47.6395</v>
      </c>
      <c r="AE63" s="63">
        <f t="shared" si="34"/>
        <v>1.9654999999999987</v>
      </c>
      <c r="AF63" s="63">
        <f t="shared" si="35"/>
        <v>0</v>
      </c>
      <c r="AG63" s="67">
        <f t="shared" si="36"/>
        <v>36.07481379823044</v>
      </c>
      <c r="AH63" s="65">
        <f ca="1" t="shared" si="37"/>
        <v>1.14</v>
      </c>
      <c r="AI63" s="66">
        <f ca="1" t="shared" si="38"/>
        <v>56.549699999999994</v>
      </c>
      <c r="AJ63" s="66">
        <f ca="1" t="shared" si="39"/>
        <v>47.6395</v>
      </c>
      <c r="AK63" s="66">
        <f ca="1" t="shared" si="40"/>
        <v>8.910199999999996</v>
      </c>
      <c r="AL63" s="63">
        <f ca="1" t="shared" si="41"/>
        <v>0</v>
      </c>
      <c r="AM63" s="67">
        <f ca="1" t="shared" si="42"/>
        <v>39.30809740145504</v>
      </c>
      <c r="AN63" s="65">
        <f ca="1" t="shared" si="43"/>
        <v>0.08962717372038687</v>
      </c>
      <c r="AO63" s="68">
        <f ca="1" t="shared" si="44"/>
        <v>-0.010783196221786806</v>
      </c>
      <c r="AP63" s="81">
        <f t="shared" si="75"/>
        <v>49.605</v>
      </c>
      <c r="AQ63" s="63">
        <f t="shared" si="76"/>
        <v>49.605</v>
      </c>
      <c r="AR63" s="63">
        <f t="shared" si="45"/>
        <v>49.605</v>
      </c>
      <c r="AS63" s="63">
        <f t="shared" si="46"/>
        <v>0</v>
      </c>
      <c r="AT63" s="63">
        <f t="shared" si="47"/>
        <v>0</v>
      </c>
      <c r="AU63" s="67">
        <f t="shared" si="48"/>
        <v>35.90132553133049</v>
      </c>
      <c r="AV63" s="69">
        <f ca="1" t="shared" si="77"/>
        <v>1.14</v>
      </c>
      <c r="AW63" s="66">
        <f ca="1" t="shared" si="78"/>
        <v>56.549699999999994</v>
      </c>
      <c r="AX63" s="66">
        <f ca="1" t="shared" si="49"/>
        <v>49.605</v>
      </c>
      <c r="AY63" s="66">
        <f ca="1" t="shared" si="50"/>
        <v>6.944699999999997</v>
      </c>
      <c r="AZ63" s="63">
        <f ca="1" t="shared" si="51"/>
        <v>0</v>
      </c>
      <c r="BA63" s="67">
        <f ca="1" t="shared" si="79"/>
        <v>39.25755343578605</v>
      </c>
      <c r="BB63" s="65">
        <f ca="1" t="shared" si="52"/>
        <v>0.09348479073639315</v>
      </c>
      <c r="BC63" s="68">
        <f ca="1" t="shared" si="80"/>
        <v>-0.012055171806326537</v>
      </c>
      <c r="BD63" s="81">
        <f t="shared" si="53"/>
        <v>49.605</v>
      </c>
      <c r="BE63" s="63">
        <f t="shared" si="54"/>
        <v>49.605</v>
      </c>
      <c r="BF63" s="67">
        <f t="shared" si="55"/>
        <v>35.90132553133049</v>
      </c>
      <c r="BG63" s="69">
        <f ca="1" t="shared" si="81"/>
        <v>1.14</v>
      </c>
      <c r="BH63" s="70">
        <f ca="1" t="shared" si="82"/>
        <v>56.549699999999994</v>
      </c>
      <c r="BI63" s="70">
        <f ca="1" t="shared" si="56"/>
        <v>56.549699999999994</v>
      </c>
      <c r="BJ63" s="67">
        <f ca="1" t="shared" si="57"/>
        <v>38.73350166549015</v>
      </c>
      <c r="BK63" s="65">
        <f ca="1" t="shared" si="58"/>
        <v>0.07888778735169732</v>
      </c>
      <c r="BL63" s="65">
        <f ca="1" t="shared" si="83"/>
        <v>-0.025243315000640254</v>
      </c>
      <c r="BM63" s="68">
        <f ca="1" t="shared" si="59"/>
        <v>-0.013349068508639816</v>
      </c>
      <c r="BO63" s="97">
        <f ca="1" t="shared" si="84"/>
        <v>19684525.473572314</v>
      </c>
      <c r="BP63" s="97">
        <f ca="1" t="shared" si="85"/>
        <v>19472263.372858025</v>
      </c>
      <c r="BQ63" s="97">
        <f ca="1" t="shared" si="86"/>
        <v>19447225.137062393</v>
      </c>
      <c r="BR63" s="97">
        <f ca="1" t="shared" si="60"/>
        <v>19187622.796404805</v>
      </c>
      <c r="BT63" s="97">
        <f t="shared" si="61"/>
        <v>15756737.107304092</v>
      </c>
      <c r="BU63" s="97">
        <f t="shared" si="62"/>
        <v>15675942.372920291</v>
      </c>
      <c r="BV63" s="97">
        <f t="shared" si="63"/>
        <v>15600554.816119246</v>
      </c>
      <c r="BW63" s="97">
        <f t="shared" si="64"/>
        <v>15600554.816119246</v>
      </c>
      <c r="BY63" s="97">
        <f ca="1" t="shared" si="65"/>
        <v>19684525.473572314</v>
      </c>
      <c r="BZ63" s="97">
        <f ca="1" t="shared" si="66"/>
        <v>19472263.37285802</v>
      </c>
      <c r="CA63" s="97">
        <f ca="1" t="shared" si="67"/>
        <v>19472263.37285802</v>
      </c>
      <c r="CB63" s="97">
        <f ca="1" t="shared" si="68"/>
        <v>19187622.7964048</v>
      </c>
    </row>
    <row r="64" spans="2:80" ht="12.75">
      <c r="B64" s="14">
        <v>10121</v>
      </c>
      <c r="C64" s="15" t="s">
        <v>63</v>
      </c>
      <c r="D64" s="16">
        <f>RHWM!D51</f>
        <v>0</v>
      </c>
      <c r="E64" s="16">
        <f>RHWM!E51</f>
        <v>1</v>
      </c>
      <c r="F64" s="18">
        <f>RHWM!M51</f>
        <v>39.494</v>
      </c>
      <c r="G64" s="18">
        <f>RHWM!N51</f>
        <v>39.47</v>
      </c>
      <c r="H64" s="18">
        <f>RHWM!O51</f>
        <v>40.875</v>
      </c>
      <c r="I64" s="18">
        <v>0</v>
      </c>
      <c r="J64" s="18">
        <v>0</v>
      </c>
      <c r="K64" s="18">
        <v>0</v>
      </c>
      <c r="L64" s="18">
        <v>0</v>
      </c>
      <c r="M64" s="18">
        <v>0</v>
      </c>
      <c r="N64" s="18">
        <v>0</v>
      </c>
      <c r="O64" s="81">
        <f t="shared" si="24"/>
        <v>40.875</v>
      </c>
      <c r="P64" s="63">
        <f t="shared" si="25"/>
        <v>39.47</v>
      </c>
      <c r="Q64" s="63">
        <f t="shared" si="26"/>
        <v>39.47</v>
      </c>
      <c r="R64" s="63">
        <f t="shared" si="27"/>
        <v>0</v>
      </c>
      <c r="S64" s="63">
        <f t="shared" si="28"/>
        <v>1.4050000000000011</v>
      </c>
      <c r="T64" s="67">
        <f t="shared" si="69"/>
        <v>33.949064274110405</v>
      </c>
      <c r="U64" s="138">
        <f ca="1" t="shared" si="70"/>
        <v>0.92</v>
      </c>
      <c r="V64" s="66">
        <f ca="1" t="shared" si="71"/>
        <v>36.312400000000004</v>
      </c>
      <c r="W64" s="66">
        <f ca="1" t="shared" si="29"/>
        <v>36.312400000000004</v>
      </c>
      <c r="X64" s="66">
        <f ca="1" t="shared" si="30"/>
        <v>0</v>
      </c>
      <c r="Y64" s="63">
        <f ca="1" t="shared" si="31"/>
        <v>4.562599999999996</v>
      </c>
      <c r="Z64" s="67">
        <f ca="1" t="shared" si="72"/>
        <v>34.16862471073118</v>
      </c>
      <c r="AA64" s="68">
        <f ca="1" t="shared" si="73"/>
        <v>0.006467348697684505</v>
      </c>
      <c r="AB64" s="81">
        <f t="shared" si="74"/>
        <v>40.1725</v>
      </c>
      <c r="AC64" s="63">
        <f t="shared" si="32"/>
        <v>39.47</v>
      </c>
      <c r="AD64" s="63">
        <f t="shared" si="33"/>
        <v>39.47</v>
      </c>
      <c r="AE64" s="63">
        <f t="shared" si="34"/>
        <v>0</v>
      </c>
      <c r="AF64" s="63">
        <f t="shared" si="35"/>
        <v>0.7025000000000006</v>
      </c>
      <c r="AG64" s="67">
        <f t="shared" si="36"/>
        <v>34.95898946171183</v>
      </c>
      <c r="AH64" s="65">
        <f ca="1" t="shared" si="37"/>
        <v>0.92</v>
      </c>
      <c r="AI64" s="66">
        <f ca="1" t="shared" si="38"/>
        <v>36.312400000000004</v>
      </c>
      <c r="AJ64" s="66">
        <f ca="1" t="shared" si="39"/>
        <v>36.312400000000004</v>
      </c>
      <c r="AK64" s="66">
        <f ca="1" t="shared" si="40"/>
        <v>0</v>
      </c>
      <c r="AL64" s="63">
        <f ca="1" t="shared" si="41"/>
        <v>3.8600999999999956</v>
      </c>
      <c r="AM64" s="67">
        <f ca="1" t="shared" si="42"/>
        <v>34.85446513131041</v>
      </c>
      <c r="AN64" s="65">
        <f ca="1" t="shared" si="43"/>
        <v>-0.0029899128095763894</v>
      </c>
      <c r="AO64" s="68">
        <f ca="1" t="shared" si="44"/>
        <v>0.020072227851881674</v>
      </c>
      <c r="AP64" s="81">
        <f t="shared" si="75"/>
        <v>40.875</v>
      </c>
      <c r="AQ64" s="63">
        <f t="shared" si="76"/>
        <v>39.47</v>
      </c>
      <c r="AR64" s="63">
        <f t="shared" si="45"/>
        <v>39.47</v>
      </c>
      <c r="AS64" s="63">
        <f t="shared" si="46"/>
        <v>0</v>
      </c>
      <c r="AT64" s="63">
        <f t="shared" si="47"/>
        <v>1.4050000000000011</v>
      </c>
      <c r="AU64" s="67">
        <f t="shared" si="48"/>
        <v>35.90132553133049</v>
      </c>
      <c r="AV64" s="69">
        <f ca="1" t="shared" si="77"/>
        <v>0.92</v>
      </c>
      <c r="AW64" s="66">
        <f ca="1" t="shared" si="78"/>
        <v>36.312400000000004</v>
      </c>
      <c r="AX64" s="66">
        <f ca="1" t="shared" si="49"/>
        <v>36.312400000000004</v>
      </c>
      <c r="AY64" s="66">
        <f ca="1" t="shared" si="50"/>
        <v>0</v>
      </c>
      <c r="AZ64" s="63">
        <f ca="1" t="shared" si="51"/>
        <v>4.562599999999996</v>
      </c>
      <c r="BA64" s="67">
        <f ca="1" t="shared" si="79"/>
        <v>35.9168109167961</v>
      </c>
      <c r="BB64" s="65">
        <f ca="1" t="shared" si="52"/>
        <v>0.00043133185854360434</v>
      </c>
      <c r="BC64" s="68">
        <f ca="1" t="shared" si="80"/>
        <v>0.051163493434837504</v>
      </c>
      <c r="BD64" s="81">
        <f t="shared" si="53"/>
        <v>39.47</v>
      </c>
      <c r="BE64" s="63">
        <f t="shared" si="54"/>
        <v>39.47</v>
      </c>
      <c r="BF64" s="67">
        <f t="shared" si="55"/>
        <v>35.90132553133049</v>
      </c>
      <c r="BG64" s="69">
        <f ca="1" t="shared" si="81"/>
        <v>0.92</v>
      </c>
      <c r="BH64" s="70">
        <f ca="1" t="shared" si="82"/>
        <v>36.312400000000004</v>
      </c>
      <c r="BI64" s="70">
        <f ca="1" t="shared" si="56"/>
        <v>36.312400000000004</v>
      </c>
      <c r="BJ64" s="67">
        <f ca="1" t="shared" si="57"/>
        <v>38.73350166549015</v>
      </c>
      <c r="BK64" s="65">
        <f ca="1" t="shared" si="58"/>
        <v>0.07888778735169732</v>
      </c>
      <c r="BL64" s="65">
        <f ca="1" t="shared" si="83"/>
        <v>0.13359849842962235</v>
      </c>
      <c r="BM64" s="68">
        <f ca="1" t="shared" si="59"/>
        <v>0.07842262931469945</v>
      </c>
      <c r="BO64" s="97">
        <f ca="1" t="shared" si="84"/>
        <v>10868924.167206567</v>
      </c>
      <c r="BP64" s="97">
        <f ca="1" t="shared" si="85"/>
        <v>11087087.68959556</v>
      </c>
      <c r="BQ64" s="97">
        <f ca="1" t="shared" si="86"/>
        <v>11425016.297479186</v>
      </c>
      <c r="BR64" s="97">
        <f ca="1" t="shared" si="60"/>
        <v>12320996.115490794</v>
      </c>
      <c r="BT64" s="97">
        <f t="shared" si="61"/>
        <v>11738133.406036446</v>
      </c>
      <c r="BU64" s="97">
        <f t="shared" si="62"/>
        <v>12087322.31111099</v>
      </c>
      <c r="BV64" s="97">
        <f t="shared" si="63"/>
        <v>12413141.792001344</v>
      </c>
      <c r="BW64" s="97">
        <f t="shared" si="64"/>
        <v>12413141.792001344</v>
      </c>
      <c r="BY64" s="97">
        <f ca="1" t="shared" si="65"/>
        <v>10868924.167206565</v>
      </c>
      <c r="BZ64" s="97">
        <f ca="1" t="shared" si="66"/>
        <v>11087087.68959556</v>
      </c>
      <c r="CA64" s="97">
        <f ca="1" t="shared" si="67"/>
        <v>11087087.68959556</v>
      </c>
      <c r="CB64" s="97">
        <f ca="1" t="shared" si="68"/>
        <v>12320996.115490796</v>
      </c>
    </row>
    <row r="65" spans="2:80" ht="12.75">
      <c r="B65" s="14">
        <v>10123</v>
      </c>
      <c r="C65" s="15" t="s">
        <v>64</v>
      </c>
      <c r="D65" s="16">
        <f>RHWM!D52</f>
        <v>1</v>
      </c>
      <c r="E65" s="16">
        <f>RHWM!E52</f>
        <v>0</v>
      </c>
      <c r="F65" s="18">
        <f>RHWM!M52</f>
        <v>473.245</v>
      </c>
      <c r="G65" s="18">
        <f>RHWM!N52</f>
        <v>472.121</v>
      </c>
      <c r="H65" s="18">
        <f>RHWM!O52</f>
        <v>549.199</v>
      </c>
      <c r="I65" s="18">
        <v>0</v>
      </c>
      <c r="J65" s="18">
        <v>0</v>
      </c>
      <c r="K65" s="18">
        <v>0</v>
      </c>
      <c r="L65" s="18">
        <v>0</v>
      </c>
      <c r="M65" s="18">
        <v>0</v>
      </c>
      <c r="N65" s="18">
        <v>0</v>
      </c>
      <c r="O65" s="81">
        <f t="shared" si="24"/>
        <v>549.199</v>
      </c>
      <c r="P65" s="63">
        <f t="shared" si="25"/>
        <v>472.121</v>
      </c>
      <c r="Q65" s="63">
        <f t="shared" si="26"/>
        <v>472.121</v>
      </c>
      <c r="R65" s="63">
        <f t="shared" si="27"/>
        <v>0</v>
      </c>
      <c r="S65" s="63">
        <f t="shared" si="28"/>
        <v>77.07799999999997</v>
      </c>
      <c r="T65" s="67">
        <f t="shared" si="69"/>
        <v>33.949064274110405</v>
      </c>
      <c r="U65" s="138">
        <f ca="1" t="shared" si="70"/>
        <v>0.98</v>
      </c>
      <c r="V65" s="66">
        <f ca="1" t="shared" si="71"/>
        <v>462.67857999999995</v>
      </c>
      <c r="W65" s="66">
        <f ca="1" t="shared" si="29"/>
        <v>462.67857999999995</v>
      </c>
      <c r="X65" s="66">
        <f ca="1" t="shared" si="30"/>
        <v>0</v>
      </c>
      <c r="Y65" s="63">
        <f ca="1" t="shared" si="31"/>
        <v>86.52042</v>
      </c>
      <c r="Z65" s="67">
        <f ca="1" t="shared" si="72"/>
        <v>34.16862471073118</v>
      </c>
      <c r="AA65" s="68">
        <f ca="1" t="shared" si="73"/>
        <v>0.006467348697684505</v>
      </c>
      <c r="AB65" s="81">
        <f t="shared" si="74"/>
        <v>510.65999999999997</v>
      </c>
      <c r="AC65" s="63">
        <f t="shared" si="32"/>
        <v>472.121</v>
      </c>
      <c r="AD65" s="63">
        <f t="shared" si="33"/>
        <v>472.121</v>
      </c>
      <c r="AE65" s="63">
        <f t="shared" si="34"/>
        <v>0</v>
      </c>
      <c r="AF65" s="63">
        <f t="shared" si="35"/>
        <v>38.53899999999999</v>
      </c>
      <c r="AG65" s="67">
        <f t="shared" si="36"/>
        <v>34.95898946171183</v>
      </c>
      <c r="AH65" s="65">
        <f ca="1" t="shared" si="37"/>
        <v>0.98</v>
      </c>
      <c r="AI65" s="66">
        <f ca="1" t="shared" si="38"/>
        <v>462.67857999999995</v>
      </c>
      <c r="AJ65" s="66">
        <f ca="1" t="shared" si="39"/>
        <v>462.67857999999995</v>
      </c>
      <c r="AK65" s="66">
        <f ca="1" t="shared" si="40"/>
        <v>0</v>
      </c>
      <c r="AL65" s="63">
        <f ca="1" t="shared" si="41"/>
        <v>47.981420000000014</v>
      </c>
      <c r="AM65" s="67">
        <f ca="1" t="shared" si="42"/>
        <v>34.85446513131041</v>
      </c>
      <c r="AN65" s="65">
        <f ca="1" t="shared" si="43"/>
        <v>-0.0029899128095763894</v>
      </c>
      <c r="AO65" s="68">
        <f ca="1" t="shared" si="44"/>
        <v>0.020072227851881674</v>
      </c>
      <c r="AP65" s="81">
        <f t="shared" si="75"/>
        <v>549.199</v>
      </c>
      <c r="AQ65" s="63">
        <f t="shared" si="76"/>
        <v>472.121</v>
      </c>
      <c r="AR65" s="63">
        <f t="shared" si="45"/>
        <v>472.121</v>
      </c>
      <c r="AS65" s="63">
        <f t="shared" si="46"/>
        <v>0</v>
      </c>
      <c r="AT65" s="63">
        <f t="shared" si="47"/>
        <v>77.07799999999997</v>
      </c>
      <c r="AU65" s="67">
        <f t="shared" si="48"/>
        <v>35.90132553133049</v>
      </c>
      <c r="AV65" s="69">
        <f ca="1" t="shared" si="77"/>
        <v>0.98</v>
      </c>
      <c r="AW65" s="66">
        <f ca="1" t="shared" si="78"/>
        <v>462.67857999999995</v>
      </c>
      <c r="AX65" s="66">
        <f ca="1" t="shared" si="49"/>
        <v>462.67857999999995</v>
      </c>
      <c r="AY65" s="66">
        <f ca="1" t="shared" si="50"/>
        <v>0</v>
      </c>
      <c r="AZ65" s="63">
        <f ca="1" t="shared" si="51"/>
        <v>86.52042</v>
      </c>
      <c r="BA65" s="67">
        <f ca="1" t="shared" si="79"/>
        <v>35.9168109167961</v>
      </c>
      <c r="BB65" s="65">
        <f ca="1" t="shared" si="52"/>
        <v>0.00043133185854360434</v>
      </c>
      <c r="BC65" s="68">
        <f ca="1" t="shared" si="80"/>
        <v>0.051163493434837504</v>
      </c>
      <c r="BD65" s="81">
        <f t="shared" si="53"/>
        <v>472.121</v>
      </c>
      <c r="BE65" s="63">
        <f t="shared" si="54"/>
        <v>472.121</v>
      </c>
      <c r="BF65" s="67">
        <f t="shared" si="55"/>
        <v>35.90132553133049</v>
      </c>
      <c r="BG65" s="69">
        <f ca="1" t="shared" si="81"/>
        <v>0.98</v>
      </c>
      <c r="BH65" s="70">
        <f ca="1" t="shared" si="82"/>
        <v>462.67857999999995</v>
      </c>
      <c r="BI65" s="70">
        <f ca="1" t="shared" si="56"/>
        <v>462.67857999999995</v>
      </c>
      <c r="BJ65" s="67">
        <f ca="1" t="shared" si="57"/>
        <v>38.73350166549015</v>
      </c>
      <c r="BK65" s="65">
        <f ca="1" t="shared" si="58"/>
        <v>0.07888778735169732</v>
      </c>
      <c r="BL65" s="65">
        <f ca="1" t="shared" si="83"/>
        <v>0.13359849842962235</v>
      </c>
      <c r="BM65" s="68">
        <f ca="1" t="shared" si="59"/>
        <v>0.07842262931469945</v>
      </c>
      <c r="BO65" s="97">
        <f ca="1" t="shared" si="84"/>
        <v>138487635.07261473</v>
      </c>
      <c r="BP65" s="97">
        <f ca="1" t="shared" si="85"/>
        <v>141267390.43846053</v>
      </c>
      <c r="BQ65" s="97">
        <f ca="1" t="shared" si="86"/>
        <v>145573146.28045863</v>
      </c>
      <c r="BR65" s="97">
        <f ca="1" t="shared" si="60"/>
        <v>156989375.16938558</v>
      </c>
      <c r="BT65" s="97">
        <f t="shared" si="61"/>
        <v>140405859.68561777</v>
      </c>
      <c r="BU65" s="97">
        <f t="shared" si="62"/>
        <v>144582688.03759897</v>
      </c>
      <c r="BV65" s="97">
        <f t="shared" si="63"/>
        <v>148479982.669913</v>
      </c>
      <c r="BW65" s="97">
        <f t="shared" si="64"/>
        <v>148479982.669913</v>
      </c>
      <c r="BY65" s="97">
        <f ca="1" t="shared" si="65"/>
        <v>138487635.07261473</v>
      </c>
      <c r="BZ65" s="97">
        <f ca="1" t="shared" si="66"/>
        <v>141267390.43846053</v>
      </c>
      <c r="CA65" s="97">
        <f ca="1" t="shared" si="67"/>
        <v>141267390.43846053</v>
      </c>
      <c r="CB65" s="97">
        <f ca="1" t="shared" si="68"/>
        <v>156989375.16938555</v>
      </c>
    </row>
    <row r="66" spans="2:80" ht="12.75">
      <c r="B66" s="14">
        <v>10136</v>
      </c>
      <c r="C66" s="15" t="s">
        <v>65</v>
      </c>
      <c r="D66" s="16">
        <f>RHWM!D53</f>
        <v>0</v>
      </c>
      <c r="E66" s="16">
        <f>RHWM!E53</f>
        <v>1</v>
      </c>
      <c r="F66" s="18">
        <f>RHWM!M53</f>
        <v>18.396</v>
      </c>
      <c r="G66" s="18">
        <f>RHWM!N53</f>
        <v>18.434</v>
      </c>
      <c r="H66" s="18">
        <f>RHWM!O53</f>
        <v>18.537</v>
      </c>
      <c r="I66" s="18">
        <v>0</v>
      </c>
      <c r="J66" s="18">
        <v>0</v>
      </c>
      <c r="K66" s="18">
        <v>0</v>
      </c>
      <c r="L66" s="18">
        <v>0</v>
      </c>
      <c r="M66" s="18">
        <v>0</v>
      </c>
      <c r="N66" s="18">
        <v>0</v>
      </c>
      <c r="O66" s="81">
        <f t="shared" si="24"/>
        <v>18.537</v>
      </c>
      <c r="P66" s="63">
        <f t="shared" si="25"/>
        <v>18.434</v>
      </c>
      <c r="Q66" s="63">
        <f t="shared" si="26"/>
        <v>18.434</v>
      </c>
      <c r="R66" s="63">
        <f t="shared" si="27"/>
        <v>0</v>
      </c>
      <c r="S66" s="63">
        <f t="shared" si="28"/>
        <v>0.10299999999999798</v>
      </c>
      <c r="T66" s="67">
        <f t="shared" si="69"/>
        <v>33.949064274110405</v>
      </c>
      <c r="U66" s="138">
        <f ca="1" t="shared" si="70"/>
        <v>1.3</v>
      </c>
      <c r="V66" s="66">
        <f ca="1" t="shared" si="71"/>
        <v>23.9642</v>
      </c>
      <c r="W66" s="66">
        <f ca="1" t="shared" si="29"/>
        <v>18.537</v>
      </c>
      <c r="X66" s="66">
        <f ca="1" t="shared" si="30"/>
        <v>5.427200000000003</v>
      </c>
      <c r="Y66" s="63">
        <f ca="1" t="shared" si="31"/>
        <v>0</v>
      </c>
      <c r="Z66" s="67">
        <f ca="1" t="shared" si="72"/>
        <v>40.72527604772218</v>
      </c>
      <c r="AA66" s="68">
        <f ca="1" t="shared" si="73"/>
        <v>0.1995993680090713</v>
      </c>
      <c r="AB66" s="81">
        <f t="shared" si="74"/>
        <v>18.485500000000002</v>
      </c>
      <c r="AC66" s="63">
        <f t="shared" si="32"/>
        <v>18.434</v>
      </c>
      <c r="AD66" s="63">
        <f t="shared" si="33"/>
        <v>18.434</v>
      </c>
      <c r="AE66" s="63">
        <f t="shared" si="34"/>
        <v>0</v>
      </c>
      <c r="AF66" s="63">
        <f t="shared" si="35"/>
        <v>0.05150000000000077</v>
      </c>
      <c r="AG66" s="67">
        <f t="shared" si="36"/>
        <v>34.95898946171183</v>
      </c>
      <c r="AH66" s="65">
        <f ca="1" t="shared" si="37"/>
        <v>1.3</v>
      </c>
      <c r="AI66" s="66">
        <f ca="1" t="shared" si="38"/>
        <v>23.9642</v>
      </c>
      <c r="AJ66" s="66">
        <f ca="1" t="shared" si="39"/>
        <v>18.485500000000002</v>
      </c>
      <c r="AK66" s="66">
        <f ca="1" t="shared" si="40"/>
        <v>5.4787</v>
      </c>
      <c r="AL66" s="63">
        <f ca="1" t="shared" si="41"/>
        <v>0</v>
      </c>
      <c r="AM66" s="67">
        <f ca="1" t="shared" si="42"/>
        <v>41.31653713392638</v>
      </c>
      <c r="AN66" s="65">
        <f ca="1" t="shared" si="43"/>
        <v>0.18185730680738166</v>
      </c>
      <c r="AO66" s="68">
        <f ca="1" t="shared" si="44"/>
        <v>0.014518283080791283</v>
      </c>
      <c r="AP66" s="81">
        <f t="shared" si="75"/>
        <v>18.537</v>
      </c>
      <c r="AQ66" s="63">
        <f t="shared" si="76"/>
        <v>18.434</v>
      </c>
      <c r="AR66" s="63">
        <f t="shared" si="45"/>
        <v>18.434</v>
      </c>
      <c r="AS66" s="63">
        <f t="shared" si="46"/>
        <v>0</v>
      </c>
      <c r="AT66" s="63">
        <f t="shared" si="47"/>
        <v>0.10299999999999798</v>
      </c>
      <c r="AU66" s="67">
        <f t="shared" si="48"/>
        <v>35.90132553133049</v>
      </c>
      <c r="AV66" s="69">
        <f ca="1" t="shared" si="77"/>
        <v>1.3</v>
      </c>
      <c r="AW66" s="66">
        <f ca="1" t="shared" si="78"/>
        <v>23.9642</v>
      </c>
      <c r="AX66" s="66">
        <f ca="1" t="shared" si="49"/>
        <v>18.537</v>
      </c>
      <c r="AY66" s="66">
        <f ca="1" t="shared" si="50"/>
        <v>5.427200000000003</v>
      </c>
      <c r="AZ66" s="63">
        <f ca="1" t="shared" si="51"/>
        <v>0</v>
      </c>
      <c r="BA66" s="67">
        <f ca="1" t="shared" si="79"/>
        <v>42.077548508385405</v>
      </c>
      <c r="BB66" s="65">
        <f ca="1" t="shared" si="52"/>
        <v>0.17203328527981587</v>
      </c>
      <c r="BC66" s="68">
        <f ca="1" t="shared" si="80"/>
        <v>0.0332047463368601</v>
      </c>
      <c r="BD66" s="81">
        <f t="shared" si="53"/>
        <v>18.434</v>
      </c>
      <c r="BE66" s="63">
        <f t="shared" si="54"/>
        <v>18.434</v>
      </c>
      <c r="BF66" s="67">
        <f t="shared" si="55"/>
        <v>35.90132553133049</v>
      </c>
      <c r="BG66" s="69">
        <f ca="1" t="shared" si="81"/>
        <v>1.3</v>
      </c>
      <c r="BH66" s="70">
        <f ca="1" t="shared" si="82"/>
        <v>23.9642</v>
      </c>
      <c r="BI66" s="70">
        <f ca="1" t="shared" si="56"/>
        <v>23.9642</v>
      </c>
      <c r="BJ66" s="67">
        <f ca="1" t="shared" si="57"/>
        <v>38.73350166549015</v>
      </c>
      <c r="BK66" s="65">
        <f ca="1" t="shared" si="58"/>
        <v>0.07888778735169732</v>
      </c>
      <c r="BL66" s="65">
        <f ca="1" t="shared" si="83"/>
        <v>-0.04890757228749176</v>
      </c>
      <c r="BM66" s="68">
        <f ca="1" t="shared" si="59"/>
        <v>-0.07947342374826893</v>
      </c>
      <c r="BO66" s="97">
        <f ca="1" t="shared" si="84"/>
        <v>8549310.263902338</v>
      </c>
      <c r="BP66" s="97">
        <f ca="1" t="shared" si="85"/>
        <v>8673431.570459187</v>
      </c>
      <c r="BQ66" s="97">
        <f ca="1" t="shared" si="86"/>
        <v>8833187.942570329</v>
      </c>
      <c r="BR66" s="97">
        <f ca="1" t="shared" si="60"/>
        <v>8131184.2541623395</v>
      </c>
      <c r="BT66" s="97">
        <f t="shared" si="61"/>
        <v>5482157.365261612</v>
      </c>
      <c r="BU66" s="97">
        <f t="shared" si="62"/>
        <v>5645241.942817836</v>
      </c>
      <c r="BV66" s="97">
        <f t="shared" si="63"/>
        <v>5797412.105238225</v>
      </c>
      <c r="BW66" s="97">
        <f t="shared" si="64"/>
        <v>5797412.105238225</v>
      </c>
      <c r="BY66" s="97">
        <f ca="1" t="shared" si="65"/>
        <v>8549310.263902338</v>
      </c>
      <c r="BZ66" s="97">
        <f ca="1" t="shared" si="66"/>
        <v>8673431.570459187</v>
      </c>
      <c r="CA66" s="97">
        <f ca="1" t="shared" si="67"/>
        <v>8673431.570459187</v>
      </c>
      <c r="CB66" s="97">
        <f ca="1" t="shared" si="68"/>
        <v>8131184.254162339</v>
      </c>
    </row>
    <row r="67" spans="2:80" ht="12.75">
      <c r="B67" s="14">
        <v>10142</v>
      </c>
      <c r="C67" s="15" t="s">
        <v>66</v>
      </c>
      <c r="D67" s="16">
        <f>RHWM!D54</f>
        <v>1</v>
      </c>
      <c r="E67" s="16">
        <f>RHWM!E54</f>
        <v>0</v>
      </c>
      <c r="F67" s="18">
        <f>RHWM!M54</f>
        <v>3.314</v>
      </c>
      <c r="G67" s="18">
        <f>RHWM!N54</f>
        <v>3.347</v>
      </c>
      <c r="H67" s="18">
        <f>RHWM!O54</f>
        <v>2.687</v>
      </c>
      <c r="I67" s="18">
        <v>0.627</v>
      </c>
      <c r="J67" s="18">
        <v>0.66</v>
      </c>
      <c r="K67" s="18">
        <v>0.627</v>
      </c>
      <c r="L67" s="18">
        <v>0.66</v>
      </c>
      <c r="M67" s="18">
        <v>0</v>
      </c>
      <c r="N67" s="18">
        <v>0</v>
      </c>
      <c r="O67" s="81">
        <f t="shared" si="24"/>
        <v>2.687</v>
      </c>
      <c r="P67" s="63">
        <f t="shared" si="25"/>
        <v>3.347</v>
      </c>
      <c r="Q67" s="63">
        <f t="shared" si="26"/>
        <v>2.687</v>
      </c>
      <c r="R67" s="63">
        <f t="shared" si="27"/>
        <v>0.6600000000000001</v>
      </c>
      <c r="S67" s="63">
        <f t="shared" si="28"/>
        <v>0</v>
      </c>
      <c r="T67" s="67">
        <f t="shared" si="69"/>
        <v>39.70132527772174</v>
      </c>
      <c r="U67" s="138">
        <f ca="1" t="shared" si="70"/>
        <v>0.93</v>
      </c>
      <c r="V67" s="66">
        <f ca="1" t="shared" si="71"/>
        <v>3.1127100000000003</v>
      </c>
      <c r="W67" s="66">
        <f ca="1" t="shared" si="29"/>
        <v>2.687</v>
      </c>
      <c r="X67" s="66">
        <f ca="1" t="shared" si="30"/>
        <v>0.4257100000000005</v>
      </c>
      <c r="Y67" s="63">
        <f ca="1" t="shared" si="31"/>
        <v>0</v>
      </c>
      <c r="Z67" s="67">
        <f ca="1" t="shared" si="72"/>
        <v>38.12816156909403</v>
      </c>
      <c r="AA67" s="68">
        <f ca="1" t="shared" si="73"/>
        <v>-0.03962496711691599</v>
      </c>
      <c r="AB67" s="81">
        <f t="shared" si="74"/>
        <v>3.017</v>
      </c>
      <c r="AC67" s="63">
        <f t="shared" si="32"/>
        <v>3.347</v>
      </c>
      <c r="AD67" s="63">
        <f t="shared" si="33"/>
        <v>3.017</v>
      </c>
      <c r="AE67" s="63">
        <f t="shared" si="34"/>
        <v>0.33000000000000007</v>
      </c>
      <c r="AF67" s="63">
        <f t="shared" si="35"/>
        <v>0</v>
      </c>
      <c r="AG67" s="67">
        <f t="shared" si="36"/>
        <v>37.735545624733966</v>
      </c>
      <c r="AH67" s="65">
        <f ca="1" t="shared" si="37"/>
        <v>0.93</v>
      </c>
      <c r="AI67" s="66">
        <f ca="1" t="shared" si="38"/>
        <v>3.1127100000000003</v>
      </c>
      <c r="AJ67" s="66">
        <f ca="1" t="shared" si="39"/>
        <v>3.017</v>
      </c>
      <c r="AK67" s="66">
        <f ca="1" t="shared" si="40"/>
        <v>0.0957100000000004</v>
      </c>
      <c r="AL67" s="63">
        <f ca="1" t="shared" si="41"/>
        <v>0</v>
      </c>
      <c r="AM67" s="67">
        <f ca="1" t="shared" si="42"/>
        <v>35.72357736543511</v>
      </c>
      <c r="AN67" s="65">
        <f ca="1" t="shared" si="43"/>
        <v>-0.05331758759518501</v>
      </c>
      <c r="AO67" s="68">
        <f ca="1" t="shared" si="44"/>
        <v>-0.06306583125707355</v>
      </c>
      <c r="AP67" s="81">
        <f t="shared" si="75"/>
        <v>3.347</v>
      </c>
      <c r="AQ67" s="63">
        <f t="shared" si="76"/>
        <v>3.347</v>
      </c>
      <c r="AR67" s="63">
        <f t="shared" si="45"/>
        <v>3.347</v>
      </c>
      <c r="AS67" s="63">
        <f t="shared" si="46"/>
        <v>0</v>
      </c>
      <c r="AT67" s="63">
        <f t="shared" si="47"/>
        <v>0</v>
      </c>
      <c r="AU67" s="67">
        <f t="shared" si="48"/>
        <v>35.90132553133049</v>
      </c>
      <c r="AV67" s="69">
        <f ca="1" t="shared" si="77"/>
        <v>0.93</v>
      </c>
      <c r="AW67" s="66">
        <f ca="1" t="shared" si="78"/>
        <v>3.1127100000000003</v>
      </c>
      <c r="AX67" s="66">
        <f ca="1" t="shared" si="49"/>
        <v>3.1127100000000003</v>
      </c>
      <c r="AY67" s="66">
        <f ca="1" t="shared" si="50"/>
        <v>0</v>
      </c>
      <c r="AZ67" s="63">
        <f ca="1" t="shared" si="51"/>
        <v>0.23428999999999967</v>
      </c>
      <c r="BA67" s="67">
        <f ca="1" t="shared" si="79"/>
        <v>35.9168109167961</v>
      </c>
      <c r="BB67" s="65">
        <f ca="1" t="shared" si="52"/>
        <v>0.00043133185854360434</v>
      </c>
      <c r="BC67" s="68">
        <f ca="1" t="shared" si="80"/>
        <v>-0.057997830508838666</v>
      </c>
      <c r="BD67" s="81">
        <f t="shared" si="53"/>
        <v>3.347</v>
      </c>
      <c r="BE67" s="63">
        <f t="shared" si="54"/>
        <v>3.347</v>
      </c>
      <c r="BF67" s="67">
        <f t="shared" si="55"/>
        <v>35.90132553133049</v>
      </c>
      <c r="BG67" s="69">
        <f ca="1" t="shared" si="81"/>
        <v>0.93</v>
      </c>
      <c r="BH67" s="70">
        <f ca="1" t="shared" si="82"/>
        <v>3.1127100000000003</v>
      </c>
      <c r="BI67" s="70">
        <f ca="1" t="shared" si="56"/>
        <v>3.1127100000000003</v>
      </c>
      <c r="BJ67" s="67">
        <f ca="1" t="shared" si="57"/>
        <v>38.73350166549015</v>
      </c>
      <c r="BK67" s="65">
        <f ca="1" t="shared" si="58"/>
        <v>0.07888778735169732</v>
      </c>
      <c r="BL67" s="65">
        <f ca="1" t="shared" si="83"/>
        <v>0.015876456442809328</v>
      </c>
      <c r="BM67" s="68">
        <f ca="1" t="shared" si="59"/>
        <v>0.07842262931469945</v>
      </c>
      <c r="BO67" s="97">
        <f ca="1" t="shared" si="84"/>
        <v>1039653.529828156</v>
      </c>
      <c r="BP67" s="97">
        <f ca="1" t="shared" si="85"/>
        <v>974086.9157501927</v>
      </c>
      <c r="BQ67" s="97">
        <f ca="1" t="shared" si="86"/>
        <v>979355.8806172668</v>
      </c>
      <c r="BR67" s="97">
        <f ca="1" t="shared" si="60"/>
        <v>1056159.5438100856</v>
      </c>
      <c r="BT67" s="97">
        <f t="shared" si="61"/>
        <v>1164031.7407717237</v>
      </c>
      <c r="BU67" s="97">
        <f t="shared" si="62"/>
        <v>1106395.631764425</v>
      </c>
      <c r="BV67" s="97">
        <f t="shared" si="63"/>
        <v>1052616.8122074613</v>
      </c>
      <c r="BW67" s="97">
        <f t="shared" si="64"/>
        <v>1052616.8122074613</v>
      </c>
      <c r="BY67" s="97">
        <f ca="1" t="shared" si="65"/>
        <v>1039653.529828156</v>
      </c>
      <c r="BZ67" s="97">
        <f ca="1" t="shared" si="66"/>
        <v>974086.9157501925</v>
      </c>
      <c r="CA67" s="97">
        <f ca="1" t="shared" si="67"/>
        <v>974086.9157501925</v>
      </c>
      <c r="CB67" s="97">
        <f ca="1" t="shared" si="68"/>
        <v>1056159.5438100856</v>
      </c>
    </row>
    <row r="68" spans="2:80" ht="12.75">
      <c r="B68" s="14">
        <v>10144</v>
      </c>
      <c r="C68" s="15" t="s">
        <v>67</v>
      </c>
      <c r="D68" s="16">
        <f>RHWM!D55</f>
        <v>1</v>
      </c>
      <c r="E68" s="16">
        <f>RHWM!E55</f>
        <v>0</v>
      </c>
      <c r="F68" s="18">
        <f>RHWM!M55</f>
        <v>3.257</v>
      </c>
      <c r="G68" s="18">
        <f>RHWM!N55</f>
        <v>3.258</v>
      </c>
      <c r="H68" s="18">
        <f>RHWM!O55</f>
        <v>3.368</v>
      </c>
      <c r="I68" s="18">
        <v>0</v>
      </c>
      <c r="J68" s="18">
        <v>0</v>
      </c>
      <c r="K68" s="18">
        <v>0</v>
      </c>
      <c r="L68" s="18">
        <v>0</v>
      </c>
      <c r="M68" s="18">
        <v>0</v>
      </c>
      <c r="N68" s="18">
        <v>0</v>
      </c>
      <c r="O68" s="81">
        <f t="shared" si="24"/>
        <v>3.368</v>
      </c>
      <c r="P68" s="63">
        <f t="shared" si="25"/>
        <v>3.258</v>
      </c>
      <c r="Q68" s="63">
        <f t="shared" si="26"/>
        <v>3.258</v>
      </c>
      <c r="R68" s="63">
        <f t="shared" si="27"/>
        <v>0</v>
      </c>
      <c r="S68" s="63">
        <f t="shared" si="28"/>
        <v>0.10999999999999988</v>
      </c>
      <c r="T68" s="67">
        <f t="shared" si="69"/>
        <v>33.949064274110405</v>
      </c>
      <c r="U68" s="138">
        <f ca="1" t="shared" si="70"/>
        <v>0.98</v>
      </c>
      <c r="V68" s="66">
        <f ca="1" t="shared" si="71"/>
        <v>3.19284</v>
      </c>
      <c r="W68" s="66">
        <f ca="1" t="shared" si="29"/>
        <v>3.19284</v>
      </c>
      <c r="X68" s="66">
        <f ca="1" t="shared" si="30"/>
        <v>0</v>
      </c>
      <c r="Y68" s="63">
        <f ca="1" t="shared" si="31"/>
        <v>0.17515999999999998</v>
      </c>
      <c r="Z68" s="67">
        <f ca="1" t="shared" si="72"/>
        <v>34.16862471073118</v>
      </c>
      <c r="AA68" s="68">
        <f ca="1" t="shared" si="73"/>
        <v>0.006467348697684505</v>
      </c>
      <c r="AB68" s="81">
        <f t="shared" si="74"/>
        <v>3.3129999999999997</v>
      </c>
      <c r="AC68" s="63">
        <f t="shared" si="32"/>
        <v>3.258</v>
      </c>
      <c r="AD68" s="63">
        <f t="shared" si="33"/>
        <v>3.258</v>
      </c>
      <c r="AE68" s="63">
        <f t="shared" si="34"/>
        <v>0</v>
      </c>
      <c r="AF68" s="63">
        <f t="shared" si="35"/>
        <v>0.054999999999999716</v>
      </c>
      <c r="AG68" s="67">
        <f t="shared" si="36"/>
        <v>34.95898946171183</v>
      </c>
      <c r="AH68" s="65">
        <f ca="1" t="shared" si="37"/>
        <v>0.98</v>
      </c>
      <c r="AI68" s="66">
        <f ca="1" t="shared" si="38"/>
        <v>3.19284</v>
      </c>
      <c r="AJ68" s="66">
        <f ca="1" t="shared" si="39"/>
        <v>3.19284</v>
      </c>
      <c r="AK68" s="66">
        <f ca="1" t="shared" si="40"/>
        <v>0</v>
      </c>
      <c r="AL68" s="63">
        <f ca="1" t="shared" si="41"/>
        <v>0.12015999999999982</v>
      </c>
      <c r="AM68" s="67">
        <f ca="1" t="shared" si="42"/>
        <v>34.85446513131041</v>
      </c>
      <c r="AN68" s="65">
        <f ca="1" t="shared" si="43"/>
        <v>-0.0029899128095763894</v>
      </c>
      <c r="AO68" s="68">
        <f ca="1" t="shared" si="44"/>
        <v>0.020072227851881674</v>
      </c>
      <c r="AP68" s="81">
        <f t="shared" si="75"/>
        <v>3.368</v>
      </c>
      <c r="AQ68" s="63">
        <f t="shared" si="76"/>
        <v>3.258</v>
      </c>
      <c r="AR68" s="63">
        <f t="shared" si="45"/>
        <v>3.258</v>
      </c>
      <c r="AS68" s="63">
        <f t="shared" si="46"/>
        <v>0</v>
      </c>
      <c r="AT68" s="63">
        <f t="shared" si="47"/>
        <v>0.10999999999999988</v>
      </c>
      <c r="AU68" s="67">
        <f t="shared" si="48"/>
        <v>35.90132553133049</v>
      </c>
      <c r="AV68" s="69">
        <f ca="1" t="shared" si="77"/>
        <v>0.98</v>
      </c>
      <c r="AW68" s="66">
        <f ca="1" t="shared" si="78"/>
        <v>3.19284</v>
      </c>
      <c r="AX68" s="66">
        <f ca="1" t="shared" si="49"/>
        <v>3.19284</v>
      </c>
      <c r="AY68" s="66">
        <f ca="1" t="shared" si="50"/>
        <v>0</v>
      </c>
      <c r="AZ68" s="63">
        <f ca="1" t="shared" si="51"/>
        <v>0.17515999999999998</v>
      </c>
      <c r="BA68" s="67">
        <f ca="1" t="shared" si="79"/>
        <v>35.9168109167961</v>
      </c>
      <c r="BB68" s="65">
        <f ca="1" t="shared" si="52"/>
        <v>0.00043133185854360434</v>
      </c>
      <c r="BC68" s="68">
        <f ca="1" t="shared" si="80"/>
        <v>0.051163493434837504</v>
      </c>
      <c r="BD68" s="81">
        <f t="shared" si="53"/>
        <v>3.258</v>
      </c>
      <c r="BE68" s="63">
        <f t="shared" si="54"/>
        <v>3.258</v>
      </c>
      <c r="BF68" s="67">
        <f t="shared" si="55"/>
        <v>35.90132553133049</v>
      </c>
      <c r="BG68" s="69">
        <f ca="1" t="shared" si="81"/>
        <v>0.98</v>
      </c>
      <c r="BH68" s="70">
        <f ca="1" t="shared" si="82"/>
        <v>3.19284</v>
      </c>
      <c r="BI68" s="70">
        <f ca="1" t="shared" si="56"/>
        <v>3.19284</v>
      </c>
      <c r="BJ68" s="67">
        <f ca="1" t="shared" si="57"/>
        <v>38.73350166549015</v>
      </c>
      <c r="BK68" s="65">
        <f ca="1" t="shared" si="58"/>
        <v>0.07888778735169732</v>
      </c>
      <c r="BL68" s="65">
        <f ca="1" t="shared" si="83"/>
        <v>0.13359849842962235</v>
      </c>
      <c r="BM68" s="68">
        <f ca="1" t="shared" si="59"/>
        <v>0.07842262931469945</v>
      </c>
      <c r="BO68" s="97">
        <f ca="1" t="shared" si="84"/>
        <v>955671.7770795597</v>
      </c>
      <c r="BP68" s="97">
        <f ca="1" t="shared" si="85"/>
        <v>974854.2387407135</v>
      </c>
      <c r="BQ68" s="97">
        <f ca="1" t="shared" si="86"/>
        <v>1004567.2837720293</v>
      </c>
      <c r="BR68" s="97">
        <f ca="1" t="shared" si="60"/>
        <v>1083348.0914889576</v>
      </c>
      <c r="BT68" s="97">
        <f t="shared" si="61"/>
        <v>968909.010308253</v>
      </c>
      <c r="BU68" s="97">
        <f t="shared" si="62"/>
        <v>997732.3559564126</v>
      </c>
      <c r="BV68" s="97">
        <f t="shared" si="63"/>
        <v>1024626.7027702149</v>
      </c>
      <c r="BW68" s="97">
        <f t="shared" si="64"/>
        <v>1024626.7027702149</v>
      </c>
      <c r="BY68" s="97">
        <f ca="1" t="shared" si="65"/>
        <v>955671.7770795597</v>
      </c>
      <c r="BZ68" s="97">
        <f ca="1" t="shared" si="66"/>
        <v>974854.2387407135</v>
      </c>
      <c r="CA68" s="97">
        <f ca="1" t="shared" si="67"/>
        <v>974854.2387407135</v>
      </c>
      <c r="CB68" s="97">
        <f ca="1" t="shared" si="68"/>
        <v>1083348.0914889576</v>
      </c>
    </row>
    <row r="69" spans="2:80" ht="12.75">
      <c r="B69" s="14">
        <v>10156</v>
      </c>
      <c r="C69" s="15" t="s">
        <v>68</v>
      </c>
      <c r="D69" s="16">
        <f>RHWM!D56</f>
        <v>1</v>
      </c>
      <c r="E69" s="16">
        <f>RHWM!E56</f>
        <v>0</v>
      </c>
      <c r="F69" s="18">
        <f>RHWM!M56</f>
        <v>32.879</v>
      </c>
      <c r="G69" s="18">
        <f>RHWM!N56</f>
        <v>33.006</v>
      </c>
      <c r="H69" s="18">
        <f>RHWM!O56</f>
        <v>32.238</v>
      </c>
      <c r="I69" s="18">
        <v>0.641</v>
      </c>
      <c r="J69" s="18">
        <v>0.768</v>
      </c>
      <c r="K69" s="18">
        <v>0.641</v>
      </c>
      <c r="L69" s="18">
        <v>0.768</v>
      </c>
      <c r="M69" s="18">
        <v>0</v>
      </c>
      <c r="N69" s="18">
        <v>0</v>
      </c>
      <c r="O69" s="81">
        <f t="shared" si="24"/>
        <v>32.238</v>
      </c>
      <c r="P69" s="63">
        <f t="shared" si="25"/>
        <v>33.006</v>
      </c>
      <c r="Q69" s="63">
        <f t="shared" si="26"/>
        <v>32.238</v>
      </c>
      <c r="R69" s="63">
        <f t="shared" si="27"/>
        <v>0.7680000000000007</v>
      </c>
      <c r="S69" s="63">
        <f t="shared" si="28"/>
        <v>0</v>
      </c>
      <c r="T69" s="67">
        <f t="shared" si="69"/>
        <v>34.62782809394568</v>
      </c>
      <c r="U69" s="138">
        <f ca="1" t="shared" si="70"/>
        <v>1.04</v>
      </c>
      <c r="V69" s="66">
        <f ca="1" t="shared" si="71"/>
        <v>34.32624</v>
      </c>
      <c r="W69" s="66">
        <f ca="1" t="shared" si="29"/>
        <v>32.238</v>
      </c>
      <c r="X69" s="66">
        <f ca="1" t="shared" si="30"/>
        <v>2.088239999999999</v>
      </c>
      <c r="Y69" s="63">
        <f ca="1" t="shared" si="31"/>
        <v>0</v>
      </c>
      <c r="Z69" s="67">
        <f ca="1" t="shared" si="72"/>
        <v>35.929884316620516</v>
      </c>
      <c r="AA69" s="68">
        <f ca="1" t="shared" si="73"/>
        <v>0.037601440643125095</v>
      </c>
      <c r="AB69" s="81">
        <f t="shared" si="74"/>
        <v>32.622</v>
      </c>
      <c r="AC69" s="63">
        <f t="shared" si="32"/>
        <v>33.006</v>
      </c>
      <c r="AD69" s="63">
        <f t="shared" si="33"/>
        <v>32.622</v>
      </c>
      <c r="AE69" s="63">
        <f t="shared" si="34"/>
        <v>0.38400000000000034</v>
      </c>
      <c r="AF69" s="63">
        <f t="shared" si="35"/>
        <v>0</v>
      </c>
      <c r="AG69" s="67">
        <f t="shared" si="36"/>
        <v>35.28662165121383</v>
      </c>
      <c r="AH69" s="65">
        <f ca="1" t="shared" si="37"/>
        <v>1.04</v>
      </c>
      <c r="AI69" s="66">
        <f ca="1" t="shared" si="38"/>
        <v>34.32624</v>
      </c>
      <c r="AJ69" s="66">
        <f ca="1" t="shared" si="39"/>
        <v>32.622</v>
      </c>
      <c r="AK69" s="66">
        <f ca="1" t="shared" si="40"/>
        <v>1.7042399999999986</v>
      </c>
      <c r="AL69" s="63">
        <f ca="1" t="shared" si="41"/>
        <v>0</v>
      </c>
      <c r="AM69" s="67">
        <f ca="1" t="shared" si="42"/>
        <v>36.257801329641936</v>
      </c>
      <c r="AN69" s="65">
        <f ca="1" t="shared" si="43"/>
        <v>0.027522602986129074</v>
      </c>
      <c r="AO69" s="68">
        <f ca="1" t="shared" si="44"/>
        <v>0.009126581375318521</v>
      </c>
      <c r="AP69" s="81">
        <f t="shared" si="75"/>
        <v>33.006</v>
      </c>
      <c r="AQ69" s="63">
        <f t="shared" si="76"/>
        <v>33.006</v>
      </c>
      <c r="AR69" s="63">
        <f t="shared" si="45"/>
        <v>33.006</v>
      </c>
      <c r="AS69" s="63">
        <f t="shared" si="46"/>
        <v>0</v>
      </c>
      <c r="AT69" s="63">
        <f t="shared" si="47"/>
        <v>0</v>
      </c>
      <c r="AU69" s="67">
        <f t="shared" si="48"/>
        <v>35.90132553133049</v>
      </c>
      <c r="AV69" s="69">
        <f ca="1" t="shared" si="77"/>
        <v>1.04</v>
      </c>
      <c r="AW69" s="66">
        <f ca="1" t="shared" si="78"/>
        <v>34.32624</v>
      </c>
      <c r="AX69" s="66">
        <f ca="1" t="shared" si="49"/>
        <v>33.006</v>
      </c>
      <c r="AY69" s="66">
        <f ca="1" t="shared" si="50"/>
        <v>1.3202399999999983</v>
      </c>
      <c r="AZ69" s="63">
        <f ca="1" t="shared" si="51"/>
        <v>0</v>
      </c>
      <c r="BA69" s="67">
        <f ca="1" t="shared" si="79"/>
        <v>36.96308741999625</v>
      </c>
      <c r="BB69" s="65">
        <f ca="1" t="shared" si="52"/>
        <v>0.029574448100507356</v>
      </c>
      <c r="BC69" s="68">
        <f ca="1" t="shared" si="80"/>
        <v>0.028756093236230962</v>
      </c>
      <c r="BD69" s="81">
        <f t="shared" si="53"/>
        <v>33.006</v>
      </c>
      <c r="BE69" s="63">
        <f t="shared" si="54"/>
        <v>33.006</v>
      </c>
      <c r="BF69" s="67">
        <f t="shared" si="55"/>
        <v>35.90132553133049</v>
      </c>
      <c r="BG69" s="69">
        <f ca="1" t="shared" si="81"/>
        <v>1.04</v>
      </c>
      <c r="BH69" s="70">
        <f ca="1" t="shared" si="82"/>
        <v>34.32624</v>
      </c>
      <c r="BI69" s="70">
        <f ca="1" t="shared" si="56"/>
        <v>34.32624</v>
      </c>
      <c r="BJ69" s="67">
        <f ca="1" t="shared" si="57"/>
        <v>38.73350166549015</v>
      </c>
      <c r="BK69" s="65">
        <f ca="1" t="shared" si="58"/>
        <v>0.07888778735169732</v>
      </c>
      <c r="BL69" s="65">
        <f ca="1" t="shared" si="83"/>
        <v>0.07803023589398905</v>
      </c>
      <c r="BM69" s="68">
        <f ca="1" t="shared" si="59"/>
        <v>0.047896817313375806</v>
      </c>
      <c r="BO69" s="97">
        <f ca="1" t="shared" si="84"/>
        <v>10804039.410287073</v>
      </c>
      <c r="BP69" s="97">
        <f ca="1" t="shared" si="85"/>
        <v>10902643.355147207</v>
      </c>
      <c r="BQ69" s="97">
        <f ca="1" t="shared" si="86"/>
        <v>11114721.374897202</v>
      </c>
      <c r="BR69" s="97">
        <f ca="1" t="shared" si="60"/>
        <v>11647081.154079728</v>
      </c>
      <c r="BT69" s="97">
        <f t="shared" si="61"/>
        <v>10012032.584042437</v>
      </c>
      <c r="BU69" s="97">
        <f t="shared" si="62"/>
        <v>10202511.25176688</v>
      </c>
      <c r="BV69" s="97">
        <f t="shared" si="63"/>
        <v>10380242.158266945</v>
      </c>
      <c r="BW69" s="97">
        <f t="shared" si="64"/>
        <v>10380242.158266945</v>
      </c>
      <c r="BY69" s="97">
        <f ca="1" t="shared" si="65"/>
        <v>10804039.410287075</v>
      </c>
      <c r="BZ69" s="97">
        <f ca="1" t="shared" si="66"/>
        <v>10902643.355147207</v>
      </c>
      <c r="CA69" s="97">
        <f ca="1" t="shared" si="67"/>
        <v>10902643.355147207</v>
      </c>
      <c r="CB69" s="97">
        <f ca="1" t="shared" si="68"/>
        <v>11647081.154079728</v>
      </c>
    </row>
    <row r="70" spans="2:80" ht="12.75">
      <c r="B70" s="14">
        <v>10157</v>
      </c>
      <c r="C70" s="15" t="s">
        <v>69</v>
      </c>
      <c r="D70" s="16">
        <f>RHWM!D57</f>
        <v>1</v>
      </c>
      <c r="E70" s="16">
        <f>RHWM!E57</f>
        <v>0</v>
      </c>
      <c r="F70" s="18">
        <f>RHWM!M57</f>
        <v>54.767</v>
      </c>
      <c r="G70" s="18">
        <f>RHWM!N57</f>
        <v>55.836</v>
      </c>
      <c r="H70" s="18">
        <f>RHWM!O57</f>
        <v>49.958</v>
      </c>
      <c r="I70" s="18">
        <v>4.809</v>
      </c>
      <c r="J70" s="18">
        <v>5.878</v>
      </c>
      <c r="K70" s="18">
        <v>0</v>
      </c>
      <c r="L70" s="18">
        <v>0</v>
      </c>
      <c r="M70" s="18">
        <v>4.809</v>
      </c>
      <c r="N70" s="18">
        <v>5.878</v>
      </c>
      <c r="O70" s="81">
        <f t="shared" si="24"/>
        <v>49.958</v>
      </c>
      <c r="P70" s="63">
        <f t="shared" si="25"/>
        <v>55.836</v>
      </c>
      <c r="Q70" s="63">
        <f t="shared" si="26"/>
        <v>49.958</v>
      </c>
      <c r="R70" s="63">
        <f t="shared" si="27"/>
        <v>5.878</v>
      </c>
      <c r="S70" s="63">
        <f t="shared" si="28"/>
        <v>0</v>
      </c>
      <c r="T70" s="67">
        <f t="shared" si="69"/>
        <v>37.0199640555557</v>
      </c>
      <c r="U70" s="138">
        <f ca="1" t="shared" si="70"/>
        <v>1.34</v>
      </c>
      <c r="V70" s="66">
        <f ca="1" t="shared" si="71"/>
        <v>74.82024</v>
      </c>
      <c r="W70" s="66">
        <f ca="1" t="shared" si="29"/>
        <v>49.958</v>
      </c>
      <c r="X70" s="66">
        <f ca="1" t="shared" si="30"/>
        <v>24.86224</v>
      </c>
      <c r="Y70" s="63">
        <f ca="1" t="shared" si="31"/>
        <v>0</v>
      </c>
      <c r="Z70" s="67">
        <f ca="1" t="shared" si="72"/>
        <v>43.788963281843365</v>
      </c>
      <c r="AA70" s="68">
        <f ca="1" t="shared" si="73"/>
        <v>0.18284726630553894</v>
      </c>
      <c r="AB70" s="81">
        <f t="shared" si="74"/>
        <v>52.897</v>
      </c>
      <c r="AC70" s="63">
        <f t="shared" si="32"/>
        <v>55.836</v>
      </c>
      <c r="AD70" s="63">
        <f t="shared" si="33"/>
        <v>52.897</v>
      </c>
      <c r="AE70" s="63">
        <f t="shared" si="34"/>
        <v>2.939</v>
      </c>
      <c r="AF70" s="63">
        <f t="shared" si="35"/>
        <v>0</v>
      </c>
      <c r="AG70" s="67">
        <f t="shared" si="36"/>
        <v>36.44128063536375</v>
      </c>
      <c r="AH70" s="65">
        <f ca="1" t="shared" si="37"/>
        <v>1.34</v>
      </c>
      <c r="AI70" s="66">
        <f ca="1" t="shared" si="38"/>
        <v>74.82024</v>
      </c>
      <c r="AJ70" s="66">
        <f ca="1" t="shared" si="39"/>
        <v>52.897</v>
      </c>
      <c r="AK70" s="66">
        <f ca="1" t="shared" si="40"/>
        <v>21.92324</v>
      </c>
      <c r="AL70" s="63">
        <f ca="1" t="shared" si="41"/>
        <v>0</v>
      </c>
      <c r="AM70" s="67">
        <f ca="1" t="shared" si="42"/>
        <v>43.13661050607331</v>
      </c>
      <c r="AN70" s="65">
        <f ca="1" t="shared" si="43"/>
        <v>0.18372926949807034</v>
      </c>
      <c r="AO70" s="68">
        <f ca="1" t="shared" si="44"/>
        <v>-0.014897652898773872</v>
      </c>
      <c r="AP70" s="81">
        <f t="shared" si="75"/>
        <v>55.836</v>
      </c>
      <c r="AQ70" s="63">
        <f t="shared" si="76"/>
        <v>55.836</v>
      </c>
      <c r="AR70" s="63">
        <f t="shared" si="45"/>
        <v>55.836</v>
      </c>
      <c r="AS70" s="63">
        <f t="shared" si="46"/>
        <v>0</v>
      </c>
      <c r="AT70" s="63">
        <f t="shared" si="47"/>
        <v>0</v>
      </c>
      <c r="AU70" s="67">
        <f t="shared" si="48"/>
        <v>35.90132553133049</v>
      </c>
      <c r="AV70" s="69">
        <f ca="1" t="shared" si="77"/>
        <v>1.34</v>
      </c>
      <c r="AW70" s="66">
        <f ca="1" t="shared" si="78"/>
        <v>74.82024</v>
      </c>
      <c r="AX70" s="66">
        <f ca="1" t="shared" si="49"/>
        <v>55.836</v>
      </c>
      <c r="AY70" s="66">
        <f ca="1" t="shared" si="50"/>
        <v>18.98424</v>
      </c>
      <c r="AZ70" s="63">
        <f ca="1" t="shared" si="51"/>
        <v>0</v>
      </c>
      <c r="BA70" s="67">
        <f ca="1" t="shared" si="79"/>
        <v>42.8191126244747</v>
      </c>
      <c r="BB70" s="65">
        <f ca="1" t="shared" si="52"/>
        <v>0.1926889046786635</v>
      </c>
      <c r="BC70" s="68">
        <f ca="1" t="shared" si="80"/>
        <v>-0.022148289995502224</v>
      </c>
      <c r="BD70" s="81">
        <f t="shared" si="53"/>
        <v>55.836</v>
      </c>
      <c r="BE70" s="63">
        <f t="shared" si="54"/>
        <v>55.836</v>
      </c>
      <c r="BF70" s="67">
        <f t="shared" si="55"/>
        <v>35.90132553133049</v>
      </c>
      <c r="BG70" s="69">
        <f ca="1" t="shared" si="81"/>
        <v>1.34</v>
      </c>
      <c r="BH70" s="70">
        <f ca="1" t="shared" si="82"/>
        <v>74.82024</v>
      </c>
      <c r="BI70" s="70">
        <f ca="1" t="shared" si="56"/>
        <v>74.82024</v>
      </c>
      <c r="BJ70" s="67">
        <f ca="1" t="shared" si="57"/>
        <v>38.73350166549015</v>
      </c>
      <c r="BK70" s="65">
        <f ca="1" t="shared" si="58"/>
        <v>0.07888778735169732</v>
      </c>
      <c r="BL70" s="65">
        <f ca="1" t="shared" si="83"/>
        <v>-0.11545058931434915</v>
      </c>
      <c r="BM70" s="68">
        <f ca="1" t="shared" si="59"/>
        <v>-0.09541559150969603</v>
      </c>
      <c r="BO70" s="97">
        <f ca="1" t="shared" si="84"/>
        <v>28700394.500784688</v>
      </c>
      <c r="BP70" s="97">
        <f ca="1" t="shared" si="85"/>
        <v>28272825.98545412</v>
      </c>
      <c r="BQ70" s="97">
        <f ca="1" t="shared" si="86"/>
        <v>28064729.840395987</v>
      </c>
      <c r="BR70" s="97">
        <f ca="1" t="shared" si="60"/>
        <v>25386917.042114787</v>
      </c>
      <c r="BT70" s="97">
        <f t="shared" si="61"/>
        <v>18107329.205932625</v>
      </c>
      <c r="BU70" s="97">
        <f t="shared" si="62"/>
        <v>17824281.627072055</v>
      </c>
      <c r="BV70" s="97">
        <f t="shared" si="63"/>
        <v>17560176.972338155</v>
      </c>
      <c r="BW70" s="97">
        <f t="shared" si="64"/>
        <v>17560176.972338155</v>
      </c>
      <c r="BY70" s="97">
        <f ca="1" t="shared" si="65"/>
        <v>28700394.50078468</v>
      </c>
      <c r="BZ70" s="97">
        <f ca="1" t="shared" si="66"/>
        <v>28272825.985454116</v>
      </c>
      <c r="CA70" s="97">
        <f ca="1" t="shared" si="67"/>
        <v>28272825.985454116</v>
      </c>
      <c r="CB70" s="97">
        <f ca="1" t="shared" si="68"/>
        <v>25386917.042114783</v>
      </c>
    </row>
    <row r="71" spans="2:80" ht="12.75">
      <c r="B71" s="14">
        <v>10158</v>
      </c>
      <c r="C71" s="15" t="s">
        <v>70</v>
      </c>
      <c r="D71" s="16">
        <f>RHWM!D58</f>
        <v>1</v>
      </c>
      <c r="E71" s="16">
        <f>RHWM!E58</f>
        <v>0</v>
      </c>
      <c r="F71" s="18">
        <f>RHWM!M58</f>
        <v>2.269</v>
      </c>
      <c r="G71" s="18">
        <f>RHWM!N58</f>
        <v>2.268</v>
      </c>
      <c r="H71" s="18">
        <f>RHWM!O58</f>
        <v>2.791</v>
      </c>
      <c r="I71" s="18">
        <v>0</v>
      </c>
      <c r="J71" s="18">
        <v>0</v>
      </c>
      <c r="K71" s="18">
        <v>0</v>
      </c>
      <c r="L71" s="18">
        <v>0</v>
      </c>
      <c r="M71" s="18">
        <v>0</v>
      </c>
      <c r="N71" s="18">
        <v>0</v>
      </c>
      <c r="O71" s="81">
        <f t="shared" si="24"/>
        <v>2.791</v>
      </c>
      <c r="P71" s="63">
        <f t="shared" si="25"/>
        <v>2.268</v>
      </c>
      <c r="Q71" s="63">
        <f t="shared" si="26"/>
        <v>2.268</v>
      </c>
      <c r="R71" s="63">
        <f t="shared" si="27"/>
        <v>0</v>
      </c>
      <c r="S71" s="63">
        <f t="shared" si="28"/>
        <v>0.5230000000000001</v>
      </c>
      <c r="T71" s="67">
        <f t="shared" si="69"/>
        <v>33.949064274110405</v>
      </c>
      <c r="U71" s="138">
        <f ca="1" t="shared" si="70"/>
        <v>1.06</v>
      </c>
      <c r="V71" s="66">
        <f ca="1" t="shared" si="71"/>
        <v>2.40408</v>
      </c>
      <c r="W71" s="66">
        <f ca="1" t="shared" si="29"/>
        <v>2.40408</v>
      </c>
      <c r="X71" s="66">
        <f ca="1" t="shared" si="30"/>
        <v>0</v>
      </c>
      <c r="Y71" s="63">
        <f ca="1" t="shared" si="31"/>
        <v>0.38691999999999993</v>
      </c>
      <c r="Z71" s="67">
        <f ca="1" t="shared" si="72"/>
        <v>34.16862471073118</v>
      </c>
      <c r="AA71" s="68">
        <f ca="1" t="shared" si="73"/>
        <v>0.006467348697684505</v>
      </c>
      <c r="AB71" s="81">
        <f t="shared" si="74"/>
        <v>2.5294999999999996</v>
      </c>
      <c r="AC71" s="63">
        <f t="shared" si="32"/>
        <v>2.268</v>
      </c>
      <c r="AD71" s="63">
        <f t="shared" si="33"/>
        <v>2.268</v>
      </c>
      <c r="AE71" s="63">
        <f t="shared" si="34"/>
        <v>0</v>
      </c>
      <c r="AF71" s="63">
        <f t="shared" si="35"/>
        <v>0.26149999999999984</v>
      </c>
      <c r="AG71" s="67">
        <f t="shared" si="36"/>
        <v>34.95898946171183</v>
      </c>
      <c r="AH71" s="65">
        <f ca="1" t="shared" si="37"/>
        <v>1.06</v>
      </c>
      <c r="AI71" s="66">
        <f ca="1" t="shared" si="38"/>
        <v>2.40408</v>
      </c>
      <c r="AJ71" s="66">
        <f ca="1" t="shared" si="39"/>
        <v>2.40408</v>
      </c>
      <c r="AK71" s="66">
        <f ca="1" t="shared" si="40"/>
        <v>0</v>
      </c>
      <c r="AL71" s="63">
        <f ca="1" t="shared" si="41"/>
        <v>0.12541999999999964</v>
      </c>
      <c r="AM71" s="67">
        <f ca="1" t="shared" si="42"/>
        <v>34.85446513131041</v>
      </c>
      <c r="AN71" s="65">
        <f ca="1" t="shared" si="43"/>
        <v>-0.0029899128095763894</v>
      </c>
      <c r="AO71" s="68">
        <f ca="1" t="shared" si="44"/>
        <v>0.020072227851881674</v>
      </c>
      <c r="AP71" s="81">
        <f t="shared" si="75"/>
        <v>2.791</v>
      </c>
      <c r="AQ71" s="63">
        <f t="shared" si="76"/>
        <v>2.268</v>
      </c>
      <c r="AR71" s="63">
        <f t="shared" si="45"/>
        <v>2.268</v>
      </c>
      <c r="AS71" s="63">
        <f t="shared" si="46"/>
        <v>0</v>
      </c>
      <c r="AT71" s="63">
        <f t="shared" si="47"/>
        <v>0.5230000000000001</v>
      </c>
      <c r="AU71" s="67">
        <f t="shared" si="48"/>
        <v>35.90132553133049</v>
      </c>
      <c r="AV71" s="69">
        <f ca="1" t="shared" si="77"/>
        <v>1.06</v>
      </c>
      <c r="AW71" s="66">
        <f ca="1" t="shared" si="78"/>
        <v>2.40408</v>
      </c>
      <c r="AX71" s="66">
        <f ca="1" t="shared" si="49"/>
        <v>2.40408</v>
      </c>
      <c r="AY71" s="66">
        <f ca="1" t="shared" si="50"/>
        <v>0</v>
      </c>
      <c r="AZ71" s="63">
        <f ca="1" t="shared" si="51"/>
        <v>0.38691999999999993</v>
      </c>
      <c r="BA71" s="67">
        <f ca="1" t="shared" si="79"/>
        <v>35.9168109167961</v>
      </c>
      <c r="BB71" s="65">
        <f ca="1" t="shared" si="52"/>
        <v>0.00043133185854360434</v>
      </c>
      <c r="BC71" s="68">
        <f ca="1" t="shared" si="80"/>
        <v>0.051163493434837504</v>
      </c>
      <c r="BD71" s="81">
        <f t="shared" si="53"/>
        <v>2.268</v>
      </c>
      <c r="BE71" s="63">
        <f t="shared" si="54"/>
        <v>2.268</v>
      </c>
      <c r="BF71" s="67">
        <f t="shared" si="55"/>
        <v>35.90132553133049</v>
      </c>
      <c r="BG71" s="69">
        <f ca="1" t="shared" si="81"/>
        <v>1.06</v>
      </c>
      <c r="BH71" s="70">
        <f ca="1" t="shared" si="82"/>
        <v>2.40408</v>
      </c>
      <c r="BI71" s="70">
        <f ca="1" t="shared" si="56"/>
        <v>2.40408</v>
      </c>
      <c r="BJ71" s="67">
        <f ca="1" t="shared" si="57"/>
        <v>38.73350166549015</v>
      </c>
      <c r="BK71" s="65">
        <f ca="1" t="shared" si="58"/>
        <v>0.07888778735169732</v>
      </c>
      <c r="BL71" s="65">
        <f ca="1" t="shared" si="83"/>
        <v>0.13359849842962235</v>
      </c>
      <c r="BM71" s="68">
        <f ca="1" t="shared" si="59"/>
        <v>0.07842262931469945</v>
      </c>
      <c r="BO71" s="97">
        <f ca="1" t="shared" si="84"/>
        <v>719582.3799004736</v>
      </c>
      <c r="BP71" s="97">
        <f ca="1" t="shared" si="85"/>
        <v>734026.0013880352</v>
      </c>
      <c r="BQ71" s="97">
        <f ca="1" t="shared" si="86"/>
        <v>756398.7282703363</v>
      </c>
      <c r="BR71" s="97">
        <f ca="1" t="shared" si="60"/>
        <v>815717.5053515909</v>
      </c>
      <c r="BT71" s="97">
        <f t="shared" si="61"/>
        <v>674489.1452974577</v>
      </c>
      <c r="BU71" s="97">
        <f t="shared" si="62"/>
        <v>694554.0157486628</v>
      </c>
      <c r="BV71" s="97">
        <f t="shared" si="63"/>
        <v>713276.0472323041</v>
      </c>
      <c r="BW71" s="97">
        <f t="shared" si="64"/>
        <v>713276.0472323041</v>
      </c>
      <c r="BY71" s="97">
        <f ca="1" t="shared" si="65"/>
        <v>719582.3799004736</v>
      </c>
      <c r="BZ71" s="97">
        <f ca="1" t="shared" si="66"/>
        <v>734026.0013880352</v>
      </c>
      <c r="CA71" s="97">
        <f ca="1" t="shared" si="67"/>
        <v>734026.0013880352</v>
      </c>
      <c r="CB71" s="97">
        <f ca="1" t="shared" si="68"/>
        <v>815717.5053515908</v>
      </c>
    </row>
    <row r="72" spans="2:80" ht="12.75">
      <c r="B72" s="14">
        <v>10170</v>
      </c>
      <c r="C72" s="15" t="s">
        <v>71</v>
      </c>
      <c r="D72" s="16">
        <f>RHWM!D59</f>
        <v>1</v>
      </c>
      <c r="E72" s="16">
        <f>RHWM!E59</f>
        <v>0</v>
      </c>
      <c r="F72" s="18">
        <f>RHWM!M59</f>
        <v>241.444</v>
      </c>
      <c r="G72" s="18">
        <f>RHWM!N59</f>
        <v>244.723</v>
      </c>
      <c r="H72" s="18">
        <f>RHWM!O59</f>
        <v>251.097</v>
      </c>
      <c r="I72" s="18">
        <v>0</v>
      </c>
      <c r="J72" s="18">
        <v>0</v>
      </c>
      <c r="K72" s="18">
        <v>0</v>
      </c>
      <c r="L72" s="18">
        <v>0</v>
      </c>
      <c r="M72" s="18">
        <v>0</v>
      </c>
      <c r="N72" s="18">
        <v>0</v>
      </c>
      <c r="O72" s="81">
        <f t="shared" si="24"/>
        <v>251.097</v>
      </c>
      <c r="P72" s="63">
        <f t="shared" si="25"/>
        <v>244.723</v>
      </c>
      <c r="Q72" s="63">
        <f t="shared" si="26"/>
        <v>244.723</v>
      </c>
      <c r="R72" s="63">
        <f t="shared" si="27"/>
        <v>0</v>
      </c>
      <c r="S72" s="63">
        <f t="shared" si="28"/>
        <v>6.373999999999995</v>
      </c>
      <c r="T72" s="67">
        <f t="shared" si="69"/>
        <v>33.949064274110405</v>
      </c>
      <c r="U72" s="138">
        <f ca="1" t="shared" si="70"/>
        <v>1.01</v>
      </c>
      <c r="V72" s="66">
        <f ca="1" t="shared" si="71"/>
        <v>247.17023</v>
      </c>
      <c r="W72" s="66">
        <f ca="1" t="shared" si="29"/>
        <v>247.17023</v>
      </c>
      <c r="X72" s="66">
        <f ca="1" t="shared" si="30"/>
        <v>0</v>
      </c>
      <c r="Y72" s="63">
        <f ca="1" t="shared" si="31"/>
        <v>3.9267700000000048</v>
      </c>
      <c r="Z72" s="67">
        <f ca="1" t="shared" si="72"/>
        <v>34.16862471073118</v>
      </c>
      <c r="AA72" s="68">
        <f ca="1" t="shared" si="73"/>
        <v>0.006467348697684505</v>
      </c>
      <c r="AB72" s="81">
        <f t="shared" si="74"/>
        <v>247.91000000000003</v>
      </c>
      <c r="AC72" s="63">
        <f t="shared" si="32"/>
        <v>244.723</v>
      </c>
      <c r="AD72" s="63">
        <f t="shared" si="33"/>
        <v>244.723</v>
      </c>
      <c r="AE72" s="63">
        <f t="shared" si="34"/>
        <v>0</v>
      </c>
      <c r="AF72" s="63">
        <f t="shared" si="35"/>
        <v>3.187000000000012</v>
      </c>
      <c r="AG72" s="67">
        <f t="shared" si="36"/>
        <v>34.95898946171183</v>
      </c>
      <c r="AH72" s="65">
        <f ca="1" t="shared" si="37"/>
        <v>1.01</v>
      </c>
      <c r="AI72" s="66">
        <f ca="1" t="shared" si="38"/>
        <v>247.17023</v>
      </c>
      <c r="AJ72" s="66">
        <f ca="1" t="shared" si="39"/>
        <v>247.17023</v>
      </c>
      <c r="AK72" s="66">
        <f ca="1" t="shared" si="40"/>
        <v>0</v>
      </c>
      <c r="AL72" s="63">
        <f ca="1" t="shared" si="41"/>
        <v>0.7397700000000214</v>
      </c>
      <c r="AM72" s="67">
        <f ca="1" t="shared" si="42"/>
        <v>34.85446513131041</v>
      </c>
      <c r="AN72" s="65">
        <f ca="1" t="shared" si="43"/>
        <v>-0.0029899128095763894</v>
      </c>
      <c r="AO72" s="68">
        <f ca="1" t="shared" si="44"/>
        <v>0.020072227851881674</v>
      </c>
      <c r="AP72" s="81">
        <f t="shared" si="75"/>
        <v>251.097</v>
      </c>
      <c r="AQ72" s="63">
        <f t="shared" si="76"/>
        <v>244.723</v>
      </c>
      <c r="AR72" s="63">
        <f t="shared" si="45"/>
        <v>244.723</v>
      </c>
      <c r="AS72" s="63">
        <f t="shared" si="46"/>
        <v>0</v>
      </c>
      <c r="AT72" s="63">
        <f t="shared" si="47"/>
        <v>6.373999999999995</v>
      </c>
      <c r="AU72" s="67">
        <f t="shared" si="48"/>
        <v>35.90132553133049</v>
      </c>
      <c r="AV72" s="69">
        <f ca="1" t="shared" si="77"/>
        <v>1.01</v>
      </c>
      <c r="AW72" s="66">
        <f ca="1" t="shared" si="78"/>
        <v>247.17023</v>
      </c>
      <c r="AX72" s="66">
        <f ca="1" t="shared" si="49"/>
        <v>247.17023</v>
      </c>
      <c r="AY72" s="66">
        <f ca="1" t="shared" si="50"/>
        <v>0</v>
      </c>
      <c r="AZ72" s="63">
        <f ca="1" t="shared" si="51"/>
        <v>3.9267700000000048</v>
      </c>
      <c r="BA72" s="67">
        <f ca="1" t="shared" si="79"/>
        <v>35.9168109167961</v>
      </c>
      <c r="BB72" s="65">
        <f ca="1" t="shared" si="52"/>
        <v>0.00043133185854360434</v>
      </c>
      <c r="BC72" s="68">
        <f ca="1" t="shared" si="80"/>
        <v>0.051163493434837504</v>
      </c>
      <c r="BD72" s="81">
        <f t="shared" si="53"/>
        <v>244.723</v>
      </c>
      <c r="BE72" s="63">
        <f t="shared" si="54"/>
        <v>244.723</v>
      </c>
      <c r="BF72" s="67">
        <f t="shared" si="55"/>
        <v>35.90132553133049</v>
      </c>
      <c r="BG72" s="69">
        <f ca="1" t="shared" si="81"/>
        <v>1.01</v>
      </c>
      <c r="BH72" s="70">
        <f ca="1" t="shared" si="82"/>
        <v>247.17023</v>
      </c>
      <c r="BI72" s="70">
        <f ca="1" t="shared" si="56"/>
        <v>247.17023</v>
      </c>
      <c r="BJ72" s="67">
        <f ca="1" t="shared" si="57"/>
        <v>38.73350166549015</v>
      </c>
      <c r="BK72" s="65">
        <f ca="1" t="shared" si="58"/>
        <v>0.07888778735169732</v>
      </c>
      <c r="BL72" s="65">
        <f ca="1" t="shared" si="83"/>
        <v>0.13359849842962235</v>
      </c>
      <c r="BM72" s="68">
        <f ca="1" t="shared" si="59"/>
        <v>0.07842262931469945</v>
      </c>
      <c r="BO72" s="97">
        <f ca="1" t="shared" si="84"/>
        <v>73982289.41796756</v>
      </c>
      <c r="BP72" s="97">
        <f ca="1" t="shared" si="85"/>
        <v>75467278.78816885</v>
      </c>
      <c r="BQ72" s="97">
        <f ca="1" t="shared" si="86"/>
        <v>77767481.79689799</v>
      </c>
      <c r="BR72" s="97">
        <f ca="1" t="shared" si="60"/>
        <v>83866212.19459376</v>
      </c>
      <c r="BT72" s="97">
        <f t="shared" si="61"/>
        <v>72779103.66165334</v>
      </c>
      <c r="BU72" s="97">
        <f t="shared" si="62"/>
        <v>74944154.4956173</v>
      </c>
      <c r="BV72" s="97">
        <f t="shared" si="63"/>
        <v>76964309.57091323</v>
      </c>
      <c r="BW72" s="97">
        <f t="shared" si="64"/>
        <v>76964309.57091323</v>
      </c>
      <c r="BY72" s="97">
        <f ca="1" t="shared" si="65"/>
        <v>73982289.41796756</v>
      </c>
      <c r="BZ72" s="97">
        <f ca="1" t="shared" si="66"/>
        <v>75467278.78816886</v>
      </c>
      <c r="CA72" s="97">
        <f ca="1" t="shared" si="67"/>
        <v>75467278.78816886</v>
      </c>
      <c r="CB72" s="97">
        <f ca="1" t="shared" si="68"/>
        <v>83866212.19459376</v>
      </c>
    </row>
    <row r="73" spans="2:80" ht="12.75">
      <c r="B73" s="14">
        <v>10172</v>
      </c>
      <c r="C73" s="15" t="s">
        <v>72</v>
      </c>
      <c r="D73" s="16">
        <f>RHWM!D60</f>
        <v>1</v>
      </c>
      <c r="E73" s="16">
        <f>RHWM!E60</f>
        <v>0</v>
      </c>
      <c r="F73" s="18">
        <f>RHWM!M60</f>
        <v>5.273</v>
      </c>
      <c r="G73" s="18">
        <f>RHWM!N60</f>
        <v>5.302</v>
      </c>
      <c r="H73" s="18">
        <f>RHWM!O60</f>
        <v>6.102</v>
      </c>
      <c r="I73" s="18">
        <v>0</v>
      </c>
      <c r="J73" s="18">
        <v>0</v>
      </c>
      <c r="K73" s="18">
        <v>0</v>
      </c>
      <c r="L73" s="18">
        <v>0</v>
      </c>
      <c r="M73" s="18">
        <v>0</v>
      </c>
      <c r="N73" s="18">
        <v>0</v>
      </c>
      <c r="O73" s="81">
        <f t="shared" si="24"/>
        <v>6.102</v>
      </c>
      <c r="P73" s="63">
        <f t="shared" si="25"/>
        <v>5.302</v>
      </c>
      <c r="Q73" s="63">
        <f t="shared" si="26"/>
        <v>5.302</v>
      </c>
      <c r="R73" s="63">
        <f t="shared" si="27"/>
        <v>0</v>
      </c>
      <c r="S73" s="63">
        <f t="shared" si="28"/>
        <v>0.8000000000000007</v>
      </c>
      <c r="T73" s="67">
        <f t="shared" si="69"/>
        <v>33.949064274110405</v>
      </c>
      <c r="U73" s="138">
        <f ca="1" t="shared" si="70"/>
        <v>1.13</v>
      </c>
      <c r="V73" s="66">
        <f ca="1" t="shared" si="71"/>
        <v>5.991259999999999</v>
      </c>
      <c r="W73" s="66">
        <f ca="1" t="shared" si="29"/>
        <v>5.991259999999999</v>
      </c>
      <c r="X73" s="66">
        <f ca="1" t="shared" si="30"/>
        <v>0</v>
      </c>
      <c r="Y73" s="63">
        <f ca="1" t="shared" si="31"/>
        <v>0.11074000000000161</v>
      </c>
      <c r="Z73" s="67">
        <f ca="1" t="shared" si="72"/>
        <v>34.16862471073118</v>
      </c>
      <c r="AA73" s="68">
        <f ca="1" t="shared" si="73"/>
        <v>0.006467348697684505</v>
      </c>
      <c r="AB73" s="81">
        <f t="shared" si="74"/>
        <v>5.702</v>
      </c>
      <c r="AC73" s="63">
        <f t="shared" si="32"/>
        <v>5.302</v>
      </c>
      <c r="AD73" s="63">
        <f t="shared" si="33"/>
        <v>5.302</v>
      </c>
      <c r="AE73" s="63">
        <f t="shared" si="34"/>
        <v>0</v>
      </c>
      <c r="AF73" s="63">
        <f t="shared" si="35"/>
        <v>0.40000000000000036</v>
      </c>
      <c r="AG73" s="67">
        <f t="shared" si="36"/>
        <v>34.95898946171183</v>
      </c>
      <c r="AH73" s="65">
        <f ca="1" t="shared" si="37"/>
        <v>1.13</v>
      </c>
      <c r="AI73" s="66">
        <f ca="1" t="shared" si="38"/>
        <v>5.991259999999999</v>
      </c>
      <c r="AJ73" s="66">
        <f ca="1" t="shared" si="39"/>
        <v>5.702</v>
      </c>
      <c r="AK73" s="66">
        <f ca="1" t="shared" si="40"/>
        <v>0.28925999999999874</v>
      </c>
      <c r="AL73" s="63">
        <f ca="1" t="shared" si="41"/>
        <v>0</v>
      </c>
      <c r="AM73" s="67">
        <f ca="1" t="shared" si="42"/>
        <v>36.21913443561654</v>
      </c>
      <c r="AN73" s="65">
        <f ca="1" t="shared" si="43"/>
        <v>0.036046378722842</v>
      </c>
      <c r="AO73" s="68">
        <f ca="1" t="shared" si="44"/>
        <v>0.06001147960284636</v>
      </c>
      <c r="AP73" s="81">
        <f t="shared" si="75"/>
        <v>6.102</v>
      </c>
      <c r="AQ73" s="63">
        <f t="shared" si="76"/>
        <v>5.302</v>
      </c>
      <c r="AR73" s="63">
        <f t="shared" si="45"/>
        <v>5.302</v>
      </c>
      <c r="AS73" s="63">
        <f t="shared" si="46"/>
        <v>0</v>
      </c>
      <c r="AT73" s="63">
        <f t="shared" si="47"/>
        <v>0.8000000000000007</v>
      </c>
      <c r="AU73" s="67">
        <f t="shared" si="48"/>
        <v>35.90132553133049</v>
      </c>
      <c r="AV73" s="69">
        <f ca="1" t="shared" si="77"/>
        <v>1.13</v>
      </c>
      <c r="AW73" s="66">
        <f ca="1" t="shared" si="78"/>
        <v>5.991259999999999</v>
      </c>
      <c r="AX73" s="66">
        <f ca="1" t="shared" si="49"/>
        <v>5.991259999999999</v>
      </c>
      <c r="AY73" s="66">
        <f ca="1" t="shared" si="50"/>
        <v>0</v>
      </c>
      <c r="AZ73" s="63">
        <f ca="1" t="shared" si="51"/>
        <v>0.11074000000000161</v>
      </c>
      <c r="BA73" s="67">
        <f ca="1" t="shared" si="79"/>
        <v>35.9168109167961</v>
      </c>
      <c r="BB73" s="65">
        <f ca="1" t="shared" si="52"/>
        <v>0.00043133185854360434</v>
      </c>
      <c r="BC73" s="68">
        <f ca="1" t="shared" si="80"/>
        <v>0.051163493434837504</v>
      </c>
      <c r="BD73" s="81">
        <f t="shared" si="53"/>
        <v>5.302</v>
      </c>
      <c r="BE73" s="63">
        <f t="shared" si="54"/>
        <v>5.302</v>
      </c>
      <c r="BF73" s="67">
        <f t="shared" si="55"/>
        <v>35.90132553133049</v>
      </c>
      <c r="BG73" s="69">
        <f ca="1" t="shared" si="81"/>
        <v>1.13</v>
      </c>
      <c r="BH73" s="70">
        <f ca="1" t="shared" si="82"/>
        <v>5.991259999999999</v>
      </c>
      <c r="BI73" s="70">
        <f ca="1" t="shared" si="56"/>
        <v>5.991259999999999</v>
      </c>
      <c r="BJ73" s="67">
        <f ca="1" t="shared" si="57"/>
        <v>38.73350166549015</v>
      </c>
      <c r="BK73" s="65">
        <f ca="1" t="shared" si="58"/>
        <v>0.07888778735169732</v>
      </c>
      <c r="BL73" s="65">
        <f ca="1" t="shared" si="83"/>
        <v>0.13359849842962235</v>
      </c>
      <c r="BM73" s="68">
        <f ca="1" t="shared" si="59"/>
        <v>0.07842262931469945</v>
      </c>
      <c r="BO73" s="97">
        <f ca="1" t="shared" si="84"/>
        <v>1793286.8828834777</v>
      </c>
      <c r="BP73" s="97">
        <f ca="1" t="shared" si="85"/>
        <v>1900904.6820776914</v>
      </c>
      <c r="BQ73" s="97">
        <f ca="1" t="shared" si="86"/>
        <v>1885037.7045426664</v>
      </c>
      <c r="BR73" s="97">
        <f ca="1" t="shared" si="60"/>
        <v>2032867.3176902481</v>
      </c>
      <c r="BT73" s="97">
        <f t="shared" si="61"/>
        <v>1576781.9437244802</v>
      </c>
      <c r="BU73" s="97">
        <f t="shared" si="62"/>
        <v>1623688.444223726</v>
      </c>
      <c r="BV73" s="97">
        <f t="shared" si="63"/>
        <v>1667455.7329919208</v>
      </c>
      <c r="BW73" s="97">
        <f t="shared" si="64"/>
        <v>1667455.7329919208</v>
      </c>
      <c r="BY73" s="97">
        <f ca="1" t="shared" si="65"/>
        <v>1793286.8828834775</v>
      </c>
      <c r="BZ73" s="97">
        <f ca="1" t="shared" si="66"/>
        <v>1900904.6820776914</v>
      </c>
      <c r="CA73" s="97">
        <f ca="1" t="shared" si="67"/>
        <v>1900904.6820776914</v>
      </c>
      <c r="CB73" s="97">
        <f ca="1" t="shared" si="68"/>
        <v>2032867.317690248</v>
      </c>
    </row>
    <row r="74" spans="2:80" ht="12.75">
      <c r="B74" s="14">
        <v>10173</v>
      </c>
      <c r="C74" s="15" t="s">
        <v>73</v>
      </c>
      <c r="D74" s="16">
        <f>RHWM!D61</f>
        <v>0</v>
      </c>
      <c r="E74" s="16">
        <f>RHWM!E61</f>
        <v>1</v>
      </c>
      <c r="F74" s="18">
        <f>RHWM!M61</f>
        <v>40.123</v>
      </c>
      <c r="G74" s="18">
        <f>RHWM!N61</f>
        <v>40.763</v>
      </c>
      <c r="H74" s="18">
        <f>RHWM!O61</f>
        <v>33.13</v>
      </c>
      <c r="I74" s="18">
        <v>6.993</v>
      </c>
      <c r="J74" s="18">
        <v>7.633</v>
      </c>
      <c r="K74" s="18">
        <v>0</v>
      </c>
      <c r="L74" s="18">
        <v>0</v>
      </c>
      <c r="M74" s="18">
        <v>6.993</v>
      </c>
      <c r="N74" s="18">
        <v>7.633</v>
      </c>
      <c r="O74" s="81">
        <f t="shared" si="24"/>
        <v>33.13</v>
      </c>
      <c r="P74" s="63">
        <f t="shared" si="25"/>
        <v>40.763</v>
      </c>
      <c r="Q74" s="63">
        <f t="shared" si="26"/>
        <v>33.13</v>
      </c>
      <c r="R74" s="63">
        <f t="shared" si="27"/>
        <v>7.632999999999996</v>
      </c>
      <c r="S74" s="63">
        <f t="shared" si="28"/>
        <v>0</v>
      </c>
      <c r="T74" s="67">
        <f t="shared" si="69"/>
        <v>39.41141376741844</v>
      </c>
      <c r="U74" s="138">
        <f ca="1" t="shared" si="70"/>
        <v>1.11</v>
      </c>
      <c r="V74" s="66">
        <f ca="1" t="shared" si="71"/>
        <v>45.24693</v>
      </c>
      <c r="W74" s="66">
        <f ca="1" t="shared" si="29"/>
        <v>33.13</v>
      </c>
      <c r="X74" s="66">
        <f ca="1" t="shared" si="30"/>
        <v>12.116929999999996</v>
      </c>
      <c r="Y74" s="63">
        <f ca="1" t="shared" si="31"/>
        <v>0</v>
      </c>
      <c r="Z74" s="67">
        <f ca="1" t="shared" si="72"/>
        <v>41.92167641575956</v>
      </c>
      <c r="AA74" s="68">
        <f ca="1" t="shared" si="73"/>
        <v>0.06369379853143875</v>
      </c>
      <c r="AB74" s="81">
        <f t="shared" si="74"/>
        <v>36.9465</v>
      </c>
      <c r="AC74" s="63">
        <f t="shared" si="32"/>
        <v>40.763</v>
      </c>
      <c r="AD74" s="63">
        <f t="shared" si="33"/>
        <v>36.9465</v>
      </c>
      <c r="AE74" s="63">
        <f t="shared" si="34"/>
        <v>3.816499999999998</v>
      </c>
      <c r="AF74" s="63">
        <f t="shared" si="35"/>
        <v>0</v>
      </c>
      <c r="AG74" s="67">
        <f t="shared" si="36"/>
        <v>37.595608373945396</v>
      </c>
      <c r="AH74" s="65">
        <f ca="1" t="shared" si="37"/>
        <v>1.11</v>
      </c>
      <c r="AI74" s="66">
        <f ca="1" t="shared" si="38"/>
        <v>45.24693</v>
      </c>
      <c r="AJ74" s="66">
        <f ca="1" t="shared" si="39"/>
        <v>36.9465</v>
      </c>
      <c r="AK74" s="66">
        <f ca="1" t="shared" si="40"/>
        <v>8.300429999999999</v>
      </c>
      <c r="AL74" s="63">
        <f ca="1" t="shared" si="41"/>
        <v>0</v>
      </c>
      <c r="AM74" s="67">
        <f ca="1" t="shared" si="42"/>
        <v>40.03970297153774</v>
      </c>
      <c r="AN74" s="65">
        <f ca="1" t="shared" si="43"/>
        <v>0.06501010898087123</v>
      </c>
      <c r="AO74" s="68">
        <f ca="1" t="shared" si="44"/>
        <v>-0.04489260938797601</v>
      </c>
      <c r="AP74" s="81">
        <f t="shared" si="75"/>
        <v>40.763</v>
      </c>
      <c r="AQ74" s="63">
        <f t="shared" si="76"/>
        <v>40.763</v>
      </c>
      <c r="AR74" s="63">
        <f t="shared" si="45"/>
        <v>40.763</v>
      </c>
      <c r="AS74" s="63">
        <f t="shared" si="46"/>
        <v>0</v>
      </c>
      <c r="AT74" s="63">
        <f t="shared" si="47"/>
        <v>0</v>
      </c>
      <c r="AU74" s="67">
        <f t="shared" si="48"/>
        <v>35.90132553133049</v>
      </c>
      <c r="AV74" s="69">
        <f ca="1" t="shared" si="77"/>
        <v>1.11</v>
      </c>
      <c r="AW74" s="66">
        <f ca="1" t="shared" si="78"/>
        <v>45.24693</v>
      </c>
      <c r="AX74" s="66">
        <f ca="1" t="shared" si="49"/>
        <v>40.763</v>
      </c>
      <c r="AY74" s="66">
        <f ca="1" t="shared" si="50"/>
        <v>4.483930000000001</v>
      </c>
      <c r="AZ74" s="63">
        <f ca="1" t="shared" si="51"/>
        <v>0</v>
      </c>
      <c r="BA74" s="67">
        <f ca="1" t="shared" si="79"/>
        <v>38.612622447564064</v>
      </c>
      <c r="BB74" s="65">
        <f ca="1" t="shared" si="52"/>
        <v>0.07552080253603632</v>
      </c>
      <c r="BC74" s="68">
        <f ca="1" t="shared" si="80"/>
        <v>-0.07893419946706925</v>
      </c>
      <c r="BD74" s="81">
        <f t="shared" si="53"/>
        <v>40.763</v>
      </c>
      <c r="BE74" s="63">
        <f t="shared" si="54"/>
        <v>40.763</v>
      </c>
      <c r="BF74" s="67">
        <f t="shared" si="55"/>
        <v>35.90132553133049</v>
      </c>
      <c r="BG74" s="69">
        <f ca="1" t="shared" si="81"/>
        <v>1.11</v>
      </c>
      <c r="BH74" s="70">
        <f ca="1" t="shared" si="82"/>
        <v>45.24693</v>
      </c>
      <c r="BI74" s="70">
        <f ca="1" t="shared" si="56"/>
        <v>45.24693</v>
      </c>
      <c r="BJ74" s="67">
        <f ca="1" t="shared" si="57"/>
        <v>38.73350166549015</v>
      </c>
      <c r="BK74" s="65">
        <f ca="1" t="shared" si="58"/>
        <v>0.07888778735169732</v>
      </c>
      <c r="BL74" s="65">
        <f ca="1" t="shared" si="83"/>
        <v>-0.07605074564887593</v>
      </c>
      <c r="BM74" s="68">
        <f ca="1" t="shared" si="59"/>
        <v>0.0031305622427029167</v>
      </c>
      <c r="BO74" s="97">
        <f ca="1" t="shared" si="84"/>
        <v>16616205.906414747</v>
      </c>
      <c r="BP74" s="97">
        <f ca="1" t="shared" si="85"/>
        <v>15870261.065147892</v>
      </c>
      <c r="BQ74" s="97">
        <f ca="1" t="shared" si="86"/>
        <v>15304618.99501191</v>
      </c>
      <c r="BR74" s="97">
        <f ca="1" t="shared" si="60"/>
        <v>15352531.057376651</v>
      </c>
      <c r="BT74" s="97">
        <f t="shared" si="61"/>
        <v>14073180.544355191</v>
      </c>
      <c r="BU74" s="97">
        <f t="shared" si="62"/>
        <v>13424785.709128913</v>
      </c>
      <c r="BV74" s="97">
        <f t="shared" si="63"/>
        <v>12819784.617870554</v>
      </c>
      <c r="BW74" s="97">
        <f t="shared" si="64"/>
        <v>12819784.617870554</v>
      </c>
      <c r="BY74" s="97">
        <f ca="1" t="shared" si="65"/>
        <v>16616205.90641475</v>
      </c>
      <c r="BZ74" s="97">
        <f ca="1" t="shared" si="66"/>
        <v>15870261.065147892</v>
      </c>
      <c r="CA74" s="97">
        <f ca="1" t="shared" si="67"/>
        <v>15870261.065147892</v>
      </c>
      <c r="CB74" s="97">
        <f ca="1" t="shared" si="68"/>
        <v>15352531.05737665</v>
      </c>
    </row>
    <row r="75" spans="2:80" ht="12.75">
      <c r="B75" s="14">
        <v>10174</v>
      </c>
      <c r="C75" s="15" t="s">
        <v>74</v>
      </c>
      <c r="D75" s="16">
        <f>RHWM!D62</f>
        <v>1</v>
      </c>
      <c r="E75" s="16">
        <f>RHWM!E62</f>
        <v>0</v>
      </c>
      <c r="F75" s="18">
        <f>RHWM!M62</f>
        <v>0.496</v>
      </c>
      <c r="G75" s="18">
        <f>RHWM!N62</f>
        <v>0.496</v>
      </c>
      <c r="H75" s="18">
        <f>RHWM!O62</f>
        <v>0.507</v>
      </c>
      <c r="I75" s="18">
        <v>0</v>
      </c>
      <c r="J75" s="18">
        <v>0</v>
      </c>
      <c r="K75" s="18">
        <v>0</v>
      </c>
      <c r="L75" s="18">
        <v>0</v>
      </c>
      <c r="M75" s="18">
        <v>0</v>
      </c>
      <c r="N75" s="18">
        <v>0</v>
      </c>
      <c r="O75" s="81">
        <f t="shared" si="24"/>
        <v>0.507</v>
      </c>
      <c r="P75" s="63">
        <f t="shared" si="25"/>
        <v>0.496</v>
      </c>
      <c r="Q75" s="63">
        <f t="shared" si="26"/>
        <v>0.496</v>
      </c>
      <c r="R75" s="63">
        <f t="shared" si="27"/>
        <v>0</v>
      </c>
      <c r="S75" s="63">
        <f t="shared" si="28"/>
        <v>0.01100000000000001</v>
      </c>
      <c r="T75" s="67">
        <f t="shared" si="69"/>
        <v>33.949064274110405</v>
      </c>
      <c r="U75" s="138">
        <f ca="1" t="shared" si="70"/>
        <v>1.01</v>
      </c>
      <c r="V75" s="66">
        <f ca="1" t="shared" si="71"/>
        <v>0.50096</v>
      </c>
      <c r="W75" s="66">
        <f ca="1" t="shared" si="29"/>
        <v>0.50096</v>
      </c>
      <c r="X75" s="66">
        <f ca="1" t="shared" si="30"/>
        <v>0</v>
      </c>
      <c r="Y75" s="63">
        <f ca="1" t="shared" si="31"/>
        <v>0.006040000000000045</v>
      </c>
      <c r="Z75" s="67">
        <f ca="1" t="shared" si="72"/>
        <v>34.16862471073118</v>
      </c>
      <c r="AA75" s="68">
        <f ca="1" t="shared" si="73"/>
        <v>0.006467348697684505</v>
      </c>
      <c r="AB75" s="81">
        <f t="shared" si="74"/>
        <v>0.5015000000000001</v>
      </c>
      <c r="AC75" s="63">
        <f t="shared" si="32"/>
        <v>0.496</v>
      </c>
      <c r="AD75" s="63">
        <f t="shared" si="33"/>
        <v>0.496</v>
      </c>
      <c r="AE75" s="63">
        <f t="shared" si="34"/>
        <v>0</v>
      </c>
      <c r="AF75" s="63">
        <f t="shared" si="35"/>
        <v>0.00550000000000006</v>
      </c>
      <c r="AG75" s="67">
        <f t="shared" si="36"/>
        <v>34.95898946171183</v>
      </c>
      <c r="AH75" s="65">
        <f ca="1" t="shared" si="37"/>
        <v>1.01</v>
      </c>
      <c r="AI75" s="66">
        <f ca="1" t="shared" si="38"/>
        <v>0.50096</v>
      </c>
      <c r="AJ75" s="66">
        <f ca="1" t="shared" si="39"/>
        <v>0.50096</v>
      </c>
      <c r="AK75" s="66">
        <f ca="1" t="shared" si="40"/>
        <v>0</v>
      </c>
      <c r="AL75" s="63">
        <f ca="1" t="shared" si="41"/>
        <v>0.000540000000000096</v>
      </c>
      <c r="AM75" s="67">
        <f ca="1" t="shared" si="42"/>
        <v>34.85446513131041</v>
      </c>
      <c r="AN75" s="65">
        <f ca="1" t="shared" si="43"/>
        <v>-0.0029899128095763894</v>
      </c>
      <c r="AO75" s="68">
        <f ca="1" t="shared" si="44"/>
        <v>0.020072227851881674</v>
      </c>
      <c r="AP75" s="81">
        <f t="shared" si="75"/>
        <v>0.507</v>
      </c>
      <c r="AQ75" s="63">
        <f t="shared" si="76"/>
        <v>0.496</v>
      </c>
      <c r="AR75" s="63">
        <f t="shared" si="45"/>
        <v>0.496</v>
      </c>
      <c r="AS75" s="63">
        <f t="shared" si="46"/>
        <v>0</v>
      </c>
      <c r="AT75" s="63">
        <f t="shared" si="47"/>
        <v>0.01100000000000001</v>
      </c>
      <c r="AU75" s="67">
        <f t="shared" si="48"/>
        <v>35.90132553133049</v>
      </c>
      <c r="AV75" s="69">
        <f ca="1" t="shared" si="77"/>
        <v>1.01</v>
      </c>
      <c r="AW75" s="66">
        <f ca="1" t="shared" si="78"/>
        <v>0.50096</v>
      </c>
      <c r="AX75" s="66">
        <f ca="1" t="shared" si="49"/>
        <v>0.50096</v>
      </c>
      <c r="AY75" s="66">
        <f ca="1" t="shared" si="50"/>
        <v>0</v>
      </c>
      <c r="AZ75" s="63">
        <f ca="1" t="shared" si="51"/>
        <v>0.006040000000000045</v>
      </c>
      <c r="BA75" s="67">
        <f ca="1" t="shared" si="79"/>
        <v>35.9168109167961</v>
      </c>
      <c r="BB75" s="65">
        <f ca="1" t="shared" si="52"/>
        <v>0.00043133185854360434</v>
      </c>
      <c r="BC75" s="68">
        <f ca="1" t="shared" si="80"/>
        <v>0.051163493434837504</v>
      </c>
      <c r="BD75" s="81">
        <f t="shared" si="53"/>
        <v>0.496</v>
      </c>
      <c r="BE75" s="63">
        <f t="shared" si="54"/>
        <v>0.496</v>
      </c>
      <c r="BF75" s="67">
        <f t="shared" si="55"/>
        <v>35.90132553133049</v>
      </c>
      <c r="BG75" s="69">
        <f ca="1" t="shared" si="81"/>
        <v>1.01</v>
      </c>
      <c r="BH75" s="70">
        <f ca="1" t="shared" si="82"/>
        <v>0.50096</v>
      </c>
      <c r="BI75" s="70">
        <f ca="1" t="shared" si="56"/>
        <v>0.50096</v>
      </c>
      <c r="BJ75" s="67">
        <f ca="1" t="shared" si="57"/>
        <v>38.73350166549015</v>
      </c>
      <c r="BK75" s="65">
        <f ca="1" t="shared" si="58"/>
        <v>0.07888778735169732</v>
      </c>
      <c r="BL75" s="65">
        <f ca="1" t="shared" si="83"/>
        <v>0.13359849842962235</v>
      </c>
      <c r="BM75" s="68">
        <f ca="1" t="shared" si="59"/>
        <v>0.07842262931469945</v>
      </c>
      <c r="BO75" s="97">
        <f ca="1" t="shared" si="84"/>
        <v>149945.92069936992</v>
      </c>
      <c r="BP75" s="97">
        <f ca="1" t="shared" si="85"/>
        <v>152955.66938510787</v>
      </c>
      <c r="BQ75" s="97">
        <f ca="1" t="shared" si="86"/>
        <v>157617.6778286528</v>
      </c>
      <c r="BR75" s="97">
        <f ca="1" t="shared" si="60"/>
        <v>169978.47055045297</v>
      </c>
      <c r="BT75" s="97">
        <f t="shared" si="61"/>
        <v>147507.32630843876</v>
      </c>
      <c r="BU75" s="97">
        <f t="shared" si="62"/>
        <v>151895.41085155943</v>
      </c>
      <c r="BV75" s="97">
        <f t="shared" si="63"/>
        <v>155989.82338060974</v>
      </c>
      <c r="BW75" s="97">
        <f t="shared" si="64"/>
        <v>155989.82338060974</v>
      </c>
      <c r="BY75" s="97">
        <f ca="1" t="shared" si="65"/>
        <v>149945.92069936992</v>
      </c>
      <c r="BZ75" s="97">
        <f ca="1" t="shared" si="66"/>
        <v>152955.66938510787</v>
      </c>
      <c r="CA75" s="97">
        <f ca="1" t="shared" si="67"/>
        <v>152955.66938510787</v>
      </c>
      <c r="CB75" s="97">
        <f ca="1" t="shared" si="68"/>
        <v>169978.47055045294</v>
      </c>
    </row>
    <row r="76" spans="2:80" ht="12.75">
      <c r="B76" s="14">
        <v>10177</v>
      </c>
      <c r="C76" s="15" t="s">
        <v>75</v>
      </c>
      <c r="D76" s="16">
        <f>RHWM!D63</f>
        <v>1</v>
      </c>
      <c r="E76" s="16">
        <f>RHWM!E63</f>
        <v>0</v>
      </c>
      <c r="F76" s="18">
        <f>RHWM!M63</f>
        <v>8.657</v>
      </c>
      <c r="G76" s="18">
        <f>RHWM!N63</f>
        <v>10.083</v>
      </c>
      <c r="H76" s="18">
        <f>RHWM!O63</f>
        <v>11.665</v>
      </c>
      <c r="I76" s="18">
        <v>0</v>
      </c>
      <c r="J76" s="18">
        <v>0</v>
      </c>
      <c r="K76" s="18">
        <v>0</v>
      </c>
      <c r="L76" s="18">
        <v>0</v>
      </c>
      <c r="M76" s="18">
        <v>0</v>
      </c>
      <c r="N76" s="18">
        <v>0</v>
      </c>
      <c r="O76" s="81">
        <f t="shared" si="24"/>
        <v>11.665</v>
      </c>
      <c r="P76" s="63">
        <f t="shared" si="25"/>
        <v>10.083</v>
      </c>
      <c r="Q76" s="63">
        <f t="shared" si="26"/>
        <v>10.083</v>
      </c>
      <c r="R76" s="63">
        <f t="shared" si="27"/>
        <v>0</v>
      </c>
      <c r="S76" s="63">
        <f t="shared" si="28"/>
        <v>1.581999999999999</v>
      </c>
      <c r="T76" s="67">
        <f t="shared" si="69"/>
        <v>33.949064274110405</v>
      </c>
      <c r="U76" s="138">
        <f ca="1" t="shared" si="70"/>
        <v>1.13</v>
      </c>
      <c r="V76" s="66">
        <f ca="1" t="shared" si="71"/>
        <v>11.39379</v>
      </c>
      <c r="W76" s="66">
        <f ca="1" t="shared" si="29"/>
        <v>11.39379</v>
      </c>
      <c r="X76" s="66">
        <f ca="1" t="shared" si="30"/>
        <v>0</v>
      </c>
      <c r="Y76" s="63">
        <f ca="1" t="shared" si="31"/>
        <v>0.27120999999999995</v>
      </c>
      <c r="Z76" s="67">
        <f ca="1" t="shared" si="72"/>
        <v>34.16862471073118</v>
      </c>
      <c r="AA76" s="68">
        <f ca="1" t="shared" si="73"/>
        <v>0.006467348697684505</v>
      </c>
      <c r="AB76" s="81">
        <f t="shared" si="74"/>
        <v>10.873999999999999</v>
      </c>
      <c r="AC76" s="63">
        <f t="shared" si="32"/>
        <v>10.083</v>
      </c>
      <c r="AD76" s="63">
        <f t="shared" si="33"/>
        <v>10.083</v>
      </c>
      <c r="AE76" s="63">
        <f t="shared" si="34"/>
        <v>0</v>
      </c>
      <c r="AF76" s="63">
        <f t="shared" si="35"/>
        <v>0.7909999999999986</v>
      </c>
      <c r="AG76" s="67">
        <f t="shared" si="36"/>
        <v>34.95898946171183</v>
      </c>
      <c r="AH76" s="65">
        <f ca="1" t="shared" si="37"/>
        <v>1.13</v>
      </c>
      <c r="AI76" s="66">
        <f ca="1" t="shared" si="38"/>
        <v>11.39379</v>
      </c>
      <c r="AJ76" s="66">
        <f ca="1" t="shared" si="39"/>
        <v>10.873999999999999</v>
      </c>
      <c r="AK76" s="66">
        <f ca="1" t="shared" si="40"/>
        <v>0.5197900000000004</v>
      </c>
      <c r="AL76" s="63">
        <f ca="1" t="shared" si="41"/>
        <v>0</v>
      </c>
      <c r="AM76" s="67">
        <f ca="1" t="shared" si="42"/>
        <v>36.14395198067275</v>
      </c>
      <c r="AN76" s="65">
        <f ca="1" t="shared" si="43"/>
        <v>0.03389578867142973</v>
      </c>
      <c r="AO76" s="68">
        <f ca="1" t="shared" si="44"/>
        <v>0.057811143605121185</v>
      </c>
      <c r="AP76" s="81">
        <f t="shared" si="75"/>
        <v>11.665</v>
      </c>
      <c r="AQ76" s="63">
        <f t="shared" si="76"/>
        <v>10.083</v>
      </c>
      <c r="AR76" s="63">
        <f t="shared" si="45"/>
        <v>10.083</v>
      </c>
      <c r="AS76" s="63">
        <f t="shared" si="46"/>
        <v>0</v>
      </c>
      <c r="AT76" s="63">
        <f t="shared" si="47"/>
        <v>1.581999999999999</v>
      </c>
      <c r="AU76" s="67">
        <f t="shared" si="48"/>
        <v>35.90132553133049</v>
      </c>
      <c r="AV76" s="69">
        <f ca="1" t="shared" si="77"/>
        <v>1.13</v>
      </c>
      <c r="AW76" s="66">
        <f ca="1" t="shared" si="78"/>
        <v>11.39379</v>
      </c>
      <c r="AX76" s="66">
        <f ca="1" t="shared" si="49"/>
        <v>11.39379</v>
      </c>
      <c r="AY76" s="66">
        <f ca="1" t="shared" si="50"/>
        <v>0</v>
      </c>
      <c r="AZ76" s="63">
        <f ca="1" t="shared" si="51"/>
        <v>0.27120999999999995</v>
      </c>
      <c r="BA76" s="67">
        <f ca="1" t="shared" si="79"/>
        <v>35.9168109167961</v>
      </c>
      <c r="BB76" s="65">
        <f ca="1" t="shared" si="52"/>
        <v>0.00043133185854360434</v>
      </c>
      <c r="BC76" s="68">
        <f ca="1" t="shared" si="80"/>
        <v>0.051163493434837504</v>
      </c>
      <c r="BD76" s="81">
        <f t="shared" si="53"/>
        <v>10.083</v>
      </c>
      <c r="BE76" s="63">
        <f t="shared" si="54"/>
        <v>10.083</v>
      </c>
      <c r="BF76" s="67">
        <f t="shared" si="55"/>
        <v>35.90132553133049</v>
      </c>
      <c r="BG76" s="69">
        <f ca="1" t="shared" si="81"/>
        <v>1.13</v>
      </c>
      <c r="BH76" s="70">
        <f ca="1" t="shared" si="82"/>
        <v>11.39379</v>
      </c>
      <c r="BI76" s="70">
        <f ca="1" t="shared" si="56"/>
        <v>11.39379</v>
      </c>
      <c r="BJ76" s="67">
        <f ca="1" t="shared" si="57"/>
        <v>38.73350166549015</v>
      </c>
      <c r="BK76" s="65">
        <f ca="1" t="shared" si="58"/>
        <v>0.07888778735169732</v>
      </c>
      <c r="BL76" s="65">
        <f ca="1" t="shared" si="83"/>
        <v>0.13359849842962235</v>
      </c>
      <c r="BM76" s="68">
        <f ca="1" t="shared" si="59"/>
        <v>0.07842262931469945</v>
      </c>
      <c r="BO76" s="97">
        <f ca="1" t="shared" si="84"/>
        <v>3410356.7785956445</v>
      </c>
      <c r="BP76" s="97">
        <f ca="1" t="shared" si="85"/>
        <v>3607513.404067736</v>
      </c>
      <c r="BQ76" s="97">
        <f ca="1" t="shared" si="86"/>
        <v>3584842.5452477764</v>
      </c>
      <c r="BR76" s="97">
        <f ca="1" t="shared" si="60"/>
        <v>3865975.323325306</v>
      </c>
      <c r="BT76" s="97">
        <f t="shared" si="61"/>
        <v>2998621.716064492</v>
      </c>
      <c r="BU76" s="97">
        <f t="shared" si="62"/>
        <v>3087825.458903778</v>
      </c>
      <c r="BV76" s="97">
        <f t="shared" si="63"/>
        <v>3171059.252311871</v>
      </c>
      <c r="BW76" s="97">
        <f t="shared" si="64"/>
        <v>3171059.252311871</v>
      </c>
      <c r="BY76" s="97">
        <f ca="1" t="shared" si="65"/>
        <v>3410356.778595644</v>
      </c>
      <c r="BZ76" s="97">
        <f ca="1" t="shared" si="66"/>
        <v>3607513.4040677357</v>
      </c>
      <c r="CA76" s="97">
        <f ca="1" t="shared" si="67"/>
        <v>3607513.4040677357</v>
      </c>
      <c r="CB76" s="97">
        <f ca="1" t="shared" si="68"/>
        <v>3865975.323325306</v>
      </c>
    </row>
    <row r="77" spans="2:80" ht="12.75">
      <c r="B77" s="14">
        <v>10179</v>
      </c>
      <c r="C77" s="15" t="s">
        <v>76</v>
      </c>
      <c r="D77" s="16">
        <f>RHWM!D64</f>
        <v>0</v>
      </c>
      <c r="E77" s="16">
        <f>RHWM!E64</f>
        <v>1</v>
      </c>
      <c r="F77" s="18">
        <f>RHWM!M64</f>
        <v>192.806</v>
      </c>
      <c r="G77" s="18">
        <f>RHWM!N64</f>
        <v>195.664</v>
      </c>
      <c r="H77" s="18">
        <f>RHWM!O64</f>
        <v>166.822</v>
      </c>
      <c r="I77" s="18">
        <f>MAX(F77-$H77,0)</f>
        <v>25.98400000000001</v>
      </c>
      <c r="J77" s="18">
        <f>MAX(G77-$H77,0)</f>
        <v>28.841999999999985</v>
      </c>
      <c r="K77" s="18">
        <v>0</v>
      </c>
      <c r="L77" s="18">
        <v>0</v>
      </c>
      <c r="M77" s="18">
        <f>I77</f>
        <v>25.98400000000001</v>
      </c>
      <c r="N77" s="18">
        <f>J77</f>
        <v>28.841999999999985</v>
      </c>
      <c r="O77" s="81">
        <f t="shared" si="24"/>
        <v>166.822</v>
      </c>
      <c r="P77" s="63">
        <f t="shared" si="25"/>
        <v>195.664</v>
      </c>
      <c r="Q77" s="63">
        <f t="shared" si="26"/>
        <v>166.822</v>
      </c>
      <c r="R77" s="63">
        <f t="shared" si="27"/>
        <v>28.841999999999985</v>
      </c>
      <c r="S77" s="63">
        <f t="shared" si="28"/>
        <v>0</v>
      </c>
      <c r="T77" s="67">
        <f t="shared" si="69"/>
        <v>38.249028131570675</v>
      </c>
      <c r="U77" s="138">
        <f ca="1" t="shared" si="70"/>
        <v>1.17</v>
      </c>
      <c r="V77" s="66">
        <f ca="1" t="shared" si="71"/>
        <v>228.92687999999998</v>
      </c>
      <c r="W77" s="66">
        <f ca="1" t="shared" si="29"/>
        <v>166.822</v>
      </c>
      <c r="X77" s="66">
        <f ca="1" t="shared" si="30"/>
        <v>62.10487999999998</v>
      </c>
      <c r="Y77" s="63">
        <f ca="1" t="shared" si="31"/>
        <v>0</v>
      </c>
      <c r="Z77" s="67">
        <f ca="1" t="shared" si="72"/>
        <v>42.022755637492615</v>
      </c>
      <c r="AA77" s="68">
        <f ca="1" t="shared" si="73"/>
        <v>0.09866204947589541</v>
      </c>
      <c r="AB77" s="81">
        <f t="shared" si="74"/>
        <v>181.243</v>
      </c>
      <c r="AC77" s="63">
        <f t="shared" si="32"/>
        <v>195.664</v>
      </c>
      <c r="AD77" s="63">
        <f t="shared" si="33"/>
        <v>181.243</v>
      </c>
      <c r="AE77" s="63">
        <f t="shared" si="34"/>
        <v>14.420999999999992</v>
      </c>
      <c r="AF77" s="63">
        <f t="shared" si="35"/>
        <v>0</v>
      </c>
      <c r="AG77" s="67">
        <f t="shared" si="36"/>
        <v>37.03453699714325</v>
      </c>
      <c r="AH77" s="65">
        <f ca="1" t="shared" si="37"/>
        <v>1.17</v>
      </c>
      <c r="AI77" s="66">
        <f ca="1" t="shared" si="38"/>
        <v>228.92687999999998</v>
      </c>
      <c r="AJ77" s="66">
        <f ca="1" t="shared" si="39"/>
        <v>181.243</v>
      </c>
      <c r="AK77" s="66">
        <f ca="1" t="shared" si="40"/>
        <v>47.68387999999999</v>
      </c>
      <c r="AL77" s="63">
        <f ca="1" t="shared" si="41"/>
        <v>0</v>
      </c>
      <c r="AM77" s="67">
        <f ca="1" t="shared" si="42"/>
        <v>40.74197983825269</v>
      </c>
      <c r="AN77" s="65">
        <f ca="1" t="shared" si="43"/>
        <v>0.10010771408848518</v>
      </c>
      <c r="AO77" s="68">
        <f ca="1" t="shared" si="44"/>
        <v>-0.030478148798438687</v>
      </c>
      <c r="AP77" s="81">
        <f t="shared" si="75"/>
        <v>195.664</v>
      </c>
      <c r="AQ77" s="63">
        <f t="shared" si="76"/>
        <v>195.664</v>
      </c>
      <c r="AR77" s="63">
        <f t="shared" si="45"/>
        <v>195.664</v>
      </c>
      <c r="AS77" s="63">
        <f t="shared" si="46"/>
        <v>0</v>
      </c>
      <c r="AT77" s="63">
        <f t="shared" si="47"/>
        <v>0</v>
      </c>
      <c r="AU77" s="67">
        <f t="shared" si="48"/>
        <v>35.90132553133049</v>
      </c>
      <c r="AV77" s="69">
        <f ca="1" t="shared" si="77"/>
        <v>1.17</v>
      </c>
      <c r="AW77" s="66">
        <f ca="1" t="shared" si="78"/>
        <v>228.92687999999998</v>
      </c>
      <c r="AX77" s="66">
        <f ca="1" t="shared" si="49"/>
        <v>195.664</v>
      </c>
      <c r="AY77" s="66">
        <f ca="1" t="shared" si="50"/>
        <v>33.262879999999996</v>
      </c>
      <c r="AZ77" s="63">
        <f ca="1" t="shared" si="51"/>
        <v>0</v>
      </c>
      <c r="BA77" s="67">
        <f ca="1" t="shared" si="79"/>
        <v>39.86941103999666</v>
      </c>
      <c r="BB77" s="65">
        <f ca="1" t="shared" si="52"/>
        <v>0.11052754877262916</v>
      </c>
      <c r="BC77" s="68">
        <f ca="1" t="shared" si="80"/>
        <v>-0.05124234631521263</v>
      </c>
      <c r="BD77" s="81">
        <f t="shared" si="53"/>
        <v>195.664</v>
      </c>
      <c r="BE77" s="63">
        <f t="shared" si="54"/>
        <v>195.664</v>
      </c>
      <c r="BF77" s="67">
        <f t="shared" si="55"/>
        <v>35.90132553133049</v>
      </c>
      <c r="BG77" s="69">
        <f ca="1" t="shared" si="81"/>
        <v>1.17</v>
      </c>
      <c r="BH77" s="70">
        <f ca="1" t="shared" si="82"/>
        <v>228.92687999999998</v>
      </c>
      <c r="BI77" s="70">
        <f ca="1" t="shared" si="56"/>
        <v>228.92687999999998</v>
      </c>
      <c r="BJ77" s="67">
        <f ca="1" t="shared" si="57"/>
        <v>38.73350166549015</v>
      </c>
      <c r="BK77" s="65">
        <f ca="1" t="shared" si="58"/>
        <v>0.07888778735169732</v>
      </c>
      <c r="BL77" s="65">
        <f ca="1" t="shared" si="83"/>
        <v>-0.07827316229276016</v>
      </c>
      <c r="BM77" s="68">
        <f ca="1" t="shared" si="59"/>
        <v>-0.028490748794031018</v>
      </c>
      <c r="BO77" s="97">
        <f ca="1" t="shared" si="84"/>
        <v>84272411.8329399</v>
      </c>
      <c r="BP77" s="97">
        <f ca="1" t="shared" si="85"/>
        <v>81703944.72549224</v>
      </c>
      <c r="BQ77" s="97">
        <f ca="1" t="shared" si="86"/>
        <v>79954095.72097817</v>
      </c>
      <c r="BR77" s="97">
        <f ca="1" t="shared" si="60"/>
        <v>77676143.66473787</v>
      </c>
      <c r="BT77" s="97">
        <f t="shared" si="61"/>
        <v>65559470.681340255</v>
      </c>
      <c r="BU77" s="97">
        <f t="shared" si="62"/>
        <v>63477812.66779916</v>
      </c>
      <c r="BV77" s="97">
        <f t="shared" si="63"/>
        <v>61535469.3587573</v>
      </c>
      <c r="BW77" s="97">
        <f t="shared" si="64"/>
        <v>61535469.3587573</v>
      </c>
      <c r="BY77" s="97">
        <f ca="1" t="shared" si="65"/>
        <v>84272411.8329399</v>
      </c>
      <c r="BZ77" s="97">
        <f ca="1" t="shared" si="66"/>
        <v>81703944.72549225</v>
      </c>
      <c r="CA77" s="97">
        <f ca="1" t="shared" si="67"/>
        <v>81703944.72549225</v>
      </c>
      <c r="CB77" s="97">
        <f ca="1" t="shared" si="68"/>
        <v>77676143.66473785</v>
      </c>
    </row>
    <row r="78" spans="2:80" ht="12.75">
      <c r="B78" s="14">
        <v>10183</v>
      </c>
      <c r="C78" s="15" t="s">
        <v>77</v>
      </c>
      <c r="D78" s="16">
        <f>RHWM!D65</f>
        <v>1</v>
      </c>
      <c r="E78" s="16">
        <f>RHWM!E65</f>
        <v>0</v>
      </c>
      <c r="F78" s="18">
        <f>RHWM!M65</f>
        <v>134.609</v>
      </c>
      <c r="G78" s="18">
        <f>RHWM!N65</f>
        <v>136.496</v>
      </c>
      <c r="H78" s="18">
        <f>RHWM!O65</f>
        <v>117.351</v>
      </c>
      <c r="I78" s="18">
        <v>17.258</v>
      </c>
      <c r="J78" s="18">
        <v>19.145</v>
      </c>
      <c r="K78" s="18">
        <v>0</v>
      </c>
      <c r="L78" s="18">
        <v>0</v>
      </c>
      <c r="M78" s="18">
        <v>17.258</v>
      </c>
      <c r="N78" s="18">
        <v>19.145</v>
      </c>
      <c r="O78" s="81">
        <f t="shared" si="24"/>
        <v>117.351</v>
      </c>
      <c r="P78" s="63">
        <f t="shared" si="25"/>
        <v>136.496</v>
      </c>
      <c r="Q78" s="63">
        <f t="shared" si="26"/>
        <v>117.351</v>
      </c>
      <c r="R78" s="63">
        <f t="shared" si="27"/>
        <v>19.14500000000001</v>
      </c>
      <c r="S78" s="63">
        <f t="shared" si="28"/>
        <v>0</v>
      </c>
      <c r="T78" s="67">
        <f t="shared" si="69"/>
        <v>38.04059490117754</v>
      </c>
      <c r="U78" s="138">
        <f ca="1" t="shared" si="70"/>
        <v>1.03</v>
      </c>
      <c r="V78" s="66">
        <f ca="1" t="shared" si="71"/>
        <v>140.59088000000003</v>
      </c>
      <c r="W78" s="66">
        <f ca="1" t="shared" si="29"/>
        <v>117.351</v>
      </c>
      <c r="X78" s="66">
        <f ca="1" t="shared" si="30"/>
        <v>23.239880000000028</v>
      </c>
      <c r="Y78" s="63">
        <f ca="1" t="shared" si="31"/>
        <v>0</v>
      </c>
      <c r="Z78" s="67">
        <f ca="1" t="shared" si="72"/>
        <v>38.954329783190886</v>
      </c>
      <c r="AA78" s="68">
        <f ca="1" t="shared" si="73"/>
        <v>0.02401999454496062</v>
      </c>
      <c r="AB78" s="81">
        <f t="shared" si="74"/>
        <v>126.9235</v>
      </c>
      <c r="AC78" s="63">
        <f t="shared" si="32"/>
        <v>136.496</v>
      </c>
      <c r="AD78" s="63">
        <f t="shared" si="33"/>
        <v>126.9235</v>
      </c>
      <c r="AE78" s="63">
        <f t="shared" si="34"/>
        <v>9.572500000000005</v>
      </c>
      <c r="AF78" s="63">
        <f t="shared" si="35"/>
        <v>0</v>
      </c>
      <c r="AG78" s="67">
        <f t="shared" si="36"/>
        <v>36.93392845902871</v>
      </c>
      <c r="AH78" s="65">
        <f ca="1" t="shared" si="37"/>
        <v>1.03</v>
      </c>
      <c r="AI78" s="66">
        <f ca="1" t="shared" si="38"/>
        <v>140.59088000000003</v>
      </c>
      <c r="AJ78" s="66">
        <f ca="1" t="shared" si="39"/>
        <v>126.9235</v>
      </c>
      <c r="AK78" s="66">
        <f ca="1" t="shared" si="40"/>
        <v>13.667380000000023</v>
      </c>
      <c r="AL78" s="63">
        <f ca="1" t="shared" si="41"/>
        <v>0</v>
      </c>
      <c r="AM78" s="67">
        <f ca="1" t="shared" si="42"/>
        <v>37.60226645351304</v>
      </c>
      <c r="AN78" s="65">
        <f ca="1" t="shared" si="43"/>
        <v>0.01809550249239611</v>
      </c>
      <c r="AO78" s="68">
        <f ca="1" t="shared" si="44"/>
        <v>-0.03470893575125178</v>
      </c>
      <c r="AP78" s="81">
        <f t="shared" si="75"/>
        <v>136.496</v>
      </c>
      <c r="AQ78" s="63">
        <f t="shared" si="76"/>
        <v>136.496</v>
      </c>
      <c r="AR78" s="63">
        <f t="shared" si="45"/>
        <v>136.496</v>
      </c>
      <c r="AS78" s="63">
        <f t="shared" si="46"/>
        <v>0</v>
      </c>
      <c r="AT78" s="63">
        <f t="shared" si="47"/>
        <v>0</v>
      </c>
      <c r="AU78" s="67">
        <f t="shared" si="48"/>
        <v>35.90132553133049</v>
      </c>
      <c r="AV78" s="69">
        <f ca="1" t="shared" si="77"/>
        <v>1.03</v>
      </c>
      <c r="AW78" s="66">
        <f ca="1" t="shared" si="78"/>
        <v>140.59088000000003</v>
      </c>
      <c r="AX78" s="66">
        <f ca="1" t="shared" si="49"/>
        <v>136.496</v>
      </c>
      <c r="AY78" s="66">
        <f ca="1" t="shared" si="50"/>
        <v>4.094880000000018</v>
      </c>
      <c r="AZ78" s="63">
        <f ca="1" t="shared" si="51"/>
        <v>0</v>
      </c>
      <c r="BA78" s="67">
        <f ca="1" t="shared" si="79"/>
        <v>36.7091368124234</v>
      </c>
      <c r="BB78" s="65">
        <f ca="1" t="shared" si="52"/>
        <v>0.02250087619711838</v>
      </c>
      <c r="BC78" s="68">
        <f ca="1" t="shared" si="80"/>
        <v>-0.057636544724645855</v>
      </c>
      <c r="BD78" s="81">
        <f t="shared" si="53"/>
        <v>136.496</v>
      </c>
      <c r="BE78" s="63">
        <f t="shared" si="54"/>
        <v>136.496</v>
      </c>
      <c r="BF78" s="67">
        <f t="shared" si="55"/>
        <v>35.90132553133049</v>
      </c>
      <c r="BG78" s="69">
        <f ca="1" t="shared" si="81"/>
        <v>1.03</v>
      </c>
      <c r="BH78" s="70">
        <f ca="1" t="shared" si="82"/>
        <v>140.59088000000003</v>
      </c>
      <c r="BI78" s="70">
        <f ca="1" t="shared" si="56"/>
        <v>140.59088000000003</v>
      </c>
      <c r="BJ78" s="67">
        <f ca="1" t="shared" si="57"/>
        <v>38.73350166549015</v>
      </c>
      <c r="BK78" s="65">
        <f ca="1" t="shared" si="58"/>
        <v>0.07888778735169732</v>
      </c>
      <c r="BL78" s="65">
        <f ca="1" t="shared" si="83"/>
        <v>-0.005668897884517632</v>
      </c>
      <c r="BM78" s="68">
        <f ca="1" t="shared" si="59"/>
        <v>0.05514607612297895</v>
      </c>
      <c r="BO78" s="97">
        <f ca="1" t="shared" si="84"/>
        <v>47975221.89529419</v>
      </c>
      <c r="BP78" s="97">
        <f ca="1" t="shared" si="85"/>
        <v>46310053.00087837</v>
      </c>
      <c r="BQ78" s="97">
        <f ca="1" t="shared" si="86"/>
        <v>45210095.87285126</v>
      </c>
      <c r="BR78" s="97">
        <f ca="1" t="shared" si="60"/>
        <v>47703255.261382684</v>
      </c>
      <c r="BT78" s="97">
        <f t="shared" si="61"/>
        <v>45485328.00468871</v>
      </c>
      <c r="BU78" s="97">
        <f t="shared" si="62"/>
        <v>44162081.45074578</v>
      </c>
      <c r="BV78" s="97">
        <f t="shared" si="63"/>
        <v>42927393.008386515</v>
      </c>
      <c r="BW78" s="97">
        <f t="shared" si="64"/>
        <v>42927393.008386515</v>
      </c>
      <c r="BY78" s="97">
        <f ca="1" t="shared" si="65"/>
        <v>47975221.89529419</v>
      </c>
      <c r="BZ78" s="97">
        <f ca="1" t="shared" si="66"/>
        <v>46310053.00087837</v>
      </c>
      <c r="CA78" s="97">
        <f ca="1" t="shared" si="67"/>
        <v>46310053.00087837</v>
      </c>
      <c r="CB78" s="97">
        <f ca="1" t="shared" si="68"/>
        <v>47703255.261382684</v>
      </c>
    </row>
    <row r="79" spans="2:80" ht="12.75">
      <c r="B79" s="14">
        <v>10186</v>
      </c>
      <c r="C79" s="15" t="s">
        <v>78</v>
      </c>
      <c r="D79" s="16">
        <f>RHWM!D66</f>
        <v>1</v>
      </c>
      <c r="E79" s="16">
        <f>RHWM!E66</f>
        <v>0</v>
      </c>
      <c r="F79" s="18">
        <f>RHWM!M66</f>
        <v>17.647</v>
      </c>
      <c r="G79" s="18">
        <f>RHWM!N66</f>
        <v>17.694</v>
      </c>
      <c r="H79" s="18">
        <f>RHWM!O66</f>
        <v>21.317</v>
      </c>
      <c r="I79" s="18">
        <v>0</v>
      </c>
      <c r="J79" s="18">
        <v>0</v>
      </c>
      <c r="K79" s="18">
        <v>0</v>
      </c>
      <c r="L79" s="18">
        <v>0</v>
      </c>
      <c r="M79" s="18">
        <v>0</v>
      </c>
      <c r="N79" s="18">
        <v>0</v>
      </c>
      <c r="O79" s="81">
        <f t="shared" si="24"/>
        <v>21.317</v>
      </c>
      <c r="P79" s="63">
        <f t="shared" si="25"/>
        <v>17.694</v>
      </c>
      <c r="Q79" s="63">
        <f t="shared" si="26"/>
        <v>17.694</v>
      </c>
      <c r="R79" s="63">
        <f t="shared" si="27"/>
        <v>0</v>
      </c>
      <c r="S79" s="63">
        <f t="shared" si="28"/>
        <v>3.623000000000001</v>
      </c>
      <c r="T79" s="67">
        <f t="shared" si="69"/>
        <v>33.949064274110405</v>
      </c>
      <c r="U79" s="138">
        <f ca="1" t="shared" si="70"/>
        <v>1.39</v>
      </c>
      <c r="V79" s="66">
        <f ca="1" t="shared" si="71"/>
        <v>24.594659999999998</v>
      </c>
      <c r="W79" s="66">
        <f ca="1" t="shared" si="29"/>
        <v>21.317</v>
      </c>
      <c r="X79" s="66">
        <f ca="1" t="shared" si="30"/>
        <v>3.2776599999999974</v>
      </c>
      <c r="Y79" s="63">
        <f ca="1" t="shared" si="31"/>
        <v>0</v>
      </c>
      <c r="Z79" s="67">
        <f ca="1" t="shared" si="72"/>
        <v>38.026891697574044</v>
      </c>
      <c r="AA79" s="68">
        <f ca="1" t="shared" si="73"/>
        <v>0.12011604769246609</v>
      </c>
      <c r="AB79" s="81">
        <f t="shared" si="74"/>
        <v>19.505499999999998</v>
      </c>
      <c r="AC79" s="63">
        <f t="shared" si="32"/>
        <v>17.694</v>
      </c>
      <c r="AD79" s="63">
        <f t="shared" si="33"/>
        <v>17.694</v>
      </c>
      <c r="AE79" s="63">
        <f t="shared" si="34"/>
        <v>0</v>
      </c>
      <c r="AF79" s="63">
        <f t="shared" si="35"/>
        <v>1.8114999999999988</v>
      </c>
      <c r="AG79" s="67">
        <f t="shared" si="36"/>
        <v>34.95898946171183</v>
      </c>
      <c r="AH79" s="65">
        <f ca="1" t="shared" si="37"/>
        <v>1.39</v>
      </c>
      <c r="AI79" s="66">
        <f ca="1" t="shared" si="38"/>
        <v>24.594659999999998</v>
      </c>
      <c r="AJ79" s="66">
        <f ca="1" t="shared" si="39"/>
        <v>19.505499999999998</v>
      </c>
      <c r="AK79" s="66">
        <f ca="1" t="shared" si="40"/>
        <v>5.08916</v>
      </c>
      <c r="AL79" s="63">
        <f ca="1" t="shared" si="41"/>
        <v>0</v>
      </c>
      <c r="AM79" s="67">
        <f ca="1" t="shared" si="42"/>
        <v>40.70320747750834</v>
      </c>
      <c r="AN79" s="65">
        <f ca="1" t="shared" si="43"/>
        <v>0.16431304520652001</v>
      </c>
      <c r="AO79" s="68">
        <f ca="1" t="shared" si="44"/>
        <v>0.07037955668895846</v>
      </c>
      <c r="AP79" s="81">
        <f t="shared" si="75"/>
        <v>21.317</v>
      </c>
      <c r="AQ79" s="63">
        <f t="shared" si="76"/>
        <v>17.694</v>
      </c>
      <c r="AR79" s="63">
        <f t="shared" si="45"/>
        <v>17.694</v>
      </c>
      <c r="AS79" s="63">
        <f t="shared" si="46"/>
        <v>0</v>
      </c>
      <c r="AT79" s="63">
        <f t="shared" si="47"/>
        <v>3.623000000000001</v>
      </c>
      <c r="AU79" s="67">
        <f t="shared" si="48"/>
        <v>35.90132553133049</v>
      </c>
      <c r="AV79" s="69">
        <f ca="1" t="shared" si="77"/>
        <v>1.39</v>
      </c>
      <c r="AW79" s="66">
        <f ca="1" t="shared" si="78"/>
        <v>24.594659999999998</v>
      </c>
      <c r="AX79" s="66">
        <f ca="1" t="shared" si="49"/>
        <v>21.317</v>
      </c>
      <c r="AY79" s="66">
        <f ca="1" t="shared" si="50"/>
        <v>3.2776599999999974</v>
      </c>
      <c r="AZ79" s="63">
        <f ca="1" t="shared" si="51"/>
        <v>0</v>
      </c>
      <c r="BA79" s="67">
        <f ca="1" t="shared" si="79"/>
        <v>39.54210212758958</v>
      </c>
      <c r="BB79" s="65">
        <f ca="1" t="shared" si="52"/>
        <v>0.10141064549502055</v>
      </c>
      <c r="BC79" s="68">
        <f ca="1" t="shared" si="80"/>
        <v>0.03984576078597035</v>
      </c>
      <c r="BD79" s="81">
        <f t="shared" si="53"/>
        <v>17.694</v>
      </c>
      <c r="BE79" s="63">
        <f t="shared" si="54"/>
        <v>17.694</v>
      </c>
      <c r="BF79" s="67">
        <f t="shared" si="55"/>
        <v>35.90132553133049</v>
      </c>
      <c r="BG79" s="69">
        <f ca="1" t="shared" si="81"/>
        <v>1.39</v>
      </c>
      <c r="BH79" s="70">
        <f ca="1" t="shared" si="82"/>
        <v>24.594659999999998</v>
      </c>
      <c r="BI79" s="70">
        <f ca="1" t="shared" si="56"/>
        <v>24.594659999999998</v>
      </c>
      <c r="BJ79" s="67">
        <f ca="1" t="shared" si="57"/>
        <v>38.73350166549015</v>
      </c>
      <c r="BK79" s="65">
        <f ca="1" t="shared" si="58"/>
        <v>0.07888778735169732</v>
      </c>
      <c r="BL79" s="65">
        <f ca="1" t="shared" si="83"/>
        <v>0.018581849222275126</v>
      </c>
      <c r="BM79" s="68">
        <f ca="1" t="shared" si="59"/>
        <v>-0.020449101554852467</v>
      </c>
      <c r="BO79" s="97">
        <f ca="1" t="shared" si="84"/>
        <v>8192864.216109829</v>
      </c>
      <c r="BP79" s="97">
        <f ca="1" t="shared" si="85"/>
        <v>8769474.36765247</v>
      </c>
      <c r="BQ79" s="97">
        <f ca="1" t="shared" si="86"/>
        <v>8519315.12381688</v>
      </c>
      <c r="BR79" s="97">
        <f ca="1" t="shared" si="60"/>
        <v>8345102.783672156</v>
      </c>
      <c r="BT79" s="97">
        <f t="shared" si="61"/>
        <v>5262085.951011119</v>
      </c>
      <c r="BU79" s="97">
        <f t="shared" si="62"/>
        <v>5418623.789531236</v>
      </c>
      <c r="BV79" s="97">
        <f t="shared" si="63"/>
        <v>5564685.352613929</v>
      </c>
      <c r="BW79" s="97">
        <f t="shared" si="64"/>
        <v>5564685.352613929</v>
      </c>
      <c r="BY79" s="97">
        <f ca="1" t="shared" si="65"/>
        <v>8192864.21610983</v>
      </c>
      <c r="BZ79" s="97">
        <f ca="1" t="shared" si="66"/>
        <v>8769474.367652472</v>
      </c>
      <c r="CA79" s="97">
        <f ca="1" t="shared" si="67"/>
        <v>8769474.367652472</v>
      </c>
      <c r="CB79" s="97">
        <f ca="1" t="shared" si="68"/>
        <v>8345102.783672156</v>
      </c>
    </row>
    <row r="80" spans="2:80" ht="12.75">
      <c r="B80" s="14">
        <v>10190</v>
      </c>
      <c r="C80" s="15" t="s">
        <v>79</v>
      </c>
      <c r="D80" s="16">
        <f>RHWM!D67</f>
        <v>1</v>
      </c>
      <c r="E80" s="16">
        <f>RHWM!E67</f>
        <v>0</v>
      </c>
      <c r="F80" s="18">
        <f>RHWM!M67</f>
        <v>7.421</v>
      </c>
      <c r="G80" s="18">
        <f>RHWM!N67</f>
        <v>7.415</v>
      </c>
      <c r="H80" s="18">
        <f>RHWM!O67</f>
        <v>5.192</v>
      </c>
      <c r="I80" s="18">
        <v>2.229</v>
      </c>
      <c r="J80" s="18">
        <v>2.223</v>
      </c>
      <c r="K80" s="18">
        <v>0</v>
      </c>
      <c r="L80" s="18">
        <v>0</v>
      </c>
      <c r="M80" s="18">
        <v>2.229</v>
      </c>
      <c r="N80" s="18">
        <v>2.223</v>
      </c>
      <c r="O80" s="81">
        <f t="shared" si="24"/>
        <v>5.192</v>
      </c>
      <c r="P80" s="63">
        <f t="shared" si="25"/>
        <v>7.415</v>
      </c>
      <c r="Q80" s="63">
        <f t="shared" si="26"/>
        <v>5.192</v>
      </c>
      <c r="R80" s="63">
        <f t="shared" si="27"/>
        <v>2.223</v>
      </c>
      <c r="S80" s="63">
        <f t="shared" si="28"/>
        <v>0</v>
      </c>
      <c r="T80" s="67">
        <f t="shared" si="69"/>
        <v>42.694443925985325</v>
      </c>
      <c r="U80" s="138">
        <f ca="1" t="shared" si="70"/>
        <v>1.21</v>
      </c>
      <c r="V80" s="66">
        <f ca="1" t="shared" si="71"/>
        <v>8.97215</v>
      </c>
      <c r="W80" s="66">
        <f ca="1" t="shared" si="29"/>
        <v>5.192</v>
      </c>
      <c r="X80" s="66">
        <f ca="1" t="shared" si="30"/>
        <v>3.780149999999999</v>
      </c>
      <c r="Y80" s="63">
        <f ca="1" t="shared" si="31"/>
        <v>0</v>
      </c>
      <c r="Z80" s="67">
        <f ca="1" t="shared" si="72"/>
        <v>46.36643028684499</v>
      </c>
      <c r="AA80" s="68">
        <f ca="1" t="shared" si="73"/>
        <v>0.08600618776591595</v>
      </c>
      <c r="AB80" s="81">
        <f t="shared" si="74"/>
        <v>6.3035</v>
      </c>
      <c r="AC80" s="63">
        <f t="shared" si="32"/>
        <v>7.415</v>
      </c>
      <c r="AD80" s="63">
        <f t="shared" si="33"/>
        <v>6.3035</v>
      </c>
      <c r="AE80" s="63">
        <f t="shared" si="34"/>
        <v>1.1115000000000004</v>
      </c>
      <c r="AF80" s="63">
        <f t="shared" si="35"/>
        <v>0</v>
      </c>
      <c r="AG80" s="67">
        <f t="shared" si="36"/>
        <v>39.18029265973035</v>
      </c>
      <c r="AH80" s="65">
        <f ca="1" t="shared" si="37"/>
        <v>1.21</v>
      </c>
      <c r="AI80" s="66">
        <f ca="1" t="shared" si="38"/>
        <v>8.97215</v>
      </c>
      <c r="AJ80" s="66">
        <f ca="1" t="shared" si="39"/>
        <v>6.3035</v>
      </c>
      <c r="AK80" s="66">
        <f ca="1" t="shared" si="40"/>
        <v>2.6686499999999995</v>
      </c>
      <c r="AL80" s="63">
        <f ca="1" t="shared" si="41"/>
        <v>0</v>
      </c>
      <c r="AM80" s="67">
        <f ca="1" t="shared" si="42"/>
        <v>43.26168298069194</v>
      </c>
      <c r="AN80" s="65">
        <f ca="1" t="shared" si="43"/>
        <v>0.10416947000389443</v>
      </c>
      <c r="AO80" s="68">
        <f ca="1" t="shared" si="44"/>
        <v>-0.06696110282688561</v>
      </c>
      <c r="AP80" s="81">
        <f t="shared" si="75"/>
        <v>7.415</v>
      </c>
      <c r="AQ80" s="63">
        <f t="shared" si="76"/>
        <v>7.415</v>
      </c>
      <c r="AR80" s="63">
        <f t="shared" si="45"/>
        <v>7.415</v>
      </c>
      <c r="AS80" s="63">
        <f t="shared" si="46"/>
        <v>0</v>
      </c>
      <c r="AT80" s="63">
        <f t="shared" si="47"/>
        <v>0</v>
      </c>
      <c r="AU80" s="67">
        <f t="shared" si="48"/>
        <v>35.90132553133049</v>
      </c>
      <c r="AV80" s="69">
        <f ca="1" t="shared" si="77"/>
        <v>1.21</v>
      </c>
      <c r="AW80" s="66">
        <f ca="1" t="shared" si="78"/>
        <v>8.97215</v>
      </c>
      <c r="AX80" s="66">
        <f ca="1" t="shared" si="49"/>
        <v>7.415</v>
      </c>
      <c r="AY80" s="66">
        <f ca="1" t="shared" si="50"/>
        <v>1.5571499999999991</v>
      </c>
      <c r="AZ80" s="63">
        <f ca="1" t="shared" si="51"/>
        <v>0</v>
      </c>
      <c r="BA80" s="67">
        <f ca="1" t="shared" si="79"/>
        <v>40.63802555107116</v>
      </c>
      <c r="BB80" s="65">
        <f ca="1" t="shared" si="52"/>
        <v>0.13193663324790128</v>
      </c>
      <c r="BC80" s="68">
        <f ca="1" t="shared" si="80"/>
        <v>-0.12354638259480333</v>
      </c>
      <c r="BD80" s="81">
        <f t="shared" si="53"/>
        <v>7.415</v>
      </c>
      <c r="BE80" s="63">
        <f t="shared" si="54"/>
        <v>7.415</v>
      </c>
      <c r="BF80" s="67">
        <f t="shared" si="55"/>
        <v>35.90132553133049</v>
      </c>
      <c r="BG80" s="69">
        <f ca="1" t="shared" si="81"/>
        <v>1.21</v>
      </c>
      <c r="BH80" s="70">
        <f ca="1" t="shared" si="82"/>
        <v>8.97215</v>
      </c>
      <c r="BI80" s="70">
        <f ca="1" t="shared" si="56"/>
        <v>8.97215</v>
      </c>
      <c r="BJ80" s="67">
        <f ca="1" t="shared" si="57"/>
        <v>38.73350166549015</v>
      </c>
      <c r="BK80" s="65">
        <f ca="1" t="shared" si="58"/>
        <v>0.07888778735169732</v>
      </c>
      <c r="BL80" s="65">
        <f ca="1" t="shared" si="83"/>
        <v>-0.1646218735005882</v>
      </c>
      <c r="BM80" s="68">
        <f ca="1" t="shared" si="59"/>
        <v>-0.04686556149701537</v>
      </c>
      <c r="BO80" s="97">
        <f ca="1" t="shared" si="84"/>
        <v>3644217.5312834983</v>
      </c>
      <c r="BP80" s="97">
        <f ca="1" t="shared" si="85"/>
        <v>3400196.7064476847</v>
      </c>
      <c r="BQ80" s="97">
        <f ca="1" t="shared" si="86"/>
        <v>3193987.6379048573</v>
      </c>
      <c r="BR80" s="97">
        <f ca="1" t="shared" si="60"/>
        <v>3044299.6138399206</v>
      </c>
      <c r="BT80" s="97">
        <f t="shared" si="61"/>
        <v>2773234.6829899475</v>
      </c>
      <c r="BU80" s="97">
        <f t="shared" si="62"/>
        <v>2544971.5818298487</v>
      </c>
      <c r="BV80" s="97">
        <f t="shared" si="63"/>
        <v>2331984.9604177848</v>
      </c>
      <c r="BW80" s="97">
        <f t="shared" si="64"/>
        <v>2331984.9604177848</v>
      </c>
      <c r="BY80" s="97">
        <f ca="1" t="shared" si="65"/>
        <v>3644217.5312834983</v>
      </c>
      <c r="BZ80" s="97">
        <f ca="1" t="shared" si="66"/>
        <v>3400196.7064476847</v>
      </c>
      <c r="CA80" s="97">
        <f ca="1" t="shared" si="67"/>
        <v>3400196.7064476847</v>
      </c>
      <c r="CB80" s="97">
        <f ca="1" t="shared" si="68"/>
        <v>3044299.61383992</v>
      </c>
    </row>
    <row r="81" spans="2:80" ht="12.75">
      <c r="B81" s="14">
        <v>10191</v>
      </c>
      <c r="C81" s="15" t="s">
        <v>80</v>
      </c>
      <c r="D81" s="16">
        <f>RHWM!D68</f>
        <v>1</v>
      </c>
      <c r="E81" s="16">
        <f>RHWM!E68</f>
        <v>0</v>
      </c>
      <c r="F81" s="18">
        <f>RHWM!M68</f>
        <v>120.467</v>
      </c>
      <c r="G81" s="18">
        <f>RHWM!N68</f>
        <v>120.365</v>
      </c>
      <c r="H81" s="18">
        <f>RHWM!O68</f>
        <v>131.217</v>
      </c>
      <c r="I81" s="18">
        <v>0</v>
      </c>
      <c r="J81" s="18">
        <v>0</v>
      </c>
      <c r="K81" s="18">
        <v>0</v>
      </c>
      <c r="L81" s="18">
        <v>0</v>
      </c>
      <c r="M81" s="18">
        <v>0</v>
      </c>
      <c r="N81" s="18">
        <v>0</v>
      </c>
      <c r="O81" s="81">
        <f t="shared" si="24"/>
        <v>131.217</v>
      </c>
      <c r="P81" s="63">
        <f t="shared" si="25"/>
        <v>120.365</v>
      </c>
      <c r="Q81" s="63">
        <f t="shared" si="26"/>
        <v>120.365</v>
      </c>
      <c r="R81" s="63">
        <f t="shared" si="27"/>
        <v>0</v>
      </c>
      <c r="S81" s="63">
        <f t="shared" si="28"/>
        <v>10.852000000000018</v>
      </c>
      <c r="T81" s="67">
        <f aca="true" t="shared" si="87" ref="T81:T112">(Q81*$T$14+R81*$T$5)/(Q81+R81)</f>
        <v>33.949064274110405</v>
      </c>
      <c r="U81" s="138">
        <f aca="true" t="shared" si="88" ref="U81:U112">RANDBETWEEN($Z$2,$Z$3)/100</f>
        <v>1.36</v>
      </c>
      <c r="V81" s="66">
        <f aca="true" t="shared" si="89" ref="V81:V112">G81*U81</f>
        <v>163.6964</v>
      </c>
      <c r="W81" s="66">
        <f ca="1" t="shared" si="29"/>
        <v>131.217</v>
      </c>
      <c r="X81" s="66">
        <f ca="1" t="shared" si="30"/>
        <v>32.4794</v>
      </c>
      <c r="Y81" s="63">
        <f ca="1" t="shared" si="31"/>
        <v>0</v>
      </c>
      <c r="Z81" s="67">
        <f ca="1" t="shared" si="72"/>
        <v>39.91293734418114</v>
      </c>
      <c r="AA81" s="68">
        <f aca="true" t="shared" si="90" ref="AA81:AA112">Z81/T81-1</f>
        <v>0.17567120619046905</v>
      </c>
      <c r="AB81" s="81">
        <f aca="true" t="shared" si="91" ref="AB81:AB112">O81+R81*$AB$12-S81*$AB$12</f>
        <v>125.791</v>
      </c>
      <c r="AC81" s="63">
        <f t="shared" si="32"/>
        <v>120.365</v>
      </c>
      <c r="AD81" s="63">
        <f t="shared" si="33"/>
        <v>120.365</v>
      </c>
      <c r="AE81" s="63">
        <f t="shared" si="34"/>
        <v>0</v>
      </c>
      <c r="AF81" s="63">
        <f t="shared" si="35"/>
        <v>5.426000000000002</v>
      </c>
      <c r="AG81" s="67">
        <f t="shared" si="36"/>
        <v>34.95898946171183</v>
      </c>
      <c r="AH81" s="65">
        <f ca="1" t="shared" si="37"/>
        <v>1.36</v>
      </c>
      <c r="AI81" s="66">
        <f ca="1" t="shared" si="38"/>
        <v>163.6964</v>
      </c>
      <c r="AJ81" s="66">
        <f ca="1" t="shared" si="39"/>
        <v>125.791</v>
      </c>
      <c r="AK81" s="66">
        <f ca="1" t="shared" si="40"/>
        <v>37.905400000000014</v>
      </c>
      <c r="AL81" s="63">
        <f ca="1" t="shared" si="41"/>
        <v>0</v>
      </c>
      <c r="AM81" s="67">
        <f ca="1" t="shared" si="42"/>
        <v>41.399608490673394</v>
      </c>
      <c r="AN81" s="65">
        <f ca="1" t="shared" si="43"/>
        <v>0.18423355846757317</v>
      </c>
      <c r="AO81" s="68">
        <f ca="1" t="shared" si="44"/>
        <v>0.03724785108327788</v>
      </c>
      <c r="AP81" s="81">
        <f aca="true" t="shared" si="92" ref="AP81:AP112">O81+R81</f>
        <v>131.217</v>
      </c>
      <c r="AQ81" s="63">
        <f aca="true" t="shared" si="93" ref="AQ81:AQ112">P81</f>
        <v>120.365</v>
      </c>
      <c r="AR81" s="63">
        <f t="shared" si="45"/>
        <v>120.365</v>
      </c>
      <c r="AS81" s="63">
        <f t="shared" si="46"/>
        <v>0</v>
      </c>
      <c r="AT81" s="63">
        <f t="shared" si="47"/>
        <v>10.852000000000018</v>
      </c>
      <c r="AU81" s="67">
        <f t="shared" si="48"/>
        <v>35.90132553133049</v>
      </c>
      <c r="AV81" s="69">
        <f aca="true" t="shared" si="94" ref="AV81:AV112">U81</f>
        <v>1.36</v>
      </c>
      <c r="AW81" s="66">
        <f aca="true" t="shared" si="95" ref="AW81:AW112">V81</f>
        <v>163.6964</v>
      </c>
      <c r="AX81" s="66">
        <f ca="1" t="shared" si="49"/>
        <v>131.217</v>
      </c>
      <c r="AY81" s="66">
        <f ca="1" t="shared" si="50"/>
        <v>32.4794</v>
      </c>
      <c r="AZ81" s="63">
        <f ca="1" t="shared" si="51"/>
        <v>0</v>
      </c>
      <c r="BA81" s="67">
        <f aca="true" t="shared" si="96" ref="BA81:BA112">(AX81*$BA$14+AY81*$T$5)/(AX81+AY81)</f>
        <v>41.314261682414724</v>
      </c>
      <c r="BB81" s="65">
        <f ca="1" t="shared" si="52"/>
        <v>0.15077259881004812</v>
      </c>
      <c r="BC81" s="68">
        <f aca="true" t="shared" si="97" ref="BC81:BC112">BA81/Z81-1</f>
        <v>0.035109526671754265</v>
      </c>
      <c r="BD81" s="81">
        <f t="shared" si="53"/>
        <v>120.365</v>
      </c>
      <c r="BE81" s="63">
        <f t="shared" si="54"/>
        <v>120.365</v>
      </c>
      <c r="BF81" s="67">
        <f t="shared" si="55"/>
        <v>35.90132553133049</v>
      </c>
      <c r="BG81" s="69">
        <f aca="true" t="shared" si="98" ref="BG81:BG112">U81</f>
        <v>1.36</v>
      </c>
      <c r="BH81" s="70">
        <f aca="true" t="shared" si="99" ref="BH81:BH112">V81</f>
        <v>163.6964</v>
      </c>
      <c r="BI81" s="70">
        <f ca="1" t="shared" si="56"/>
        <v>163.6964</v>
      </c>
      <c r="BJ81" s="67">
        <f ca="1" t="shared" si="57"/>
        <v>38.73350166549015</v>
      </c>
      <c r="BK81" s="65">
        <f ca="1" t="shared" si="58"/>
        <v>0.07888778735169732</v>
      </c>
      <c r="BL81" s="65">
        <f aca="true" t="shared" si="100" ref="BL81:BL112">BJ81/Z81-1</f>
        <v>-0.029550209961255458</v>
      </c>
      <c r="BM81" s="68">
        <f ca="1" t="shared" si="59"/>
        <v>-0.06246656509955406</v>
      </c>
      <c r="BO81" s="97">
        <f aca="true" t="shared" si="101" ref="BO81:BO112">W81*$Z$14*8760+X81*$T$5*8760</f>
        <v>57234372.4124118</v>
      </c>
      <c r="BP81" s="97">
        <f aca="true" t="shared" si="102" ref="BP81:BP112">AJ81*$AM$14*8760+AK81*$T$5*8760</f>
        <v>59366229.79287417</v>
      </c>
      <c r="BQ81" s="97">
        <f aca="true" t="shared" si="103" ref="BQ81:BQ112">AX81*$BA$14*8760+AY81*$T$5*8760</f>
        <v>59243844.13716649</v>
      </c>
      <c r="BR81" s="97">
        <f ca="1" t="shared" si="60"/>
        <v>55543084.69062434</v>
      </c>
      <c r="BT81" s="97">
        <f t="shared" si="61"/>
        <v>35795805.103054896</v>
      </c>
      <c r="BU81" s="97">
        <f t="shared" si="62"/>
        <v>36860667.59505635</v>
      </c>
      <c r="BV81" s="97">
        <f t="shared" si="63"/>
        <v>37854264.296788484</v>
      </c>
      <c r="BW81" s="97">
        <f t="shared" si="64"/>
        <v>37854264.296788484</v>
      </c>
      <c r="BY81" s="97">
        <f ca="1" t="shared" si="65"/>
        <v>57234372.4124118</v>
      </c>
      <c r="BZ81" s="97">
        <f ca="1" t="shared" si="66"/>
        <v>59366229.79287418</v>
      </c>
      <c r="CA81" s="97">
        <f ca="1" t="shared" si="67"/>
        <v>59366229.79287418</v>
      </c>
      <c r="CB81" s="97">
        <f ca="1" t="shared" si="68"/>
        <v>55543084.69062434</v>
      </c>
    </row>
    <row r="82" spans="2:80" ht="12.75">
      <c r="B82" s="14">
        <v>10197</v>
      </c>
      <c r="C82" s="15" t="s">
        <v>81</v>
      </c>
      <c r="D82" s="16">
        <f>RHWM!D69</f>
        <v>1</v>
      </c>
      <c r="E82" s="16">
        <f>RHWM!E69</f>
        <v>0</v>
      </c>
      <c r="F82" s="18">
        <f>RHWM!M69</f>
        <v>28.232</v>
      </c>
      <c r="G82" s="18">
        <f>RHWM!N69</f>
        <v>28.477</v>
      </c>
      <c r="H82" s="18">
        <f>RHWM!O69</f>
        <v>22.753</v>
      </c>
      <c r="I82" s="18">
        <v>5.479</v>
      </c>
      <c r="J82" s="18">
        <v>5.724</v>
      </c>
      <c r="K82" s="18">
        <v>0</v>
      </c>
      <c r="L82" s="18">
        <v>0</v>
      </c>
      <c r="M82" s="18">
        <v>5.479</v>
      </c>
      <c r="N82" s="18">
        <v>5.724</v>
      </c>
      <c r="O82" s="81">
        <f aca="true" t="shared" si="104" ref="O82:O145">H82</f>
        <v>22.753</v>
      </c>
      <c r="P82" s="63">
        <f aca="true" t="shared" si="105" ref="P82:P145">G82</f>
        <v>28.477</v>
      </c>
      <c r="Q82" s="63">
        <f aca="true" t="shared" si="106" ref="Q82:Q145">MIN(P82,O82)</f>
        <v>22.753</v>
      </c>
      <c r="R82" s="63">
        <f aca="true" t="shared" si="107" ref="R82:R145">MAX(0,P82-O82)</f>
        <v>5.724</v>
      </c>
      <c r="S82" s="63">
        <f aca="true" t="shared" si="108" ref="S82:S145">MAX(0,O82-P82)</f>
        <v>0</v>
      </c>
      <c r="T82" s="67">
        <f t="shared" si="87"/>
        <v>39.812548352313584</v>
      </c>
      <c r="U82" s="138">
        <f ca="1" t="shared" si="88"/>
        <v>1.35</v>
      </c>
      <c r="V82" s="66">
        <f ca="1" t="shared" si="89"/>
        <v>38.44395</v>
      </c>
      <c r="W82" s="66">
        <f aca="true" t="shared" si="109" ref="W82:W145">MIN(V82,O82)</f>
        <v>22.753</v>
      </c>
      <c r="X82" s="66">
        <f aca="true" t="shared" si="110" ref="X82:X145">MAX(0,V82-O82)</f>
        <v>15.69095</v>
      </c>
      <c r="Y82" s="63">
        <f aca="true" t="shared" si="111" ref="Y82:Y145">MAX(0,O82-V82)</f>
        <v>0</v>
      </c>
      <c r="Z82" s="67">
        <f ca="1" t="shared" si="72"/>
        <v>45.985167550245656</v>
      </c>
      <c r="AA82" s="68">
        <f ca="1" t="shared" si="90"/>
        <v>0.15504205215171485</v>
      </c>
      <c r="AB82" s="81">
        <f t="shared" si="91"/>
        <v>25.615000000000002</v>
      </c>
      <c r="AC82" s="63">
        <f aca="true" t="shared" si="112" ref="AC82:AC145">P82</f>
        <v>28.477</v>
      </c>
      <c r="AD82" s="63">
        <f aca="true" t="shared" si="113" ref="AD82:AD145">MIN(AC82,AB82)</f>
        <v>25.615000000000002</v>
      </c>
      <c r="AE82" s="63">
        <f aca="true" t="shared" si="114" ref="AE82:AE145">MAX(0,AC82-AB82)</f>
        <v>2.8619999999999983</v>
      </c>
      <c r="AF82" s="63">
        <f aca="true" t="shared" si="115" ref="AF82:AF145">MAX(0,AB82-AC82)</f>
        <v>0</v>
      </c>
      <c r="AG82" s="67">
        <f aca="true" t="shared" si="116" ref="AG82:AG145">(AD82*$AG$14+AE82*$T$5)/(AD82+AE82)</f>
        <v>37.78923183838707</v>
      </c>
      <c r="AH82" s="65">
        <f aca="true" t="shared" si="117" ref="AH82:AH145">U82</f>
        <v>1.35</v>
      </c>
      <c r="AI82" s="66">
        <f aca="true" t="shared" si="118" ref="AI82:AI145">V82</f>
        <v>38.44395</v>
      </c>
      <c r="AJ82" s="66">
        <f aca="true" t="shared" si="119" ref="AJ82:AJ145">MIN(AI82,AB82)</f>
        <v>25.615000000000002</v>
      </c>
      <c r="AK82" s="66">
        <f aca="true" t="shared" si="120" ref="AK82:AK145">MAX(0,AI82-AB82)</f>
        <v>12.828949999999999</v>
      </c>
      <c r="AL82" s="63">
        <f aca="true" t="shared" si="121" ref="AL82:AL145">MAX(0,AB82-AI82)</f>
        <v>0</v>
      </c>
      <c r="AM82" s="67">
        <f aca="true" t="shared" si="122" ref="AM82:AM145">(AJ82*$AM$14+AK82*$T$5)/(AJ82+AK82)</f>
        <v>44.28682402142642</v>
      </c>
      <c r="AN82" s="65">
        <f aca="true" t="shared" si="123" ref="AN82:AN145">AM82/AG82-1</f>
        <v>0.17194295482976618</v>
      </c>
      <c r="AO82" s="68">
        <f aca="true" t="shared" si="124" ref="AO82:AO145">AM82/Z82-1</f>
        <v>-0.036932420154032086</v>
      </c>
      <c r="AP82" s="81">
        <f t="shared" si="92"/>
        <v>28.477</v>
      </c>
      <c r="AQ82" s="63">
        <f t="shared" si="93"/>
        <v>28.477</v>
      </c>
      <c r="AR82" s="63">
        <f aca="true" t="shared" si="125" ref="AR82:AR145">MIN(AQ82,AP82)</f>
        <v>28.477</v>
      </c>
      <c r="AS82" s="63">
        <f aca="true" t="shared" si="126" ref="AS82:AS145">MAX(0,AQ82-AP82)</f>
        <v>0</v>
      </c>
      <c r="AT82" s="63">
        <f aca="true" t="shared" si="127" ref="AT82:AT145">MAX(0,AP82-AQ82)</f>
        <v>0</v>
      </c>
      <c r="AU82" s="67">
        <f aca="true" t="shared" si="128" ref="AU82:AU145">$AU$14</f>
        <v>35.90132553133049</v>
      </c>
      <c r="AV82" s="69">
        <f ca="1" t="shared" si="94"/>
        <v>1.35</v>
      </c>
      <c r="AW82" s="66">
        <f ca="1" t="shared" si="95"/>
        <v>38.44395</v>
      </c>
      <c r="AX82" s="66">
        <f aca="true" t="shared" si="129" ref="AX82:AX145">MIN(AW82,AP82)</f>
        <v>28.477</v>
      </c>
      <c r="AY82" s="66">
        <f aca="true" t="shared" si="130" ref="AY82:AY145">MAX(0,AW82-AP82)</f>
        <v>9.96695</v>
      </c>
      <c r="AZ82" s="63">
        <f aca="true" t="shared" si="131" ref="AZ82:AZ145">MAX(0,AP82-AW82)</f>
        <v>0</v>
      </c>
      <c r="BA82" s="67">
        <f ca="1" t="shared" si="96"/>
        <v>42.969489567997115</v>
      </c>
      <c r="BB82" s="65">
        <f aca="true" t="shared" si="132" ref="BB82:BB145">BA82/AU82-1</f>
        <v>0.19687752282289273</v>
      </c>
      <c r="BC82" s="68">
        <f ca="1" t="shared" si="97"/>
        <v>-0.06557936271415044</v>
      </c>
      <c r="BD82" s="81">
        <f aca="true" t="shared" si="133" ref="BD82:BD145">AQ82</f>
        <v>28.477</v>
      </c>
      <c r="BE82" s="63">
        <f aca="true" t="shared" si="134" ref="BE82:BE145">BD82</f>
        <v>28.477</v>
      </c>
      <c r="BF82" s="67">
        <f aca="true" t="shared" si="135" ref="BF82:BF145">$BF$14</f>
        <v>35.90132553133049</v>
      </c>
      <c r="BG82" s="69">
        <f ca="1" t="shared" si="98"/>
        <v>1.35</v>
      </c>
      <c r="BH82" s="70">
        <f ca="1" t="shared" si="99"/>
        <v>38.44395</v>
      </c>
      <c r="BI82" s="70">
        <f aca="true" t="shared" si="136" ref="BI82:BI145">BH82</f>
        <v>38.44395</v>
      </c>
      <c r="BJ82" s="67">
        <f aca="true" t="shared" si="137" ref="BJ82:BJ145">$BJ$14</f>
        <v>38.73350166549015</v>
      </c>
      <c r="BK82" s="65">
        <f aca="true" t="shared" si="138" ref="BK82:BK145">BJ82/BF82-1</f>
        <v>0.07888778735169732</v>
      </c>
      <c r="BL82" s="65">
        <f ca="1" t="shared" si="100"/>
        <v>-0.1576957586776644</v>
      </c>
      <c r="BM82" s="68">
        <f aca="true" t="shared" si="139" ref="BM82:BM145">BJ82/BA82-1</f>
        <v>-0.09858129442761288</v>
      </c>
      <c r="BO82" s="97">
        <f ca="1" t="shared" si="101"/>
        <v>15486378.982699014</v>
      </c>
      <c r="BP82" s="97">
        <f ca="1" t="shared" si="102"/>
        <v>14914429.527445402</v>
      </c>
      <c r="BQ82" s="97">
        <f ca="1" t="shared" si="103"/>
        <v>14470792.1182638</v>
      </c>
      <c r="BR82" s="97">
        <f aca="true" t="shared" si="140" ref="BR82:BR145">BJ82*BI82*8760</f>
        <v>13044242.699852457</v>
      </c>
      <c r="BT82" s="97">
        <f aca="true" t="shared" si="141" ref="BT82:BT145">Q82*8760*$T$14+R82*8760*$T$5</f>
        <v>9931579.389396586</v>
      </c>
      <c r="BU82" s="97">
        <f aca="true" t="shared" si="142" ref="BU82:BU145">AD82*8760*$AG$14+AE82*8760*$T$5</f>
        <v>9426845.846340917</v>
      </c>
      <c r="BV82" s="97">
        <f aca="true" t="shared" si="143" ref="BV82:BV145">AR82*8760*$AU$14+AS82*8760*$T$5</f>
        <v>8955891.533083918</v>
      </c>
      <c r="BW82" s="97">
        <f aca="true" t="shared" si="144" ref="BW82:BW145">BE82*8760*$BF$14</f>
        <v>8955891.533083918</v>
      </c>
      <c r="BY82" s="97">
        <f aca="true" t="shared" si="145" ref="BY82:BY145">Z82*8760*V82</f>
        <v>15486378.982699014</v>
      </c>
      <c r="BZ82" s="97">
        <f aca="true" t="shared" si="146" ref="BZ82:BZ145">AM82*8760*AI82</f>
        <v>14914429.527445402</v>
      </c>
      <c r="CA82" s="97">
        <f aca="true" t="shared" si="147" ref="CA82:CA145">AM82*8760*AI82</f>
        <v>14914429.527445402</v>
      </c>
      <c r="CB82" s="97">
        <f aca="true" t="shared" si="148" ref="CB82:CB145">BJ82*8760*BH82</f>
        <v>13044242.699852455</v>
      </c>
    </row>
    <row r="83" spans="2:80" ht="12.75">
      <c r="B83" s="14">
        <v>10202</v>
      </c>
      <c r="C83" s="15" t="s">
        <v>82</v>
      </c>
      <c r="D83" s="16">
        <f>RHWM!D70</f>
        <v>1</v>
      </c>
      <c r="E83" s="16">
        <f>RHWM!E70</f>
        <v>0</v>
      </c>
      <c r="F83" s="18">
        <f>RHWM!M70</f>
        <v>15.488</v>
      </c>
      <c r="G83" s="18">
        <f>RHWM!N70</f>
        <v>15.607</v>
      </c>
      <c r="H83" s="18">
        <f>RHWM!O70</f>
        <v>13.099</v>
      </c>
      <c r="I83" s="18">
        <v>2.389</v>
      </c>
      <c r="J83" s="18">
        <v>2.508</v>
      </c>
      <c r="K83" s="18">
        <v>0</v>
      </c>
      <c r="L83" s="18">
        <v>0</v>
      </c>
      <c r="M83" s="18">
        <v>2.389</v>
      </c>
      <c r="N83" s="18">
        <v>2.508</v>
      </c>
      <c r="O83" s="81">
        <f t="shared" si="104"/>
        <v>13.099</v>
      </c>
      <c r="P83" s="63">
        <f t="shared" si="105"/>
        <v>15.607</v>
      </c>
      <c r="Q83" s="63">
        <f t="shared" si="106"/>
        <v>13.099</v>
      </c>
      <c r="R83" s="63">
        <f t="shared" si="107"/>
        <v>2.507999999999999</v>
      </c>
      <c r="S83" s="63">
        <f t="shared" si="108"/>
        <v>0</v>
      </c>
      <c r="T83" s="67">
        <f t="shared" si="87"/>
        <v>38.63674972298149</v>
      </c>
      <c r="U83" s="138">
        <f ca="1" t="shared" si="88"/>
        <v>1.35</v>
      </c>
      <c r="V83" s="66">
        <f ca="1" t="shared" si="89"/>
        <v>21.06945</v>
      </c>
      <c r="W83" s="66">
        <f ca="1" t="shared" si="109"/>
        <v>13.099</v>
      </c>
      <c r="X83" s="66">
        <f ca="1" t="shared" si="110"/>
        <v>7.97045</v>
      </c>
      <c r="Y83" s="63">
        <f ca="1" t="shared" si="111"/>
        <v>0</v>
      </c>
      <c r="Z83" s="67">
        <f ca="1" t="shared" si="72"/>
        <v>45.12076105858804</v>
      </c>
      <c r="AA83" s="68">
        <f ca="1" t="shared" si="90"/>
        <v>0.16781979286807847</v>
      </c>
      <c r="AB83" s="81">
        <f t="shared" si="91"/>
        <v>14.353</v>
      </c>
      <c r="AC83" s="63">
        <f t="shared" si="112"/>
        <v>15.607</v>
      </c>
      <c r="AD83" s="63">
        <f t="shared" si="113"/>
        <v>14.353</v>
      </c>
      <c r="AE83" s="63">
        <f t="shared" si="114"/>
        <v>1.2539999999999996</v>
      </c>
      <c r="AF83" s="63">
        <f t="shared" si="115"/>
        <v>0</v>
      </c>
      <c r="AG83" s="67">
        <f t="shared" si="116"/>
        <v>37.22168615005766</v>
      </c>
      <c r="AH83" s="65">
        <f ca="1" t="shared" si="117"/>
        <v>1.35</v>
      </c>
      <c r="AI83" s="66">
        <f ca="1" t="shared" si="118"/>
        <v>21.06945</v>
      </c>
      <c r="AJ83" s="66">
        <f ca="1" t="shared" si="119"/>
        <v>14.353</v>
      </c>
      <c r="AK83" s="66">
        <f ca="1" t="shared" si="120"/>
        <v>6.71645</v>
      </c>
      <c r="AL83" s="63">
        <f ca="1" t="shared" si="121"/>
        <v>0</v>
      </c>
      <c r="AM83" s="67">
        <f ca="1" t="shared" si="122"/>
        <v>43.86485940685203</v>
      </c>
      <c r="AN83" s="65">
        <f ca="1" t="shared" si="123"/>
        <v>0.17847588177528273</v>
      </c>
      <c r="AO83" s="68">
        <f ca="1" t="shared" si="124"/>
        <v>-0.027834230236171265</v>
      </c>
      <c r="AP83" s="81">
        <f t="shared" si="92"/>
        <v>15.607</v>
      </c>
      <c r="AQ83" s="63">
        <f t="shared" si="93"/>
        <v>15.607</v>
      </c>
      <c r="AR83" s="63">
        <f t="shared" si="125"/>
        <v>15.607</v>
      </c>
      <c r="AS83" s="63">
        <f t="shared" si="126"/>
        <v>0</v>
      </c>
      <c r="AT83" s="63">
        <f t="shared" si="127"/>
        <v>0</v>
      </c>
      <c r="AU83" s="67">
        <f t="shared" si="128"/>
        <v>35.90132553133049</v>
      </c>
      <c r="AV83" s="69">
        <f ca="1" t="shared" si="94"/>
        <v>1.35</v>
      </c>
      <c r="AW83" s="66">
        <f ca="1" t="shared" si="95"/>
        <v>21.06945</v>
      </c>
      <c r="AX83" s="66">
        <f ca="1" t="shared" si="129"/>
        <v>15.607</v>
      </c>
      <c r="AY83" s="66">
        <f ca="1" t="shared" si="130"/>
        <v>5.4624500000000005</v>
      </c>
      <c r="AZ83" s="63">
        <f ca="1" t="shared" si="131"/>
        <v>0</v>
      </c>
      <c r="BA83" s="67">
        <f ca="1" t="shared" si="96"/>
        <v>42.96948956799711</v>
      </c>
      <c r="BB83" s="65">
        <f ca="1" t="shared" si="132"/>
        <v>0.1968775228228925</v>
      </c>
      <c r="BC83" s="68">
        <f ca="1" t="shared" si="97"/>
        <v>-0.04767808521220562</v>
      </c>
      <c r="BD83" s="81">
        <f t="shared" si="133"/>
        <v>15.607</v>
      </c>
      <c r="BE83" s="63">
        <f t="shared" si="134"/>
        <v>15.607</v>
      </c>
      <c r="BF83" s="67">
        <f t="shared" si="135"/>
        <v>35.90132553133049</v>
      </c>
      <c r="BG83" s="69">
        <f ca="1" t="shared" si="98"/>
        <v>1.35</v>
      </c>
      <c r="BH83" s="70">
        <f ca="1" t="shared" si="99"/>
        <v>21.06945</v>
      </c>
      <c r="BI83" s="70">
        <f ca="1" t="shared" si="136"/>
        <v>21.06945</v>
      </c>
      <c r="BJ83" s="67">
        <f ca="1" t="shared" si="137"/>
        <v>38.73350166549015</v>
      </c>
      <c r="BK83" s="65">
        <f ca="1" t="shared" si="138"/>
        <v>0.07888778735169732</v>
      </c>
      <c r="BL83" s="65">
        <f ca="1" t="shared" si="100"/>
        <v>-0.1415592122837691</v>
      </c>
      <c r="BM83" s="68">
        <f ca="1" t="shared" si="139"/>
        <v>-0.09858129442761276</v>
      </c>
      <c r="BO83" s="97">
        <f ca="1" t="shared" si="101"/>
        <v>8327865.863192201</v>
      </c>
      <c r="BP83" s="97">
        <f ca="1" t="shared" si="102"/>
        <v>8096066.127380157</v>
      </c>
      <c r="BQ83" s="97">
        <f ca="1" t="shared" si="103"/>
        <v>7930809.164931105</v>
      </c>
      <c r="BR83" s="97">
        <f ca="1" t="shared" si="140"/>
        <v>7148979.731593822</v>
      </c>
      <c r="BT83" s="97">
        <f t="shared" si="141"/>
        <v>5282312.875636772</v>
      </c>
      <c r="BU83" s="97">
        <f t="shared" si="142"/>
        <v>5088849.176317001</v>
      </c>
      <c r="BV83" s="97">
        <f t="shared" si="143"/>
        <v>4908333.011091081</v>
      </c>
      <c r="BW83" s="97">
        <f t="shared" si="144"/>
        <v>4908333.011091081</v>
      </c>
      <c r="BY83" s="97">
        <f ca="1" t="shared" si="145"/>
        <v>8327865.863192201</v>
      </c>
      <c r="BZ83" s="97">
        <f ca="1" t="shared" si="146"/>
        <v>8096066.127380158</v>
      </c>
      <c r="CA83" s="97">
        <f ca="1" t="shared" si="147"/>
        <v>8096066.127380158</v>
      </c>
      <c r="CB83" s="97">
        <f ca="1" t="shared" si="148"/>
        <v>7148979.731593822</v>
      </c>
    </row>
    <row r="84" spans="2:80" ht="12.75">
      <c r="B84" s="14">
        <v>10203</v>
      </c>
      <c r="C84" s="15" t="s">
        <v>83</v>
      </c>
      <c r="D84" s="16">
        <f>RHWM!D71</f>
        <v>1</v>
      </c>
      <c r="E84" s="16">
        <f>RHWM!E71</f>
        <v>0</v>
      </c>
      <c r="F84" s="18">
        <f>RHWM!M71</f>
        <v>6.729</v>
      </c>
      <c r="G84" s="18">
        <f>RHWM!N71</f>
        <v>6.775</v>
      </c>
      <c r="H84" s="18">
        <f>RHWM!O71</f>
        <v>6.213</v>
      </c>
      <c r="I84" s="18">
        <v>0.516</v>
      </c>
      <c r="J84" s="18">
        <v>0.562</v>
      </c>
      <c r="K84" s="18">
        <v>0.516</v>
      </c>
      <c r="L84" s="18">
        <v>0.562</v>
      </c>
      <c r="M84" s="18">
        <v>0</v>
      </c>
      <c r="N84" s="18">
        <v>0</v>
      </c>
      <c r="O84" s="81">
        <f t="shared" si="104"/>
        <v>6.213</v>
      </c>
      <c r="P84" s="63">
        <f t="shared" si="105"/>
        <v>6.775</v>
      </c>
      <c r="Q84" s="63">
        <f t="shared" si="106"/>
        <v>6.213</v>
      </c>
      <c r="R84" s="63">
        <f t="shared" si="107"/>
        <v>0.5620000000000003</v>
      </c>
      <c r="S84" s="63">
        <f t="shared" si="108"/>
        <v>0</v>
      </c>
      <c r="T84" s="67">
        <f t="shared" si="87"/>
        <v>36.368852595579035</v>
      </c>
      <c r="U84" s="138">
        <f ca="1" t="shared" si="88"/>
        <v>1.36</v>
      </c>
      <c r="V84" s="66">
        <f ca="1" t="shared" si="89"/>
        <v>9.214</v>
      </c>
      <c r="W84" s="66">
        <f ca="1" t="shared" si="109"/>
        <v>6.213</v>
      </c>
      <c r="X84" s="66">
        <f ca="1" t="shared" si="110"/>
        <v>3.0010000000000003</v>
      </c>
      <c r="Y84" s="63">
        <f ca="1" t="shared" si="111"/>
        <v>0</v>
      </c>
      <c r="Z84" s="67">
        <f ca="1" t="shared" si="72"/>
        <v>43.598088270867464</v>
      </c>
      <c r="AA84" s="68">
        <f ca="1" t="shared" si="90"/>
        <v>0.1987754674495068</v>
      </c>
      <c r="AB84" s="81">
        <f t="shared" si="91"/>
        <v>6.494</v>
      </c>
      <c r="AC84" s="63">
        <f t="shared" si="112"/>
        <v>6.775</v>
      </c>
      <c r="AD84" s="63">
        <f t="shared" si="113"/>
        <v>6.494</v>
      </c>
      <c r="AE84" s="63">
        <f t="shared" si="114"/>
        <v>0.2810000000000006</v>
      </c>
      <c r="AF84" s="63">
        <f t="shared" si="115"/>
        <v>0</v>
      </c>
      <c r="AG84" s="67">
        <f t="shared" si="116"/>
        <v>36.12699595045855</v>
      </c>
      <c r="AH84" s="65">
        <f ca="1" t="shared" si="117"/>
        <v>1.36</v>
      </c>
      <c r="AI84" s="66">
        <f ca="1" t="shared" si="118"/>
        <v>9.214</v>
      </c>
      <c r="AJ84" s="66">
        <f ca="1" t="shared" si="119"/>
        <v>6.494</v>
      </c>
      <c r="AK84" s="66">
        <f ca="1" t="shared" si="120"/>
        <v>2.7200000000000006</v>
      </c>
      <c r="AL84" s="63">
        <f ca="1" t="shared" si="121"/>
        <v>0</v>
      </c>
      <c r="AM84" s="67">
        <f ca="1" t="shared" si="122"/>
        <v>43.19853446524092</v>
      </c>
      <c r="AN84" s="65">
        <f ca="1" t="shared" si="123"/>
        <v>0.19574111626883317</v>
      </c>
      <c r="AO84" s="68">
        <f ca="1" t="shared" si="124"/>
        <v>-0.009164479945638626</v>
      </c>
      <c r="AP84" s="81">
        <f t="shared" si="92"/>
        <v>6.775</v>
      </c>
      <c r="AQ84" s="63">
        <f t="shared" si="93"/>
        <v>6.775</v>
      </c>
      <c r="AR84" s="63">
        <f t="shared" si="125"/>
        <v>6.775</v>
      </c>
      <c r="AS84" s="63">
        <f t="shared" si="126"/>
        <v>0</v>
      </c>
      <c r="AT84" s="63">
        <f t="shared" si="127"/>
        <v>0</v>
      </c>
      <c r="AU84" s="67">
        <f t="shared" si="128"/>
        <v>35.90132553133049</v>
      </c>
      <c r="AV84" s="69">
        <f ca="1" t="shared" si="94"/>
        <v>1.36</v>
      </c>
      <c r="AW84" s="66">
        <f ca="1" t="shared" si="95"/>
        <v>9.214</v>
      </c>
      <c r="AX84" s="66">
        <f ca="1" t="shared" si="129"/>
        <v>6.775</v>
      </c>
      <c r="AY84" s="66">
        <f ca="1" t="shared" si="130"/>
        <v>2.439</v>
      </c>
      <c r="AZ84" s="63">
        <f ca="1" t="shared" si="131"/>
        <v>0</v>
      </c>
      <c r="BA84" s="67">
        <f ca="1" t="shared" si="96"/>
        <v>43.117655085879484</v>
      </c>
      <c r="BB84" s="65">
        <f ca="1" t="shared" si="132"/>
        <v>0.20100454364147136</v>
      </c>
      <c r="BC84" s="68">
        <f ca="1" t="shared" si="97"/>
        <v>-0.011019592923504629</v>
      </c>
      <c r="BD84" s="81">
        <f t="shared" si="133"/>
        <v>6.775</v>
      </c>
      <c r="BE84" s="63">
        <f t="shared" si="134"/>
        <v>6.775</v>
      </c>
      <c r="BF84" s="67">
        <f t="shared" si="135"/>
        <v>35.90132553133049</v>
      </c>
      <c r="BG84" s="69">
        <f ca="1" t="shared" si="98"/>
        <v>1.36</v>
      </c>
      <c r="BH84" s="70">
        <f ca="1" t="shared" si="99"/>
        <v>9.214</v>
      </c>
      <c r="BI84" s="70">
        <f ca="1" t="shared" si="136"/>
        <v>9.214</v>
      </c>
      <c r="BJ84" s="67">
        <f ca="1" t="shared" si="137"/>
        <v>38.73350166549015</v>
      </c>
      <c r="BK84" s="65">
        <f ca="1" t="shared" si="138"/>
        <v>0.07888778735169732</v>
      </c>
      <c r="BL84" s="65">
        <f ca="1" t="shared" si="100"/>
        <v>-0.11157797963879668</v>
      </c>
      <c r="BM84" s="68">
        <f ca="1" t="shared" si="139"/>
        <v>-0.10167884620945189</v>
      </c>
      <c r="BO84" s="97">
        <f ca="1" t="shared" si="101"/>
        <v>3519003.99947129</v>
      </c>
      <c r="BP84" s="97">
        <f ca="1" t="shared" si="102"/>
        <v>3486754.1578895133</v>
      </c>
      <c r="BQ84" s="97">
        <f ca="1" t="shared" si="103"/>
        <v>3480226.007900932</v>
      </c>
      <c r="BR84" s="97">
        <f ca="1" t="shared" si="140"/>
        <v>3126360.642869438</v>
      </c>
      <c r="BT84" s="97">
        <f t="shared" si="141"/>
        <v>2158455.03269502</v>
      </c>
      <c r="BU84" s="97">
        <f t="shared" si="142"/>
        <v>2144101.0826637642</v>
      </c>
      <c r="BV84" s="97">
        <f t="shared" si="143"/>
        <v>2130707.768958933</v>
      </c>
      <c r="BW84" s="97">
        <f t="shared" si="144"/>
        <v>2130707.768958933</v>
      </c>
      <c r="BY84" s="97">
        <f ca="1" t="shared" si="145"/>
        <v>3519003.99947129</v>
      </c>
      <c r="BZ84" s="97">
        <f ca="1" t="shared" si="146"/>
        <v>3486754.1578895133</v>
      </c>
      <c r="CA84" s="97">
        <f ca="1" t="shared" si="147"/>
        <v>3486754.1578895133</v>
      </c>
      <c r="CB84" s="97">
        <f ca="1" t="shared" si="148"/>
        <v>3126360.642869438</v>
      </c>
    </row>
    <row r="85" spans="2:80" ht="12.75">
      <c r="B85" s="14">
        <v>10204</v>
      </c>
      <c r="C85" s="15" t="s">
        <v>84</v>
      </c>
      <c r="D85" s="16">
        <f>RHWM!D72</f>
        <v>1</v>
      </c>
      <c r="E85" s="16">
        <f>RHWM!E72</f>
        <v>0</v>
      </c>
      <c r="F85" s="18">
        <f>RHWM!M72</f>
        <v>85.455</v>
      </c>
      <c r="G85" s="18">
        <f>RHWM!N72</f>
        <v>87.174</v>
      </c>
      <c r="H85" s="18">
        <f>RHWM!O72</f>
        <v>79.556</v>
      </c>
      <c r="I85" s="18">
        <v>5.899</v>
      </c>
      <c r="J85" s="18">
        <v>7.618</v>
      </c>
      <c r="K85" s="18">
        <v>0</v>
      </c>
      <c r="L85" s="18">
        <v>0</v>
      </c>
      <c r="M85" s="18">
        <v>5.899</v>
      </c>
      <c r="N85" s="18">
        <v>7.618</v>
      </c>
      <c r="O85" s="81">
        <f t="shared" si="104"/>
        <v>79.556</v>
      </c>
      <c r="P85" s="63">
        <f t="shared" si="105"/>
        <v>87.174</v>
      </c>
      <c r="Q85" s="63">
        <f t="shared" si="106"/>
        <v>79.556</v>
      </c>
      <c r="R85" s="63">
        <f t="shared" si="107"/>
        <v>7.618000000000009</v>
      </c>
      <c r="S85" s="63">
        <f t="shared" si="108"/>
        <v>0</v>
      </c>
      <c r="T85" s="67">
        <f t="shared" si="87"/>
        <v>36.49826688451978</v>
      </c>
      <c r="U85" s="138">
        <f ca="1" t="shared" si="88"/>
        <v>1.36</v>
      </c>
      <c r="V85" s="66">
        <f ca="1" t="shared" si="89"/>
        <v>118.55664000000002</v>
      </c>
      <c r="W85" s="66">
        <f ca="1" t="shared" si="109"/>
        <v>79.556</v>
      </c>
      <c r="X85" s="66">
        <f ca="1" t="shared" si="110"/>
        <v>39.00064000000002</v>
      </c>
      <c r="Y85" s="63">
        <f ca="1" t="shared" si="111"/>
        <v>0</v>
      </c>
      <c r="Z85" s="67">
        <f ca="1" t="shared" si="72"/>
        <v>43.692529615270224</v>
      </c>
      <c r="AA85" s="68">
        <f ca="1" t="shared" si="90"/>
        <v>0.19711244792836413</v>
      </c>
      <c r="AB85" s="81">
        <f t="shared" si="91"/>
        <v>83.36500000000001</v>
      </c>
      <c r="AC85" s="63">
        <f t="shared" si="112"/>
        <v>87.174</v>
      </c>
      <c r="AD85" s="63">
        <f t="shared" si="113"/>
        <v>83.36500000000001</v>
      </c>
      <c r="AE85" s="63">
        <f t="shared" si="114"/>
        <v>3.8089999999999975</v>
      </c>
      <c r="AF85" s="63">
        <f t="shared" si="115"/>
        <v>0</v>
      </c>
      <c r="AG85" s="67">
        <f t="shared" si="116"/>
        <v>36.18946287282454</v>
      </c>
      <c r="AH85" s="65">
        <f ca="1" t="shared" si="117"/>
        <v>1.36</v>
      </c>
      <c r="AI85" s="66">
        <f ca="1" t="shared" si="118"/>
        <v>118.55664000000002</v>
      </c>
      <c r="AJ85" s="66">
        <f ca="1" t="shared" si="119"/>
        <v>83.36500000000001</v>
      </c>
      <c r="AK85" s="66">
        <f ca="1" t="shared" si="120"/>
        <v>35.19164000000001</v>
      </c>
      <c r="AL85" s="63">
        <f ca="1" t="shared" si="121"/>
        <v>0</v>
      </c>
      <c r="AM85" s="67">
        <f ca="1" t="shared" si="122"/>
        <v>43.24463650852194</v>
      </c>
      <c r="AN85" s="65">
        <f ca="1" t="shared" si="123"/>
        <v>0.19495104584697454</v>
      </c>
      <c r="AO85" s="68">
        <f ca="1" t="shared" si="124"/>
        <v>-0.010251022559054301</v>
      </c>
      <c r="AP85" s="81">
        <f t="shared" si="92"/>
        <v>87.174</v>
      </c>
      <c r="AQ85" s="63">
        <f t="shared" si="93"/>
        <v>87.174</v>
      </c>
      <c r="AR85" s="63">
        <f t="shared" si="125"/>
        <v>87.174</v>
      </c>
      <c r="AS85" s="63">
        <f t="shared" si="126"/>
        <v>0</v>
      </c>
      <c r="AT85" s="63">
        <f t="shared" si="127"/>
        <v>0</v>
      </c>
      <c r="AU85" s="67">
        <f t="shared" si="128"/>
        <v>35.90132553133049</v>
      </c>
      <c r="AV85" s="69">
        <f ca="1" t="shared" si="94"/>
        <v>1.36</v>
      </c>
      <c r="AW85" s="66">
        <f ca="1" t="shared" si="95"/>
        <v>118.55664000000002</v>
      </c>
      <c r="AX85" s="66">
        <f ca="1" t="shared" si="129"/>
        <v>87.174</v>
      </c>
      <c r="AY85" s="66">
        <f ca="1" t="shared" si="130"/>
        <v>31.38264000000001</v>
      </c>
      <c r="AZ85" s="63">
        <f ca="1" t="shared" si="131"/>
        <v>0</v>
      </c>
      <c r="BA85" s="67">
        <f ca="1" t="shared" si="96"/>
        <v>43.117655085879484</v>
      </c>
      <c r="BB85" s="65">
        <f ca="1" t="shared" si="132"/>
        <v>0.20100454364147136</v>
      </c>
      <c r="BC85" s="68">
        <f ca="1" t="shared" si="97"/>
        <v>-0.01315727275240719</v>
      </c>
      <c r="BD85" s="81">
        <f t="shared" si="133"/>
        <v>87.174</v>
      </c>
      <c r="BE85" s="63">
        <f t="shared" si="134"/>
        <v>87.174</v>
      </c>
      <c r="BF85" s="67">
        <f t="shared" si="135"/>
        <v>35.90132553133049</v>
      </c>
      <c r="BG85" s="69">
        <f ca="1" t="shared" si="98"/>
        <v>1.36</v>
      </c>
      <c r="BH85" s="70">
        <f ca="1" t="shared" si="99"/>
        <v>118.55664000000002</v>
      </c>
      <c r="BI85" s="70">
        <f ca="1" t="shared" si="136"/>
        <v>118.55664000000002</v>
      </c>
      <c r="BJ85" s="67">
        <f ca="1" t="shared" si="137"/>
        <v>38.73350166549015</v>
      </c>
      <c r="BK85" s="65">
        <f ca="1" t="shared" si="138"/>
        <v>0.07888778735169732</v>
      </c>
      <c r="BL85" s="65">
        <f ca="1" t="shared" si="100"/>
        <v>-0.1134983026491313</v>
      </c>
      <c r="BM85" s="68">
        <f ca="1" t="shared" si="139"/>
        <v>-0.10167884620945189</v>
      </c>
      <c r="BO85" s="97">
        <f ca="1" t="shared" si="101"/>
        <v>45377146.057553515</v>
      </c>
      <c r="BP85" s="97">
        <f ca="1" t="shared" si="102"/>
        <v>44911983.90965203</v>
      </c>
      <c r="BQ85" s="97">
        <f ca="1" t="shared" si="103"/>
        <v>44780106.57014847</v>
      </c>
      <c r="BR85" s="97">
        <f ca="1" t="shared" si="140"/>
        <v>40226917.00095947</v>
      </c>
      <c r="BT85" s="97">
        <f t="shared" si="141"/>
        <v>27871691.276346277</v>
      </c>
      <c r="BU85" s="97">
        <f t="shared" si="142"/>
        <v>27635874.871526316</v>
      </c>
      <c r="BV85" s="97">
        <f t="shared" si="143"/>
        <v>27415840.450365473</v>
      </c>
      <c r="BW85" s="97">
        <f t="shared" si="144"/>
        <v>27415840.450365473</v>
      </c>
      <c r="BY85" s="97">
        <f ca="1" t="shared" si="145"/>
        <v>45377146.05755352</v>
      </c>
      <c r="BZ85" s="97">
        <f ca="1" t="shared" si="146"/>
        <v>44911983.90965203</v>
      </c>
      <c r="CA85" s="97">
        <f ca="1" t="shared" si="147"/>
        <v>44911983.90965203</v>
      </c>
      <c r="CB85" s="97">
        <f ca="1" t="shared" si="148"/>
        <v>40226917.00095947</v>
      </c>
    </row>
    <row r="86" spans="2:80" ht="12.75">
      <c r="B86" s="14">
        <v>10209</v>
      </c>
      <c r="C86" s="15" t="s">
        <v>85</v>
      </c>
      <c r="D86" s="16">
        <f>RHWM!D73</f>
        <v>1</v>
      </c>
      <c r="E86" s="16">
        <f>RHWM!E73</f>
        <v>0</v>
      </c>
      <c r="F86" s="18">
        <f>RHWM!M73</f>
        <v>127.892</v>
      </c>
      <c r="G86" s="18">
        <f>RHWM!N73</f>
        <v>128.883</v>
      </c>
      <c r="H86" s="18">
        <f>RHWM!O73</f>
        <v>104.89</v>
      </c>
      <c r="I86" s="18">
        <v>23.002</v>
      </c>
      <c r="J86" s="18">
        <v>23.993</v>
      </c>
      <c r="K86" s="18">
        <v>0</v>
      </c>
      <c r="L86" s="18">
        <v>0</v>
      </c>
      <c r="M86" s="18">
        <v>23.002</v>
      </c>
      <c r="N86" s="18">
        <v>23.993</v>
      </c>
      <c r="O86" s="81">
        <f t="shared" si="104"/>
        <v>104.89</v>
      </c>
      <c r="P86" s="63">
        <f t="shared" si="105"/>
        <v>128.883</v>
      </c>
      <c r="Q86" s="63">
        <f t="shared" si="106"/>
        <v>104.89</v>
      </c>
      <c r="R86" s="63">
        <f t="shared" si="107"/>
        <v>23.99300000000001</v>
      </c>
      <c r="S86" s="63">
        <f t="shared" si="108"/>
        <v>0</v>
      </c>
      <c r="T86" s="67">
        <f t="shared" si="87"/>
        <v>39.37955751892368</v>
      </c>
      <c r="U86" s="138">
        <f ca="1" t="shared" si="88"/>
        <v>1.36</v>
      </c>
      <c r="V86" s="66">
        <f ca="1" t="shared" si="89"/>
        <v>175.28088000000002</v>
      </c>
      <c r="W86" s="66">
        <f ca="1" t="shared" si="109"/>
        <v>104.89</v>
      </c>
      <c r="X86" s="66">
        <f ca="1" t="shared" si="110"/>
        <v>70.39088000000002</v>
      </c>
      <c r="Y86" s="63">
        <f ca="1" t="shared" si="111"/>
        <v>0</v>
      </c>
      <c r="Z86" s="67">
        <f ca="1" t="shared" si="72"/>
        <v>45.7951796653953</v>
      </c>
      <c r="AA86" s="68">
        <f ca="1" t="shared" si="90"/>
        <v>0.16291757832445475</v>
      </c>
      <c r="AB86" s="81">
        <f t="shared" si="91"/>
        <v>116.88650000000001</v>
      </c>
      <c r="AC86" s="63">
        <f t="shared" si="112"/>
        <v>128.883</v>
      </c>
      <c r="AD86" s="63">
        <f t="shared" si="113"/>
        <v>116.88650000000001</v>
      </c>
      <c r="AE86" s="63">
        <f t="shared" si="114"/>
        <v>11.996499999999997</v>
      </c>
      <c r="AF86" s="63">
        <f t="shared" si="115"/>
        <v>0</v>
      </c>
      <c r="AG86" s="67">
        <f t="shared" si="116"/>
        <v>37.58023169631665</v>
      </c>
      <c r="AH86" s="65">
        <f ca="1" t="shared" si="117"/>
        <v>1.36</v>
      </c>
      <c r="AI86" s="66">
        <f ca="1" t="shared" si="118"/>
        <v>175.28088000000002</v>
      </c>
      <c r="AJ86" s="66">
        <f ca="1" t="shared" si="119"/>
        <v>116.88650000000001</v>
      </c>
      <c r="AK86" s="66">
        <f ca="1" t="shared" si="120"/>
        <v>58.39438000000001</v>
      </c>
      <c r="AL86" s="63">
        <f ca="1" t="shared" si="121"/>
        <v>0</v>
      </c>
      <c r="AM86" s="67">
        <f ca="1" t="shared" si="122"/>
        <v>44.27105628503756</v>
      </c>
      <c r="AN86" s="65">
        <f ca="1" t="shared" si="123"/>
        <v>0.17804106804846276</v>
      </c>
      <c r="AO86" s="68">
        <f ca="1" t="shared" si="124"/>
        <v>-0.03328130583816513</v>
      </c>
      <c r="AP86" s="81">
        <f t="shared" si="92"/>
        <v>128.883</v>
      </c>
      <c r="AQ86" s="63">
        <f t="shared" si="93"/>
        <v>128.883</v>
      </c>
      <c r="AR86" s="63">
        <f t="shared" si="125"/>
        <v>128.883</v>
      </c>
      <c r="AS86" s="63">
        <f t="shared" si="126"/>
        <v>0</v>
      </c>
      <c r="AT86" s="63">
        <f t="shared" si="127"/>
        <v>0</v>
      </c>
      <c r="AU86" s="67">
        <f t="shared" si="128"/>
        <v>35.90132553133049</v>
      </c>
      <c r="AV86" s="69">
        <f ca="1" t="shared" si="94"/>
        <v>1.36</v>
      </c>
      <c r="AW86" s="66">
        <f ca="1" t="shared" si="95"/>
        <v>175.28088000000002</v>
      </c>
      <c r="AX86" s="66">
        <f ca="1" t="shared" si="129"/>
        <v>128.883</v>
      </c>
      <c r="AY86" s="66">
        <f ca="1" t="shared" si="130"/>
        <v>46.397880000000015</v>
      </c>
      <c r="AZ86" s="63">
        <f ca="1" t="shared" si="131"/>
        <v>0</v>
      </c>
      <c r="BA86" s="67">
        <f ca="1" t="shared" si="96"/>
        <v>43.11765508587949</v>
      </c>
      <c r="BB86" s="65">
        <f ca="1" t="shared" si="132"/>
        <v>0.20100454364147158</v>
      </c>
      <c r="BC86" s="68">
        <f ca="1" t="shared" si="97"/>
        <v>-0.058467388905978246</v>
      </c>
      <c r="BD86" s="81">
        <f t="shared" si="133"/>
        <v>128.883</v>
      </c>
      <c r="BE86" s="63">
        <f t="shared" si="134"/>
        <v>128.883</v>
      </c>
      <c r="BF86" s="67">
        <f t="shared" si="135"/>
        <v>35.90132553133049</v>
      </c>
      <c r="BG86" s="69">
        <f ca="1" t="shared" si="98"/>
        <v>1.36</v>
      </c>
      <c r="BH86" s="70">
        <f ca="1" t="shared" si="99"/>
        <v>175.28088000000002</v>
      </c>
      <c r="BI86" s="70">
        <f ca="1" t="shared" si="136"/>
        <v>175.28088000000002</v>
      </c>
      <c r="BJ86" s="67">
        <f ca="1" t="shared" si="137"/>
        <v>38.73350166549015</v>
      </c>
      <c r="BK86" s="65">
        <f ca="1" t="shared" si="138"/>
        <v>0.07888778735169732</v>
      </c>
      <c r="BL86" s="65">
        <f ca="1" t="shared" si="100"/>
        <v>-0.15420133847059103</v>
      </c>
      <c r="BM86" s="68">
        <f ca="1" t="shared" si="139"/>
        <v>-0.101678846209452</v>
      </c>
      <c r="BO86" s="97">
        <f ca="1" t="shared" si="101"/>
        <v>70316689.86961529</v>
      </c>
      <c r="BP86" s="97">
        <f ca="1" t="shared" si="102"/>
        <v>67976458.60853723</v>
      </c>
      <c r="BQ86" s="97">
        <f ca="1" t="shared" si="103"/>
        <v>66205456.61642744</v>
      </c>
      <c r="BR86" s="97">
        <f ca="1" t="shared" si="140"/>
        <v>59473762.17489916</v>
      </c>
      <c r="BT86" s="97">
        <f t="shared" si="141"/>
        <v>44460114.28259222</v>
      </c>
      <c r="BU86" s="97">
        <f t="shared" si="142"/>
        <v>42428648.29503549</v>
      </c>
      <c r="BV86" s="97">
        <f t="shared" si="143"/>
        <v>40533137.91686114</v>
      </c>
      <c r="BW86" s="97">
        <f t="shared" si="144"/>
        <v>40533137.91686114</v>
      </c>
      <c r="BY86" s="97">
        <f ca="1" t="shared" si="145"/>
        <v>70316689.86961529</v>
      </c>
      <c r="BZ86" s="97">
        <f ca="1" t="shared" si="146"/>
        <v>67976458.60853721</v>
      </c>
      <c r="CA86" s="97">
        <f ca="1" t="shared" si="147"/>
        <v>67976458.60853721</v>
      </c>
      <c r="CB86" s="97">
        <f ca="1" t="shared" si="148"/>
        <v>59473762.17489916</v>
      </c>
    </row>
    <row r="87" spans="2:80" ht="12.75">
      <c r="B87" s="14">
        <v>10230</v>
      </c>
      <c r="C87" s="15" t="s">
        <v>86</v>
      </c>
      <c r="D87" s="16">
        <f>RHWM!D74</f>
        <v>1</v>
      </c>
      <c r="E87" s="16">
        <f>RHWM!E74</f>
        <v>0</v>
      </c>
      <c r="F87" s="18">
        <f>RHWM!M74</f>
        <v>12.338</v>
      </c>
      <c r="G87" s="18">
        <f>RHWM!N74</f>
        <v>12.471</v>
      </c>
      <c r="H87" s="18">
        <f>RHWM!O74</f>
        <v>9.702</v>
      </c>
      <c r="I87" s="18">
        <v>2.636</v>
      </c>
      <c r="J87" s="18">
        <v>2.769</v>
      </c>
      <c r="K87" s="18">
        <v>0</v>
      </c>
      <c r="L87" s="18">
        <v>0</v>
      </c>
      <c r="M87" s="18">
        <v>2.636</v>
      </c>
      <c r="N87" s="18">
        <v>2.769</v>
      </c>
      <c r="O87" s="81">
        <f t="shared" si="104"/>
        <v>9.702</v>
      </c>
      <c r="P87" s="63">
        <f t="shared" si="105"/>
        <v>12.471</v>
      </c>
      <c r="Q87" s="63">
        <f t="shared" si="106"/>
        <v>9.702</v>
      </c>
      <c r="R87" s="63">
        <f t="shared" si="107"/>
        <v>2.769</v>
      </c>
      <c r="S87" s="63">
        <f t="shared" si="108"/>
        <v>0</v>
      </c>
      <c r="T87" s="67">
        <f t="shared" si="87"/>
        <v>40.42603653174719</v>
      </c>
      <c r="U87" s="138">
        <f ca="1" t="shared" si="88"/>
        <v>1.22</v>
      </c>
      <c r="V87" s="66">
        <f ca="1" t="shared" si="89"/>
        <v>15.21462</v>
      </c>
      <c r="W87" s="66">
        <f ca="1" t="shared" si="109"/>
        <v>9.702</v>
      </c>
      <c r="X87" s="66">
        <f ca="1" t="shared" si="110"/>
        <v>5.51262</v>
      </c>
      <c r="Y87" s="63">
        <f ca="1" t="shared" si="111"/>
        <v>0</v>
      </c>
      <c r="Z87" s="67">
        <f ca="1" t="shared" si="72"/>
        <v>44.6583990493035</v>
      </c>
      <c r="AA87" s="68">
        <f ca="1" t="shared" si="90"/>
        <v>0.10469397647312206</v>
      </c>
      <c r="AB87" s="81">
        <f t="shared" si="91"/>
        <v>11.086500000000001</v>
      </c>
      <c r="AC87" s="63">
        <f t="shared" si="112"/>
        <v>12.471</v>
      </c>
      <c r="AD87" s="63">
        <f t="shared" si="113"/>
        <v>11.086500000000001</v>
      </c>
      <c r="AE87" s="63">
        <f t="shared" si="114"/>
        <v>1.3844999999999992</v>
      </c>
      <c r="AF87" s="63">
        <f t="shared" si="115"/>
        <v>0</v>
      </c>
      <c r="AG87" s="67">
        <f t="shared" si="116"/>
        <v>38.08535615967189</v>
      </c>
      <c r="AH87" s="65">
        <f ca="1" t="shared" si="117"/>
        <v>1.22</v>
      </c>
      <c r="AI87" s="66">
        <f ca="1" t="shared" si="118"/>
        <v>15.21462</v>
      </c>
      <c r="AJ87" s="66">
        <f ca="1" t="shared" si="119"/>
        <v>11.086500000000001</v>
      </c>
      <c r="AK87" s="66">
        <f ca="1" t="shared" si="120"/>
        <v>4.128119999999999</v>
      </c>
      <c r="AL87" s="63">
        <f ca="1" t="shared" si="121"/>
        <v>0</v>
      </c>
      <c r="AM87" s="67">
        <f ca="1" t="shared" si="122"/>
        <v>42.52363595530304</v>
      </c>
      <c r="AN87" s="65">
        <f ca="1" t="shared" si="123"/>
        <v>0.11653507392772644</v>
      </c>
      <c r="AO87" s="68">
        <f ca="1" t="shared" si="124"/>
        <v>-0.04780205156131201</v>
      </c>
      <c r="AP87" s="81">
        <f t="shared" si="92"/>
        <v>12.471</v>
      </c>
      <c r="AQ87" s="63">
        <f t="shared" si="93"/>
        <v>12.471</v>
      </c>
      <c r="AR87" s="63">
        <f t="shared" si="125"/>
        <v>12.471</v>
      </c>
      <c r="AS87" s="63">
        <f t="shared" si="126"/>
        <v>0</v>
      </c>
      <c r="AT87" s="63">
        <f t="shared" si="127"/>
        <v>0</v>
      </c>
      <c r="AU87" s="67">
        <f t="shared" si="128"/>
        <v>35.90132553133049</v>
      </c>
      <c r="AV87" s="69">
        <f ca="1" t="shared" si="94"/>
        <v>1.22</v>
      </c>
      <c r="AW87" s="66">
        <f ca="1" t="shared" si="95"/>
        <v>15.21462</v>
      </c>
      <c r="AX87" s="66">
        <f ca="1" t="shared" si="129"/>
        <v>12.471</v>
      </c>
      <c r="AY87" s="66">
        <f ca="1" t="shared" si="130"/>
        <v>2.74362</v>
      </c>
      <c r="AZ87" s="63">
        <f ca="1" t="shared" si="131"/>
        <v>0</v>
      </c>
      <c r="BA87" s="67">
        <f ca="1" t="shared" si="96"/>
        <v>40.822304030160744</v>
      </c>
      <c r="BB87" s="65">
        <f ca="1" t="shared" si="132"/>
        <v>0.1370695489929974</v>
      </c>
      <c r="BC87" s="68">
        <f ca="1" t="shared" si="97"/>
        <v>-0.08589862379320068</v>
      </c>
      <c r="BD87" s="81">
        <f t="shared" si="133"/>
        <v>12.471</v>
      </c>
      <c r="BE87" s="63">
        <f t="shared" si="134"/>
        <v>12.471</v>
      </c>
      <c r="BF87" s="67">
        <f t="shared" si="135"/>
        <v>35.90132553133049</v>
      </c>
      <c r="BG87" s="69">
        <f ca="1" t="shared" si="98"/>
        <v>1.22</v>
      </c>
      <c r="BH87" s="70">
        <f ca="1" t="shared" si="99"/>
        <v>15.21462</v>
      </c>
      <c r="BI87" s="70">
        <f ca="1" t="shared" si="136"/>
        <v>15.21462</v>
      </c>
      <c r="BJ87" s="67">
        <f ca="1" t="shared" si="137"/>
        <v>38.73350166549015</v>
      </c>
      <c r="BK87" s="65">
        <f ca="1" t="shared" si="138"/>
        <v>0.07888778735169732</v>
      </c>
      <c r="BL87" s="65">
        <f ca="1" t="shared" si="100"/>
        <v>-0.1326715133086651</v>
      </c>
      <c r="BM87" s="68">
        <f ca="1" t="shared" si="139"/>
        <v>-0.05116816442127625</v>
      </c>
      <c r="BO87" s="97">
        <f ca="1" t="shared" si="101"/>
        <v>5952074.604969181</v>
      </c>
      <c r="BP87" s="97">
        <f ca="1" t="shared" si="102"/>
        <v>5667553.22780567</v>
      </c>
      <c r="BQ87" s="97">
        <f ca="1" t="shared" si="103"/>
        <v>5440799.5876878705</v>
      </c>
      <c r="BR87" s="97">
        <f ca="1" t="shared" si="140"/>
        <v>5162403.859801847</v>
      </c>
      <c r="BT87" s="97">
        <f t="shared" si="141"/>
        <v>4416381.169905792</v>
      </c>
      <c r="BU87" s="97">
        <f t="shared" si="142"/>
        <v>4160671.2956052693</v>
      </c>
      <c r="BV87" s="97">
        <f t="shared" si="143"/>
        <v>3922074.7729427097</v>
      </c>
      <c r="BW87" s="97">
        <f t="shared" si="144"/>
        <v>3922074.7729427097</v>
      </c>
      <c r="BY87" s="97">
        <f ca="1" t="shared" si="145"/>
        <v>5952074.604969183</v>
      </c>
      <c r="BZ87" s="97">
        <f ca="1" t="shared" si="146"/>
        <v>5667553.227805669</v>
      </c>
      <c r="CA87" s="97">
        <f ca="1" t="shared" si="147"/>
        <v>5667553.227805669</v>
      </c>
      <c r="CB87" s="97">
        <f ca="1" t="shared" si="148"/>
        <v>5162403.859801846</v>
      </c>
    </row>
    <row r="88" spans="2:80" ht="12.75">
      <c r="B88" s="14">
        <v>10231</v>
      </c>
      <c r="C88" s="15" t="s">
        <v>87</v>
      </c>
      <c r="D88" s="16">
        <f>RHWM!D75</f>
        <v>1</v>
      </c>
      <c r="E88" s="16">
        <f>RHWM!E75</f>
        <v>0</v>
      </c>
      <c r="F88" s="18">
        <f>RHWM!M75</f>
        <v>56.88</v>
      </c>
      <c r="G88" s="18">
        <f>RHWM!N75</f>
        <v>57.802</v>
      </c>
      <c r="H88" s="18">
        <f>RHWM!O75</f>
        <v>36.659</v>
      </c>
      <c r="I88" s="18">
        <f>MAX(F88-$H88,0)</f>
        <v>20.221000000000004</v>
      </c>
      <c r="J88" s="18">
        <f>MAX(G88-$H88,0)</f>
        <v>21.143</v>
      </c>
      <c r="K88" s="18">
        <v>0</v>
      </c>
      <c r="L88" s="18">
        <v>0</v>
      </c>
      <c r="M88" s="18">
        <f>I88</f>
        <v>20.221000000000004</v>
      </c>
      <c r="N88" s="18">
        <f>J88</f>
        <v>21.143</v>
      </c>
      <c r="O88" s="81">
        <f t="shared" si="104"/>
        <v>36.659</v>
      </c>
      <c r="P88" s="63">
        <f t="shared" si="105"/>
        <v>57.802</v>
      </c>
      <c r="Q88" s="63">
        <f t="shared" si="106"/>
        <v>36.659</v>
      </c>
      <c r="R88" s="63">
        <f t="shared" si="107"/>
        <v>21.143</v>
      </c>
      <c r="S88" s="63">
        <f t="shared" si="108"/>
        <v>0</v>
      </c>
      <c r="T88" s="67">
        <f t="shared" si="87"/>
        <v>44.61930222526234</v>
      </c>
      <c r="U88" s="138">
        <f ca="1" t="shared" si="88"/>
        <v>1.2</v>
      </c>
      <c r="V88" s="66">
        <f ca="1" t="shared" si="89"/>
        <v>69.3624</v>
      </c>
      <c r="W88" s="66">
        <f ca="1" t="shared" si="109"/>
        <v>36.659</v>
      </c>
      <c r="X88" s="66">
        <f ca="1" t="shared" si="110"/>
        <v>32.703399999999995</v>
      </c>
      <c r="Y88" s="63">
        <f ca="1" t="shared" si="111"/>
        <v>0</v>
      </c>
      <c r="Z88" s="67">
        <f ca="1" t="shared" si="72"/>
        <v>47.81879262065174</v>
      </c>
      <c r="AA88" s="68">
        <f ca="1" t="shared" si="90"/>
        <v>0.07170641932580324</v>
      </c>
      <c r="AB88" s="81">
        <f t="shared" si="91"/>
        <v>47.2305</v>
      </c>
      <c r="AC88" s="63">
        <f t="shared" si="112"/>
        <v>57.802</v>
      </c>
      <c r="AD88" s="63">
        <f t="shared" si="113"/>
        <v>47.2305</v>
      </c>
      <c r="AE88" s="63">
        <f t="shared" si="114"/>
        <v>10.5715</v>
      </c>
      <c r="AF88" s="63">
        <f t="shared" si="115"/>
        <v>0</v>
      </c>
      <c r="AG88" s="67">
        <f t="shared" si="116"/>
        <v>40.109401608445744</v>
      </c>
      <c r="AH88" s="65">
        <f ca="1" t="shared" si="117"/>
        <v>1.2</v>
      </c>
      <c r="AI88" s="66">
        <f ca="1" t="shared" si="118"/>
        <v>69.3624</v>
      </c>
      <c r="AJ88" s="66">
        <f ca="1" t="shared" si="119"/>
        <v>47.2305</v>
      </c>
      <c r="AK88" s="66">
        <f ca="1" t="shared" si="120"/>
        <v>22.131899999999995</v>
      </c>
      <c r="AL88" s="63">
        <f ca="1" t="shared" si="121"/>
        <v>0</v>
      </c>
      <c r="AM88" s="67">
        <f ca="1" t="shared" si="122"/>
        <v>43.87332824966201</v>
      </c>
      <c r="AN88" s="65">
        <f ca="1" t="shared" si="123"/>
        <v>0.09384150573873695</v>
      </c>
      <c r="AO88" s="68">
        <f ca="1" t="shared" si="124"/>
        <v>-0.0825086572613668</v>
      </c>
      <c r="AP88" s="81">
        <f t="shared" si="92"/>
        <v>57.802</v>
      </c>
      <c r="AQ88" s="63">
        <f t="shared" si="93"/>
        <v>57.802</v>
      </c>
      <c r="AR88" s="63">
        <f t="shared" si="125"/>
        <v>57.802</v>
      </c>
      <c r="AS88" s="63">
        <f t="shared" si="126"/>
        <v>0</v>
      </c>
      <c r="AT88" s="63">
        <f t="shared" si="127"/>
        <v>0</v>
      </c>
      <c r="AU88" s="67">
        <f t="shared" si="128"/>
        <v>35.90132553133049</v>
      </c>
      <c r="AV88" s="69">
        <f ca="1" t="shared" si="94"/>
        <v>1.2</v>
      </c>
      <c r="AW88" s="66">
        <f ca="1" t="shared" si="95"/>
        <v>69.3624</v>
      </c>
      <c r="AX88" s="66">
        <f ca="1" t="shared" si="129"/>
        <v>57.802</v>
      </c>
      <c r="AY88" s="66">
        <f ca="1" t="shared" si="130"/>
        <v>11.560399999999994</v>
      </c>
      <c r="AZ88" s="63">
        <f ca="1" t="shared" si="131"/>
        <v>0</v>
      </c>
      <c r="BA88" s="67">
        <f ca="1" t="shared" si="96"/>
        <v>40.45067576399675</v>
      </c>
      <c r="BB88" s="65">
        <f ca="1" t="shared" si="132"/>
        <v>0.12671816890705379</v>
      </c>
      <c r="BC88" s="68">
        <f ca="1" t="shared" si="97"/>
        <v>-0.1540841257767953</v>
      </c>
      <c r="BD88" s="81">
        <f t="shared" si="133"/>
        <v>57.802</v>
      </c>
      <c r="BE88" s="63">
        <f t="shared" si="134"/>
        <v>57.802</v>
      </c>
      <c r="BF88" s="67">
        <f t="shared" si="135"/>
        <v>35.90132553133049</v>
      </c>
      <c r="BG88" s="69">
        <f ca="1" t="shared" si="98"/>
        <v>1.2</v>
      </c>
      <c r="BH88" s="70">
        <f ca="1" t="shared" si="99"/>
        <v>69.3624</v>
      </c>
      <c r="BI88" s="70">
        <f ca="1" t="shared" si="136"/>
        <v>69.3624</v>
      </c>
      <c r="BJ88" s="67">
        <f ca="1" t="shared" si="137"/>
        <v>38.73350166549015</v>
      </c>
      <c r="BK88" s="65">
        <f ca="1" t="shared" si="138"/>
        <v>0.07888778735169732</v>
      </c>
      <c r="BL88" s="65">
        <f ca="1" t="shared" si="100"/>
        <v>-0.18999415203214232</v>
      </c>
      <c r="BM88" s="68">
        <f ca="1" t="shared" si="139"/>
        <v>-0.04245106085557593</v>
      </c>
      <c r="BO88" s="97">
        <f ca="1" t="shared" si="101"/>
        <v>29055397.698331278</v>
      </c>
      <c r="BP88" s="97">
        <f ca="1" t="shared" si="102"/>
        <v>26658075.84804696</v>
      </c>
      <c r="BQ88" s="97">
        <f ca="1" t="shared" si="103"/>
        <v>24578422.144886795</v>
      </c>
      <c r="BR88" s="97">
        <f ca="1" t="shared" si="140"/>
        <v>23535042.05068017</v>
      </c>
      <c r="BT88" s="97">
        <f t="shared" si="141"/>
        <v>22592783.787287608</v>
      </c>
      <c r="BU88" s="97">
        <f t="shared" si="142"/>
        <v>20309215.814317293</v>
      </c>
      <c r="BV88" s="97">
        <f t="shared" si="143"/>
        <v>18178475.344850816</v>
      </c>
      <c r="BW88" s="97">
        <f t="shared" si="144"/>
        <v>18178475.344850816</v>
      </c>
      <c r="BY88" s="97">
        <f ca="1" t="shared" si="145"/>
        <v>29055397.69833128</v>
      </c>
      <c r="BZ88" s="97">
        <f ca="1" t="shared" si="146"/>
        <v>26658075.84804696</v>
      </c>
      <c r="CA88" s="97">
        <f ca="1" t="shared" si="147"/>
        <v>26658075.84804696</v>
      </c>
      <c r="CB88" s="97">
        <f ca="1" t="shared" si="148"/>
        <v>23535042.050680168</v>
      </c>
    </row>
    <row r="89" spans="2:80" ht="12.75">
      <c r="B89" s="14">
        <v>10234</v>
      </c>
      <c r="C89" s="15" t="s">
        <v>88</v>
      </c>
      <c r="D89" s="16">
        <f>RHWM!D76</f>
        <v>1</v>
      </c>
      <c r="E89" s="16">
        <f>RHWM!E76</f>
        <v>0</v>
      </c>
      <c r="F89" s="18">
        <f>RHWM!M76</f>
        <v>70.899</v>
      </c>
      <c r="G89" s="18">
        <f>RHWM!N76</f>
        <v>73.045</v>
      </c>
      <c r="H89" s="18">
        <f>RHWM!O76</f>
        <v>50.999</v>
      </c>
      <c r="I89" s="18">
        <f>MAX(F89-$H89,0)</f>
        <v>19.9</v>
      </c>
      <c r="J89" s="18">
        <f>MAX(G89-$H89,0)</f>
        <v>22.046</v>
      </c>
      <c r="K89" s="18">
        <v>0</v>
      </c>
      <c r="L89" s="18">
        <v>0</v>
      </c>
      <c r="M89" s="18">
        <f>I89</f>
        <v>19.9</v>
      </c>
      <c r="N89" s="18">
        <f>J89</f>
        <v>22.046</v>
      </c>
      <c r="O89" s="81">
        <f t="shared" si="104"/>
        <v>50.999</v>
      </c>
      <c r="P89" s="63">
        <f t="shared" si="105"/>
        <v>73.045</v>
      </c>
      <c r="Q89" s="63">
        <f t="shared" si="106"/>
        <v>50.999</v>
      </c>
      <c r="R89" s="63">
        <f t="shared" si="107"/>
        <v>22.046</v>
      </c>
      <c r="S89" s="63">
        <f t="shared" si="108"/>
        <v>0</v>
      </c>
      <c r="T89" s="67">
        <f t="shared" si="87"/>
        <v>42.75325961962292</v>
      </c>
      <c r="U89" s="138">
        <f ca="1" t="shared" si="88"/>
        <v>1.04</v>
      </c>
      <c r="V89" s="66">
        <f ca="1" t="shared" si="89"/>
        <v>75.9668</v>
      </c>
      <c r="W89" s="66">
        <f ca="1" t="shared" si="109"/>
        <v>50.999</v>
      </c>
      <c r="X89" s="66">
        <f ca="1" t="shared" si="110"/>
        <v>24.967800000000004</v>
      </c>
      <c r="Y89" s="63">
        <f ca="1" t="shared" si="111"/>
        <v>0</v>
      </c>
      <c r="Z89" s="67">
        <f ca="1" t="shared" si="72"/>
        <v>43.68399389763133</v>
      </c>
      <c r="AA89" s="68">
        <f ca="1" t="shared" si="90"/>
        <v>0.021769902138203845</v>
      </c>
      <c r="AB89" s="81">
        <f t="shared" si="91"/>
        <v>62.022000000000006</v>
      </c>
      <c r="AC89" s="63">
        <f t="shared" si="112"/>
        <v>73.045</v>
      </c>
      <c r="AD89" s="63">
        <f t="shared" si="113"/>
        <v>62.022000000000006</v>
      </c>
      <c r="AE89" s="63">
        <f t="shared" si="114"/>
        <v>11.022999999999996</v>
      </c>
      <c r="AF89" s="63">
        <f t="shared" si="115"/>
        <v>0</v>
      </c>
      <c r="AG89" s="67">
        <f t="shared" si="116"/>
        <v>39.208682379277036</v>
      </c>
      <c r="AH89" s="65">
        <f ca="1" t="shared" si="117"/>
        <v>1.04</v>
      </c>
      <c r="AI89" s="66">
        <f ca="1" t="shared" si="118"/>
        <v>75.9668</v>
      </c>
      <c r="AJ89" s="66">
        <f ca="1" t="shared" si="119"/>
        <v>62.022000000000006</v>
      </c>
      <c r="AK89" s="66">
        <f ca="1" t="shared" si="120"/>
        <v>13.9448</v>
      </c>
      <c r="AL89" s="63">
        <f ca="1" t="shared" si="121"/>
        <v>0</v>
      </c>
      <c r="AM89" s="67">
        <f ca="1" t="shared" si="122"/>
        <v>40.043011057121454</v>
      </c>
      <c r="AN89" s="65">
        <f ca="1" t="shared" si="123"/>
        <v>0.021279181732599683</v>
      </c>
      <c r="AO89" s="68">
        <f ca="1" t="shared" si="124"/>
        <v>-0.08334821328475883</v>
      </c>
      <c r="AP89" s="81">
        <f t="shared" si="92"/>
        <v>73.045</v>
      </c>
      <c r="AQ89" s="63">
        <f t="shared" si="93"/>
        <v>73.045</v>
      </c>
      <c r="AR89" s="63">
        <f t="shared" si="125"/>
        <v>73.045</v>
      </c>
      <c r="AS89" s="63">
        <f t="shared" si="126"/>
        <v>0</v>
      </c>
      <c r="AT89" s="63">
        <f t="shared" si="127"/>
        <v>0</v>
      </c>
      <c r="AU89" s="67">
        <f t="shared" si="128"/>
        <v>35.90132553133049</v>
      </c>
      <c r="AV89" s="69">
        <f ca="1" t="shared" si="94"/>
        <v>1.04</v>
      </c>
      <c r="AW89" s="66">
        <f ca="1" t="shared" si="95"/>
        <v>75.9668</v>
      </c>
      <c r="AX89" s="66">
        <f ca="1" t="shared" si="129"/>
        <v>73.045</v>
      </c>
      <c r="AY89" s="66">
        <f ca="1" t="shared" si="130"/>
        <v>2.9218000000000046</v>
      </c>
      <c r="AZ89" s="63">
        <f ca="1" t="shared" si="131"/>
        <v>0</v>
      </c>
      <c r="BA89" s="67">
        <f ca="1" t="shared" si="96"/>
        <v>36.963087419996256</v>
      </c>
      <c r="BB89" s="65">
        <f ca="1" t="shared" si="132"/>
        <v>0.029574448100507578</v>
      </c>
      <c r="BC89" s="68">
        <f ca="1" t="shared" si="97"/>
        <v>-0.15385283894565105</v>
      </c>
      <c r="BD89" s="81">
        <f t="shared" si="133"/>
        <v>73.045</v>
      </c>
      <c r="BE89" s="63">
        <f t="shared" si="134"/>
        <v>73.045</v>
      </c>
      <c r="BF89" s="67">
        <f t="shared" si="135"/>
        <v>35.90132553133049</v>
      </c>
      <c r="BG89" s="69">
        <f ca="1" t="shared" si="98"/>
        <v>1.04</v>
      </c>
      <c r="BH89" s="70">
        <f ca="1" t="shared" si="99"/>
        <v>75.9668</v>
      </c>
      <c r="BI89" s="70">
        <f ca="1" t="shared" si="136"/>
        <v>75.9668</v>
      </c>
      <c r="BJ89" s="67">
        <f ca="1" t="shared" si="137"/>
        <v>38.73350166549015</v>
      </c>
      <c r="BK89" s="65">
        <f ca="1" t="shared" si="138"/>
        <v>0.07888778735169732</v>
      </c>
      <c r="BL89" s="65">
        <f ca="1" t="shared" si="100"/>
        <v>-0.1133250829523994</v>
      </c>
      <c r="BM89" s="68">
        <f ca="1" t="shared" si="139"/>
        <v>0.047896817313375806</v>
      </c>
      <c r="BO89" s="97">
        <f ca="1" t="shared" si="101"/>
        <v>29070351.073973797</v>
      </c>
      <c r="BP89" s="97">
        <f ca="1" t="shared" si="102"/>
        <v>26647389.252397418</v>
      </c>
      <c r="BQ89" s="97">
        <f ca="1" t="shared" si="103"/>
        <v>24597795.032096177</v>
      </c>
      <c r="BR89" s="97">
        <f ca="1" t="shared" si="140"/>
        <v>25775951.12706035</v>
      </c>
      <c r="BT89" s="97">
        <f t="shared" si="141"/>
        <v>27356707.796498522</v>
      </c>
      <c r="BU89" s="97">
        <f t="shared" si="142"/>
        <v>25088624.27049399</v>
      </c>
      <c r="BV89" s="97">
        <f t="shared" si="143"/>
        <v>22972331.953299675</v>
      </c>
      <c r="BW89" s="97">
        <f t="shared" si="144"/>
        <v>22972331.953299675</v>
      </c>
      <c r="BY89" s="97">
        <f ca="1" t="shared" si="145"/>
        <v>29070351.073973805</v>
      </c>
      <c r="BZ89" s="97">
        <f ca="1" t="shared" si="146"/>
        <v>26647389.252397414</v>
      </c>
      <c r="CA89" s="97">
        <f ca="1" t="shared" si="147"/>
        <v>26647389.252397414</v>
      </c>
      <c r="CB89" s="97">
        <f ca="1" t="shared" si="148"/>
        <v>25775951.127060346</v>
      </c>
    </row>
    <row r="90" spans="2:80" ht="12.75">
      <c r="B90" s="14">
        <v>10235</v>
      </c>
      <c r="C90" s="15" t="s">
        <v>89</v>
      </c>
      <c r="D90" s="16">
        <f>RHWM!D77</f>
        <v>1</v>
      </c>
      <c r="E90" s="16">
        <f>RHWM!E77</f>
        <v>0</v>
      </c>
      <c r="F90" s="18">
        <f>RHWM!M77</f>
        <v>30.236</v>
      </c>
      <c r="G90" s="18">
        <f>RHWM!N77</f>
        <v>30.275</v>
      </c>
      <c r="H90" s="18">
        <f>RHWM!O77</f>
        <v>33.113</v>
      </c>
      <c r="I90" s="18">
        <v>0</v>
      </c>
      <c r="J90" s="18">
        <v>0</v>
      </c>
      <c r="K90" s="18">
        <v>0</v>
      </c>
      <c r="L90" s="18">
        <v>0</v>
      </c>
      <c r="M90" s="18">
        <v>0</v>
      </c>
      <c r="N90" s="18">
        <v>0</v>
      </c>
      <c r="O90" s="81">
        <f t="shared" si="104"/>
        <v>33.113</v>
      </c>
      <c r="P90" s="63">
        <f t="shared" si="105"/>
        <v>30.275</v>
      </c>
      <c r="Q90" s="63">
        <f t="shared" si="106"/>
        <v>30.275</v>
      </c>
      <c r="R90" s="63">
        <f t="shared" si="107"/>
        <v>0</v>
      </c>
      <c r="S90" s="63">
        <f t="shared" si="108"/>
        <v>2.838000000000001</v>
      </c>
      <c r="T90" s="67">
        <f t="shared" si="87"/>
        <v>33.949064274110405</v>
      </c>
      <c r="U90" s="138">
        <f ca="1" t="shared" si="88"/>
        <v>1.38</v>
      </c>
      <c r="V90" s="66">
        <f ca="1" t="shared" si="89"/>
        <v>41.77949999999999</v>
      </c>
      <c r="W90" s="66">
        <f ca="1" t="shared" si="109"/>
        <v>33.113</v>
      </c>
      <c r="X90" s="66">
        <f ca="1" t="shared" si="110"/>
        <v>8.666499999999992</v>
      </c>
      <c r="Y90" s="63">
        <f ca="1" t="shared" si="111"/>
        <v>0</v>
      </c>
      <c r="Z90" s="67">
        <f ca="1" t="shared" si="72"/>
        <v>40.17413205151908</v>
      </c>
      <c r="AA90" s="68">
        <f ca="1" t="shared" si="90"/>
        <v>0.1833649295057571</v>
      </c>
      <c r="AB90" s="81">
        <f t="shared" si="91"/>
        <v>31.694</v>
      </c>
      <c r="AC90" s="63">
        <f t="shared" si="112"/>
        <v>30.275</v>
      </c>
      <c r="AD90" s="63">
        <f t="shared" si="113"/>
        <v>30.275</v>
      </c>
      <c r="AE90" s="63">
        <f t="shared" si="114"/>
        <v>0</v>
      </c>
      <c r="AF90" s="63">
        <f t="shared" si="115"/>
        <v>1.4190000000000005</v>
      </c>
      <c r="AG90" s="67">
        <f t="shared" si="116"/>
        <v>34.95898946171183</v>
      </c>
      <c r="AH90" s="65">
        <f ca="1" t="shared" si="117"/>
        <v>1.38</v>
      </c>
      <c r="AI90" s="66">
        <f ca="1" t="shared" si="118"/>
        <v>41.77949999999999</v>
      </c>
      <c r="AJ90" s="66">
        <f ca="1" t="shared" si="119"/>
        <v>31.694</v>
      </c>
      <c r="AK90" s="66">
        <f ca="1" t="shared" si="120"/>
        <v>10.085499999999993</v>
      </c>
      <c r="AL90" s="63">
        <f ca="1" t="shared" si="121"/>
        <v>0</v>
      </c>
      <c r="AM90" s="67">
        <f ca="1" t="shared" si="122"/>
        <v>41.677717011255574</v>
      </c>
      <c r="AN90" s="65">
        <f ca="1" t="shared" si="123"/>
        <v>0.19218883763508954</v>
      </c>
      <c r="AO90" s="68">
        <f ca="1" t="shared" si="124"/>
        <v>0.037426694316838205</v>
      </c>
      <c r="AP90" s="81">
        <f t="shared" si="92"/>
        <v>33.113</v>
      </c>
      <c r="AQ90" s="63">
        <f t="shared" si="93"/>
        <v>30.275</v>
      </c>
      <c r="AR90" s="63">
        <f t="shared" si="125"/>
        <v>30.275</v>
      </c>
      <c r="AS90" s="63">
        <f t="shared" si="126"/>
        <v>0</v>
      </c>
      <c r="AT90" s="63">
        <f t="shared" si="127"/>
        <v>2.838000000000001</v>
      </c>
      <c r="AU90" s="67">
        <f t="shared" si="128"/>
        <v>35.90132553133049</v>
      </c>
      <c r="AV90" s="69">
        <f ca="1" t="shared" si="94"/>
        <v>1.38</v>
      </c>
      <c r="AW90" s="66">
        <f ca="1" t="shared" si="95"/>
        <v>41.77949999999999</v>
      </c>
      <c r="AX90" s="66">
        <f ca="1" t="shared" si="129"/>
        <v>33.113</v>
      </c>
      <c r="AY90" s="66">
        <f ca="1" t="shared" si="130"/>
        <v>8.666499999999992</v>
      </c>
      <c r="AZ90" s="63">
        <f ca="1" t="shared" si="131"/>
        <v>0</v>
      </c>
      <c r="BA90" s="67">
        <f ca="1" t="shared" si="96"/>
        <v>41.5596845315973</v>
      </c>
      <c r="BB90" s="65">
        <f ca="1" t="shared" si="132"/>
        <v>0.1576086374674064</v>
      </c>
      <c r="BC90" s="68">
        <f ca="1" t="shared" si="97"/>
        <v>0.0344886724198894</v>
      </c>
      <c r="BD90" s="81">
        <f t="shared" si="133"/>
        <v>30.275</v>
      </c>
      <c r="BE90" s="63">
        <f t="shared" si="134"/>
        <v>30.275</v>
      </c>
      <c r="BF90" s="67">
        <f t="shared" si="135"/>
        <v>35.90132553133049</v>
      </c>
      <c r="BG90" s="69">
        <f ca="1" t="shared" si="98"/>
        <v>1.38</v>
      </c>
      <c r="BH90" s="70">
        <f ca="1" t="shared" si="99"/>
        <v>41.77949999999999</v>
      </c>
      <c r="BI90" s="70">
        <f ca="1" t="shared" si="136"/>
        <v>41.77949999999999</v>
      </c>
      <c r="BJ90" s="67">
        <f ca="1" t="shared" si="137"/>
        <v>38.73350166549015</v>
      </c>
      <c r="BK90" s="65">
        <f ca="1" t="shared" si="138"/>
        <v>0.07888778735169732</v>
      </c>
      <c r="BL90" s="65">
        <f ca="1" t="shared" si="100"/>
        <v>-0.035859651782432334</v>
      </c>
      <c r="BM90" s="68">
        <f ca="1" t="shared" si="139"/>
        <v>-0.06800299131140985</v>
      </c>
      <c r="BO90" s="97">
        <f ca="1" t="shared" si="101"/>
        <v>14703267.114406824</v>
      </c>
      <c r="BP90" s="97">
        <f ca="1" t="shared" si="102"/>
        <v>15253561.798156545</v>
      </c>
      <c r="BQ90" s="97">
        <f ca="1" t="shared" si="103"/>
        <v>15210363.27741773</v>
      </c>
      <c r="BR90" s="97">
        <f ca="1" t="shared" si="140"/>
        <v>14176013.075620107</v>
      </c>
      <c r="BT90" s="97">
        <f t="shared" si="141"/>
        <v>9003597.387072546</v>
      </c>
      <c r="BU90" s="97">
        <f t="shared" si="142"/>
        <v>9271438.636151133</v>
      </c>
      <c r="BV90" s="97">
        <f t="shared" si="143"/>
        <v>9521354.642838629</v>
      </c>
      <c r="BW90" s="97">
        <f t="shared" si="144"/>
        <v>9521354.642838629</v>
      </c>
      <c r="BY90" s="97">
        <f ca="1" t="shared" si="145"/>
        <v>14703267.114406824</v>
      </c>
      <c r="BZ90" s="97">
        <f ca="1" t="shared" si="146"/>
        <v>15253561.798156546</v>
      </c>
      <c r="CA90" s="97">
        <f ca="1" t="shared" si="147"/>
        <v>15253561.798156546</v>
      </c>
      <c r="CB90" s="97">
        <f ca="1" t="shared" si="148"/>
        <v>14176013.075620105</v>
      </c>
    </row>
    <row r="91" spans="2:80" ht="12.75">
      <c r="B91" s="14">
        <v>10236</v>
      </c>
      <c r="C91" s="15" t="s">
        <v>90</v>
      </c>
      <c r="D91" s="16">
        <f>RHWM!D78</f>
        <v>0</v>
      </c>
      <c r="E91" s="16">
        <f>RHWM!E78</f>
        <v>1</v>
      </c>
      <c r="F91" s="18">
        <f>RHWM!M78</f>
        <v>28.073</v>
      </c>
      <c r="G91" s="18">
        <f>RHWM!N78</f>
        <v>28.056</v>
      </c>
      <c r="H91" s="18">
        <f>RHWM!O78</f>
        <v>29.103</v>
      </c>
      <c r="I91" s="18">
        <v>0</v>
      </c>
      <c r="J91" s="18">
        <v>0</v>
      </c>
      <c r="K91" s="18">
        <v>0</v>
      </c>
      <c r="L91" s="18">
        <v>0</v>
      </c>
      <c r="M91" s="18">
        <v>0</v>
      </c>
      <c r="N91" s="18">
        <v>0</v>
      </c>
      <c r="O91" s="81">
        <f t="shared" si="104"/>
        <v>29.103</v>
      </c>
      <c r="P91" s="63">
        <f t="shared" si="105"/>
        <v>28.056</v>
      </c>
      <c r="Q91" s="63">
        <f t="shared" si="106"/>
        <v>28.056</v>
      </c>
      <c r="R91" s="63">
        <f t="shared" si="107"/>
        <v>0</v>
      </c>
      <c r="S91" s="63">
        <f t="shared" si="108"/>
        <v>1.0470000000000006</v>
      </c>
      <c r="T91" s="67">
        <f t="shared" si="87"/>
        <v>33.949064274110405</v>
      </c>
      <c r="U91" s="138">
        <f ca="1" t="shared" si="88"/>
        <v>1.29</v>
      </c>
      <c r="V91" s="66">
        <f ca="1" t="shared" si="89"/>
        <v>36.192240000000005</v>
      </c>
      <c r="W91" s="66">
        <f ca="1" t="shared" si="109"/>
        <v>29.103</v>
      </c>
      <c r="X91" s="66">
        <f ca="1" t="shared" si="110"/>
        <v>7.089240000000004</v>
      </c>
      <c r="Y91" s="63">
        <f ca="1" t="shared" si="111"/>
        <v>0</v>
      </c>
      <c r="Z91" s="67">
        <f ca="1" t="shared" si="72"/>
        <v>39.83954333184156</v>
      </c>
      <c r="AA91" s="68">
        <f ca="1" t="shared" si="90"/>
        <v>0.17350932002633246</v>
      </c>
      <c r="AB91" s="81">
        <f t="shared" si="91"/>
        <v>28.579500000000003</v>
      </c>
      <c r="AC91" s="63">
        <f t="shared" si="112"/>
        <v>28.056</v>
      </c>
      <c r="AD91" s="63">
        <f t="shared" si="113"/>
        <v>28.056</v>
      </c>
      <c r="AE91" s="63">
        <f t="shared" si="114"/>
        <v>0</v>
      </c>
      <c r="AF91" s="63">
        <f t="shared" si="115"/>
        <v>0.5235000000000021</v>
      </c>
      <c r="AG91" s="67">
        <f t="shared" si="116"/>
        <v>34.95898946171183</v>
      </c>
      <c r="AH91" s="65">
        <f ca="1" t="shared" si="117"/>
        <v>1.29</v>
      </c>
      <c r="AI91" s="66">
        <f ca="1" t="shared" si="118"/>
        <v>36.192240000000005</v>
      </c>
      <c r="AJ91" s="66">
        <f ca="1" t="shared" si="119"/>
        <v>28.579500000000003</v>
      </c>
      <c r="AK91" s="66">
        <f ca="1" t="shared" si="120"/>
        <v>7.612740000000002</v>
      </c>
      <c r="AL91" s="63">
        <f ca="1" t="shared" si="121"/>
        <v>0</v>
      </c>
      <c r="AM91" s="67">
        <f ca="1" t="shared" si="122"/>
        <v>40.799887904707916</v>
      </c>
      <c r="AN91" s="65">
        <f ca="1" t="shared" si="123"/>
        <v>0.16707858358987226</v>
      </c>
      <c r="AO91" s="68">
        <f ca="1" t="shared" si="124"/>
        <v>0.024105310767927435</v>
      </c>
      <c r="AP91" s="81">
        <f t="shared" si="92"/>
        <v>29.103</v>
      </c>
      <c r="AQ91" s="63">
        <f t="shared" si="93"/>
        <v>28.056</v>
      </c>
      <c r="AR91" s="63">
        <f t="shared" si="125"/>
        <v>28.056</v>
      </c>
      <c r="AS91" s="63">
        <f t="shared" si="126"/>
        <v>0</v>
      </c>
      <c r="AT91" s="63">
        <f t="shared" si="127"/>
        <v>1.0470000000000006</v>
      </c>
      <c r="AU91" s="67">
        <f t="shared" si="128"/>
        <v>35.90132553133049</v>
      </c>
      <c r="AV91" s="69">
        <f ca="1" t="shared" si="94"/>
        <v>1.29</v>
      </c>
      <c r="AW91" s="66">
        <f ca="1" t="shared" si="95"/>
        <v>36.192240000000005</v>
      </c>
      <c r="AX91" s="66">
        <f ca="1" t="shared" si="129"/>
        <v>29.103</v>
      </c>
      <c r="AY91" s="66">
        <f ca="1" t="shared" si="130"/>
        <v>7.089240000000004</v>
      </c>
      <c r="AZ91" s="63">
        <f ca="1" t="shared" si="131"/>
        <v>0</v>
      </c>
      <c r="BA91" s="67">
        <f ca="1" t="shared" si="96"/>
        <v>41.24529945953931</v>
      </c>
      <c r="BB91" s="65">
        <f ca="1" t="shared" si="132"/>
        <v>0.14885171645111606</v>
      </c>
      <c r="BC91" s="68">
        <f ca="1" t="shared" si="97"/>
        <v>0.03528544782726484</v>
      </c>
      <c r="BD91" s="81">
        <f t="shared" si="133"/>
        <v>28.056</v>
      </c>
      <c r="BE91" s="63">
        <f t="shared" si="134"/>
        <v>28.056</v>
      </c>
      <c r="BF91" s="67">
        <f t="shared" si="135"/>
        <v>35.90132553133049</v>
      </c>
      <c r="BG91" s="69">
        <f ca="1" t="shared" si="98"/>
        <v>1.29</v>
      </c>
      <c r="BH91" s="70">
        <f ca="1" t="shared" si="99"/>
        <v>36.192240000000005</v>
      </c>
      <c r="BI91" s="70">
        <f ca="1" t="shared" si="136"/>
        <v>36.192240000000005</v>
      </c>
      <c r="BJ91" s="67">
        <f ca="1" t="shared" si="137"/>
        <v>38.73350166549015</v>
      </c>
      <c r="BK91" s="65">
        <f ca="1" t="shared" si="138"/>
        <v>0.07888778735169732</v>
      </c>
      <c r="BL91" s="65">
        <f ca="1" t="shared" si="100"/>
        <v>-0.027762408246969295</v>
      </c>
      <c r="BM91" s="68">
        <f ca="1" t="shared" si="139"/>
        <v>-0.06089900732841502</v>
      </c>
      <c r="BO91" s="97">
        <f ca="1" t="shared" si="101"/>
        <v>12630889.06850615</v>
      </c>
      <c r="BP91" s="97">
        <f ca="1" t="shared" si="102"/>
        <v>12935360.574777707</v>
      </c>
      <c r="BQ91" s="97">
        <f ca="1" t="shared" si="103"/>
        <v>13076575.645744892</v>
      </c>
      <c r="BR91" s="97">
        <f ca="1" t="shared" si="140"/>
        <v>12280225.1696641</v>
      </c>
      <c r="BT91" s="97">
        <f t="shared" si="141"/>
        <v>8343680.538124108</v>
      </c>
      <c r="BU91" s="97">
        <f t="shared" si="142"/>
        <v>8591890.417039014</v>
      </c>
      <c r="BV91" s="97">
        <f t="shared" si="143"/>
        <v>8823488.880577393</v>
      </c>
      <c r="BW91" s="97">
        <f t="shared" si="144"/>
        <v>8823488.880577393</v>
      </c>
      <c r="BY91" s="97">
        <f ca="1" t="shared" si="145"/>
        <v>12630889.06850615</v>
      </c>
      <c r="BZ91" s="97">
        <f ca="1" t="shared" si="146"/>
        <v>12935360.574777707</v>
      </c>
      <c r="CA91" s="97">
        <f ca="1" t="shared" si="147"/>
        <v>12935360.574777707</v>
      </c>
      <c r="CB91" s="97">
        <f ca="1" t="shared" si="148"/>
        <v>12280225.169664098</v>
      </c>
    </row>
    <row r="92" spans="2:80" ht="12.75">
      <c r="B92" s="14">
        <v>10237</v>
      </c>
      <c r="C92" s="15" t="s">
        <v>91</v>
      </c>
      <c r="D92" s="16">
        <f>RHWM!D79</f>
        <v>1</v>
      </c>
      <c r="E92" s="16">
        <f>RHWM!E79</f>
        <v>0</v>
      </c>
      <c r="F92" s="18">
        <f>RHWM!M79</f>
        <v>116.458</v>
      </c>
      <c r="G92" s="18">
        <f>RHWM!N79</f>
        <v>117.458</v>
      </c>
      <c r="H92" s="18">
        <f>RHWM!O79</f>
        <v>113.732</v>
      </c>
      <c r="I92" s="18">
        <f>MAX(F92-$H92,0)</f>
        <v>2.725999999999999</v>
      </c>
      <c r="J92" s="18">
        <f>MAX(G92-$H92,0)</f>
        <v>3.725999999999999</v>
      </c>
      <c r="K92" s="18">
        <v>0</v>
      </c>
      <c r="L92" s="18">
        <v>0</v>
      </c>
      <c r="M92" s="18">
        <f>I92</f>
        <v>2.725999999999999</v>
      </c>
      <c r="N92" s="18">
        <f>J92</f>
        <v>3.725999999999999</v>
      </c>
      <c r="O92" s="81">
        <f t="shared" si="104"/>
        <v>113.732</v>
      </c>
      <c r="P92" s="63">
        <f t="shared" si="105"/>
        <v>117.458</v>
      </c>
      <c r="Q92" s="63">
        <f t="shared" si="106"/>
        <v>113.732</v>
      </c>
      <c r="R92" s="63">
        <f t="shared" si="107"/>
        <v>3.725999999999999</v>
      </c>
      <c r="S92" s="63">
        <f t="shared" si="108"/>
        <v>0</v>
      </c>
      <c r="T92" s="67">
        <f t="shared" si="87"/>
        <v>34.87442403261697</v>
      </c>
      <c r="U92" s="138">
        <f ca="1" t="shared" si="88"/>
        <v>1.29</v>
      </c>
      <c r="V92" s="66">
        <f ca="1" t="shared" si="89"/>
        <v>151.52082000000001</v>
      </c>
      <c r="W92" s="66">
        <f ca="1" t="shared" si="109"/>
        <v>113.732</v>
      </c>
      <c r="X92" s="66">
        <f ca="1" t="shared" si="110"/>
        <v>37.788820000000015</v>
      </c>
      <c r="Y92" s="63">
        <f ca="1" t="shared" si="111"/>
        <v>0</v>
      </c>
      <c r="Z92" s="67">
        <f ca="1" t="shared" si="72"/>
        <v>41.38900742486002</v>
      </c>
      <c r="AA92" s="68">
        <f ca="1" t="shared" si="90"/>
        <v>0.18680117515776495</v>
      </c>
      <c r="AB92" s="81">
        <f t="shared" si="91"/>
        <v>115.595</v>
      </c>
      <c r="AC92" s="63">
        <f t="shared" si="112"/>
        <v>117.458</v>
      </c>
      <c r="AD92" s="63">
        <f t="shared" si="113"/>
        <v>115.595</v>
      </c>
      <c r="AE92" s="63">
        <f t="shared" si="114"/>
        <v>1.8629999999999995</v>
      </c>
      <c r="AF92" s="63">
        <f t="shared" si="115"/>
        <v>0</v>
      </c>
      <c r="AG92" s="67">
        <f t="shared" si="116"/>
        <v>35.40565092906893</v>
      </c>
      <c r="AH92" s="65">
        <f ca="1" t="shared" si="117"/>
        <v>1.29</v>
      </c>
      <c r="AI92" s="66">
        <f ca="1" t="shared" si="118"/>
        <v>151.52082000000001</v>
      </c>
      <c r="AJ92" s="66">
        <f ca="1" t="shared" si="119"/>
        <v>115.595</v>
      </c>
      <c r="AK92" s="66">
        <f ca="1" t="shared" si="120"/>
        <v>35.925820000000016</v>
      </c>
      <c r="AL92" s="63">
        <f ca="1" t="shared" si="121"/>
        <v>0</v>
      </c>
      <c r="AM92" s="67">
        <f ca="1" t="shared" si="122"/>
        <v>41.55626702161345</v>
      </c>
      <c r="AN92" s="65">
        <f ca="1" t="shared" si="123"/>
        <v>0.17371848648868382</v>
      </c>
      <c r="AO92" s="68">
        <f ca="1" t="shared" si="124"/>
        <v>0.004041159891478019</v>
      </c>
      <c r="AP92" s="81">
        <f t="shared" si="92"/>
        <v>117.458</v>
      </c>
      <c r="AQ92" s="63">
        <f t="shared" si="93"/>
        <v>117.458</v>
      </c>
      <c r="AR92" s="63">
        <f t="shared" si="125"/>
        <v>117.458</v>
      </c>
      <c r="AS92" s="63">
        <f t="shared" si="126"/>
        <v>0</v>
      </c>
      <c r="AT92" s="63">
        <f t="shared" si="127"/>
        <v>0</v>
      </c>
      <c r="AU92" s="67">
        <f t="shared" si="128"/>
        <v>35.90132553133049</v>
      </c>
      <c r="AV92" s="69">
        <f ca="1" t="shared" si="94"/>
        <v>1.29</v>
      </c>
      <c r="AW92" s="66">
        <f ca="1" t="shared" si="95"/>
        <v>151.52082000000001</v>
      </c>
      <c r="AX92" s="66">
        <f ca="1" t="shared" si="129"/>
        <v>117.458</v>
      </c>
      <c r="AY92" s="66">
        <f ca="1" t="shared" si="130"/>
        <v>34.062820000000016</v>
      </c>
      <c r="AZ92" s="63">
        <f ca="1" t="shared" si="131"/>
        <v>0</v>
      </c>
      <c r="BA92" s="67">
        <f ca="1" t="shared" si="96"/>
        <v>42.03225652464814</v>
      </c>
      <c r="BB92" s="65">
        <f ca="1" t="shared" si="132"/>
        <v>0.17077171671467362</v>
      </c>
      <c r="BC92" s="68">
        <f ca="1" t="shared" si="97"/>
        <v>0.015541544477864377</v>
      </c>
      <c r="BD92" s="81">
        <f t="shared" si="133"/>
        <v>117.458</v>
      </c>
      <c r="BE92" s="63">
        <f t="shared" si="134"/>
        <v>117.458</v>
      </c>
      <c r="BF92" s="67">
        <f t="shared" si="135"/>
        <v>35.90132553133049</v>
      </c>
      <c r="BG92" s="69">
        <f ca="1" t="shared" si="98"/>
        <v>1.29</v>
      </c>
      <c r="BH92" s="70">
        <f ca="1" t="shared" si="99"/>
        <v>151.52082000000001</v>
      </c>
      <c r="BI92" s="70">
        <f ca="1" t="shared" si="136"/>
        <v>151.52082000000001</v>
      </c>
      <c r="BJ92" s="67">
        <f ca="1" t="shared" si="137"/>
        <v>38.73350166549015</v>
      </c>
      <c r="BK92" s="65">
        <f ca="1" t="shared" si="138"/>
        <v>0.07888778735169732</v>
      </c>
      <c r="BL92" s="65">
        <f ca="1" t="shared" si="100"/>
        <v>-0.06415968694564189</v>
      </c>
      <c r="BM92" s="68">
        <f ca="1" t="shared" si="139"/>
        <v>-0.07848150758271955</v>
      </c>
      <c r="BO92" s="97">
        <f ca="1" t="shared" si="101"/>
        <v>54936555.973447695</v>
      </c>
      <c r="BP92" s="97">
        <f ca="1" t="shared" si="102"/>
        <v>55158563.38002353</v>
      </c>
      <c r="BQ92" s="97">
        <f ca="1" t="shared" si="103"/>
        <v>55790354.901569724</v>
      </c>
      <c r="BR92" s="97">
        <f ca="1" t="shared" si="140"/>
        <v>51411843.740319565</v>
      </c>
      <c r="BT92" s="97">
        <f t="shared" si="141"/>
        <v>35883413.65868257</v>
      </c>
      <c r="BU92" s="97">
        <f t="shared" si="142"/>
        <v>36430010.05420083</v>
      </c>
      <c r="BV92" s="97">
        <f t="shared" si="143"/>
        <v>36940025.553708985</v>
      </c>
      <c r="BW92" s="97">
        <f t="shared" si="144"/>
        <v>36940025.553708985</v>
      </c>
      <c r="BY92" s="97">
        <f ca="1" t="shared" si="145"/>
        <v>54936555.9734477</v>
      </c>
      <c r="BZ92" s="97">
        <f ca="1" t="shared" si="146"/>
        <v>55158563.38002353</v>
      </c>
      <c r="CA92" s="97">
        <f ca="1" t="shared" si="147"/>
        <v>55158563.38002353</v>
      </c>
      <c r="CB92" s="97">
        <f ca="1" t="shared" si="148"/>
        <v>51411843.74031956</v>
      </c>
    </row>
    <row r="93" spans="2:80" ht="12.75">
      <c r="B93" s="14">
        <v>10239</v>
      </c>
      <c r="C93" s="15" t="s">
        <v>92</v>
      </c>
      <c r="D93" s="16">
        <f>RHWM!D80</f>
        <v>0</v>
      </c>
      <c r="E93" s="16">
        <f>RHWM!E80</f>
        <v>1</v>
      </c>
      <c r="F93" s="18">
        <f>RHWM!M80</f>
        <v>15.089</v>
      </c>
      <c r="G93" s="18">
        <f>RHWM!N80</f>
        <v>15.165</v>
      </c>
      <c r="H93" s="18">
        <f>RHWM!O80</f>
        <v>14</v>
      </c>
      <c r="I93" s="18">
        <v>1.089</v>
      </c>
      <c r="J93" s="18">
        <v>1.165</v>
      </c>
      <c r="K93" s="18">
        <v>0</v>
      </c>
      <c r="L93" s="18">
        <v>0</v>
      </c>
      <c r="M93" s="18">
        <v>1.089</v>
      </c>
      <c r="N93" s="18">
        <v>1.165</v>
      </c>
      <c r="O93" s="81">
        <f t="shared" si="104"/>
        <v>14</v>
      </c>
      <c r="P93" s="63">
        <f t="shared" si="105"/>
        <v>15.165</v>
      </c>
      <c r="Q93" s="63">
        <f t="shared" si="106"/>
        <v>14</v>
      </c>
      <c r="R93" s="63">
        <f t="shared" si="107"/>
        <v>1.1649999999999991</v>
      </c>
      <c r="S93" s="63">
        <f t="shared" si="108"/>
        <v>0</v>
      </c>
      <c r="T93" s="67">
        <f t="shared" si="87"/>
        <v>36.190023068746825</v>
      </c>
      <c r="U93" s="138">
        <f ca="1" t="shared" si="88"/>
        <v>1.11</v>
      </c>
      <c r="V93" s="66">
        <f ca="1" t="shared" si="89"/>
        <v>16.83315</v>
      </c>
      <c r="W93" s="66">
        <f ca="1" t="shared" si="109"/>
        <v>14</v>
      </c>
      <c r="X93" s="66">
        <f ca="1" t="shared" si="110"/>
        <v>2.83315</v>
      </c>
      <c r="Y93" s="63">
        <f ca="1" t="shared" si="111"/>
        <v>0</v>
      </c>
      <c r="Z93" s="67">
        <f ca="1" t="shared" si="72"/>
        <v>39.04136622974526</v>
      </c>
      <c r="AA93" s="68">
        <f ca="1" t="shared" si="90"/>
        <v>0.07878810012311965</v>
      </c>
      <c r="AB93" s="81">
        <f t="shared" si="91"/>
        <v>14.5825</v>
      </c>
      <c r="AC93" s="63">
        <f t="shared" si="112"/>
        <v>15.165</v>
      </c>
      <c r="AD93" s="63">
        <f t="shared" si="113"/>
        <v>14.5825</v>
      </c>
      <c r="AE93" s="63">
        <f t="shared" si="114"/>
        <v>0.5824999999999996</v>
      </c>
      <c r="AF93" s="63">
        <f t="shared" si="115"/>
        <v>0</v>
      </c>
      <c r="AG93" s="67">
        <f t="shared" si="116"/>
        <v>36.04067681011624</v>
      </c>
      <c r="AH93" s="65">
        <f ca="1" t="shared" si="117"/>
        <v>1.11</v>
      </c>
      <c r="AI93" s="66">
        <f ca="1" t="shared" si="118"/>
        <v>16.83315</v>
      </c>
      <c r="AJ93" s="66">
        <f ca="1" t="shared" si="119"/>
        <v>14.5825</v>
      </c>
      <c r="AK93" s="66">
        <f ca="1" t="shared" si="120"/>
        <v>2.2506500000000003</v>
      </c>
      <c r="AL93" s="63">
        <f ca="1" t="shared" si="121"/>
        <v>0</v>
      </c>
      <c r="AM93" s="67">
        <f ca="1" t="shared" si="122"/>
        <v>38.63366427420502</v>
      </c>
      <c r="AN93" s="65">
        <f ca="1" t="shared" si="123"/>
        <v>0.0719461367984342</v>
      </c>
      <c r="AO93" s="68">
        <f ca="1" t="shared" si="124"/>
        <v>-0.010442819883429544</v>
      </c>
      <c r="AP93" s="81">
        <f t="shared" si="92"/>
        <v>15.165</v>
      </c>
      <c r="AQ93" s="63">
        <f t="shared" si="93"/>
        <v>15.165</v>
      </c>
      <c r="AR93" s="63">
        <f t="shared" si="125"/>
        <v>15.165</v>
      </c>
      <c r="AS93" s="63">
        <f t="shared" si="126"/>
        <v>0</v>
      </c>
      <c r="AT93" s="63">
        <f t="shared" si="127"/>
        <v>0</v>
      </c>
      <c r="AU93" s="67">
        <f t="shared" si="128"/>
        <v>35.90132553133049</v>
      </c>
      <c r="AV93" s="69">
        <f ca="1" t="shared" si="94"/>
        <v>1.11</v>
      </c>
      <c r="AW93" s="66">
        <f ca="1" t="shared" si="95"/>
        <v>16.83315</v>
      </c>
      <c r="AX93" s="66">
        <f ca="1" t="shared" si="129"/>
        <v>15.165</v>
      </c>
      <c r="AY93" s="66">
        <f ca="1" t="shared" si="130"/>
        <v>1.6681500000000007</v>
      </c>
      <c r="AZ93" s="63">
        <f ca="1" t="shared" si="131"/>
        <v>0</v>
      </c>
      <c r="BA93" s="67">
        <f ca="1" t="shared" si="96"/>
        <v>38.61262244756405</v>
      </c>
      <c r="BB93" s="65">
        <f ca="1" t="shared" si="132"/>
        <v>0.07552080253603588</v>
      </c>
      <c r="BC93" s="68">
        <f ca="1" t="shared" si="97"/>
        <v>-0.010981782237286297</v>
      </c>
      <c r="BD93" s="81">
        <f t="shared" si="133"/>
        <v>15.165</v>
      </c>
      <c r="BE93" s="63">
        <f t="shared" si="134"/>
        <v>15.165</v>
      </c>
      <c r="BF93" s="67">
        <f t="shared" si="135"/>
        <v>35.90132553133049</v>
      </c>
      <c r="BG93" s="69">
        <f ca="1" t="shared" si="98"/>
        <v>1.11</v>
      </c>
      <c r="BH93" s="70">
        <f ca="1" t="shared" si="99"/>
        <v>16.83315</v>
      </c>
      <c r="BI93" s="70">
        <f ca="1" t="shared" si="136"/>
        <v>16.83315</v>
      </c>
      <c r="BJ93" s="67">
        <f ca="1" t="shared" si="137"/>
        <v>38.73350166549015</v>
      </c>
      <c r="BK93" s="65">
        <f ca="1" t="shared" si="138"/>
        <v>0.07888778735169732</v>
      </c>
      <c r="BL93" s="65">
        <f ca="1" t="shared" si="100"/>
        <v>-0.007885599147412714</v>
      </c>
      <c r="BM93" s="68">
        <f ca="1" t="shared" si="139"/>
        <v>0.003130562242703361</v>
      </c>
      <c r="BO93" s="97">
        <f ca="1" t="shared" si="101"/>
        <v>5756977.163804071</v>
      </c>
      <c r="BP93" s="97">
        <f ca="1" t="shared" si="102"/>
        <v>5696858.0882094465</v>
      </c>
      <c r="BQ93" s="97">
        <f ca="1" t="shared" si="103"/>
        <v>5693755.294246145</v>
      </c>
      <c r="BR93" s="97">
        <f ca="1" t="shared" si="140"/>
        <v>5711579.949589503</v>
      </c>
      <c r="BT93" s="97">
        <f t="shared" si="141"/>
        <v>4807678.090576899</v>
      </c>
      <c r="BU93" s="97">
        <f t="shared" si="142"/>
        <v>4787838.127110615</v>
      </c>
      <c r="BV93" s="97">
        <f t="shared" si="143"/>
        <v>4769325.950739811</v>
      </c>
      <c r="BW93" s="97">
        <f t="shared" si="144"/>
        <v>4769325.950739811</v>
      </c>
      <c r="BY93" s="97">
        <f ca="1" t="shared" si="145"/>
        <v>5756977.16380407</v>
      </c>
      <c r="BZ93" s="97">
        <f ca="1" t="shared" si="146"/>
        <v>5696858.088209447</v>
      </c>
      <c r="CA93" s="97">
        <f ca="1" t="shared" si="147"/>
        <v>5696858.088209447</v>
      </c>
      <c r="CB93" s="97">
        <f ca="1" t="shared" si="148"/>
        <v>5711579.949589503</v>
      </c>
    </row>
    <row r="94" spans="2:80" ht="12.75">
      <c r="B94" s="14">
        <v>10242</v>
      </c>
      <c r="C94" s="15" t="s">
        <v>93</v>
      </c>
      <c r="D94" s="16">
        <f>RHWM!D81</f>
        <v>1</v>
      </c>
      <c r="E94" s="16">
        <f>RHWM!E81</f>
        <v>0</v>
      </c>
      <c r="F94" s="18">
        <f>RHWM!M81</f>
        <v>11.303</v>
      </c>
      <c r="G94" s="18">
        <f>RHWM!N81</f>
        <v>11.468</v>
      </c>
      <c r="H94" s="18">
        <f>RHWM!O81</f>
        <v>9.526</v>
      </c>
      <c r="I94" s="18">
        <v>1.777</v>
      </c>
      <c r="J94" s="18">
        <v>1.942</v>
      </c>
      <c r="K94" s="18">
        <v>0</v>
      </c>
      <c r="L94" s="18">
        <v>0</v>
      </c>
      <c r="M94" s="18">
        <v>1.777</v>
      </c>
      <c r="N94" s="18">
        <v>1.942</v>
      </c>
      <c r="O94" s="81">
        <f t="shared" si="104"/>
        <v>9.526</v>
      </c>
      <c r="P94" s="63">
        <f t="shared" si="105"/>
        <v>11.468</v>
      </c>
      <c r="Q94" s="63">
        <f t="shared" si="106"/>
        <v>9.526</v>
      </c>
      <c r="R94" s="63">
        <f t="shared" si="107"/>
        <v>1.9420000000000002</v>
      </c>
      <c r="S94" s="63">
        <f t="shared" si="108"/>
        <v>0</v>
      </c>
      <c r="T94" s="67">
        <f t="shared" si="87"/>
        <v>38.8888931178214</v>
      </c>
      <c r="U94" s="138">
        <f ca="1" t="shared" si="88"/>
        <v>1.39</v>
      </c>
      <c r="V94" s="66">
        <f ca="1" t="shared" si="89"/>
        <v>15.94052</v>
      </c>
      <c r="W94" s="66">
        <f ca="1" t="shared" si="109"/>
        <v>9.526</v>
      </c>
      <c r="X94" s="66">
        <f ca="1" t="shared" si="110"/>
        <v>6.4145199999999996</v>
      </c>
      <c r="Y94" s="63">
        <f ca="1" t="shared" si="111"/>
        <v>0</v>
      </c>
      <c r="Z94" s="67">
        <f ca="1" t="shared" si="72"/>
        <v>45.81875756841215</v>
      </c>
      <c r="AA94" s="68">
        <f ca="1" t="shared" si="90"/>
        <v>0.17819649506596646</v>
      </c>
      <c r="AB94" s="81">
        <f t="shared" si="91"/>
        <v>10.497</v>
      </c>
      <c r="AC94" s="63">
        <f t="shared" si="112"/>
        <v>11.468</v>
      </c>
      <c r="AD94" s="63">
        <f t="shared" si="113"/>
        <v>10.497</v>
      </c>
      <c r="AE94" s="63">
        <f t="shared" si="114"/>
        <v>0.9710000000000001</v>
      </c>
      <c r="AF94" s="63">
        <f t="shared" si="115"/>
        <v>0</v>
      </c>
      <c r="AG94" s="67">
        <f t="shared" si="116"/>
        <v>37.343393126926145</v>
      </c>
      <c r="AH94" s="65">
        <f ca="1" t="shared" si="117"/>
        <v>1.39</v>
      </c>
      <c r="AI94" s="66">
        <f ca="1" t="shared" si="118"/>
        <v>15.94052</v>
      </c>
      <c r="AJ94" s="66">
        <f ca="1" t="shared" si="119"/>
        <v>10.497</v>
      </c>
      <c r="AK94" s="66">
        <f ca="1" t="shared" si="120"/>
        <v>5.4435199999999995</v>
      </c>
      <c r="AL94" s="63">
        <f ca="1" t="shared" si="121"/>
        <v>0</v>
      </c>
      <c r="AM94" s="67">
        <f ca="1" t="shared" si="122"/>
        <v>44.50684813816395</v>
      </c>
      <c r="AN94" s="65">
        <f ca="1" t="shared" si="123"/>
        <v>0.19182656988051416</v>
      </c>
      <c r="AO94" s="68">
        <f ca="1" t="shared" si="124"/>
        <v>-0.028632584117746607</v>
      </c>
      <c r="AP94" s="81">
        <f t="shared" si="92"/>
        <v>11.468</v>
      </c>
      <c r="AQ94" s="63">
        <f t="shared" si="93"/>
        <v>11.468</v>
      </c>
      <c r="AR94" s="63">
        <f t="shared" si="125"/>
        <v>11.468</v>
      </c>
      <c r="AS94" s="63">
        <f t="shared" si="126"/>
        <v>0</v>
      </c>
      <c r="AT94" s="63">
        <f t="shared" si="127"/>
        <v>0</v>
      </c>
      <c r="AU94" s="67">
        <f t="shared" si="128"/>
        <v>35.90132553133049</v>
      </c>
      <c r="AV94" s="69">
        <f ca="1" t="shared" si="94"/>
        <v>1.39</v>
      </c>
      <c r="AW94" s="66">
        <f ca="1" t="shared" si="95"/>
        <v>15.94052</v>
      </c>
      <c r="AX94" s="66">
        <f ca="1" t="shared" si="129"/>
        <v>11.468</v>
      </c>
      <c r="AY94" s="66">
        <f ca="1" t="shared" si="130"/>
        <v>4.472519999999999</v>
      </c>
      <c r="AZ94" s="63">
        <f ca="1" t="shared" si="131"/>
        <v>0</v>
      </c>
      <c r="BA94" s="67">
        <f ca="1" t="shared" si="96"/>
        <v>43.54936037179576</v>
      </c>
      <c r="BB94" s="65">
        <f ca="1" t="shared" si="132"/>
        <v>0.21302931653013624</v>
      </c>
      <c r="BC94" s="68">
        <f ca="1" t="shared" si="97"/>
        <v>-0.049529871979351436</v>
      </c>
      <c r="BD94" s="81">
        <f t="shared" si="133"/>
        <v>11.468</v>
      </c>
      <c r="BE94" s="63">
        <f t="shared" si="134"/>
        <v>11.468</v>
      </c>
      <c r="BF94" s="67">
        <f t="shared" si="135"/>
        <v>35.90132553133049</v>
      </c>
      <c r="BG94" s="69">
        <f ca="1" t="shared" si="98"/>
        <v>1.39</v>
      </c>
      <c r="BH94" s="70">
        <f ca="1" t="shared" si="99"/>
        <v>15.94052</v>
      </c>
      <c r="BI94" s="70">
        <f ca="1" t="shared" si="136"/>
        <v>15.94052</v>
      </c>
      <c r="BJ94" s="67">
        <f ca="1" t="shared" si="137"/>
        <v>38.73350166549015</v>
      </c>
      <c r="BK94" s="65">
        <f ca="1" t="shared" si="138"/>
        <v>0.07888778735169732</v>
      </c>
      <c r="BL94" s="65">
        <f ca="1" t="shared" si="100"/>
        <v>-0.1546365785310302</v>
      </c>
      <c r="BM94" s="68">
        <f ca="1" t="shared" si="139"/>
        <v>-0.11058391363709996</v>
      </c>
      <c r="BO94" s="97">
        <f ca="1" t="shared" si="101"/>
        <v>6398083.435415165</v>
      </c>
      <c r="BP94" s="97">
        <f ca="1" t="shared" si="102"/>
        <v>6214889.77325828</v>
      </c>
      <c r="BQ94" s="97">
        <f ca="1" t="shared" si="103"/>
        <v>6081187.181945843</v>
      </c>
      <c r="BR94" s="97">
        <f ca="1" t="shared" si="140"/>
        <v>5408705.703806505</v>
      </c>
      <c r="BT94" s="97">
        <f t="shared" si="141"/>
        <v>3906765.7581705395</v>
      </c>
      <c r="BU94" s="97">
        <f t="shared" si="142"/>
        <v>3751505.3236452006</v>
      </c>
      <c r="BV94" s="97">
        <f t="shared" si="143"/>
        <v>3606635.674453291</v>
      </c>
      <c r="BW94" s="97">
        <f t="shared" si="144"/>
        <v>3606635.674453291</v>
      </c>
      <c r="BY94" s="97">
        <f ca="1" t="shared" si="145"/>
        <v>6398083.4354151655</v>
      </c>
      <c r="BZ94" s="97">
        <f ca="1" t="shared" si="146"/>
        <v>6214889.773258279</v>
      </c>
      <c r="CA94" s="97">
        <f ca="1" t="shared" si="147"/>
        <v>6214889.773258279</v>
      </c>
      <c r="CB94" s="97">
        <f ca="1" t="shared" si="148"/>
        <v>5408705.703806505</v>
      </c>
    </row>
    <row r="95" spans="2:80" ht="12.75">
      <c r="B95" s="14">
        <v>10244</v>
      </c>
      <c r="C95" s="15" t="s">
        <v>94</v>
      </c>
      <c r="D95" s="16">
        <f>RHWM!D82</f>
        <v>1</v>
      </c>
      <c r="E95" s="16">
        <f>RHWM!E82</f>
        <v>0</v>
      </c>
      <c r="F95" s="18">
        <f>RHWM!M82</f>
        <v>99.964</v>
      </c>
      <c r="G95" s="18">
        <f>RHWM!N82</f>
        <v>101.351</v>
      </c>
      <c r="H95" s="18">
        <f>RHWM!O82</f>
        <v>86.038</v>
      </c>
      <c r="I95" s="18">
        <v>13.926</v>
      </c>
      <c r="J95" s="18">
        <v>15.313</v>
      </c>
      <c r="K95" s="18">
        <v>0</v>
      </c>
      <c r="L95" s="18">
        <v>0</v>
      </c>
      <c r="M95" s="18">
        <v>13.926</v>
      </c>
      <c r="N95" s="18">
        <v>15.313</v>
      </c>
      <c r="O95" s="81">
        <f t="shared" si="104"/>
        <v>86.038</v>
      </c>
      <c r="P95" s="63">
        <f t="shared" si="105"/>
        <v>101.351</v>
      </c>
      <c r="Q95" s="63">
        <f t="shared" si="106"/>
        <v>86.038</v>
      </c>
      <c r="R95" s="63">
        <f t="shared" si="107"/>
        <v>15.313000000000002</v>
      </c>
      <c r="S95" s="63">
        <f t="shared" si="108"/>
        <v>0</v>
      </c>
      <c r="T95" s="67">
        <f t="shared" si="87"/>
        <v>38.35646566897131</v>
      </c>
      <c r="U95" s="138">
        <f ca="1" t="shared" si="88"/>
        <v>0.96</v>
      </c>
      <c r="V95" s="66">
        <f ca="1" t="shared" si="89"/>
        <v>97.29696</v>
      </c>
      <c r="W95" s="66">
        <f ca="1" t="shared" si="109"/>
        <v>86.038</v>
      </c>
      <c r="X95" s="66">
        <f ca="1" t="shared" si="110"/>
        <v>11.258960000000002</v>
      </c>
      <c r="Y95" s="63">
        <f ca="1" t="shared" si="111"/>
        <v>0</v>
      </c>
      <c r="Z95" s="67">
        <f ca="1" t="shared" si="72"/>
        <v>37.518805192494085</v>
      </c>
      <c r="AA95" s="68">
        <f ca="1" t="shared" si="90"/>
        <v>-0.021838833736833485</v>
      </c>
      <c r="AB95" s="81">
        <f t="shared" si="91"/>
        <v>93.6945</v>
      </c>
      <c r="AC95" s="63">
        <f t="shared" si="112"/>
        <v>101.351</v>
      </c>
      <c r="AD95" s="63">
        <f t="shared" si="113"/>
        <v>93.6945</v>
      </c>
      <c r="AE95" s="63">
        <f t="shared" si="114"/>
        <v>7.656499999999994</v>
      </c>
      <c r="AF95" s="63">
        <f t="shared" si="115"/>
        <v>0</v>
      </c>
      <c r="AG95" s="67">
        <f t="shared" si="116"/>
        <v>37.08639597162691</v>
      </c>
      <c r="AH95" s="65">
        <f ca="1" t="shared" si="117"/>
        <v>0.96</v>
      </c>
      <c r="AI95" s="66">
        <f ca="1" t="shared" si="118"/>
        <v>97.29696</v>
      </c>
      <c r="AJ95" s="66">
        <f ca="1" t="shared" si="119"/>
        <v>93.6945</v>
      </c>
      <c r="AK95" s="66">
        <f ca="1" t="shared" si="120"/>
        <v>3.6024599999999936</v>
      </c>
      <c r="AL95" s="63">
        <f ca="1" t="shared" si="121"/>
        <v>0</v>
      </c>
      <c r="AM95" s="67">
        <f ca="1" t="shared" si="122"/>
        <v>35.901008196407815</v>
      </c>
      <c r="AN95" s="65">
        <f ca="1" t="shared" si="123"/>
        <v>-0.03196287328987091</v>
      </c>
      <c r="AO95" s="68">
        <f ca="1" t="shared" si="124"/>
        <v>-0.043119629950527316</v>
      </c>
      <c r="AP95" s="81">
        <f t="shared" si="92"/>
        <v>101.351</v>
      </c>
      <c r="AQ95" s="63">
        <f t="shared" si="93"/>
        <v>101.351</v>
      </c>
      <c r="AR95" s="63">
        <f t="shared" si="125"/>
        <v>101.351</v>
      </c>
      <c r="AS95" s="63">
        <f t="shared" si="126"/>
        <v>0</v>
      </c>
      <c r="AT95" s="63">
        <f t="shared" si="127"/>
        <v>0</v>
      </c>
      <c r="AU95" s="67">
        <f t="shared" si="128"/>
        <v>35.90132553133049</v>
      </c>
      <c r="AV95" s="69">
        <f ca="1" t="shared" si="94"/>
        <v>0.96</v>
      </c>
      <c r="AW95" s="66">
        <f ca="1" t="shared" si="95"/>
        <v>97.29696</v>
      </c>
      <c r="AX95" s="66">
        <f ca="1" t="shared" si="129"/>
        <v>97.29696</v>
      </c>
      <c r="AY95" s="66">
        <f ca="1" t="shared" si="130"/>
        <v>0</v>
      </c>
      <c r="AZ95" s="63">
        <f ca="1" t="shared" si="131"/>
        <v>4.0540400000000005</v>
      </c>
      <c r="BA95" s="67">
        <f ca="1" t="shared" si="96"/>
        <v>35.9168109167961</v>
      </c>
      <c r="BB95" s="65">
        <f ca="1" t="shared" si="132"/>
        <v>0.00043133185854360434</v>
      </c>
      <c r="BC95" s="68">
        <f ca="1" t="shared" si="97"/>
        <v>-0.04269843529075046</v>
      </c>
      <c r="BD95" s="81">
        <f t="shared" si="133"/>
        <v>101.351</v>
      </c>
      <c r="BE95" s="63">
        <f t="shared" si="134"/>
        <v>101.351</v>
      </c>
      <c r="BF95" s="67">
        <f t="shared" si="135"/>
        <v>35.90132553133049</v>
      </c>
      <c r="BG95" s="69">
        <f ca="1" t="shared" si="98"/>
        <v>0.96</v>
      </c>
      <c r="BH95" s="70">
        <f ca="1" t="shared" si="99"/>
        <v>97.29696</v>
      </c>
      <c r="BI95" s="70">
        <f ca="1" t="shared" si="136"/>
        <v>97.29696</v>
      </c>
      <c r="BJ95" s="67">
        <f ca="1" t="shared" si="137"/>
        <v>38.73350166549015</v>
      </c>
      <c r="BK95" s="65">
        <f ca="1" t="shared" si="138"/>
        <v>0.07888778735169732</v>
      </c>
      <c r="BL95" s="65">
        <f ca="1" t="shared" si="100"/>
        <v>0.03237567046082468</v>
      </c>
      <c r="BM95" s="68">
        <f ca="1" t="shared" si="139"/>
        <v>0.07842262931469945</v>
      </c>
      <c r="BO95" s="97">
        <f ca="1" t="shared" si="101"/>
        <v>31978079.42742215</v>
      </c>
      <c r="BP95" s="97">
        <f ca="1" t="shared" si="102"/>
        <v>30599196.47598313</v>
      </c>
      <c r="BQ95" s="97">
        <f ca="1" t="shared" si="103"/>
        <v>30612665.472267885</v>
      </c>
      <c r="BR95" s="97">
        <f ca="1" t="shared" si="140"/>
        <v>33013391.18893445</v>
      </c>
      <c r="BT95" s="97">
        <f t="shared" si="141"/>
        <v>34054203.49165939</v>
      </c>
      <c r="BU95" s="97">
        <f t="shared" si="142"/>
        <v>32926591.466734342</v>
      </c>
      <c r="BV95" s="97">
        <f t="shared" si="143"/>
        <v>31874444.73679068</v>
      </c>
      <c r="BW95" s="97">
        <f t="shared" si="144"/>
        <v>31874444.73679068</v>
      </c>
      <c r="BY95" s="97">
        <f ca="1" t="shared" si="145"/>
        <v>31978079.42742215</v>
      </c>
      <c r="BZ95" s="97">
        <f ca="1" t="shared" si="146"/>
        <v>30599196.475983135</v>
      </c>
      <c r="CA95" s="97">
        <f ca="1" t="shared" si="147"/>
        <v>30599196.475983135</v>
      </c>
      <c r="CB95" s="97">
        <f ca="1" t="shared" si="148"/>
        <v>33013391.188934445</v>
      </c>
    </row>
    <row r="96" spans="2:80" ht="12.75">
      <c r="B96" s="14">
        <v>10246</v>
      </c>
      <c r="C96" s="15" t="s">
        <v>95</v>
      </c>
      <c r="D96" s="16">
        <f>RHWM!D83</f>
        <v>1</v>
      </c>
      <c r="E96" s="16">
        <f>RHWM!E83</f>
        <v>0</v>
      </c>
      <c r="F96" s="18">
        <f>RHWM!M83</f>
        <v>9.829</v>
      </c>
      <c r="G96" s="18">
        <f>RHWM!N83</f>
        <v>9.862</v>
      </c>
      <c r="H96" s="18">
        <f>RHWM!O83</f>
        <v>8.987</v>
      </c>
      <c r="I96" s="18">
        <v>0.842</v>
      </c>
      <c r="J96" s="18">
        <v>0.875</v>
      </c>
      <c r="K96" s="18">
        <v>0.842</v>
      </c>
      <c r="L96" s="18">
        <v>0.875</v>
      </c>
      <c r="M96" s="18">
        <v>0</v>
      </c>
      <c r="N96" s="18">
        <v>0</v>
      </c>
      <c r="O96" s="81">
        <f t="shared" si="104"/>
        <v>8.987</v>
      </c>
      <c r="P96" s="63">
        <f t="shared" si="105"/>
        <v>9.862</v>
      </c>
      <c r="Q96" s="63">
        <f t="shared" si="106"/>
        <v>8.987</v>
      </c>
      <c r="R96" s="63">
        <f t="shared" si="107"/>
        <v>0.875</v>
      </c>
      <c r="S96" s="63">
        <f t="shared" si="108"/>
        <v>0</v>
      </c>
      <c r="T96" s="67">
        <f t="shared" si="87"/>
        <v>36.537237946808986</v>
      </c>
      <c r="U96" s="138">
        <f ca="1" t="shared" si="88"/>
        <v>1.08</v>
      </c>
      <c r="V96" s="66">
        <f ca="1" t="shared" si="89"/>
        <v>10.650960000000001</v>
      </c>
      <c r="W96" s="66">
        <f ca="1" t="shared" si="109"/>
        <v>8.987</v>
      </c>
      <c r="X96" s="66">
        <f ca="1" t="shared" si="110"/>
        <v>1.6639600000000012</v>
      </c>
      <c r="Y96" s="63">
        <f ca="1" t="shared" si="111"/>
        <v>0</v>
      </c>
      <c r="Z96" s="67">
        <f ca="1" t="shared" si="72"/>
        <v>38.69159075570101</v>
      </c>
      <c r="AA96" s="68">
        <f ca="1" t="shared" si="90"/>
        <v>0.05896320931615939</v>
      </c>
      <c r="AB96" s="81">
        <f t="shared" si="91"/>
        <v>9.4245</v>
      </c>
      <c r="AC96" s="63">
        <f t="shared" si="112"/>
        <v>9.862</v>
      </c>
      <c r="AD96" s="63">
        <f t="shared" si="113"/>
        <v>9.4245</v>
      </c>
      <c r="AE96" s="63">
        <f t="shared" si="114"/>
        <v>0.4375</v>
      </c>
      <c r="AF96" s="63">
        <f t="shared" si="115"/>
        <v>0</v>
      </c>
      <c r="AG96" s="67">
        <f t="shared" si="116"/>
        <v>36.208273796583164</v>
      </c>
      <c r="AH96" s="65">
        <f ca="1" t="shared" si="117"/>
        <v>1.08</v>
      </c>
      <c r="AI96" s="66">
        <f ca="1" t="shared" si="118"/>
        <v>10.650960000000001</v>
      </c>
      <c r="AJ96" s="66">
        <f ca="1" t="shared" si="119"/>
        <v>9.4245</v>
      </c>
      <c r="AK96" s="66">
        <f ca="1" t="shared" si="120"/>
        <v>1.2264600000000012</v>
      </c>
      <c r="AL96" s="63">
        <f ca="1" t="shared" si="121"/>
        <v>0</v>
      </c>
      <c r="AM96" s="67">
        <f ca="1" t="shared" si="122"/>
        <v>38.10924666227598</v>
      </c>
      <c r="AN96" s="65">
        <f ca="1" t="shared" si="123"/>
        <v>0.052501063054605</v>
      </c>
      <c r="AO96" s="68">
        <f ca="1" t="shared" si="124"/>
        <v>-0.015050921454792476</v>
      </c>
      <c r="AP96" s="81">
        <f t="shared" si="92"/>
        <v>9.862</v>
      </c>
      <c r="AQ96" s="63">
        <f t="shared" si="93"/>
        <v>9.862</v>
      </c>
      <c r="AR96" s="63">
        <f t="shared" si="125"/>
        <v>9.862</v>
      </c>
      <c r="AS96" s="63">
        <f t="shared" si="126"/>
        <v>0</v>
      </c>
      <c r="AT96" s="63">
        <f t="shared" si="127"/>
        <v>0</v>
      </c>
      <c r="AU96" s="67">
        <f t="shared" si="128"/>
        <v>35.90132553133049</v>
      </c>
      <c r="AV96" s="69">
        <f ca="1" t="shared" si="94"/>
        <v>1.08</v>
      </c>
      <c r="AW96" s="66">
        <f ca="1" t="shared" si="95"/>
        <v>10.650960000000001</v>
      </c>
      <c r="AX96" s="66">
        <f ca="1" t="shared" si="129"/>
        <v>9.862</v>
      </c>
      <c r="AY96" s="66">
        <f ca="1" t="shared" si="130"/>
        <v>0.7889600000000012</v>
      </c>
      <c r="AZ96" s="63">
        <f ca="1" t="shared" si="131"/>
        <v>0</v>
      </c>
      <c r="BA96" s="67">
        <f ca="1" t="shared" si="96"/>
        <v>37.9318619599964</v>
      </c>
      <c r="BB96" s="65">
        <f ca="1" t="shared" si="132"/>
        <v>0.05655881499121507</v>
      </c>
      <c r="BC96" s="68">
        <f ca="1" t="shared" si="97"/>
        <v>-0.019635501690833612</v>
      </c>
      <c r="BD96" s="81">
        <f t="shared" si="133"/>
        <v>9.862</v>
      </c>
      <c r="BE96" s="63">
        <f t="shared" si="134"/>
        <v>9.862</v>
      </c>
      <c r="BF96" s="67">
        <f t="shared" si="135"/>
        <v>35.90132553133049</v>
      </c>
      <c r="BG96" s="69">
        <f ca="1" t="shared" si="98"/>
        <v>1.08</v>
      </c>
      <c r="BH96" s="70">
        <f ca="1" t="shared" si="99"/>
        <v>10.650960000000001</v>
      </c>
      <c r="BI96" s="70">
        <f ca="1" t="shared" si="136"/>
        <v>10.650960000000001</v>
      </c>
      <c r="BJ96" s="67">
        <f ca="1" t="shared" si="137"/>
        <v>38.73350166549015</v>
      </c>
      <c r="BK96" s="65">
        <f ca="1" t="shared" si="138"/>
        <v>0.07888778735169732</v>
      </c>
      <c r="BL96" s="65">
        <f ca="1" t="shared" si="100"/>
        <v>0.0010832046181241672</v>
      </c>
      <c r="BM96" s="68">
        <f ca="1" t="shared" si="139"/>
        <v>0.021133676652603572</v>
      </c>
      <c r="BO96" s="97">
        <f ca="1" t="shared" si="101"/>
        <v>3610018.648763989</v>
      </c>
      <c r="BP96" s="97">
        <f ca="1" t="shared" si="102"/>
        <v>3555684.541631107</v>
      </c>
      <c r="BQ96" s="97">
        <f ca="1" t="shared" si="103"/>
        <v>3539134.121482243</v>
      </c>
      <c r="BR96" s="97">
        <f ca="1" t="shared" si="140"/>
        <v>3613929.0376358447</v>
      </c>
      <c r="BT96" s="97">
        <f t="shared" si="141"/>
        <v>3156492.9079313283</v>
      </c>
      <c r="BU96" s="97">
        <f t="shared" si="142"/>
        <v>3128073.3265534714</v>
      </c>
      <c r="BV96" s="97">
        <f t="shared" si="143"/>
        <v>3101555.7221362363</v>
      </c>
      <c r="BW96" s="97">
        <f t="shared" si="144"/>
        <v>3101555.7221362363</v>
      </c>
      <c r="BY96" s="97">
        <f ca="1" t="shared" si="145"/>
        <v>3610018.648763989</v>
      </c>
      <c r="BZ96" s="97">
        <f ca="1" t="shared" si="146"/>
        <v>3555684.5416311068</v>
      </c>
      <c r="CA96" s="97">
        <f ca="1" t="shared" si="147"/>
        <v>3555684.5416311068</v>
      </c>
      <c r="CB96" s="97">
        <f ca="1" t="shared" si="148"/>
        <v>3613929.0376358447</v>
      </c>
    </row>
    <row r="97" spans="2:80" ht="12.75">
      <c r="B97" s="14">
        <v>10247</v>
      </c>
      <c r="C97" s="15" t="s">
        <v>96</v>
      </c>
      <c r="D97" s="16">
        <f>RHWM!D84</f>
        <v>1</v>
      </c>
      <c r="E97" s="16">
        <f>RHWM!E84</f>
        <v>0</v>
      </c>
      <c r="F97" s="18">
        <f>RHWM!M84</f>
        <v>79.954</v>
      </c>
      <c r="G97" s="18">
        <f>RHWM!N84</f>
        <v>80.439</v>
      </c>
      <c r="H97" s="18">
        <f>RHWM!O84</f>
        <v>79.929</v>
      </c>
      <c r="I97" s="18">
        <v>0.025</v>
      </c>
      <c r="J97" s="18">
        <v>0.51</v>
      </c>
      <c r="K97" s="18">
        <v>0</v>
      </c>
      <c r="L97" s="18">
        <v>0</v>
      </c>
      <c r="M97" s="18">
        <v>0.025</v>
      </c>
      <c r="N97" s="18">
        <v>0.51</v>
      </c>
      <c r="O97" s="81">
        <f t="shared" si="104"/>
        <v>79.929</v>
      </c>
      <c r="P97" s="63">
        <f t="shared" si="105"/>
        <v>80.439</v>
      </c>
      <c r="Q97" s="63">
        <f t="shared" si="106"/>
        <v>79.929</v>
      </c>
      <c r="R97" s="63">
        <f t="shared" si="107"/>
        <v>0.5099999999999909</v>
      </c>
      <c r="S97" s="63">
        <f t="shared" si="108"/>
        <v>0</v>
      </c>
      <c r="T97" s="67">
        <f t="shared" si="87"/>
        <v>34.13401407731784</v>
      </c>
      <c r="U97" s="138">
        <f ca="1" t="shared" si="88"/>
        <v>1.07</v>
      </c>
      <c r="V97" s="66">
        <f ca="1" t="shared" si="89"/>
        <v>86.06972999999999</v>
      </c>
      <c r="W97" s="66">
        <f ca="1" t="shared" si="109"/>
        <v>79.929</v>
      </c>
      <c r="X97" s="66">
        <f ca="1" t="shared" si="110"/>
        <v>6.140729999999991</v>
      </c>
      <c r="Y97" s="63">
        <f ca="1" t="shared" si="111"/>
        <v>0</v>
      </c>
      <c r="Z97" s="67">
        <f ca="1" t="shared" si="72"/>
        <v>36.23418921035342</v>
      </c>
      <c r="AA97" s="68">
        <f ca="1" t="shared" si="90"/>
        <v>0.06152734126957404</v>
      </c>
      <c r="AB97" s="81">
        <f t="shared" si="91"/>
        <v>80.184</v>
      </c>
      <c r="AC97" s="63">
        <f t="shared" si="112"/>
        <v>80.439</v>
      </c>
      <c r="AD97" s="63">
        <f t="shared" si="113"/>
        <v>80.184</v>
      </c>
      <c r="AE97" s="63">
        <f t="shared" si="114"/>
        <v>0.25499999999999545</v>
      </c>
      <c r="AF97" s="63">
        <f t="shared" si="115"/>
        <v>0</v>
      </c>
      <c r="AG97" s="67">
        <f t="shared" si="116"/>
        <v>35.04826279538409</v>
      </c>
      <c r="AH97" s="65">
        <f ca="1" t="shared" si="117"/>
        <v>1.07</v>
      </c>
      <c r="AI97" s="66">
        <f ca="1" t="shared" si="118"/>
        <v>86.06972999999999</v>
      </c>
      <c r="AJ97" s="66">
        <f ca="1" t="shared" si="119"/>
        <v>80.184</v>
      </c>
      <c r="AK97" s="66">
        <f ca="1" t="shared" si="120"/>
        <v>5.885729999999995</v>
      </c>
      <c r="AL97" s="63">
        <f ca="1" t="shared" si="121"/>
        <v>0</v>
      </c>
      <c r="AM97" s="67">
        <f ca="1" t="shared" si="122"/>
        <v>36.787354970080585</v>
      </c>
      <c r="AN97" s="65">
        <f ca="1" t="shared" si="123"/>
        <v>0.049619925097272866</v>
      </c>
      <c r="AO97" s="68">
        <f ca="1" t="shared" si="124"/>
        <v>0.015266403686193364</v>
      </c>
      <c r="AP97" s="81">
        <f t="shared" si="92"/>
        <v>80.439</v>
      </c>
      <c r="AQ97" s="63">
        <f t="shared" si="93"/>
        <v>80.439</v>
      </c>
      <c r="AR97" s="63">
        <f t="shared" si="125"/>
        <v>80.439</v>
      </c>
      <c r="AS97" s="63">
        <f t="shared" si="126"/>
        <v>0</v>
      </c>
      <c r="AT97" s="63">
        <f t="shared" si="127"/>
        <v>0</v>
      </c>
      <c r="AU97" s="67">
        <f t="shared" si="128"/>
        <v>35.90132553133049</v>
      </c>
      <c r="AV97" s="69">
        <f ca="1" t="shared" si="94"/>
        <v>1.07</v>
      </c>
      <c r="AW97" s="66">
        <f ca="1" t="shared" si="95"/>
        <v>86.06972999999999</v>
      </c>
      <c r="AX97" s="66">
        <f ca="1" t="shared" si="129"/>
        <v>80.439</v>
      </c>
      <c r="AY97" s="66">
        <f ca="1" t="shared" si="130"/>
        <v>5.63073</v>
      </c>
      <c r="AZ97" s="63">
        <f ca="1" t="shared" si="131"/>
        <v>0</v>
      </c>
      <c r="BA97" s="67">
        <f ca="1" t="shared" si="96"/>
        <v>37.696458800744026</v>
      </c>
      <c r="BB97" s="65">
        <f ca="1" t="shared" si="132"/>
        <v>0.05000186602711776</v>
      </c>
      <c r="BC97" s="68">
        <f ca="1" t="shared" si="97"/>
        <v>0.04035607315239109</v>
      </c>
      <c r="BD97" s="81">
        <f t="shared" si="133"/>
        <v>80.439</v>
      </c>
      <c r="BE97" s="63">
        <f t="shared" si="134"/>
        <v>80.439</v>
      </c>
      <c r="BF97" s="67">
        <f t="shared" si="135"/>
        <v>35.90132553133049</v>
      </c>
      <c r="BG97" s="69">
        <f ca="1" t="shared" si="98"/>
        <v>1.07</v>
      </c>
      <c r="BH97" s="70">
        <f ca="1" t="shared" si="99"/>
        <v>86.06972999999999</v>
      </c>
      <c r="BI97" s="70">
        <f ca="1" t="shared" si="136"/>
        <v>86.06972999999999</v>
      </c>
      <c r="BJ97" s="67">
        <f ca="1" t="shared" si="137"/>
        <v>38.73350166549015</v>
      </c>
      <c r="BK97" s="65">
        <f ca="1" t="shared" si="138"/>
        <v>0.07888778735169732</v>
      </c>
      <c r="BL97" s="65">
        <f ca="1" t="shared" si="100"/>
        <v>0.06897663531608944</v>
      </c>
      <c r="BM97" s="68">
        <f ca="1" t="shared" si="139"/>
        <v>0.02751035237096744</v>
      </c>
      <c r="BO97" s="97">
        <f ca="1" t="shared" si="101"/>
        <v>27319521.88723132</v>
      </c>
      <c r="BP97" s="97">
        <f ca="1" t="shared" si="102"/>
        <v>27736592.736875586</v>
      </c>
      <c r="BQ97" s="97">
        <f ca="1" t="shared" si="103"/>
        <v>28422030.511000775</v>
      </c>
      <c r="BR97" s="97">
        <f ca="1" t="shared" si="140"/>
        <v>29203930.585456796</v>
      </c>
      <c r="BT97" s="97">
        <f t="shared" si="141"/>
        <v>24052384.195280645</v>
      </c>
      <c r="BU97" s="97">
        <f t="shared" si="142"/>
        <v>24696605.568341613</v>
      </c>
      <c r="BV97" s="97">
        <f t="shared" si="143"/>
        <v>25297712.50587271</v>
      </c>
      <c r="BW97" s="97">
        <f t="shared" si="144"/>
        <v>25297712.50587271</v>
      </c>
      <c r="BY97" s="97">
        <f ca="1" t="shared" si="145"/>
        <v>27319521.88723132</v>
      </c>
      <c r="BZ97" s="97">
        <f ca="1" t="shared" si="146"/>
        <v>27736592.736875586</v>
      </c>
      <c r="CA97" s="97">
        <f ca="1" t="shared" si="147"/>
        <v>27736592.736875586</v>
      </c>
      <c r="CB97" s="97">
        <f ca="1" t="shared" si="148"/>
        <v>29203930.585456796</v>
      </c>
    </row>
    <row r="98" spans="2:80" ht="12.75">
      <c r="B98" s="14">
        <v>10256</v>
      </c>
      <c r="C98" s="15" t="s">
        <v>97</v>
      </c>
      <c r="D98" s="16">
        <f>RHWM!D85</f>
        <v>1</v>
      </c>
      <c r="E98" s="16">
        <f>RHWM!E85</f>
        <v>0</v>
      </c>
      <c r="F98" s="18">
        <f>RHWM!M85</f>
        <v>57.596</v>
      </c>
      <c r="G98" s="18">
        <f>RHWM!N85</f>
        <v>59.05</v>
      </c>
      <c r="H98" s="18">
        <f>RHWM!O85</f>
        <v>46.746</v>
      </c>
      <c r="I98" s="18">
        <v>10.85</v>
      </c>
      <c r="J98" s="18">
        <v>12.304</v>
      </c>
      <c r="K98" s="18">
        <v>0</v>
      </c>
      <c r="L98" s="18">
        <v>0</v>
      </c>
      <c r="M98" s="18">
        <v>10.85</v>
      </c>
      <c r="N98" s="18">
        <v>12.304</v>
      </c>
      <c r="O98" s="81">
        <f t="shared" si="104"/>
        <v>46.746</v>
      </c>
      <c r="P98" s="63">
        <f t="shared" si="105"/>
        <v>59.05</v>
      </c>
      <c r="Q98" s="63">
        <f t="shared" si="106"/>
        <v>46.746</v>
      </c>
      <c r="R98" s="63">
        <f t="shared" si="107"/>
        <v>12.303999999999995</v>
      </c>
      <c r="S98" s="63">
        <f t="shared" si="108"/>
        <v>0</v>
      </c>
      <c r="T98" s="67">
        <f t="shared" si="87"/>
        <v>40.027289391322014</v>
      </c>
      <c r="U98" s="138">
        <f ca="1" t="shared" si="88"/>
        <v>1.31</v>
      </c>
      <c r="V98" s="66">
        <f ca="1" t="shared" si="89"/>
        <v>77.3555</v>
      </c>
      <c r="W98" s="66">
        <f ca="1" t="shared" si="109"/>
        <v>46.746</v>
      </c>
      <c r="X98" s="66">
        <f ca="1" t="shared" si="110"/>
        <v>30.609500000000004</v>
      </c>
      <c r="Y98" s="63">
        <f ca="1" t="shared" si="111"/>
        <v>0</v>
      </c>
      <c r="Z98" s="67">
        <f ca="1" t="shared" si="72"/>
        <v>45.624657208961736</v>
      </c>
      <c r="AA98" s="68">
        <f ca="1" t="shared" si="90"/>
        <v>0.13983879255269382</v>
      </c>
      <c r="AB98" s="81">
        <f t="shared" si="91"/>
        <v>52.897999999999996</v>
      </c>
      <c r="AC98" s="63">
        <f t="shared" si="112"/>
        <v>59.05</v>
      </c>
      <c r="AD98" s="63">
        <f t="shared" si="113"/>
        <v>52.897999999999996</v>
      </c>
      <c r="AE98" s="63">
        <f t="shared" si="114"/>
        <v>6.152000000000001</v>
      </c>
      <c r="AF98" s="63">
        <f t="shared" si="115"/>
        <v>0</v>
      </c>
      <c r="AG98" s="67">
        <f t="shared" si="116"/>
        <v>37.89288508968048</v>
      </c>
      <c r="AH98" s="65">
        <f ca="1" t="shared" si="117"/>
        <v>1.31</v>
      </c>
      <c r="AI98" s="66">
        <f ca="1" t="shared" si="118"/>
        <v>77.3555</v>
      </c>
      <c r="AJ98" s="66">
        <f ca="1" t="shared" si="119"/>
        <v>52.897999999999996</v>
      </c>
      <c r="AK98" s="66">
        <f ca="1" t="shared" si="120"/>
        <v>24.45750000000001</v>
      </c>
      <c r="AL98" s="63">
        <f ca="1" t="shared" si="121"/>
        <v>0</v>
      </c>
      <c r="AM98" s="67">
        <f ca="1" t="shared" si="122"/>
        <v>43.791183516570364</v>
      </c>
      <c r="AN98" s="65">
        <f ca="1" t="shared" si="123"/>
        <v>0.1556571481144935</v>
      </c>
      <c r="AO98" s="68">
        <f ca="1" t="shared" si="124"/>
        <v>-0.04018602669153282</v>
      </c>
      <c r="AP98" s="81">
        <f t="shared" si="92"/>
        <v>59.05</v>
      </c>
      <c r="AQ98" s="63">
        <f t="shared" si="93"/>
        <v>59.05</v>
      </c>
      <c r="AR98" s="63">
        <f t="shared" si="125"/>
        <v>59.05</v>
      </c>
      <c r="AS98" s="63">
        <f t="shared" si="126"/>
        <v>0</v>
      </c>
      <c r="AT98" s="63">
        <f t="shared" si="127"/>
        <v>0</v>
      </c>
      <c r="AU98" s="67">
        <f t="shared" si="128"/>
        <v>35.90132553133049</v>
      </c>
      <c r="AV98" s="69">
        <f ca="1" t="shared" si="94"/>
        <v>1.31</v>
      </c>
      <c r="AW98" s="66">
        <f ca="1" t="shared" si="95"/>
        <v>77.3555</v>
      </c>
      <c r="AX98" s="66">
        <f ca="1" t="shared" si="129"/>
        <v>59.05</v>
      </c>
      <c r="AY98" s="66">
        <f ca="1" t="shared" si="130"/>
        <v>18.30550000000001</v>
      </c>
      <c r="AZ98" s="63">
        <f ca="1" t="shared" si="131"/>
        <v>0</v>
      </c>
      <c r="BA98" s="67">
        <f ca="1" t="shared" si="96"/>
        <v>42.35420680671458</v>
      </c>
      <c r="BB98" s="65">
        <f ca="1" t="shared" si="132"/>
        <v>0.1797393600342907</v>
      </c>
      <c r="BC98" s="68">
        <f ca="1" t="shared" si="97"/>
        <v>-0.07168164326733317</v>
      </c>
      <c r="BD98" s="81">
        <f t="shared" si="133"/>
        <v>59.05</v>
      </c>
      <c r="BE98" s="63">
        <f t="shared" si="134"/>
        <v>59.05</v>
      </c>
      <c r="BF98" s="67">
        <f t="shared" si="135"/>
        <v>35.90132553133049</v>
      </c>
      <c r="BG98" s="69">
        <f ca="1" t="shared" si="98"/>
        <v>1.31</v>
      </c>
      <c r="BH98" s="70">
        <f ca="1" t="shared" si="99"/>
        <v>77.3555</v>
      </c>
      <c r="BI98" s="70">
        <f ca="1" t="shared" si="136"/>
        <v>77.3555</v>
      </c>
      <c r="BJ98" s="67">
        <f ca="1" t="shared" si="137"/>
        <v>38.73350166549015</v>
      </c>
      <c r="BK98" s="65">
        <f ca="1" t="shared" si="138"/>
        <v>0.07888778735169732</v>
      </c>
      <c r="BL98" s="65">
        <f ca="1" t="shared" si="100"/>
        <v>-0.15104016040953405</v>
      </c>
      <c r="BM98" s="68">
        <f ca="1" t="shared" si="139"/>
        <v>-0.08548631680786012</v>
      </c>
      <c r="BO98" s="97">
        <f ca="1" t="shared" si="101"/>
        <v>30916827.175575882</v>
      </c>
      <c r="BP98" s="97">
        <f ca="1" t="shared" si="102"/>
        <v>29674402.733480677</v>
      </c>
      <c r="BQ98" s="97">
        <f ca="1" t="shared" si="103"/>
        <v>28700658.199018456</v>
      </c>
      <c r="BR98" s="97">
        <f ca="1" t="shared" si="140"/>
        <v>26247144.639623057</v>
      </c>
      <c r="BT98" s="97">
        <f t="shared" si="141"/>
        <v>20705236.201764267</v>
      </c>
      <c r="BU98" s="97">
        <f t="shared" si="142"/>
        <v>19601155.81341974</v>
      </c>
      <c r="BV98" s="97">
        <f t="shared" si="143"/>
        <v>18570965.868195575</v>
      </c>
      <c r="BW98" s="97">
        <f t="shared" si="144"/>
        <v>18570965.868195575</v>
      </c>
      <c r="BY98" s="97">
        <f ca="1" t="shared" si="145"/>
        <v>30916827.175575875</v>
      </c>
      <c r="BZ98" s="97">
        <f ca="1" t="shared" si="146"/>
        <v>29674402.733480677</v>
      </c>
      <c r="CA98" s="97">
        <f ca="1" t="shared" si="147"/>
        <v>29674402.733480677</v>
      </c>
      <c r="CB98" s="97">
        <f ca="1" t="shared" si="148"/>
        <v>26247144.639623053</v>
      </c>
    </row>
    <row r="99" spans="2:80" ht="12.75">
      <c r="B99" s="14">
        <v>10258</v>
      </c>
      <c r="C99" s="15" t="s">
        <v>98</v>
      </c>
      <c r="D99" s="16">
        <f>RHWM!D86</f>
        <v>1</v>
      </c>
      <c r="E99" s="16">
        <f>RHWM!E86</f>
        <v>0</v>
      </c>
      <c r="F99" s="18">
        <f>RHWM!M86</f>
        <v>41.211</v>
      </c>
      <c r="G99" s="18">
        <f>RHWM!N86</f>
        <v>41.46</v>
      </c>
      <c r="H99" s="18">
        <f>RHWM!O86</f>
        <v>37.952</v>
      </c>
      <c r="I99" s="18">
        <v>3.259</v>
      </c>
      <c r="J99" s="18">
        <v>3.508</v>
      </c>
      <c r="K99" s="18">
        <v>0</v>
      </c>
      <c r="L99" s="18">
        <v>0</v>
      </c>
      <c r="M99" s="18">
        <v>3.259</v>
      </c>
      <c r="N99" s="18">
        <v>3.508</v>
      </c>
      <c r="O99" s="81">
        <f t="shared" si="104"/>
        <v>37.952</v>
      </c>
      <c r="P99" s="63">
        <f t="shared" si="105"/>
        <v>41.46</v>
      </c>
      <c r="Q99" s="63">
        <f t="shared" si="106"/>
        <v>37.952</v>
      </c>
      <c r="R99" s="63">
        <f t="shared" si="107"/>
        <v>3.5080000000000027</v>
      </c>
      <c r="S99" s="63">
        <f t="shared" si="108"/>
        <v>0</v>
      </c>
      <c r="T99" s="67">
        <f t="shared" si="87"/>
        <v>36.41726597518181</v>
      </c>
      <c r="U99" s="138">
        <f ca="1" t="shared" si="88"/>
        <v>1.03</v>
      </c>
      <c r="V99" s="66">
        <f ca="1" t="shared" si="89"/>
        <v>42.7038</v>
      </c>
      <c r="W99" s="66">
        <f ca="1" t="shared" si="109"/>
        <v>37.952</v>
      </c>
      <c r="X99" s="66">
        <f ca="1" t="shared" si="110"/>
        <v>4.751800000000003</v>
      </c>
      <c r="Y99" s="63">
        <f ca="1" t="shared" si="111"/>
        <v>0</v>
      </c>
      <c r="Z99" s="67">
        <f ca="1" t="shared" si="72"/>
        <v>37.390144694890616</v>
      </c>
      <c r="AA99" s="68">
        <f ca="1" t="shared" si="90"/>
        <v>0.02671476547338325</v>
      </c>
      <c r="AB99" s="81">
        <f t="shared" si="91"/>
        <v>39.706</v>
      </c>
      <c r="AC99" s="63">
        <f t="shared" si="112"/>
        <v>41.46</v>
      </c>
      <c r="AD99" s="63">
        <f t="shared" si="113"/>
        <v>39.706</v>
      </c>
      <c r="AE99" s="63">
        <f t="shared" si="114"/>
        <v>1.7539999999999978</v>
      </c>
      <c r="AF99" s="63">
        <f t="shared" si="115"/>
        <v>0</v>
      </c>
      <c r="AG99" s="67">
        <f t="shared" si="116"/>
        <v>36.15036458192788</v>
      </c>
      <c r="AH99" s="65">
        <f ca="1" t="shared" si="117"/>
        <v>1.03</v>
      </c>
      <c r="AI99" s="66">
        <f ca="1" t="shared" si="118"/>
        <v>42.7038</v>
      </c>
      <c r="AJ99" s="66">
        <f ca="1" t="shared" si="119"/>
        <v>39.706</v>
      </c>
      <c r="AK99" s="66">
        <f ca="1" t="shared" si="120"/>
        <v>2.997799999999998</v>
      </c>
      <c r="AL99" s="63">
        <f ca="1" t="shared" si="121"/>
        <v>0</v>
      </c>
      <c r="AM99" s="67">
        <f ca="1" t="shared" si="122"/>
        <v>36.83870120466589</v>
      </c>
      <c r="AN99" s="65">
        <f ca="1" t="shared" si="123"/>
        <v>0.019040931694562113</v>
      </c>
      <c r="AO99" s="68">
        <f ca="1" t="shared" si="124"/>
        <v>-0.014748364702105055</v>
      </c>
      <c r="AP99" s="81">
        <f t="shared" si="92"/>
        <v>41.46</v>
      </c>
      <c r="AQ99" s="63">
        <f t="shared" si="93"/>
        <v>41.46</v>
      </c>
      <c r="AR99" s="63">
        <f t="shared" si="125"/>
        <v>41.46</v>
      </c>
      <c r="AS99" s="63">
        <f t="shared" si="126"/>
        <v>0</v>
      </c>
      <c r="AT99" s="63">
        <f t="shared" si="127"/>
        <v>0</v>
      </c>
      <c r="AU99" s="67">
        <f t="shared" si="128"/>
        <v>35.90132553133049</v>
      </c>
      <c r="AV99" s="69">
        <f ca="1" t="shared" si="94"/>
        <v>1.03</v>
      </c>
      <c r="AW99" s="66">
        <f ca="1" t="shared" si="95"/>
        <v>42.7038</v>
      </c>
      <c r="AX99" s="66">
        <f ca="1" t="shared" si="129"/>
        <v>41.46</v>
      </c>
      <c r="AY99" s="66">
        <f ca="1" t="shared" si="130"/>
        <v>1.2438000000000002</v>
      </c>
      <c r="AZ99" s="63">
        <f ca="1" t="shared" si="131"/>
        <v>0</v>
      </c>
      <c r="BA99" s="67">
        <f ca="1" t="shared" si="96"/>
        <v>36.709136812423395</v>
      </c>
      <c r="BB99" s="65">
        <f ca="1" t="shared" si="132"/>
        <v>0.022500876197118158</v>
      </c>
      <c r="BC99" s="68">
        <f ca="1" t="shared" si="97"/>
        <v>-0.018213566382915936</v>
      </c>
      <c r="BD99" s="81">
        <f t="shared" si="133"/>
        <v>41.46</v>
      </c>
      <c r="BE99" s="63">
        <f t="shared" si="134"/>
        <v>41.46</v>
      </c>
      <c r="BF99" s="67">
        <f t="shared" si="135"/>
        <v>35.90132553133049</v>
      </c>
      <c r="BG99" s="69">
        <f ca="1" t="shared" si="98"/>
        <v>1.03</v>
      </c>
      <c r="BH99" s="70">
        <f ca="1" t="shared" si="99"/>
        <v>42.7038</v>
      </c>
      <c r="BI99" s="70">
        <f ca="1" t="shared" si="136"/>
        <v>42.7038</v>
      </c>
      <c r="BJ99" s="67">
        <f ca="1" t="shared" si="137"/>
        <v>38.73350166549015</v>
      </c>
      <c r="BK99" s="65">
        <f ca="1" t="shared" si="138"/>
        <v>0.07888778735169732</v>
      </c>
      <c r="BL99" s="65">
        <f ca="1" t="shared" si="100"/>
        <v>0.03592810302184013</v>
      </c>
      <c r="BM99" s="68">
        <f ca="1" t="shared" si="139"/>
        <v>0.05514607612297917</v>
      </c>
      <c r="BO99" s="97">
        <f ca="1" t="shared" si="101"/>
        <v>13987103.04654983</v>
      </c>
      <c r="BP99" s="97">
        <f ca="1" t="shared" si="102"/>
        <v>13780816.149693387</v>
      </c>
      <c r="BQ99" s="97">
        <f ca="1" t="shared" si="103"/>
        <v>13732348.01670681</v>
      </c>
      <c r="BR99" s="97">
        <f ca="1" t="shared" si="140"/>
        <v>14489633.125783363</v>
      </c>
      <c r="BT99" s="97">
        <f t="shared" si="141"/>
        <v>13226372.262619894</v>
      </c>
      <c r="BU99" s="97">
        <f t="shared" si="142"/>
        <v>13129436.452364556</v>
      </c>
      <c r="BV99" s="97">
        <f t="shared" si="143"/>
        <v>13038988.05919371</v>
      </c>
      <c r="BW99" s="97">
        <f t="shared" si="144"/>
        <v>13038988.05919371</v>
      </c>
      <c r="BY99" s="97">
        <f ca="1" t="shared" si="145"/>
        <v>13987103.046549829</v>
      </c>
      <c r="BZ99" s="97">
        <f ca="1" t="shared" si="146"/>
        <v>13780816.149693387</v>
      </c>
      <c r="CA99" s="97">
        <f ca="1" t="shared" si="147"/>
        <v>13780816.149693387</v>
      </c>
      <c r="CB99" s="97">
        <f ca="1" t="shared" si="148"/>
        <v>14489633.125783363</v>
      </c>
    </row>
    <row r="100" spans="2:80" ht="12.75">
      <c r="B100" s="14">
        <v>10259</v>
      </c>
      <c r="C100" s="15" t="s">
        <v>99</v>
      </c>
      <c r="D100" s="16">
        <f>RHWM!D87</f>
        <v>1</v>
      </c>
      <c r="E100" s="16">
        <f>RHWM!E87</f>
        <v>0</v>
      </c>
      <c r="F100" s="18">
        <f>RHWM!M87</f>
        <v>33.47</v>
      </c>
      <c r="G100" s="18">
        <f>RHWM!N87</f>
        <v>33.872</v>
      </c>
      <c r="H100" s="18">
        <f>RHWM!O87</f>
        <v>26.985</v>
      </c>
      <c r="I100" s="18">
        <v>6.485</v>
      </c>
      <c r="J100" s="18">
        <v>6.887</v>
      </c>
      <c r="K100" s="18">
        <v>0</v>
      </c>
      <c r="L100" s="18">
        <v>0</v>
      </c>
      <c r="M100" s="18">
        <v>6.485</v>
      </c>
      <c r="N100" s="18">
        <v>6.887</v>
      </c>
      <c r="O100" s="81">
        <f t="shared" si="104"/>
        <v>26.985</v>
      </c>
      <c r="P100" s="63">
        <f t="shared" si="105"/>
        <v>33.872</v>
      </c>
      <c r="Q100" s="63">
        <f t="shared" si="106"/>
        <v>26.985</v>
      </c>
      <c r="R100" s="63">
        <f t="shared" si="107"/>
        <v>6.8870000000000005</v>
      </c>
      <c r="S100" s="63">
        <f t="shared" si="108"/>
        <v>0</v>
      </c>
      <c r="T100" s="67">
        <f t="shared" si="87"/>
        <v>39.88022376703086</v>
      </c>
      <c r="U100" s="138">
        <f ca="1" t="shared" si="88"/>
        <v>1.24</v>
      </c>
      <c r="V100" s="66">
        <f ca="1" t="shared" si="89"/>
        <v>42.00128</v>
      </c>
      <c r="W100" s="66">
        <f ca="1" t="shared" si="109"/>
        <v>26.985</v>
      </c>
      <c r="X100" s="66">
        <f ca="1" t="shared" si="110"/>
        <v>15.016280000000002</v>
      </c>
      <c r="Y100" s="63">
        <f ca="1" t="shared" si="111"/>
        <v>0</v>
      </c>
      <c r="Z100" s="67">
        <f ca="1" t="shared" si="72"/>
        <v>44.519308254869394</v>
      </c>
      <c r="AA100" s="68">
        <f ca="1" t="shared" si="90"/>
        <v>0.11632543776431059</v>
      </c>
      <c r="AB100" s="81">
        <f t="shared" si="91"/>
        <v>30.4285</v>
      </c>
      <c r="AC100" s="63">
        <f t="shared" si="112"/>
        <v>33.872</v>
      </c>
      <c r="AD100" s="63">
        <f t="shared" si="113"/>
        <v>30.4285</v>
      </c>
      <c r="AE100" s="63">
        <f t="shared" si="114"/>
        <v>3.4435000000000002</v>
      </c>
      <c r="AF100" s="63">
        <f t="shared" si="115"/>
        <v>0</v>
      </c>
      <c r="AG100" s="67">
        <f t="shared" si="116"/>
        <v>37.821898052541876</v>
      </c>
      <c r="AH100" s="65">
        <f ca="1" t="shared" si="117"/>
        <v>1.24</v>
      </c>
      <c r="AI100" s="66">
        <f ca="1" t="shared" si="118"/>
        <v>42.00128</v>
      </c>
      <c r="AJ100" s="66">
        <f ca="1" t="shared" si="119"/>
        <v>30.4285</v>
      </c>
      <c r="AK100" s="66">
        <f ca="1" t="shared" si="120"/>
        <v>11.572780000000002</v>
      </c>
      <c r="AL100" s="63">
        <f ca="1" t="shared" si="121"/>
        <v>0</v>
      </c>
      <c r="AM100" s="67">
        <f ca="1" t="shared" si="122"/>
        <v>42.64258055583256</v>
      </c>
      <c r="AN100" s="65">
        <f ca="1" t="shared" si="123"/>
        <v>0.12745744532952386</v>
      </c>
      <c r="AO100" s="68">
        <f ca="1" t="shared" si="124"/>
        <v>-0.042155365224740726</v>
      </c>
      <c r="AP100" s="81">
        <f t="shared" si="92"/>
        <v>33.872</v>
      </c>
      <c r="AQ100" s="63">
        <f t="shared" si="93"/>
        <v>33.872</v>
      </c>
      <c r="AR100" s="63">
        <f t="shared" si="125"/>
        <v>33.872</v>
      </c>
      <c r="AS100" s="63">
        <f t="shared" si="126"/>
        <v>0</v>
      </c>
      <c r="AT100" s="63">
        <f t="shared" si="127"/>
        <v>0</v>
      </c>
      <c r="AU100" s="67">
        <f t="shared" si="128"/>
        <v>35.90132553133049</v>
      </c>
      <c r="AV100" s="69">
        <f ca="1" t="shared" si="94"/>
        <v>1.24</v>
      </c>
      <c r="AW100" s="66">
        <f ca="1" t="shared" si="95"/>
        <v>42.00128</v>
      </c>
      <c r="AX100" s="66">
        <f ca="1" t="shared" si="129"/>
        <v>33.872</v>
      </c>
      <c r="AY100" s="66">
        <f ca="1" t="shared" si="130"/>
        <v>8.129280000000001</v>
      </c>
      <c r="AZ100" s="63">
        <f ca="1" t="shared" si="131"/>
        <v>0</v>
      </c>
      <c r="BA100" s="67">
        <f ca="1" t="shared" si="96"/>
        <v>41.181944287738794</v>
      </c>
      <c r="BB100" s="65">
        <f ca="1" t="shared" si="132"/>
        <v>0.14708701359229748</v>
      </c>
      <c r="BC100" s="68">
        <f ca="1" t="shared" si="97"/>
        <v>-0.07496441651843433</v>
      </c>
      <c r="BD100" s="81">
        <f t="shared" si="133"/>
        <v>33.872</v>
      </c>
      <c r="BE100" s="63">
        <f t="shared" si="134"/>
        <v>33.872</v>
      </c>
      <c r="BF100" s="67">
        <f t="shared" si="135"/>
        <v>35.90132553133049</v>
      </c>
      <c r="BG100" s="69">
        <f ca="1" t="shared" si="98"/>
        <v>1.24</v>
      </c>
      <c r="BH100" s="70">
        <f ca="1" t="shared" si="99"/>
        <v>42.00128</v>
      </c>
      <c r="BI100" s="70">
        <f ca="1" t="shared" si="136"/>
        <v>42.00128</v>
      </c>
      <c r="BJ100" s="67">
        <f ca="1" t="shared" si="137"/>
        <v>38.73350166549015</v>
      </c>
      <c r="BK100" s="65">
        <f ca="1" t="shared" si="138"/>
        <v>0.07888778735169732</v>
      </c>
      <c r="BL100" s="65">
        <f ca="1" t="shared" si="100"/>
        <v>-0.12996173606867323</v>
      </c>
      <c r="BM100" s="68">
        <f ca="1" t="shared" si="139"/>
        <v>-0.059454274551520414</v>
      </c>
      <c r="BO100" s="97">
        <f ca="1" t="shared" si="101"/>
        <v>16380043.07923115</v>
      </c>
      <c r="BP100" s="97">
        <f ca="1" t="shared" si="102"/>
        <v>15689536.38082917</v>
      </c>
      <c r="BQ100" s="97">
        <f ca="1" t="shared" si="103"/>
        <v>15152122.707249768</v>
      </c>
      <c r="BR100" s="97">
        <f ca="1" t="shared" si="140"/>
        <v>14251264.243774612</v>
      </c>
      <c r="BT100" s="97">
        <f t="shared" si="141"/>
        <v>11833208.949466975</v>
      </c>
      <c r="BU100" s="97">
        <f t="shared" si="142"/>
        <v>11222465.178120717</v>
      </c>
      <c r="BV100" s="97">
        <f t="shared" si="143"/>
        <v>10652595.357959703</v>
      </c>
      <c r="BW100" s="97">
        <f t="shared" si="144"/>
        <v>10652595.357959703</v>
      </c>
      <c r="BY100" s="97">
        <f ca="1" t="shared" si="145"/>
        <v>16380043.079231149</v>
      </c>
      <c r="BZ100" s="97">
        <f ca="1" t="shared" si="146"/>
        <v>15689536.380829172</v>
      </c>
      <c r="CA100" s="97">
        <f ca="1" t="shared" si="147"/>
        <v>15689536.380829172</v>
      </c>
      <c r="CB100" s="97">
        <f ca="1" t="shared" si="148"/>
        <v>14251264.243774612</v>
      </c>
    </row>
    <row r="101" spans="2:80" ht="12.75">
      <c r="B101" s="14">
        <v>10260</v>
      </c>
      <c r="C101" s="15" t="s">
        <v>100</v>
      </c>
      <c r="D101" s="16">
        <f>RHWM!D88</f>
        <v>1</v>
      </c>
      <c r="E101" s="16">
        <f>RHWM!E88</f>
        <v>0</v>
      </c>
      <c r="F101" s="18">
        <f>RHWM!M88</f>
        <v>27.046</v>
      </c>
      <c r="G101" s="18">
        <f>RHWM!N88</f>
        <v>27.176</v>
      </c>
      <c r="H101" s="18">
        <f>RHWM!O88</f>
        <v>26.285</v>
      </c>
      <c r="I101" s="18">
        <v>0.761</v>
      </c>
      <c r="J101" s="18">
        <v>0.891</v>
      </c>
      <c r="K101" s="18">
        <v>0.761</v>
      </c>
      <c r="L101" s="18">
        <v>0.891</v>
      </c>
      <c r="M101" s="18">
        <v>0</v>
      </c>
      <c r="N101" s="18">
        <v>0</v>
      </c>
      <c r="O101" s="81">
        <f t="shared" si="104"/>
        <v>26.285</v>
      </c>
      <c r="P101" s="63">
        <f t="shared" si="105"/>
        <v>27.176</v>
      </c>
      <c r="Q101" s="63">
        <f t="shared" si="106"/>
        <v>26.285</v>
      </c>
      <c r="R101" s="63">
        <f t="shared" si="107"/>
        <v>0.8909999999999982</v>
      </c>
      <c r="S101" s="63">
        <f t="shared" si="108"/>
        <v>0</v>
      </c>
      <c r="T101" s="67">
        <f t="shared" si="87"/>
        <v>34.90547079941831</v>
      </c>
      <c r="U101" s="138">
        <f ca="1" t="shared" si="88"/>
        <v>1.03</v>
      </c>
      <c r="V101" s="66">
        <f ca="1" t="shared" si="89"/>
        <v>27.99128</v>
      </c>
      <c r="W101" s="66">
        <f ca="1" t="shared" si="109"/>
        <v>26.285</v>
      </c>
      <c r="X101" s="66">
        <f ca="1" t="shared" si="110"/>
        <v>1.7062799999999996</v>
      </c>
      <c r="Y101" s="63">
        <f ca="1" t="shared" si="111"/>
        <v>0</v>
      </c>
      <c r="Z101" s="67">
        <f ca="1" t="shared" si="72"/>
        <v>35.933429772470895</v>
      </c>
      <c r="AA101" s="68">
        <f ca="1" t="shared" si="90"/>
        <v>0.029449795390518396</v>
      </c>
      <c r="AB101" s="81">
        <f t="shared" si="91"/>
        <v>26.7305</v>
      </c>
      <c r="AC101" s="63">
        <f t="shared" si="112"/>
        <v>27.176</v>
      </c>
      <c r="AD101" s="63">
        <f t="shared" si="113"/>
        <v>26.7305</v>
      </c>
      <c r="AE101" s="63">
        <f t="shared" si="114"/>
        <v>0.4454999999999991</v>
      </c>
      <c r="AF101" s="63">
        <f t="shared" si="115"/>
        <v>0</v>
      </c>
      <c r="AG101" s="67">
        <f t="shared" si="116"/>
        <v>35.42063687835915</v>
      </c>
      <c r="AH101" s="65">
        <f ca="1" t="shared" si="117"/>
        <v>1.03</v>
      </c>
      <c r="AI101" s="66">
        <f ca="1" t="shared" si="118"/>
        <v>27.99128</v>
      </c>
      <c r="AJ101" s="66">
        <f ca="1" t="shared" si="119"/>
        <v>26.7305</v>
      </c>
      <c r="AK101" s="66">
        <f ca="1" t="shared" si="120"/>
        <v>1.2607800000000005</v>
      </c>
      <c r="AL101" s="63">
        <f ca="1" t="shared" si="121"/>
        <v>0</v>
      </c>
      <c r="AM101" s="67">
        <f ca="1" t="shared" si="122"/>
        <v>36.12759808742197</v>
      </c>
      <c r="AN101" s="65">
        <f ca="1" t="shared" si="123"/>
        <v>0.019959020259592064</v>
      </c>
      <c r="AO101" s="68">
        <f ca="1" t="shared" si="124"/>
        <v>0.005403556414752098</v>
      </c>
      <c r="AP101" s="81">
        <f t="shared" si="92"/>
        <v>27.176</v>
      </c>
      <c r="AQ101" s="63">
        <f t="shared" si="93"/>
        <v>27.176</v>
      </c>
      <c r="AR101" s="63">
        <f t="shared" si="125"/>
        <v>27.176</v>
      </c>
      <c r="AS101" s="63">
        <f t="shared" si="126"/>
        <v>0</v>
      </c>
      <c r="AT101" s="63">
        <f t="shared" si="127"/>
        <v>0</v>
      </c>
      <c r="AU101" s="67">
        <f t="shared" si="128"/>
        <v>35.90132553133049</v>
      </c>
      <c r="AV101" s="69">
        <f ca="1" t="shared" si="94"/>
        <v>1.03</v>
      </c>
      <c r="AW101" s="66">
        <f ca="1" t="shared" si="95"/>
        <v>27.99128</v>
      </c>
      <c r="AX101" s="66">
        <f ca="1" t="shared" si="129"/>
        <v>27.176</v>
      </c>
      <c r="AY101" s="66">
        <f ca="1" t="shared" si="130"/>
        <v>0.8152800000000013</v>
      </c>
      <c r="AZ101" s="63">
        <f ca="1" t="shared" si="131"/>
        <v>0</v>
      </c>
      <c r="BA101" s="67">
        <f ca="1" t="shared" si="96"/>
        <v>36.7091368124234</v>
      </c>
      <c r="BB101" s="65">
        <f ca="1" t="shared" si="132"/>
        <v>0.02250087619711838</v>
      </c>
      <c r="BC101" s="68">
        <f ca="1" t="shared" si="97"/>
        <v>0.021587336495966447</v>
      </c>
      <c r="BD101" s="81">
        <f t="shared" si="133"/>
        <v>27.176</v>
      </c>
      <c r="BE101" s="63">
        <f t="shared" si="134"/>
        <v>27.176</v>
      </c>
      <c r="BF101" s="67">
        <f t="shared" si="135"/>
        <v>35.90132553133049</v>
      </c>
      <c r="BG101" s="69">
        <f ca="1" t="shared" si="98"/>
        <v>1.03</v>
      </c>
      <c r="BH101" s="70">
        <f ca="1" t="shared" si="99"/>
        <v>27.99128</v>
      </c>
      <c r="BI101" s="70">
        <f ca="1" t="shared" si="136"/>
        <v>27.99128</v>
      </c>
      <c r="BJ101" s="67">
        <f ca="1" t="shared" si="137"/>
        <v>38.73350166549015</v>
      </c>
      <c r="BK101" s="65">
        <f ca="1" t="shared" si="138"/>
        <v>0.07888778735169732</v>
      </c>
      <c r="BL101" s="65">
        <f ca="1" t="shared" si="100"/>
        <v>0.07792386952064434</v>
      </c>
      <c r="BM101" s="68">
        <f ca="1" t="shared" si="139"/>
        <v>0.05514607612297895</v>
      </c>
      <c r="BO101" s="97">
        <f ca="1" t="shared" si="101"/>
        <v>8811006.800504945</v>
      </c>
      <c r="BP101" s="97">
        <f ca="1" t="shared" si="102"/>
        <v>8858617.57282224</v>
      </c>
      <c r="BQ101" s="97">
        <f ca="1" t="shared" si="103"/>
        <v>9001212.969175695</v>
      </c>
      <c r="BR101" s="97">
        <f ca="1" t="shared" si="140"/>
        <v>9497594.544773003</v>
      </c>
      <c r="BT101" s="97">
        <f t="shared" si="141"/>
        <v>8309657.812138129</v>
      </c>
      <c r="BU101" s="97">
        <f t="shared" si="142"/>
        <v>8432299.155583084</v>
      </c>
      <c r="BV101" s="97">
        <f t="shared" si="143"/>
        <v>8546732.74232147</v>
      </c>
      <c r="BW101" s="97">
        <f t="shared" si="144"/>
        <v>8546732.74232147</v>
      </c>
      <c r="BY101" s="97">
        <f ca="1" t="shared" si="145"/>
        <v>8811006.800504945</v>
      </c>
      <c r="BZ101" s="97">
        <f ca="1" t="shared" si="146"/>
        <v>8858617.57282224</v>
      </c>
      <c r="CA101" s="97">
        <f ca="1" t="shared" si="147"/>
        <v>8858617.57282224</v>
      </c>
      <c r="CB101" s="97">
        <f ca="1" t="shared" si="148"/>
        <v>9497594.544773001</v>
      </c>
    </row>
    <row r="102" spans="2:80" ht="12.75">
      <c r="B102" s="14">
        <v>10273</v>
      </c>
      <c r="C102" s="15" t="s">
        <v>101</v>
      </c>
      <c r="D102" s="16">
        <f>RHWM!D89</f>
        <v>1</v>
      </c>
      <c r="E102" s="16">
        <f>RHWM!E89</f>
        <v>0</v>
      </c>
      <c r="F102" s="18">
        <f>RHWM!M89</f>
        <v>8.085</v>
      </c>
      <c r="G102" s="18">
        <f>RHWM!N89</f>
        <v>8.182</v>
      </c>
      <c r="H102" s="18">
        <f>RHWM!O89</f>
        <v>5.881</v>
      </c>
      <c r="I102" s="18">
        <v>2.204</v>
      </c>
      <c r="J102" s="18">
        <v>2.301</v>
      </c>
      <c r="K102" s="18">
        <v>0</v>
      </c>
      <c r="L102" s="18">
        <v>0</v>
      </c>
      <c r="M102" s="18">
        <v>2.204</v>
      </c>
      <c r="N102" s="18">
        <v>2.301</v>
      </c>
      <c r="O102" s="81">
        <f t="shared" si="104"/>
        <v>5.881</v>
      </c>
      <c r="P102" s="63">
        <f t="shared" si="105"/>
        <v>8.182</v>
      </c>
      <c r="Q102" s="63">
        <f t="shared" si="106"/>
        <v>5.881</v>
      </c>
      <c r="R102" s="63">
        <f t="shared" si="107"/>
        <v>2.301</v>
      </c>
      <c r="S102" s="63">
        <f t="shared" si="108"/>
        <v>0</v>
      </c>
      <c r="T102" s="67">
        <f t="shared" si="87"/>
        <v>42.152721461261706</v>
      </c>
      <c r="U102" s="138">
        <f ca="1" t="shared" si="88"/>
        <v>1.26</v>
      </c>
      <c r="V102" s="66">
        <f ca="1" t="shared" si="89"/>
        <v>10.309320000000001</v>
      </c>
      <c r="W102" s="66">
        <f ca="1" t="shared" si="109"/>
        <v>5.881</v>
      </c>
      <c r="X102" s="66">
        <f ca="1" t="shared" si="110"/>
        <v>4.428320000000001</v>
      </c>
      <c r="Y102" s="63">
        <f ca="1" t="shared" si="111"/>
        <v>0</v>
      </c>
      <c r="Z102" s="67">
        <f ca="1" t="shared" si="72"/>
        <v>46.60455202901938</v>
      </c>
      <c r="AA102" s="68">
        <f ca="1" t="shared" si="90"/>
        <v>0.10561193710467554</v>
      </c>
      <c r="AB102" s="81">
        <f t="shared" si="91"/>
        <v>7.0315</v>
      </c>
      <c r="AC102" s="63">
        <f t="shared" si="112"/>
        <v>8.182</v>
      </c>
      <c r="AD102" s="63">
        <f t="shared" si="113"/>
        <v>7.0315</v>
      </c>
      <c r="AE102" s="63">
        <f t="shared" si="114"/>
        <v>1.1505</v>
      </c>
      <c r="AF102" s="63">
        <f t="shared" si="115"/>
        <v>0</v>
      </c>
      <c r="AG102" s="67">
        <f t="shared" si="116"/>
        <v>38.91880889758332</v>
      </c>
      <c r="AH102" s="65">
        <f ca="1" t="shared" si="117"/>
        <v>1.26</v>
      </c>
      <c r="AI102" s="66">
        <f ca="1" t="shared" si="118"/>
        <v>10.309320000000001</v>
      </c>
      <c r="AJ102" s="66">
        <f ca="1" t="shared" si="119"/>
        <v>7.0315</v>
      </c>
      <c r="AK102" s="66">
        <f ca="1" t="shared" si="120"/>
        <v>3.277820000000001</v>
      </c>
      <c r="AL102" s="63">
        <f ca="1" t="shared" si="121"/>
        <v>0</v>
      </c>
      <c r="AM102" s="67">
        <f ca="1" t="shared" si="122"/>
        <v>43.84141436785445</v>
      </c>
      <c r="AN102" s="65">
        <f ca="1" t="shared" si="123"/>
        <v>0.12648397034002756</v>
      </c>
      <c r="AO102" s="68">
        <f ca="1" t="shared" si="124"/>
        <v>-0.05928900806608772</v>
      </c>
      <c r="AP102" s="81">
        <f t="shared" si="92"/>
        <v>8.182</v>
      </c>
      <c r="AQ102" s="63">
        <f t="shared" si="93"/>
        <v>8.182</v>
      </c>
      <c r="AR102" s="63">
        <f t="shared" si="125"/>
        <v>8.182</v>
      </c>
      <c r="AS102" s="63">
        <f t="shared" si="126"/>
        <v>0</v>
      </c>
      <c r="AT102" s="63">
        <f t="shared" si="127"/>
        <v>0</v>
      </c>
      <c r="AU102" s="67">
        <f t="shared" si="128"/>
        <v>35.90132553133049</v>
      </c>
      <c r="AV102" s="69">
        <f ca="1" t="shared" si="94"/>
        <v>1.26</v>
      </c>
      <c r="AW102" s="66">
        <f ca="1" t="shared" si="95"/>
        <v>10.309320000000001</v>
      </c>
      <c r="AX102" s="66">
        <f ca="1" t="shared" si="129"/>
        <v>8.182</v>
      </c>
      <c r="AY102" s="66">
        <f ca="1" t="shared" si="130"/>
        <v>2.127320000000001</v>
      </c>
      <c r="AZ102" s="63">
        <f ca="1" t="shared" si="131"/>
        <v>0</v>
      </c>
      <c r="BA102" s="67">
        <f ca="1" t="shared" si="96"/>
        <v>41.53016739428262</v>
      </c>
      <c r="BB102" s="65">
        <f ca="1" t="shared" si="132"/>
        <v>0.15678646344241343</v>
      </c>
      <c r="BC102" s="68">
        <f ca="1" t="shared" si="97"/>
        <v>-0.1088817382382965</v>
      </c>
      <c r="BD102" s="81">
        <f t="shared" si="133"/>
        <v>8.182</v>
      </c>
      <c r="BE102" s="63">
        <f t="shared" si="134"/>
        <v>8.182</v>
      </c>
      <c r="BF102" s="67">
        <f t="shared" si="135"/>
        <v>35.90132553133049</v>
      </c>
      <c r="BG102" s="69">
        <f ca="1" t="shared" si="98"/>
        <v>1.26</v>
      </c>
      <c r="BH102" s="70">
        <f ca="1" t="shared" si="99"/>
        <v>10.309320000000001</v>
      </c>
      <c r="BI102" s="70">
        <f ca="1" t="shared" si="136"/>
        <v>10.309320000000001</v>
      </c>
      <c r="BJ102" s="67">
        <f ca="1" t="shared" si="137"/>
        <v>38.73350166549015</v>
      </c>
      <c r="BK102" s="65">
        <f ca="1" t="shared" si="138"/>
        <v>0.07888778735169732</v>
      </c>
      <c r="BL102" s="65">
        <f ca="1" t="shared" si="100"/>
        <v>-0.16889016245941257</v>
      </c>
      <c r="BM102" s="68">
        <f ca="1" t="shared" si="139"/>
        <v>-0.06734058406847354</v>
      </c>
      <c r="BO102" s="97">
        <f ca="1" t="shared" si="101"/>
        <v>4208840.465236577</v>
      </c>
      <c r="BP102" s="97">
        <f ca="1" t="shared" si="102"/>
        <v>3959302.4889442893</v>
      </c>
      <c r="BQ102" s="97">
        <f ca="1" t="shared" si="103"/>
        <v>3750574.599413938</v>
      </c>
      <c r="BR102" s="97">
        <f ca="1" t="shared" si="140"/>
        <v>3498008.715297022</v>
      </c>
      <c r="BT102" s="97">
        <f t="shared" si="141"/>
        <v>3021267.646885339</v>
      </c>
      <c r="BU102" s="97">
        <f t="shared" si="142"/>
        <v>2789479.1629442344</v>
      </c>
      <c r="BV102" s="97">
        <f t="shared" si="143"/>
        <v>2573203.094556752</v>
      </c>
      <c r="BW102" s="97">
        <f t="shared" si="144"/>
        <v>2573203.094556752</v>
      </c>
      <c r="BY102" s="97">
        <f ca="1" t="shared" si="145"/>
        <v>4208840.465236577</v>
      </c>
      <c r="BZ102" s="97">
        <f ca="1" t="shared" si="146"/>
        <v>3959302.4889442893</v>
      </c>
      <c r="CA102" s="97">
        <f ca="1" t="shared" si="147"/>
        <v>3959302.4889442893</v>
      </c>
      <c r="CB102" s="97">
        <f ca="1" t="shared" si="148"/>
        <v>3498008.7152970214</v>
      </c>
    </row>
    <row r="103" spans="2:80" ht="12.75">
      <c r="B103" s="14">
        <v>10278</v>
      </c>
      <c r="C103" s="15" t="s">
        <v>102</v>
      </c>
      <c r="D103" s="16">
        <f>RHWM!D90</f>
        <v>0</v>
      </c>
      <c r="E103" s="16">
        <f>RHWM!E90</f>
        <v>1</v>
      </c>
      <c r="F103" s="18">
        <f>RHWM!M90</f>
        <v>39.534</v>
      </c>
      <c r="G103" s="18">
        <f>RHWM!N90</f>
        <v>40.108</v>
      </c>
      <c r="H103" s="18">
        <f>RHWM!O90</f>
        <v>35.928</v>
      </c>
      <c r="I103" s="18">
        <v>3.606</v>
      </c>
      <c r="J103" s="18">
        <v>4.18</v>
      </c>
      <c r="K103" s="18">
        <v>0</v>
      </c>
      <c r="L103" s="18">
        <v>0</v>
      </c>
      <c r="M103" s="18">
        <v>3.606</v>
      </c>
      <c r="N103" s="18">
        <v>4.18</v>
      </c>
      <c r="O103" s="81">
        <f t="shared" si="104"/>
        <v>35.928</v>
      </c>
      <c r="P103" s="63">
        <f t="shared" si="105"/>
        <v>40.108</v>
      </c>
      <c r="Q103" s="63">
        <f t="shared" si="106"/>
        <v>35.928</v>
      </c>
      <c r="R103" s="63">
        <f t="shared" si="107"/>
        <v>4.18</v>
      </c>
      <c r="S103" s="63">
        <f t="shared" si="108"/>
        <v>0</v>
      </c>
      <c r="T103" s="67">
        <f t="shared" si="87"/>
        <v>36.98921864067614</v>
      </c>
      <c r="U103" s="138">
        <f ca="1" t="shared" si="88"/>
        <v>1.35</v>
      </c>
      <c r="V103" s="66">
        <f ca="1" t="shared" si="89"/>
        <v>54.1458</v>
      </c>
      <c r="W103" s="66">
        <f ca="1" t="shared" si="109"/>
        <v>35.928</v>
      </c>
      <c r="X103" s="66">
        <f ca="1" t="shared" si="110"/>
        <v>18.217800000000004</v>
      </c>
      <c r="Y103" s="63">
        <f ca="1" t="shared" si="111"/>
        <v>0</v>
      </c>
      <c r="Z103" s="67">
        <f ca="1" t="shared" si="72"/>
        <v>43.90955318061881</v>
      </c>
      <c r="AA103" s="68">
        <f ca="1" t="shared" si="90"/>
        <v>0.18709058461517603</v>
      </c>
      <c r="AB103" s="81">
        <f t="shared" si="91"/>
        <v>38.018</v>
      </c>
      <c r="AC103" s="63">
        <f t="shared" si="112"/>
        <v>40.108</v>
      </c>
      <c r="AD103" s="63">
        <f t="shared" si="113"/>
        <v>38.018</v>
      </c>
      <c r="AE103" s="63">
        <f t="shared" si="114"/>
        <v>2.0899999999999963</v>
      </c>
      <c r="AF103" s="63">
        <f t="shared" si="115"/>
        <v>0</v>
      </c>
      <c r="AG103" s="67">
        <f t="shared" si="116"/>
        <v>36.42644014549118</v>
      </c>
      <c r="AH103" s="65">
        <f ca="1" t="shared" si="117"/>
        <v>1.35</v>
      </c>
      <c r="AI103" s="66">
        <f ca="1" t="shared" si="118"/>
        <v>54.1458</v>
      </c>
      <c r="AJ103" s="66">
        <f ca="1" t="shared" si="119"/>
        <v>38.018</v>
      </c>
      <c r="AK103" s="66">
        <f ca="1" t="shared" si="120"/>
        <v>16.1278</v>
      </c>
      <c r="AL103" s="63">
        <f ca="1" t="shared" si="121"/>
        <v>0</v>
      </c>
      <c r="AM103" s="67">
        <f ca="1" t="shared" si="122"/>
        <v>43.27360185577015</v>
      </c>
      <c r="AN103" s="65">
        <f ca="1" t="shared" si="123"/>
        <v>0.18797229932243353</v>
      </c>
      <c r="AO103" s="68">
        <f ca="1" t="shared" si="124"/>
        <v>-0.014483211027739529</v>
      </c>
      <c r="AP103" s="81">
        <f t="shared" si="92"/>
        <v>40.108</v>
      </c>
      <c r="AQ103" s="63">
        <f t="shared" si="93"/>
        <v>40.108</v>
      </c>
      <c r="AR103" s="63">
        <f t="shared" si="125"/>
        <v>40.108</v>
      </c>
      <c r="AS103" s="63">
        <f t="shared" si="126"/>
        <v>0</v>
      </c>
      <c r="AT103" s="63">
        <f t="shared" si="127"/>
        <v>0</v>
      </c>
      <c r="AU103" s="67">
        <f t="shared" si="128"/>
        <v>35.90132553133049</v>
      </c>
      <c r="AV103" s="69">
        <f ca="1" t="shared" si="94"/>
        <v>1.35</v>
      </c>
      <c r="AW103" s="66">
        <f ca="1" t="shared" si="95"/>
        <v>54.1458</v>
      </c>
      <c r="AX103" s="66">
        <f ca="1" t="shared" si="129"/>
        <v>40.108</v>
      </c>
      <c r="AY103" s="66">
        <f ca="1" t="shared" si="130"/>
        <v>14.037800000000004</v>
      </c>
      <c r="AZ103" s="63">
        <f ca="1" t="shared" si="131"/>
        <v>0</v>
      </c>
      <c r="BA103" s="67">
        <f ca="1" t="shared" si="96"/>
        <v>42.969489567997115</v>
      </c>
      <c r="BB103" s="65">
        <f ca="1" t="shared" si="132"/>
        <v>0.19687752282289273</v>
      </c>
      <c r="BC103" s="68">
        <f ca="1" t="shared" si="97"/>
        <v>-0.02140909083621978</v>
      </c>
      <c r="BD103" s="81">
        <f t="shared" si="133"/>
        <v>40.108</v>
      </c>
      <c r="BE103" s="63">
        <f t="shared" si="134"/>
        <v>40.108</v>
      </c>
      <c r="BF103" s="67">
        <f t="shared" si="135"/>
        <v>35.90132553133049</v>
      </c>
      <c r="BG103" s="69">
        <f ca="1" t="shared" si="98"/>
        <v>1.35</v>
      </c>
      <c r="BH103" s="70">
        <f ca="1" t="shared" si="99"/>
        <v>54.1458</v>
      </c>
      <c r="BI103" s="70">
        <f ca="1" t="shared" si="136"/>
        <v>54.1458</v>
      </c>
      <c r="BJ103" s="67">
        <f ca="1" t="shared" si="137"/>
        <v>38.73350166549015</v>
      </c>
      <c r="BK103" s="65">
        <f ca="1" t="shared" si="138"/>
        <v>0.07888778735169732</v>
      </c>
      <c r="BL103" s="65">
        <f ca="1" t="shared" si="100"/>
        <v>-0.11787984937667972</v>
      </c>
      <c r="BM103" s="68">
        <f ca="1" t="shared" si="139"/>
        <v>-0.09858129442761288</v>
      </c>
      <c r="BO103" s="97">
        <f ca="1" t="shared" si="101"/>
        <v>20827056.669158634</v>
      </c>
      <c r="BP103" s="97">
        <f ca="1" t="shared" si="102"/>
        <v>20525414.012332514</v>
      </c>
      <c r="BQ103" s="97">
        <f ca="1" t="shared" si="103"/>
        <v>20381168.32107752</v>
      </c>
      <c r="BR103" s="97">
        <f ca="1" t="shared" si="140"/>
        <v>18371966.36603864</v>
      </c>
      <c r="BT103" s="97">
        <f t="shared" si="141"/>
        <v>12996016.971664488</v>
      </c>
      <c r="BU103" s="97">
        <f t="shared" si="142"/>
        <v>12798286.953472955</v>
      </c>
      <c r="BV103" s="97">
        <f t="shared" si="143"/>
        <v>12613789.992236884</v>
      </c>
      <c r="BW103" s="97">
        <f t="shared" si="144"/>
        <v>12613789.992236884</v>
      </c>
      <c r="BY103" s="97">
        <f ca="1" t="shared" si="145"/>
        <v>20827056.669158634</v>
      </c>
      <c r="BZ103" s="97">
        <f ca="1" t="shared" si="146"/>
        <v>20525414.012332518</v>
      </c>
      <c r="CA103" s="97">
        <f ca="1" t="shared" si="147"/>
        <v>20525414.012332518</v>
      </c>
      <c r="CB103" s="97">
        <f ca="1" t="shared" si="148"/>
        <v>18371966.36603864</v>
      </c>
    </row>
    <row r="104" spans="2:80" ht="12.75">
      <c r="B104" s="14">
        <v>10279</v>
      </c>
      <c r="C104" s="15" t="s">
        <v>103</v>
      </c>
      <c r="D104" s="16">
        <f>RHWM!D91</f>
        <v>1</v>
      </c>
      <c r="E104" s="16">
        <f>RHWM!E91</f>
        <v>0</v>
      </c>
      <c r="F104" s="18">
        <f>RHWM!M91</f>
        <v>77.627</v>
      </c>
      <c r="G104" s="18">
        <f>RHWM!N91</f>
        <v>77.593</v>
      </c>
      <c r="H104" s="18">
        <f>RHWM!O91</f>
        <v>64.765</v>
      </c>
      <c r="I104" s="18">
        <f>MAX(F104-$H104,0)</f>
        <v>12.861999999999995</v>
      </c>
      <c r="J104" s="18">
        <f>MAX(G104-$H104,0)</f>
        <v>12.828000000000003</v>
      </c>
      <c r="K104" s="18">
        <v>0</v>
      </c>
      <c r="L104" s="18">
        <v>0</v>
      </c>
      <c r="M104" s="18">
        <f>I104</f>
        <v>12.861999999999995</v>
      </c>
      <c r="N104" s="18">
        <f>J104</f>
        <v>12.828000000000003</v>
      </c>
      <c r="O104" s="81">
        <f t="shared" si="104"/>
        <v>64.765</v>
      </c>
      <c r="P104" s="63">
        <f t="shared" si="105"/>
        <v>77.593</v>
      </c>
      <c r="Q104" s="63">
        <f t="shared" si="106"/>
        <v>64.765</v>
      </c>
      <c r="R104" s="63">
        <f t="shared" si="107"/>
        <v>12.828000000000003</v>
      </c>
      <c r="S104" s="63">
        <f t="shared" si="108"/>
        <v>0</v>
      </c>
      <c r="T104" s="67">
        <f t="shared" si="87"/>
        <v>38.77172564165273</v>
      </c>
      <c r="U104" s="138">
        <f ca="1" t="shared" si="88"/>
        <v>1.24</v>
      </c>
      <c r="V104" s="66">
        <f ca="1" t="shared" si="89"/>
        <v>96.21532</v>
      </c>
      <c r="W104" s="66">
        <f ca="1" t="shared" si="109"/>
        <v>64.765</v>
      </c>
      <c r="X104" s="66">
        <f ca="1" t="shared" si="110"/>
        <v>31.450320000000005</v>
      </c>
      <c r="Y104" s="63">
        <f ca="1" t="shared" si="111"/>
        <v>0</v>
      </c>
      <c r="Z104" s="67">
        <f ca="1" t="shared" si="72"/>
        <v>43.6320866343375</v>
      </c>
      <c r="AA104" s="68">
        <f ca="1" t="shared" si="90"/>
        <v>0.12535838713000813</v>
      </c>
      <c r="AB104" s="81">
        <f t="shared" si="91"/>
        <v>71.179</v>
      </c>
      <c r="AC104" s="63">
        <f t="shared" si="112"/>
        <v>77.593</v>
      </c>
      <c r="AD104" s="63">
        <f t="shared" si="113"/>
        <v>71.179</v>
      </c>
      <c r="AE104" s="63">
        <f t="shared" si="114"/>
        <v>6.4140000000000015</v>
      </c>
      <c r="AF104" s="63">
        <f t="shared" si="115"/>
        <v>0</v>
      </c>
      <c r="AG104" s="67">
        <f t="shared" si="116"/>
        <v>37.28683761286697</v>
      </c>
      <c r="AH104" s="65">
        <f ca="1" t="shared" si="117"/>
        <v>1.24</v>
      </c>
      <c r="AI104" s="66">
        <f ca="1" t="shared" si="118"/>
        <v>96.21532</v>
      </c>
      <c r="AJ104" s="66">
        <f ca="1" t="shared" si="119"/>
        <v>71.179</v>
      </c>
      <c r="AK104" s="66">
        <f ca="1" t="shared" si="120"/>
        <v>25.036320000000003</v>
      </c>
      <c r="AL104" s="63">
        <f ca="1" t="shared" si="121"/>
        <v>0</v>
      </c>
      <c r="AM104" s="67">
        <f ca="1" t="shared" si="122"/>
        <v>42.20947861506404</v>
      </c>
      <c r="AN104" s="65">
        <f ca="1" t="shared" si="123"/>
        <v>0.1320208769997262</v>
      </c>
      <c r="AO104" s="68">
        <f ca="1" t="shared" si="124"/>
        <v>-0.032604629505706306</v>
      </c>
      <c r="AP104" s="81">
        <f t="shared" si="92"/>
        <v>77.593</v>
      </c>
      <c r="AQ104" s="63">
        <f t="shared" si="93"/>
        <v>77.593</v>
      </c>
      <c r="AR104" s="63">
        <f t="shared" si="125"/>
        <v>77.593</v>
      </c>
      <c r="AS104" s="63">
        <f t="shared" si="126"/>
        <v>0</v>
      </c>
      <c r="AT104" s="63">
        <f t="shared" si="127"/>
        <v>0</v>
      </c>
      <c r="AU104" s="67">
        <f t="shared" si="128"/>
        <v>35.90132553133049</v>
      </c>
      <c r="AV104" s="69">
        <f ca="1" t="shared" si="94"/>
        <v>1.24</v>
      </c>
      <c r="AW104" s="66">
        <f ca="1" t="shared" si="95"/>
        <v>96.21532</v>
      </c>
      <c r="AX104" s="66">
        <f ca="1" t="shared" si="129"/>
        <v>77.593</v>
      </c>
      <c r="AY104" s="66">
        <f ca="1" t="shared" si="130"/>
        <v>18.622320000000002</v>
      </c>
      <c r="AZ104" s="63">
        <f ca="1" t="shared" si="131"/>
        <v>0</v>
      </c>
      <c r="BA104" s="67">
        <f ca="1" t="shared" si="96"/>
        <v>41.181944287738794</v>
      </c>
      <c r="BB104" s="65">
        <f ca="1" t="shared" si="132"/>
        <v>0.14708701359229748</v>
      </c>
      <c r="BC104" s="68">
        <f ca="1" t="shared" si="97"/>
        <v>-0.05615459941515821</v>
      </c>
      <c r="BD104" s="81">
        <f t="shared" si="133"/>
        <v>77.593</v>
      </c>
      <c r="BE104" s="63">
        <f t="shared" si="134"/>
        <v>77.593</v>
      </c>
      <c r="BF104" s="67">
        <f t="shared" si="135"/>
        <v>35.90132553133049</v>
      </c>
      <c r="BG104" s="69">
        <f ca="1" t="shared" si="98"/>
        <v>1.24</v>
      </c>
      <c r="BH104" s="70">
        <f ca="1" t="shared" si="99"/>
        <v>96.21532</v>
      </c>
      <c r="BI104" s="70">
        <f ca="1" t="shared" si="136"/>
        <v>96.21532</v>
      </c>
      <c r="BJ104" s="67">
        <f ca="1" t="shared" si="137"/>
        <v>38.73350166549015</v>
      </c>
      <c r="BK104" s="65">
        <f ca="1" t="shared" si="138"/>
        <v>0.07888778735169732</v>
      </c>
      <c r="BL104" s="65">
        <f ca="1" t="shared" si="100"/>
        <v>-0.1122702429957193</v>
      </c>
      <c r="BM104" s="68">
        <f ca="1" t="shared" si="139"/>
        <v>-0.059454274551520414</v>
      </c>
      <c r="BO104" s="97">
        <f ca="1" t="shared" si="101"/>
        <v>36775138.557444826</v>
      </c>
      <c r="BP104" s="97">
        <f ca="1" t="shared" si="102"/>
        <v>35576098.789758325</v>
      </c>
      <c r="BQ104" s="97">
        <f ca="1" t="shared" si="103"/>
        <v>34710045.38331457</v>
      </c>
      <c r="BR104" s="97">
        <f ca="1" t="shared" si="140"/>
        <v>32646384.815399252</v>
      </c>
      <c r="BT104" s="97">
        <f t="shared" si="141"/>
        <v>26353711.087563783</v>
      </c>
      <c r="BU104" s="97">
        <f t="shared" si="142"/>
        <v>25344410.896241836</v>
      </c>
      <c r="BV104" s="97">
        <f t="shared" si="143"/>
        <v>24402657.995104138</v>
      </c>
      <c r="BW104" s="97">
        <f t="shared" si="144"/>
        <v>24402657.995104138</v>
      </c>
      <c r="BY104" s="97">
        <f ca="1" t="shared" si="145"/>
        <v>36775138.557444826</v>
      </c>
      <c r="BZ104" s="97">
        <f ca="1" t="shared" si="146"/>
        <v>35576098.789758325</v>
      </c>
      <c r="CA104" s="97">
        <f ca="1" t="shared" si="147"/>
        <v>35576098.789758325</v>
      </c>
      <c r="CB104" s="97">
        <f ca="1" t="shared" si="148"/>
        <v>32646384.815399252</v>
      </c>
    </row>
    <row r="105" spans="2:80" ht="12.75">
      <c r="B105" s="14">
        <v>10284</v>
      </c>
      <c r="C105" s="15" t="s">
        <v>104</v>
      </c>
      <c r="D105" s="16">
        <f>RHWM!D92</f>
        <v>1</v>
      </c>
      <c r="E105" s="16">
        <f>RHWM!E92</f>
        <v>0</v>
      </c>
      <c r="F105" s="18">
        <f>RHWM!M92</f>
        <v>10.849</v>
      </c>
      <c r="G105" s="18">
        <f>RHWM!N92</f>
        <v>10.997</v>
      </c>
      <c r="H105" s="18">
        <f>RHWM!O92</f>
        <v>10.158</v>
      </c>
      <c r="I105" s="18">
        <v>0.691</v>
      </c>
      <c r="J105" s="18">
        <v>0.839</v>
      </c>
      <c r="K105" s="18">
        <v>0.691</v>
      </c>
      <c r="L105" s="18">
        <v>0.839</v>
      </c>
      <c r="M105" s="18">
        <v>0</v>
      </c>
      <c r="N105" s="18">
        <v>0</v>
      </c>
      <c r="O105" s="81">
        <f t="shared" si="104"/>
        <v>10.158</v>
      </c>
      <c r="P105" s="63">
        <f t="shared" si="105"/>
        <v>10.997</v>
      </c>
      <c r="Q105" s="63">
        <f t="shared" si="106"/>
        <v>10.158</v>
      </c>
      <c r="R105" s="63">
        <f t="shared" si="107"/>
        <v>0.8390000000000004</v>
      </c>
      <c r="S105" s="63">
        <f t="shared" si="108"/>
        <v>0</v>
      </c>
      <c r="T105" s="67">
        <f t="shared" si="87"/>
        <v>36.17461806823802</v>
      </c>
      <c r="U105" s="138">
        <f ca="1" t="shared" si="88"/>
        <v>1.05</v>
      </c>
      <c r="V105" s="66">
        <f ca="1" t="shared" si="89"/>
        <v>11.546850000000001</v>
      </c>
      <c r="W105" s="66">
        <f ca="1" t="shared" si="109"/>
        <v>10.158</v>
      </c>
      <c r="X105" s="66">
        <f ca="1" t="shared" si="110"/>
        <v>1.3888500000000015</v>
      </c>
      <c r="Y105" s="63">
        <f ca="1" t="shared" si="111"/>
        <v>0</v>
      </c>
      <c r="Z105" s="67">
        <f ca="1" t="shared" si="72"/>
        <v>37.650883298181526</v>
      </c>
      <c r="AA105" s="68">
        <f ca="1" t="shared" si="90"/>
        <v>0.04080942132294951</v>
      </c>
      <c r="AB105" s="81">
        <f t="shared" si="91"/>
        <v>10.5775</v>
      </c>
      <c r="AC105" s="63">
        <f t="shared" si="112"/>
        <v>10.997</v>
      </c>
      <c r="AD105" s="63">
        <f t="shared" si="113"/>
        <v>10.5775</v>
      </c>
      <c r="AE105" s="63">
        <f t="shared" si="114"/>
        <v>0.4194999999999993</v>
      </c>
      <c r="AF105" s="63">
        <f t="shared" si="115"/>
        <v>0</v>
      </c>
      <c r="AG105" s="67">
        <f t="shared" si="116"/>
        <v>36.03324097765362</v>
      </c>
      <c r="AH105" s="65">
        <f ca="1" t="shared" si="117"/>
        <v>1.05</v>
      </c>
      <c r="AI105" s="66">
        <f ca="1" t="shared" si="118"/>
        <v>11.546850000000001</v>
      </c>
      <c r="AJ105" s="66">
        <f ca="1" t="shared" si="119"/>
        <v>10.5775</v>
      </c>
      <c r="AK105" s="66">
        <f ca="1" t="shared" si="120"/>
        <v>0.9693500000000004</v>
      </c>
      <c r="AL105" s="63">
        <f ca="1" t="shared" si="121"/>
        <v>0</v>
      </c>
      <c r="AM105" s="67">
        <f ca="1" t="shared" si="122"/>
        <v>37.227337059582126</v>
      </c>
      <c r="AN105" s="65">
        <f ca="1" t="shared" si="123"/>
        <v>0.03313873660903943</v>
      </c>
      <c r="AO105" s="68">
        <f ca="1" t="shared" si="124"/>
        <v>-0.011249304172894603</v>
      </c>
      <c r="AP105" s="81">
        <f t="shared" si="92"/>
        <v>10.997</v>
      </c>
      <c r="AQ105" s="63">
        <f t="shared" si="93"/>
        <v>10.997</v>
      </c>
      <c r="AR105" s="63">
        <f t="shared" si="125"/>
        <v>10.997</v>
      </c>
      <c r="AS105" s="63">
        <f t="shared" si="126"/>
        <v>0</v>
      </c>
      <c r="AT105" s="63">
        <f t="shared" si="127"/>
        <v>0</v>
      </c>
      <c r="AU105" s="67">
        <f t="shared" si="128"/>
        <v>35.90132553133049</v>
      </c>
      <c r="AV105" s="69">
        <f ca="1" t="shared" si="94"/>
        <v>1.05</v>
      </c>
      <c r="AW105" s="66">
        <f ca="1" t="shared" si="95"/>
        <v>11.546850000000001</v>
      </c>
      <c r="AX105" s="66">
        <f ca="1" t="shared" si="129"/>
        <v>10.997</v>
      </c>
      <c r="AY105" s="66">
        <f ca="1" t="shared" si="130"/>
        <v>0.5498500000000011</v>
      </c>
      <c r="AZ105" s="63">
        <f ca="1" t="shared" si="131"/>
        <v>0</v>
      </c>
      <c r="BA105" s="67">
        <f ca="1" t="shared" si="96"/>
        <v>37.212200873139146</v>
      </c>
      <c r="BB105" s="65">
        <f ca="1" t="shared" si="132"/>
        <v>0.036513285300975085</v>
      </c>
      <c r="BC105" s="68">
        <f ca="1" t="shared" si="97"/>
        <v>-0.011651318285634149</v>
      </c>
      <c r="BD105" s="81">
        <f t="shared" si="133"/>
        <v>10.997</v>
      </c>
      <c r="BE105" s="63">
        <f t="shared" si="134"/>
        <v>10.997</v>
      </c>
      <c r="BF105" s="67">
        <f t="shared" si="135"/>
        <v>35.90132553133049</v>
      </c>
      <c r="BG105" s="69">
        <f ca="1" t="shared" si="98"/>
        <v>1.05</v>
      </c>
      <c r="BH105" s="70">
        <f ca="1" t="shared" si="99"/>
        <v>11.546850000000001</v>
      </c>
      <c r="BI105" s="70">
        <f ca="1" t="shared" si="136"/>
        <v>11.546850000000001</v>
      </c>
      <c r="BJ105" s="67">
        <f ca="1" t="shared" si="137"/>
        <v>38.73350166549015</v>
      </c>
      <c r="BK105" s="65">
        <f ca="1" t="shared" si="138"/>
        <v>0.07888778735169732</v>
      </c>
      <c r="BL105" s="65">
        <f ca="1" t="shared" si="100"/>
        <v>0.028754129318419253</v>
      </c>
      <c r="BM105" s="68">
        <f ca="1" t="shared" si="139"/>
        <v>0.040881774166954044</v>
      </c>
      <c r="BO105" s="97">
        <f ca="1" t="shared" si="101"/>
        <v>3808402.1318696807</v>
      </c>
      <c r="BP105" s="97">
        <f ca="1" t="shared" si="102"/>
        <v>3765560.2578755785</v>
      </c>
      <c r="BQ105" s="97">
        <f ca="1" t="shared" si="103"/>
        <v>3764029.22647158</v>
      </c>
      <c r="BR105" s="97">
        <f ca="1" t="shared" si="140"/>
        <v>3917909.4192660055</v>
      </c>
      <c r="BT105" s="97">
        <f t="shared" si="141"/>
        <v>3484835.5280925822</v>
      </c>
      <c r="BU105" s="97">
        <f t="shared" si="142"/>
        <v>3471216.14703381</v>
      </c>
      <c r="BV105" s="97">
        <f t="shared" si="143"/>
        <v>3458508.2413640427</v>
      </c>
      <c r="BW105" s="97">
        <f t="shared" si="144"/>
        <v>3458508.2413640427</v>
      </c>
      <c r="BY105" s="97">
        <f ca="1" t="shared" si="145"/>
        <v>3808402.131869681</v>
      </c>
      <c r="BZ105" s="97">
        <f ca="1" t="shared" si="146"/>
        <v>3765560.2578755785</v>
      </c>
      <c r="CA105" s="97">
        <f ca="1" t="shared" si="147"/>
        <v>3765560.2578755785</v>
      </c>
      <c r="CB105" s="97">
        <f ca="1" t="shared" si="148"/>
        <v>3917909.419266005</v>
      </c>
    </row>
    <row r="106" spans="2:80" ht="12.75">
      <c r="B106" s="14">
        <v>10285</v>
      </c>
      <c r="C106" s="15" t="s">
        <v>105</v>
      </c>
      <c r="D106" s="16">
        <f>RHWM!D93</f>
        <v>0</v>
      </c>
      <c r="E106" s="16">
        <f>RHWM!E93</f>
        <v>1</v>
      </c>
      <c r="F106" s="18">
        <f>RHWM!M93</f>
        <v>7.783</v>
      </c>
      <c r="G106" s="18">
        <f>RHWM!N93</f>
        <v>7.82</v>
      </c>
      <c r="H106" s="18">
        <f>RHWM!O93</f>
        <v>6.529</v>
      </c>
      <c r="I106" s="18">
        <f>MAX(F106-$H106,0)</f>
        <v>1.2540000000000004</v>
      </c>
      <c r="J106" s="18">
        <f>MAX(G106-$H106,0)</f>
        <v>1.2910000000000004</v>
      </c>
      <c r="K106" s="18">
        <v>0</v>
      </c>
      <c r="L106" s="18">
        <v>0</v>
      </c>
      <c r="M106" s="18">
        <f>I106</f>
        <v>1.2540000000000004</v>
      </c>
      <c r="N106" s="18">
        <f>J106</f>
        <v>1.2910000000000004</v>
      </c>
      <c r="O106" s="81">
        <f t="shared" si="104"/>
        <v>6.529</v>
      </c>
      <c r="P106" s="63">
        <f t="shared" si="105"/>
        <v>7.82</v>
      </c>
      <c r="Q106" s="63">
        <f t="shared" si="106"/>
        <v>6.529</v>
      </c>
      <c r="R106" s="63">
        <f t="shared" si="107"/>
        <v>1.2910000000000004</v>
      </c>
      <c r="S106" s="63">
        <f t="shared" si="108"/>
        <v>0</v>
      </c>
      <c r="T106" s="67">
        <f t="shared" si="87"/>
        <v>38.764879877962514</v>
      </c>
      <c r="U106" s="138">
        <f ca="1" t="shared" si="88"/>
        <v>0.96</v>
      </c>
      <c r="V106" s="66">
        <f ca="1" t="shared" si="89"/>
        <v>7.5072</v>
      </c>
      <c r="W106" s="66">
        <f ca="1" t="shared" si="109"/>
        <v>6.529</v>
      </c>
      <c r="X106" s="66">
        <f ca="1" t="shared" si="110"/>
        <v>0.9782000000000002</v>
      </c>
      <c r="Y106" s="63">
        <f ca="1" t="shared" si="111"/>
        <v>0</v>
      </c>
      <c r="Z106" s="67">
        <f ca="1" t="shared" si="72"/>
        <v>37.94103457165972</v>
      </c>
      <c r="AA106" s="68">
        <f ca="1" t="shared" si="90"/>
        <v>-0.021252363193085544</v>
      </c>
      <c r="AB106" s="81">
        <f t="shared" si="91"/>
        <v>7.1745</v>
      </c>
      <c r="AC106" s="63">
        <f t="shared" si="112"/>
        <v>7.82</v>
      </c>
      <c r="AD106" s="63">
        <f t="shared" si="113"/>
        <v>7.1745</v>
      </c>
      <c r="AE106" s="63">
        <f t="shared" si="114"/>
        <v>0.6455000000000002</v>
      </c>
      <c r="AF106" s="63">
        <f t="shared" si="115"/>
        <v>0</v>
      </c>
      <c r="AG106" s="67">
        <f t="shared" si="116"/>
        <v>37.28353323440557</v>
      </c>
      <c r="AH106" s="65">
        <f ca="1" t="shared" si="117"/>
        <v>0.96</v>
      </c>
      <c r="AI106" s="66">
        <f ca="1" t="shared" si="118"/>
        <v>7.5072</v>
      </c>
      <c r="AJ106" s="66">
        <f ca="1" t="shared" si="119"/>
        <v>7.1745</v>
      </c>
      <c r="AK106" s="66">
        <f ca="1" t="shared" si="120"/>
        <v>0.3327</v>
      </c>
      <c r="AL106" s="63">
        <f ca="1" t="shared" si="121"/>
        <v>0</v>
      </c>
      <c r="AM106" s="67">
        <f ca="1" t="shared" si="122"/>
        <v>36.10712170777208</v>
      </c>
      <c r="AN106" s="65">
        <f ca="1" t="shared" si="123"/>
        <v>-0.03155311271700734</v>
      </c>
      <c r="AO106" s="68">
        <f ca="1" t="shared" si="124"/>
        <v>-0.04833586866019446</v>
      </c>
      <c r="AP106" s="81">
        <f t="shared" si="92"/>
        <v>7.82</v>
      </c>
      <c r="AQ106" s="63">
        <f t="shared" si="93"/>
        <v>7.82</v>
      </c>
      <c r="AR106" s="63">
        <f t="shared" si="125"/>
        <v>7.82</v>
      </c>
      <c r="AS106" s="63">
        <f t="shared" si="126"/>
        <v>0</v>
      </c>
      <c r="AT106" s="63">
        <f t="shared" si="127"/>
        <v>0</v>
      </c>
      <c r="AU106" s="67">
        <f t="shared" si="128"/>
        <v>35.90132553133049</v>
      </c>
      <c r="AV106" s="69">
        <f ca="1" t="shared" si="94"/>
        <v>0.96</v>
      </c>
      <c r="AW106" s="66">
        <f ca="1" t="shared" si="95"/>
        <v>7.5072</v>
      </c>
      <c r="AX106" s="66">
        <f ca="1" t="shared" si="129"/>
        <v>7.5072</v>
      </c>
      <c r="AY106" s="66">
        <f ca="1" t="shared" si="130"/>
        <v>0</v>
      </c>
      <c r="AZ106" s="63">
        <f ca="1" t="shared" si="131"/>
        <v>0.3128000000000002</v>
      </c>
      <c r="BA106" s="67">
        <f ca="1" t="shared" si="96"/>
        <v>35.9168109167961</v>
      </c>
      <c r="BB106" s="65">
        <f ca="1" t="shared" si="132"/>
        <v>0.00043133185854360434</v>
      </c>
      <c r="BC106" s="68">
        <f ca="1" t="shared" si="97"/>
        <v>-0.05335183074780003</v>
      </c>
      <c r="BD106" s="81">
        <f t="shared" si="133"/>
        <v>7.82</v>
      </c>
      <c r="BE106" s="63">
        <f t="shared" si="134"/>
        <v>7.82</v>
      </c>
      <c r="BF106" s="67">
        <f t="shared" si="135"/>
        <v>35.90132553133049</v>
      </c>
      <c r="BG106" s="69">
        <f ca="1" t="shared" si="98"/>
        <v>0.96</v>
      </c>
      <c r="BH106" s="70">
        <f ca="1" t="shared" si="99"/>
        <v>7.5072</v>
      </c>
      <c r="BI106" s="70">
        <f ca="1" t="shared" si="136"/>
        <v>7.5072</v>
      </c>
      <c r="BJ106" s="67">
        <f ca="1" t="shared" si="137"/>
        <v>38.73350166549015</v>
      </c>
      <c r="BK106" s="65">
        <f ca="1" t="shared" si="138"/>
        <v>0.07888778735169732</v>
      </c>
      <c r="BL106" s="65">
        <f ca="1" t="shared" si="100"/>
        <v>0.02088680772090412</v>
      </c>
      <c r="BM106" s="68">
        <f ca="1" t="shared" si="139"/>
        <v>0.07842262931469945</v>
      </c>
      <c r="BO106" s="97">
        <f ca="1" t="shared" si="101"/>
        <v>2495118.9882905474</v>
      </c>
      <c r="BP106" s="97">
        <f ca="1" t="shared" si="102"/>
        <v>2374515.244580978</v>
      </c>
      <c r="BQ106" s="97">
        <f ca="1" t="shared" si="103"/>
        <v>2361999.8223316483</v>
      </c>
      <c r="BR106" s="97">
        <f ca="1" t="shared" si="140"/>
        <v>2547234.0588397486</v>
      </c>
      <c r="BT106" s="97">
        <f t="shared" si="141"/>
        <v>2655518.3192560417</v>
      </c>
      <c r="BU106" s="97">
        <f t="shared" si="142"/>
        <v>2554041.3338631317</v>
      </c>
      <c r="BV106" s="97">
        <f t="shared" si="143"/>
        <v>2459355.6831378387</v>
      </c>
      <c r="BW106" s="97">
        <f t="shared" si="144"/>
        <v>2459355.6831378387</v>
      </c>
      <c r="BY106" s="97">
        <f ca="1" t="shared" si="145"/>
        <v>2495118.9882905474</v>
      </c>
      <c r="BZ106" s="97">
        <f ca="1" t="shared" si="146"/>
        <v>2374515.244580978</v>
      </c>
      <c r="CA106" s="97">
        <f ca="1" t="shared" si="147"/>
        <v>2374515.244580978</v>
      </c>
      <c r="CB106" s="97">
        <f ca="1" t="shared" si="148"/>
        <v>2547234.0588397486</v>
      </c>
    </row>
    <row r="107" spans="2:80" ht="12.75">
      <c r="B107" s="14">
        <v>10286</v>
      </c>
      <c r="C107" s="15" t="s">
        <v>106</v>
      </c>
      <c r="D107" s="16">
        <f>RHWM!D94</f>
        <v>1</v>
      </c>
      <c r="E107" s="16">
        <f>RHWM!E94</f>
        <v>0</v>
      </c>
      <c r="F107" s="18">
        <f>RHWM!M94</f>
        <v>50.129</v>
      </c>
      <c r="G107" s="18">
        <f>RHWM!N94</f>
        <v>49.893</v>
      </c>
      <c r="H107" s="18">
        <f>RHWM!O94</f>
        <v>45.911</v>
      </c>
      <c r="I107" s="18">
        <v>4.218</v>
      </c>
      <c r="J107" s="18">
        <v>3.982</v>
      </c>
      <c r="K107" s="18">
        <v>0</v>
      </c>
      <c r="L107" s="18">
        <v>0</v>
      </c>
      <c r="M107" s="18">
        <v>4.218</v>
      </c>
      <c r="N107" s="18">
        <v>3.982</v>
      </c>
      <c r="O107" s="81">
        <f t="shared" si="104"/>
        <v>45.911</v>
      </c>
      <c r="P107" s="63">
        <f t="shared" si="105"/>
        <v>49.893</v>
      </c>
      <c r="Q107" s="63">
        <f t="shared" si="106"/>
        <v>45.911</v>
      </c>
      <c r="R107" s="63">
        <f t="shared" si="107"/>
        <v>3.9819999999999993</v>
      </c>
      <c r="S107" s="63">
        <f t="shared" si="108"/>
        <v>0</v>
      </c>
      <c r="T107" s="67">
        <f t="shared" si="87"/>
        <v>36.27721984824891</v>
      </c>
      <c r="U107" s="138">
        <f ca="1" t="shared" si="88"/>
        <v>0.9</v>
      </c>
      <c r="V107" s="66">
        <f ca="1" t="shared" si="89"/>
        <v>44.9037</v>
      </c>
      <c r="W107" s="66">
        <f ca="1" t="shared" si="109"/>
        <v>44.9037</v>
      </c>
      <c r="X107" s="66">
        <f ca="1" t="shared" si="110"/>
        <v>0</v>
      </c>
      <c r="Y107" s="63">
        <f ca="1" t="shared" si="111"/>
        <v>1.0073000000000008</v>
      </c>
      <c r="Z107" s="67">
        <f ca="1" t="shared" si="72"/>
        <v>34.16862471073118</v>
      </c>
      <c r="AA107" s="68">
        <f ca="1" t="shared" si="90"/>
        <v>-0.058124496483969446</v>
      </c>
      <c r="AB107" s="81">
        <f t="shared" si="91"/>
        <v>47.902</v>
      </c>
      <c r="AC107" s="63">
        <f t="shared" si="112"/>
        <v>49.893</v>
      </c>
      <c r="AD107" s="63">
        <f t="shared" si="113"/>
        <v>47.902</v>
      </c>
      <c r="AE107" s="63">
        <f t="shared" si="114"/>
        <v>1.9909999999999997</v>
      </c>
      <c r="AF107" s="63">
        <f t="shared" si="115"/>
        <v>0</v>
      </c>
      <c r="AG107" s="67">
        <f t="shared" si="116"/>
        <v>36.08276578267332</v>
      </c>
      <c r="AH107" s="65">
        <f ca="1" t="shared" si="117"/>
        <v>0.9</v>
      </c>
      <c r="AI107" s="66">
        <f ca="1" t="shared" si="118"/>
        <v>44.9037</v>
      </c>
      <c r="AJ107" s="66">
        <f ca="1" t="shared" si="119"/>
        <v>44.9037</v>
      </c>
      <c r="AK107" s="66">
        <f ca="1" t="shared" si="120"/>
        <v>0</v>
      </c>
      <c r="AL107" s="63">
        <f ca="1" t="shared" si="121"/>
        <v>2.9983000000000004</v>
      </c>
      <c r="AM107" s="67">
        <f ca="1" t="shared" si="122"/>
        <v>34.85446513131041</v>
      </c>
      <c r="AN107" s="65">
        <f ca="1" t="shared" si="123"/>
        <v>-0.03404120013307654</v>
      </c>
      <c r="AO107" s="68">
        <f ca="1" t="shared" si="124"/>
        <v>0.020072227851881674</v>
      </c>
      <c r="AP107" s="81">
        <f t="shared" si="92"/>
        <v>49.893</v>
      </c>
      <c r="AQ107" s="63">
        <f t="shared" si="93"/>
        <v>49.893</v>
      </c>
      <c r="AR107" s="63">
        <f t="shared" si="125"/>
        <v>49.893</v>
      </c>
      <c r="AS107" s="63">
        <f t="shared" si="126"/>
        <v>0</v>
      </c>
      <c r="AT107" s="63">
        <f t="shared" si="127"/>
        <v>0</v>
      </c>
      <c r="AU107" s="67">
        <f t="shared" si="128"/>
        <v>35.90132553133049</v>
      </c>
      <c r="AV107" s="69">
        <f ca="1" t="shared" si="94"/>
        <v>0.9</v>
      </c>
      <c r="AW107" s="66">
        <f ca="1" t="shared" si="95"/>
        <v>44.9037</v>
      </c>
      <c r="AX107" s="66">
        <f ca="1" t="shared" si="129"/>
        <v>44.9037</v>
      </c>
      <c r="AY107" s="66">
        <f ca="1" t="shared" si="130"/>
        <v>0</v>
      </c>
      <c r="AZ107" s="63">
        <f ca="1" t="shared" si="131"/>
        <v>4.9893</v>
      </c>
      <c r="BA107" s="67">
        <f ca="1" t="shared" si="96"/>
        <v>35.9168109167961</v>
      </c>
      <c r="BB107" s="65">
        <f ca="1" t="shared" si="132"/>
        <v>0.00043133185854360434</v>
      </c>
      <c r="BC107" s="68">
        <f ca="1" t="shared" si="97"/>
        <v>0.051163493434837504</v>
      </c>
      <c r="BD107" s="81">
        <f t="shared" si="133"/>
        <v>49.893</v>
      </c>
      <c r="BE107" s="63">
        <f t="shared" si="134"/>
        <v>49.893</v>
      </c>
      <c r="BF107" s="67">
        <f t="shared" si="135"/>
        <v>35.90132553133049</v>
      </c>
      <c r="BG107" s="69">
        <f ca="1" t="shared" si="98"/>
        <v>0.9</v>
      </c>
      <c r="BH107" s="70">
        <f ca="1" t="shared" si="99"/>
        <v>44.9037</v>
      </c>
      <c r="BI107" s="70">
        <f ca="1" t="shared" si="136"/>
        <v>44.9037</v>
      </c>
      <c r="BJ107" s="67">
        <f ca="1" t="shared" si="137"/>
        <v>38.73350166549015</v>
      </c>
      <c r="BK107" s="65">
        <f ca="1" t="shared" si="138"/>
        <v>0.07888778735169732</v>
      </c>
      <c r="BL107" s="65">
        <f ca="1" t="shared" si="100"/>
        <v>0.13359849842962235</v>
      </c>
      <c r="BM107" s="68">
        <f ca="1" t="shared" si="139"/>
        <v>0.07842262931469945</v>
      </c>
      <c r="BO107" s="97">
        <f ca="1" t="shared" si="101"/>
        <v>13440447.619187756</v>
      </c>
      <c r="BP107" s="97">
        <f ca="1" t="shared" si="102"/>
        <v>13710227.346231373</v>
      </c>
      <c r="BQ107" s="97">
        <f ca="1" t="shared" si="103"/>
        <v>14128107.872713346</v>
      </c>
      <c r="BR107" s="97">
        <f ca="1" t="shared" si="140"/>
        <v>15236071.23933323</v>
      </c>
      <c r="BT107" s="97">
        <f t="shared" si="141"/>
        <v>15855418.92982486</v>
      </c>
      <c r="BU107" s="97">
        <f t="shared" si="142"/>
        <v>15770430.3147875</v>
      </c>
      <c r="BV107" s="97">
        <f t="shared" si="143"/>
        <v>15691129.552275728</v>
      </c>
      <c r="BW107" s="97">
        <f t="shared" si="144"/>
        <v>15691129.552275728</v>
      </c>
      <c r="BY107" s="97">
        <f ca="1" t="shared" si="145"/>
        <v>13440447.619187754</v>
      </c>
      <c r="BZ107" s="97">
        <f ca="1" t="shared" si="146"/>
        <v>13710227.346231373</v>
      </c>
      <c r="CA107" s="97">
        <f ca="1" t="shared" si="147"/>
        <v>13710227.346231373</v>
      </c>
      <c r="CB107" s="97">
        <f ca="1" t="shared" si="148"/>
        <v>15236071.23933323</v>
      </c>
    </row>
    <row r="108" spans="2:80" ht="12.75">
      <c r="B108" s="14">
        <v>10288</v>
      </c>
      <c r="C108" s="15" t="s">
        <v>107</v>
      </c>
      <c r="D108" s="16">
        <f>RHWM!D95</f>
        <v>0</v>
      </c>
      <c r="E108" s="16">
        <f>RHWM!E95</f>
        <v>1</v>
      </c>
      <c r="F108" s="18">
        <f>RHWM!M95</f>
        <v>24.612</v>
      </c>
      <c r="G108" s="18">
        <f>RHWM!N95</f>
        <v>24.655</v>
      </c>
      <c r="H108" s="18">
        <f>RHWM!O95</f>
        <v>24.734</v>
      </c>
      <c r="I108" s="18">
        <v>0</v>
      </c>
      <c r="J108" s="18">
        <v>0</v>
      </c>
      <c r="K108" s="18">
        <v>0</v>
      </c>
      <c r="L108" s="18">
        <v>0</v>
      </c>
      <c r="M108" s="18">
        <v>0</v>
      </c>
      <c r="N108" s="18">
        <v>0</v>
      </c>
      <c r="O108" s="81">
        <f t="shared" si="104"/>
        <v>24.734</v>
      </c>
      <c r="P108" s="63">
        <f t="shared" si="105"/>
        <v>24.655</v>
      </c>
      <c r="Q108" s="63">
        <f t="shared" si="106"/>
        <v>24.655</v>
      </c>
      <c r="R108" s="63">
        <f t="shared" si="107"/>
        <v>0</v>
      </c>
      <c r="S108" s="63">
        <f t="shared" si="108"/>
        <v>0.07900000000000063</v>
      </c>
      <c r="T108" s="67">
        <f t="shared" si="87"/>
        <v>33.949064274110405</v>
      </c>
      <c r="U108" s="138">
        <f ca="1" t="shared" si="88"/>
        <v>1.26</v>
      </c>
      <c r="V108" s="66">
        <f ca="1" t="shared" si="89"/>
        <v>31.0653</v>
      </c>
      <c r="W108" s="66">
        <f ca="1" t="shared" si="109"/>
        <v>24.734</v>
      </c>
      <c r="X108" s="66">
        <f ca="1" t="shared" si="110"/>
        <v>6.331299999999999</v>
      </c>
      <c r="Y108" s="63">
        <f ca="1" t="shared" si="111"/>
        <v>0</v>
      </c>
      <c r="Z108" s="67">
        <f ca="1" t="shared" si="72"/>
        <v>40.06909379903703</v>
      </c>
      <c r="AA108" s="68">
        <f ca="1" t="shared" si="90"/>
        <v>0.1802709339943065</v>
      </c>
      <c r="AB108" s="81">
        <f t="shared" si="91"/>
        <v>24.6945</v>
      </c>
      <c r="AC108" s="63">
        <f t="shared" si="112"/>
        <v>24.655</v>
      </c>
      <c r="AD108" s="63">
        <f t="shared" si="113"/>
        <v>24.655</v>
      </c>
      <c r="AE108" s="63">
        <f t="shared" si="114"/>
        <v>0</v>
      </c>
      <c r="AF108" s="63">
        <f t="shared" si="115"/>
        <v>0.03950000000000031</v>
      </c>
      <c r="AG108" s="67">
        <f t="shared" si="116"/>
        <v>34.95898946171183</v>
      </c>
      <c r="AH108" s="65">
        <f ca="1" t="shared" si="117"/>
        <v>1.26</v>
      </c>
      <c r="AI108" s="66">
        <f ca="1" t="shared" si="118"/>
        <v>31.0653</v>
      </c>
      <c r="AJ108" s="66">
        <f ca="1" t="shared" si="119"/>
        <v>24.6945</v>
      </c>
      <c r="AK108" s="66">
        <f ca="1" t="shared" si="120"/>
        <v>6.370799999999999</v>
      </c>
      <c r="AL108" s="63">
        <f ca="1" t="shared" si="121"/>
        <v>0</v>
      </c>
      <c r="AM108" s="67">
        <f ca="1" t="shared" si="122"/>
        <v>40.65109576231824</v>
      </c>
      <c r="AN108" s="65">
        <f ca="1" t="shared" si="123"/>
        <v>0.16282239241613605</v>
      </c>
      <c r="AO108" s="68">
        <f ca="1" t="shared" si="124"/>
        <v>0.01452495946627086</v>
      </c>
      <c r="AP108" s="81">
        <f t="shared" si="92"/>
        <v>24.734</v>
      </c>
      <c r="AQ108" s="63">
        <f t="shared" si="93"/>
        <v>24.655</v>
      </c>
      <c r="AR108" s="63">
        <f t="shared" si="125"/>
        <v>24.655</v>
      </c>
      <c r="AS108" s="63">
        <f t="shared" si="126"/>
        <v>0</v>
      </c>
      <c r="AT108" s="63">
        <f t="shared" si="127"/>
        <v>0.07900000000000063</v>
      </c>
      <c r="AU108" s="67">
        <f t="shared" si="128"/>
        <v>35.90132553133049</v>
      </c>
      <c r="AV108" s="69">
        <f ca="1" t="shared" si="94"/>
        <v>1.26</v>
      </c>
      <c r="AW108" s="66">
        <f ca="1" t="shared" si="95"/>
        <v>31.0653</v>
      </c>
      <c r="AX108" s="66">
        <f ca="1" t="shared" si="129"/>
        <v>24.734</v>
      </c>
      <c r="AY108" s="66">
        <f ca="1" t="shared" si="130"/>
        <v>6.331299999999999</v>
      </c>
      <c r="AZ108" s="63">
        <f ca="1" t="shared" si="131"/>
        <v>0</v>
      </c>
      <c r="BA108" s="67">
        <f ca="1" t="shared" si="96"/>
        <v>41.46098885946811</v>
      </c>
      <c r="BB108" s="65">
        <f ca="1" t="shared" si="132"/>
        <v>0.1548595559037449</v>
      </c>
      <c r="BC108" s="68">
        <f ca="1" t="shared" si="97"/>
        <v>0.03473737308390379</v>
      </c>
      <c r="BD108" s="81">
        <f t="shared" si="133"/>
        <v>24.655</v>
      </c>
      <c r="BE108" s="63">
        <f t="shared" si="134"/>
        <v>24.655</v>
      </c>
      <c r="BF108" s="67">
        <f t="shared" si="135"/>
        <v>35.90132553133049</v>
      </c>
      <c r="BG108" s="69">
        <f ca="1" t="shared" si="98"/>
        <v>1.26</v>
      </c>
      <c r="BH108" s="70">
        <f ca="1" t="shared" si="99"/>
        <v>31.0653</v>
      </c>
      <c r="BI108" s="70">
        <f ca="1" t="shared" si="136"/>
        <v>31.0653</v>
      </c>
      <c r="BJ108" s="67">
        <f ca="1" t="shared" si="137"/>
        <v>38.73350166549015</v>
      </c>
      <c r="BK108" s="65">
        <f ca="1" t="shared" si="138"/>
        <v>0.07888778735169732</v>
      </c>
      <c r="BL108" s="65">
        <f ca="1" t="shared" si="100"/>
        <v>-0.03333222708368244</v>
      </c>
      <c r="BM108" s="68">
        <f ca="1" t="shared" si="139"/>
        <v>-0.06578442215217695</v>
      </c>
      <c r="BO108" s="97">
        <f ca="1" t="shared" si="101"/>
        <v>10904083.755654171</v>
      </c>
      <c r="BP108" s="97">
        <f ca="1" t="shared" si="102"/>
        <v>11062465.13022187</v>
      </c>
      <c r="BQ108" s="97">
        <f ca="1" t="shared" si="103"/>
        <v>11282862.981212465</v>
      </c>
      <c r="BR108" s="97">
        <f ca="1" t="shared" si="140"/>
        <v>10540626.359771213</v>
      </c>
      <c r="BT108" s="97">
        <f t="shared" si="141"/>
        <v>7332244.2139809625</v>
      </c>
      <c r="BU108" s="97">
        <f t="shared" si="142"/>
        <v>7550365.634163706</v>
      </c>
      <c r="BV108" s="97">
        <f t="shared" si="143"/>
        <v>7753889.305340592</v>
      </c>
      <c r="BW108" s="97">
        <f t="shared" si="144"/>
        <v>7753889.305340592</v>
      </c>
      <c r="BY108" s="97">
        <f ca="1" t="shared" si="145"/>
        <v>10904083.755654171</v>
      </c>
      <c r="BZ108" s="97">
        <f ca="1" t="shared" si="146"/>
        <v>11062465.13022187</v>
      </c>
      <c r="CA108" s="97">
        <f ca="1" t="shared" si="147"/>
        <v>11062465.13022187</v>
      </c>
      <c r="CB108" s="97">
        <f ca="1" t="shared" si="148"/>
        <v>10540626.359771213</v>
      </c>
    </row>
    <row r="109" spans="2:80" ht="12.75">
      <c r="B109" s="14">
        <v>10291</v>
      </c>
      <c r="C109" s="15" t="s">
        <v>108</v>
      </c>
      <c r="D109" s="16">
        <f>RHWM!D96</f>
        <v>1</v>
      </c>
      <c r="E109" s="16">
        <f>RHWM!E96</f>
        <v>0</v>
      </c>
      <c r="F109" s="18">
        <f>RHWM!M96</f>
        <v>78.184</v>
      </c>
      <c r="G109" s="18">
        <f>RHWM!N96</f>
        <v>78.386</v>
      </c>
      <c r="H109" s="18">
        <f>RHWM!O96</f>
        <v>79.182</v>
      </c>
      <c r="I109" s="18">
        <v>0</v>
      </c>
      <c r="J109" s="18">
        <v>0</v>
      </c>
      <c r="K109" s="18">
        <v>0</v>
      </c>
      <c r="L109" s="18">
        <v>0</v>
      </c>
      <c r="M109" s="18">
        <v>0</v>
      </c>
      <c r="N109" s="18">
        <v>0</v>
      </c>
      <c r="O109" s="81">
        <f t="shared" si="104"/>
        <v>79.182</v>
      </c>
      <c r="P109" s="63">
        <f t="shared" si="105"/>
        <v>78.386</v>
      </c>
      <c r="Q109" s="63">
        <f t="shared" si="106"/>
        <v>78.386</v>
      </c>
      <c r="R109" s="63">
        <f t="shared" si="107"/>
        <v>0</v>
      </c>
      <c r="S109" s="63">
        <f t="shared" si="108"/>
        <v>0.7960000000000065</v>
      </c>
      <c r="T109" s="67">
        <f t="shared" si="87"/>
        <v>33.949064274110405</v>
      </c>
      <c r="U109" s="138">
        <f ca="1" t="shared" si="88"/>
        <v>1.34</v>
      </c>
      <c r="V109" s="66">
        <f ca="1" t="shared" si="89"/>
        <v>105.03724</v>
      </c>
      <c r="W109" s="66">
        <f ca="1" t="shared" si="109"/>
        <v>79.182</v>
      </c>
      <c r="X109" s="66">
        <f ca="1" t="shared" si="110"/>
        <v>25.855239999999995</v>
      </c>
      <c r="Y109" s="63">
        <f ca="1" t="shared" si="111"/>
        <v>0</v>
      </c>
      <c r="Z109" s="67">
        <f ca="1" t="shared" si="72"/>
        <v>41.295094869639726</v>
      </c>
      <c r="AA109" s="68">
        <f ca="1" t="shared" si="90"/>
        <v>0.21638389017783366</v>
      </c>
      <c r="AB109" s="81">
        <f t="shared" si="91"/>
        <v>78.78399999999999</v>
      </c>
      <c r="AC109" s="63">
        <f t="shared" si="112"/>
        <v>78.386</v>
      </c>
      <c r="AD109" s="63">
        <f t="shared" si="113"/>
        <v>78.386</v>
      </c>
      <c r="AE109" s="63">
        <f t="shared" si="114"/>
        <v>0</v>
      </c>
      <c r="AF109" s="63">
        <f t="shared" si="115"/>
        <v>0.39799999999999613</v>
      </c>
      <c r="AG109" s="67">
        <f t="shared" si="116"/>
        <v>34.95898946171183</v>
      </c>
      <c r="AH109" s="65">
        <f ca="1" t="shared" si="117"/>
        <v>1.34</v>
      </c>
      <c r="AI109" s="66">
        <f ca="1" t="shared" si="118"/>
        <v>105.03724</v>
      </c>
      <c r="AJ109" s="66">
        <f ca="1" t="shared" si="119"/>
        <v>78.78399999999999</v>
      </c>
      <c r="AK109" s="66">
        <f ca="1" t="shared" si="120"/>
        <v>26.253240000000005</v>
      </c>
      <c r="AL109" s="63">
        <f ca="1" t="shared" si="121"/>
        <v>0</v>
      </c>
      <c r="AM109" s="67">
        <f ca="1" t="shared" si="122"/>
        <v>41.91921541069776</v>
      </c>
      <c r="AN109" s="65">
        <f ca="1" t="shared" si="123"/>
        <v>0.19909688627038213</v>
      </c>
      <c r="AO109" s="68">
        <f ca="1" t="shared" si="124"/>
        <v>0.015113672532494515</v>
      </c>
      <c r="AP109" s="81">
        <f t="shared" si="92"/>
        <v>79.182</v>
      </c>
      <c r="AQ109" s="63">
        <f t="shared" si="93"/>
        <v>78.386</v>
      </c>
      <c r="AR109" s="63">
        <f t="shared" si="125"/>
        <v>78.386</v>
      </c>
      <c r="AS109" s="63">
        <f t="shared" si="126"/>
        <v>0</v>
      </c>
      <c r="AT109" s="63">
        <f t="shared" si="127"/>
        <v>0.7960000000000065</v>
      </c>
      <c r="AU109" s="67">
        <f t="shared" si="128"/>
        <v>35.90132553133049</v>
      </c>
      <c r="AV109" s="69">
        <f ca="1" t="shared" si="94"/>
        <v>1.34</v>
      </c>
      <c r="AW109" s="66">
        <f ca="1" t="shared" si="95"/>
        <v>105.03724</v>
      </c>
      <c r="AX109" s="66">
        <f ca="1" t="shared" si="129"/>
        <v>79.182</v>
      </c>
      <c r="AY109" s="66">
        <f ca="1" t="shared" si="130"/>
        <v>25.855239999999995</v>
      </c>
      <c r="AZ109" s="63">
        <f ca="1" t="shared" si="131"/>
        <v>0</v>
      </c>
      <c r="BA109" s="67">
        <f ca="1" t="shared" si="96"/>
        <v>42.61295965900997</v>
      </c>
      <c r="BB109" s="65">
        <f ca="1" t="shared" si="132"/>
        <v>0.18694669426125632</v>
      </c>
      <c r="BC109" s="68">
        <f ca="1" t="shared" si="97"/>
        <v>0.03191334935857326</v>
      </c>
      <c r="BD109" s="81">
        <f t="shared" si="133"/>
        <v>78.386</v>
      </c>
      <c r="BE109" s="63">
        <f t="shared" si="134"/>
        <v>78.386</v>
      </c>
      <c r="BF109" s="67">
        <f t="shared" si="135"/>
        <v>35.90132553133049</v>
      </c>
      <c r="BG109" s="69">
        <f ca="1" t="shared" si="98"/>
        <v>1.34</v>
      </c>
      <c r="BH109" s="70">
        <f ca="1" t="shared" si="99"/>
        <v>105.03724</v>
      </c>
      <c r="BI109" s="70">
        <f ca="1" t="shared" si="136"/>
        <v>105.03724</v>
      </c>
      <c r="BJ109" s="67">
        <f ca="1" t="shared" si="137"/>
        <v>38.73350166549015</v>
      </c>
      <c r="BK109" s="65">
        <f ca="1" t="shared" si="138"/>
        <v>0.07888778735169732</v>
      </c>
      <c r="BL109" s="65">
        <f ca="1" t="shared" si="100"/>
        <v>-0.06203141589179073</v>
      </c>
      <c r="BM109" s="68">
        <f ca="1" t="shared" si="139"/>
        <v>-0.09103939328700328</v>
      </c>
      <c r="BO109" s="97">
        <f ca="1" t="shared" si="101"/>
        <v>37996699.64605121</v>
      </c>
      <c r="BP109" s="97">
        <f ca="1" t="shared" si="102"/>
        <v>38570969.3218172</v>
      </c>
      <c r="BQ109" s="97">
        <f ca="1" t="shared" si="103"/>
        <v>39209301.59632844</v>
      </c>
      <c r="BR109" s="97">
        <f ca="1" t="shared" si="140"/>
        <v>35639710.56779156</v>
      </c>
      <c r="BT109" s="97">
        <f t="shared" si="141"/>
        <v>23311510.645188063</v>
      </c>
      <c r="BU109" s="97">
        <f t="shared" si="142"/>
        <v>24004987.248004712</v>
      </c>
      <c r="BV109" s="97">
        <f t="shared" si="143"/>
        <v>24652053.015146118</v>
      </c>
      <c r="BW109" s="97">
        <f t="shared" si="144"/>
        <v>24652053.015146118</v>
      </c>
      <c r="BY109" s="97">
        <f ca="1" t="shared" si="145"/>
        <v>37996699.64605122</v>
      </c>
      <c r="BZ109" s="97">
        <f ca="1" t="shared" si="146"/>
        <v>38570969.32181719</v>
      </c>
      <c r="CA109" s="97">
        <f ca="1" t="shared" si="147"/>
        <v>38570969.32181719</v>
      </c>
      <c r="CB109" s="97">
        <f ca="1" t="shared" si="148"/>
        <v>35639710.56779156</v>
      </c>
    </row>
    <row r="110" spans="2:80" ht="12.75">
      <c r="B110" s="14">
        <v>10294</v>
      </c>
      <c r="C110" s="15" t="s">
        <v>109</v>
      </c>
      <c r="D110" s="16">
        <f>RHWM!D97</f>
        <v>1</v>
      </c>
      <c r="E110" s="16">
        <f>RHWM!E97</f>
        <v>0</v>
      </c>
      <c r="F110" s="18">
        <f>RHWM!M97</f>
        <v>36.787</v>
      </c>
      <c r="G110" s="18">
        <f>RHWM!N97</f>
        <v>36.972</v>
      </c>
      <c r="H110" s="18">
        <f>RHWM!O97</f>
        <v>36.327</v>
      </c>
      <c r="I110" s="18">
        <f>MAX(F110-$H110,0)</f>
        <v>0.46000000000000085</v>
      </c>
      <c r="J110" s="18">
        <f>MAX(G110-$H110,0)</f>
        <v>0.6450000000000031</v>
      </c>
      <c r="K110" s="18">
        <f>I110</f>
        <v>0.46000000000000085</v>
      </c>
      <c r="L110" s="18">
        <f>J110</f>
        <v>0.6450000000000031</v>
      </c>
      <c r="M110" s="18">
        <v>0</v>
      </c>
      <c r="N110" s="18">
        <v>0</v>
      </c>
      <c r="O110" s="81">
        <f t="shared" si="104"/>
        <v>36.327</v>
      </c>
      <c r="P110" s="63">
        <f t="shared" si="105"/>
        <v>36.972</v>
      </c>
      <c r="Q110" s="63">
        <f t="shared" si="106"/>
        <v>36.327</v>
      </c>
      <c r="R110" s="63">
        <f t="shared" si="107"/>
        <v>0.6450000000000031</v>
      </c>
      <c r="S110" s="63">
        <f t="shared" si="108"/>
        <v>0</v>
      </c>
      <c r="T110" s="67">
        <f t="shared" si="87"/>
        <v>34.45796975780615</v>
      </c>
      <c r="U110" s="138">
        <f ca="1" t="shared" si="88"/>
        <v>1.06</v>
      </c>
      <c r="V110" s="66">
        <f ca="1" t="shared" si="89"/>
        <v>39.19032</v>
      </c>
      <c r="W110" s="66">
        <f ca="1" t="shared" si="109"/>
        <v>36.327</v>
      </c>
      <c r="X110" s="66">
        <f ca="1" t="shared" si="110"/>
        <v>2.8633200000000016</v>
      </c>
      <c r="Y110" s="63">
        <f ca="1" t="shared" si="111"/>
        <v>0</v>
      </c>
      <c r="Z110" s="67">
        <f ca="1" t="shared" si="72"/>
        <v>36.28386775782213</v>
      </c>
      <c r="AA110" s="68">
        <f ca="1" t="shared" si="90"/>
        <v>0.05298913467188071</v>
      </c>
      <c r="AB110" s="81">
        <f t="shared" si="91"/>
        <v>36.6495</v>
      </c>
      <c r="AC110" s="63">
        <f t="shared" si="112"/>
        <v>36.972</v>
      </c>
      <c r="AD110" s="63">
        <f t="shared" si="113"/>
        <v>36.6495</v>
      </c>
      <c r="AE110" s="63">
        <f t="shared" si="114"/>
        <v>0.322499999999998</v>
      </c>
      <c r="AF110" s="63">
        <f t="shared" si="115"/>
        <v>0</v>
      </c>
      <c r="AG110" s="67">
        <f t="shared" si="116"/>
        <v>35.20463281069479</v>
      </c>
      <c r="AH110" s="65">
        <f ca="1" t="shared" si="117"/>
        <v>1.06</v>
      </c>
      <c r="AI110" s="66">
        <f ca="1" t="shared" si="118"/>
        <v>39.19032</v>
      </c>
      <c r="AJ110" s="66">
        <f ca="1" t="shared" si="119"/>
        <v>36.6495</v>
      </c>
      <c r="AK110" s="66">
        <f ca="1" t="shared" si="120"/>
        <v>2.5408199999999965</v>
      </c>
      <c r="AL110" s="63">
        <f ca="1" t="shared" si="121"/>
        <v>0</v>
      </c>
      <c r="AM110" s="67">
        <f ca="1" t="shared" si="122"/>
        <v>36.68700021408248</v>
      </c>
      <c r="AN110" s="65">
        <f ca="1" t="shared" si="123"/>
        <v>0.0421071684331662</v>
      </c>
      <c r="AO110" s="68">
        <f ca="1" t="shared" si="124"/>
        <v>0.01111051498013027</v>
      </c>
      <c r="AP110" s="81">
        <f t="shared" si="92"/>
        <v>36.972</v>
      </c>
      <c r="AQ110" s="63">
        <f t="shared" si="93"/>
        <v>36.972</v>
      </c>
      <c r="AR110" s="63">
        <f t="shared" si="125"/>
        <v>36.972</v>
      </c>
      <c r="AS110" s="63">
        <f t="shared" si="126"/>
        <v>0</v>
      </c>
      <c r="AT110" s="63">
        <f t="shared" si="127"/>
        <v>0</v>
      </c>
      <c r="AU110" s="67">
        <f t="shared" si="128"/>
        <v>35.90132553133049</v>
      </c>
      <c r="AV110" s="69">
        <f ca="1" t="shared" si="94"/>
        <v>1.06</v>
      </c>
      <c r="AW110" s="66">
        <f ca="1" t="shared" si="95"/>
        <v>39.19032</v>
      </c>
      <c r="AX110" s="66">
        <f ca="1" t="shared" si="129"/>
        <v>36.972</v>
      </c>
      <c r="AY110" s="66">
        <f ca="1" t="shared" si="130"/>
        <v>2.2183199999999985</v>
      </c>
      <c r="AZ110" s="63">
        <f ca="1" t="shared" si="131"/>
        <v>0</v>
      </c>
      <c r="BA110" s="67">
        <f ca="1" t="shared" si="96"/>
        <v>37.45661407244915</v>
      </c>
      <c r="BB110" s="65">
        <f ca="1" t="shared" si="132"/>
        <v>0.04332120104483006</v>
      </c>
      <c r="BC110" s="68">
        <f ca="1" t="shared" si="97"/>
        <v>0.032321425115275915</v>
      </c>
      <c r="BD110" s="81">
        <f t="shared" si="133"/>
        <v>36.972</v>
      </c>
      <c r="BE110" s="63">
        <f t="shared" si="134"/>
        <v>36.972</v>
      </c>
      <c r="BF110" s="67">
        <f t="shared" si="135"/>
        <v>35.90132553133049</v>
      </c>
      <c r="BG110" s="69">
        <f ca="1" t="shared" si="98"/>
        <v>1.06</v>
      </c>
      <c r="BH110" s="70">
        <f ca="1" t="shared" si="99"/>
        <v>39.19032</v>
      </c>
      <c r="BI110" s="70">
        <f ca="1" t="shared" si="136"/>
        <v>39.19032</v>
      </c>
      <c r="BJ110" s="67">
        <f ca="1" t="shared" si="137"/>
        <v>38.73350166549015</v>
      </c>
      <c r="BK110" s="65">
        <f ca="1" t="shared" si="138"/>
        <v>0.07888778735169732</v>
      </c>
      <c r="BL110" s="65">
        <f ca="1" t="shared" si="100"/>
        <v>0.0675130315218373</v>
      </c>
      <c r="BM110" s="68">
        <f ca="1" t="shared" si="139"/>
        <v>0.03408977625610343</v>
      </c>
      <c r="BO110" s="97">
        <f ca="1" t="shared" si="101"/>
        <v>12456513.161216568</v>
      </c>
      <c r="BP110" s="97">
        <f ca="1" t="shared" si="102"/>
        <v>12594911.437294455</v>
      </c>
      <c r="BQ110" s="97">
        <f ca="1" t="shared" si="103"/>
        <v>12859125.41855428</v>
      </c>
      <c r="BR110" s="97">
        <f ca="1" t="shared" si="140"/>
        <v>13297490.126921967</v>
      </c>
      <c r="BT110" s="97">
        <f t="shared" si="141"/>
        <v>11160065.307077933</v>
      </c>
      <c r="BU110" s="97">
        <f t="shared" si="142"/>
        <v>11401890.594266588</v>
      </c>
      <c r="BV110" s="97">
        <f t="shared" si="143"/>
        <v>11627531.754088515</v>
      </c>
      <c r="BW110" s="97">
        <f t="shared" si="144"/>
        <v>11627531.754088515</v>
      </c>
      <c r="BY110" s="97">
        <f ca="1" t="shared" si="145"/>
        <v>12456513.16121657</v>
      </c>
      <c r="BZ110" s="97">
        <f ca="1" t="shared" si="146"/>
        <v>12594911.437294457</v>
      </c>
      <c r="CA110" s="97">
        <f ca="1" t="shared" si="147"/>
        <v>12594911.437294457</v>
      </c>
      <c r="CB110" s="97">
        <f ca="1" t="shared" si="148"/>
        <v>13297490.126921965</v>
      </c>
    </row>
    <row r="111" spans="2:80" ht="12.75">
      <c r="B111" s="14">
        <v>10304</v>
      </c>
      <c r="C111" s="15" t="s">
        <v>110</v>
      </c>
      <c r="D111" s="16">
        <f>RHWM!D98</f>
        <v>1</v>
      </c>
      <c r="E111" s="16">
        <f>RHWM!E98</f>
        <v>0</v>
      </c>
      <c r="F111" s="18">
        <f>RHWM!M98</f>
        <v>13.414</v>
      </c>
      <c r="G111" s="18">
        <f>RHWM!N98</f>
        <v>13.445</v>
      </c>
      <c r="H111" s="18">
        <f>RHWM!O98</f>
        <v>14.068</v>
      </c>
      <c r="I111" s="18">
        <v>0</v>
      </c>
      <c r="J111" s="18">
        <v>0</v>
      </c>
      <c r="K111" s="18">
        <v>0</v>
      </c>
      <c r="L111" s="18">
        <v>0</v>
      </c>
      <c r="M111" s="18">
        <v>0</v>
      </c>
      <c r="N111" s="18">
        <v>0</v>
      </c>
      <c r="O111" s="81">
        <f t="shared" si="104"/>
        <v>14.068</v>
      </c>
      <c r="P111" s="63">
        <f t="shared" si="105"/>
        <v>13.445</v>
      </c>
      <c r="Q111" s="63">
        <f t="shared" si="106"/>
        <v>13.445</v>
      </c>
      <c r="R111" s="63">
        <f t="shared" si="107"/>
        <v>0</v>
      </c>
      <c r="S111" s="63">
        <f t="shared" si="108"/>
        <v>0.6229999999999993</v>
      </c>
      <c r="T111" s="67">
        <f t="shared" si="87"/>
        <v>33.949064274110405</v>
      </c>
      <c r="U111" s="138">
        <f ca="1" t="shared" si="88"/>
        <v>0.91</v>
      </c>
      <c r="V111" s="66">
        <f ca="1" t="shared" si="89"/>
        <v>12.234950000000001</v>
      </c>
      <c r="W111" s="66">
        <f ca="1" t="shared" si="109"/>
        <v>12.234950000000001</v>
      </c>
      <c r="X111" s="66">
        <f ca="1" t="shared" si="110"/>
        <v>0</v>
      </c>
      <c r="Y111" s="63">
        <f ca="1" t="shared" si="111"/>
        <v>1.8330499999999983</v>
      </c>
      <c r="Z111" s="67">
        <f ca="1" t="shared" si="72"/>
        <v>34.16862471073118</v>
      </c>
      <c r="AA111" s="68">
        <f ca="1" t="shared" si="90"/>
        <v>0.006467348697684505</v>
      </c>
      <c r="AB111" s="81">
        <f t="shared" si="91"/>
        <v>13.756499999999999</v>
      </c>
      <c r="AC111" s="63">
        <f t="shared" si="112"/>
        <v>13.445</v>
      </c>
      <c r="AD111" s="63">
        <f t="shared" si="113"/>
        <v>13.445</v>
      </c>
      <c r="AE111" s="63">
        <f t="shared" si="114"/>
        <v>0</v>
      </c>
      <c r="AF111" s="63">
        <f t="shared" si="115"/>
        <v>0.3114999999999988</v>
      </c>
      <c r="AG111" s="67">
        <f t="shared" si="116"/>
        <v>34.95898946171183</v>
      </c>
      <c r="AH111" s="65">
        <f ca="1" t="shared" si="117"/>
        <v>0.91</v>
      </c>
      <c r="AI111" s="66">
        <f ca="1" t="shared" si="118"/>
        <v>12.234950000000001</v>
      </c>
      <c r="AJ111" s="66">
        <f ca="1" t="shared" si="119"/>
        <v>12.234950000000001</v>
      </c>
      <c r="AK111" s="66">
        <f ca="1" t="shared" si="120"/>
        <v>0</v>
      </c>
      <c r="AL111" s="63">
        <f ca="1" t="shared" si="121"/>
        <v>1.5215499999999977</v>
      </c>
      <c r="AM111" s="67">
        <f ca="1" t="shared" si="122"/>
        <v>34.85446513131041</v>
      </c>
      <c r="AN111" s="65">
        <f ca="1" t="shared" si="123"/>
        <v>-0.0029899128095763894</v>
      </c>
      <c r="AO111" s="68">
        <f ca="1" t="shared" si="124"/>
        <v>0.020072227851881674</v>
      </c>
      <c r="AP111" s="81">
        <f t="shared" si="92"/>
        <v>14.068</v>
      </c>
      <c r="AQ111" s="63">
        <f t="shared" si="93"/>
        <v>13.445</v>
      </c>
      <c r="AR111" s="63">
        <f t="shared" si="125"/>
        <v>13.445</v>
      </c>
      <c r="AS111" s="63">
        <f t="shared" si="126"/>
        <v>0</v>
      </c>
      <c r="AT111" s="63">
        <f t="shared" si="127"/>
        <v>0.6229999999999993</v>
      </c>
      <c r="AU111" s="67">
        <f t="shared" si="128"/>
        <v>35.90132553133049</v>
      </c>
      <c r="AV111" s="69">
        <f ca="1" t="shared" si="94"/>
        <v>0.91</v>
      </c>
      <c r="AW111" s="66">
        <f ca="1" t="shared" si="95"/>
        <v>12.234950000000001</v>
      </c>
      <c r="AX111" s="66">
        <f ca="1" t="shared" si="129"/>
        <v>12.234950000000001</v>
      </c>
      <c r="AY111" s="66">
        <f ca="1" t="shared" si="130"/>
        <v>0</v>
      </c>
      <c r="AZ111" s="63">
        <f ca="1" t="shared" si="131"/>
        <v>1.8330499999999983</v>
      </c>
      <c r="BA111" s="67">
        <f ca="1" t="shared" si="96"/>
        <v>35.9168109167961</v>
      </c>
      <c r="BB111" s="65">
        <f ca="1" t="shared" si="132"/>
        <v>0.00043133185854360434</v>
      </c>
      <c r="BC111" s="68">
        <f ca="1" t="shared" si="97"/>
        <v>0.051163493434837504</v>
      </c>
      <c r="BD111" s="81">
        <f t="shared" si="133"/>
        <v>13.445</v>
      </c>
      <c r="BE111" s="63">
        <f t="shared" si="134"/>
        <v>13.445</v>
      </c>
      <c r="BF111" s="67">
        <f t="shared" si="135"/>
        <v>35.90132553133049</v>
      </c>
      <c r="BG111" s="69">
        <f ca="1" t="shared" si="98"/>
        <v>0.91</v>
      </c>
      <c r="BH111" s="70">
        <f ca="1" t="shared" si="99"/>
        <v>12.234950000000001</v>
      </c>
      <c r="BI111" s="70">
        <f ca="1" t="shared" si="136"/>
        <v>12.234950000000001</v>
      </c>
      <c r="BJ111" s="67">
        <f ca="1" t="shared" si="137"/>
        <v>38.73350166549015</v>
      </c>
      <c r="BK111" s="65">
        <f ca="1" t="shared" si="138"/>
        <v>0.07888778735169732</v>
      </c>
      <c r="BL111" s="65">
        <f ca="1" t="shared" si="100"/>
        <v>0.13359849842962235</v>
      </c>
      <c r="BM111" s="68">
        <f ca="1" t="shared" si="139"/>
        <v>0.07842262931469945</v>
      </c>
      <c r="BO111" s="97">
        <f ca="1" t="shared" si="101"/>
        <v>3662130.3945639497</v>
      </c>
      <c r="BP111" s="97">
        <f ca="1" t="shared" si="102"/>
        <v>3735637.5102669387</v>
      </c>
      <c r="BQ111" s="97">
        <f ca="1" t="shared" si="103"/>
        <v>3849497.7789637414</v>
      </c>
      <c r="BR111" s="97">
        <f ca="1" t="shared" si="140"/>
        <v>4151385.5163311735</v>
      </c>
      <c r="BT111" s="97">
        <f t="shared" si="141"/>
        <v>3998459.68188903</v>
      </c>
      <c r="BU111" s="97">
        <f t="shared" si="142"/>
        <v>4117406.852619388</v>
      </c>
      <c r="BV111" s="97">
        <f t="shared" si="143"/>
        <v>4228393.498694149</v>
      </c>
      <c r="BW111" s="97">
        <f t="shared" si="144"/>
        <v>4228393.498694149</v>
      </c>
      <c r="BY111" s="97">
        <f ca="1" t="shared" si="145"/>
        <v>3662130.3945639497</v>
      </c>
      <c r="BZ111" s="97">
        <f ca="1" t="shared" si="146"/>
        <v>3735637.510266939</v>
      </c>
      <c r="CA111" s="97">
        <f ca="1" t="shared" si="147"/>
        <v>3735637.510266939</v>
      </c>
      <c r="CB111" s="97">
        <f ca="1" t="shared" si="148"/>
        <v>4151385.5163311735</v>
      </c>
    </row>
    <row r="112" spans="2:80" ht="12.75">
      <c r="B112" s="14">
        <v>10306</v>
      </c>
      <c r="C112" s="15" t="s">
        <v>111</v>
      </c>
      <c r="D112" s="16">
        <f>RHWM!D99</f>
        <v>1</v>
      </c>
      <c r="E112" s="16">
        <f>RHWM!E99</f>
        <v>0</v>
      </c>
      <c r="F112" s="18">
        <f>RHWM!M99</f>
        <v>25.768999999999988</v>
      </c>
      <c r="G112" s="18">
        <f>RHWM!N99</f>
        <v>25.76899999999999</v>
      </c>
      <c r="H112" s="18">
        <f>RHWM!O99</f>
        <v>25.769</v>
      </c>
      <c r="I112" s="18">
        <v>0</v>
      </c>
      <c r="J112" s="18">
        <v>0</v>
      </c>
      <c r="K112" s="18">
        <v>0</v>
      </c>
      <c r="L112" s="18">
        <v>0</v>
      </c>
      <c r="M112" s="18">
        <v>0</v>
      </c>
      <c r="N112" s="18">
        <v>0</v>
      </c>
      <c r="O112" s="81">
        <f t="shared" si="104"/>
        <v>25.769</v>
      </c>
      <c r="P112" s="63">
        <f t="shared" si="105"/>
        <v>25.76899999999999</v>
      </c>
      <c r="Q112" s="63">
        <f t="shared" si="106"/>
        <v>25.76899999999999</v>
      </c>
      <c r="R112" s="63">
        <f t="shared" si="107"/>
        <v>0</v>
      </c>
      <c r="S112" s="63">
        <f t="shared" si="108"/>
        <v>7.105427357601002E-15</v>
      </c>
      <c r="T112" s="67">
        <f t="shared" si="87"/>
        <v>33.949064274110405</v>
      </c>
      <c r="U112" s="138">
        <f ca="1" t="shared" si="88"/>
        <v>1.3</v>
      </c>
      <c r="V112" s="66">
        <f ca="1" t="shared" si="89"/>
        <v>33.49969999999999</v>
      </c>
      <c r="W112" s="66">
        <f ca="1" t="shared" si="109"/>
        <v>25.769</v>
      </c>
      <c r="X112" s="66">
        <f ca="1" t="shared" si="110"/>
        <v>7.730699999999992</v>
      </c>
      <c r="Y112" s="63">
        <f ca="1" t="shared" si="111"/>
        <v>0</v>
      </c>
      <c r="Z112" s="67">
        <f ca="1" t="shared" si="72"/>
        <v>40.849711315947054</v>
      </c>
      <c r="AA112" s="68">
        <f ca="1" t="shared" si="90"/>
        <v>0.20326471993807171</v>
      </c>
      <c r="AB112" s="81">
        <f t="shared" si="91"/>
        <v>25.768999999999995</v>
      </c>
      <c r="AC112" s="63">
        <f t="shared" si="112"/>
        <v>25.76899999999999</v>
      </c>
      <c r="AD112" s="63">
        <f t="shared" si="113"/>
        <v>25.76899999999999</v>
      </c>
      <c r="AE112" s="63">
        <f t="shared" si="114"/>
        <v>0</v>
      </c>
      <c r="AF112" s="63">
        <f t="shared" si="115"/>
        <v>3.552713678800501E-15</v>
      </c>
      <c r="AG112" s="67">
        <f t="shared" si="116"/>
        <v>34.95898946171183</v>
      </c>
      <c r="AH112" s="65">
        <f ca="1" t="shared" si="117"/>
        <v>1.3</v>
      </c>
      <c r="AI112" s="66">
        <f ca="1" t="shared" si="118"/>
        <v>33.49969999999999</v>
      </c>
      <c r="AJ112" s="66">
        <f ca="1" t="shared" si="119"/>
        <v>25.768999999999995</v>
      </c>
      <c r="AK112" s="66">
        <f ca="1" t="shared" si="120"/>
        <v>7.730699999999995</v>
      </c>
      <c r="AL112" s="63">
        <f ca="1" t="shared" si="121"/>
        <v>0</v>
      </c>
      <c r="AM112" s="67">
        <f ca="1" t="shared" si="122"/>
        <v>41.37728087023878</v>
      </c>
      <c r="AN112" s="65">
        <f ca="1" t="shared" si="123"/>
        <v>0.18359487809441566</v>
      </c>
      <c r="AO112" s="68">
        <f ca="1" t="shared" si="124"/>
        <v>0.012914890639282639</v>
      </c>
      <c r="AP112" s="81">
        <f t="shared" si="92"/>
        <v>25.769</v>
      </c>
      <c r="AQ112" s="63">
        <f t="shared" si="93"/>
        <v>25.76899999999999</v>
      </c>
      <c r="AR112" s="63">
        <f t="shared" si="125"/>
        <v>25.76899999999999</v>
      </c>
      <c r="AS112" s="63">
        <f t="shared" si="126"/>
        <v>0</v>
      </c>
      <c r="AT112" s="63">
        <f t="shared" si="127"/>
        <v>7.105427357601002E-15</v>
      </c>
      <c r="AU112" s="67">
        <f t="shared" si="128"/>
        <v>35.90132553133049</v>
      </c>
      <c r="AV112" s="69">
        <f ca="1" t="shared" si="94"/>
        <v>1.3</v>
      </c>
      <c r="AW112" s="66">
        <f ca="1" t="shared" si="95"/>
        <v>33.49969999999999</v>
      </c>
      <c r="AX112" s="66">
        <f ca="1" t="shared" si="129"/>
        <v>25.769</v>
      </c>
      <c r="AY112" s="66">
        <f ca="1" t="shared" si="130"/>
        <v>7.730699999999992</v>
      </c>
      <c r="AZ112" s="63">
        <f ca="1" t="shared" si="131"/>
        <v>0</v>
      </c>
      <c r="BA112" s="67">
        <f ca="1" t="shared" si="96"/>
        <v>42.194469935997</v>
      </c>
      <c r="BB112" s="65">
        <f ca="1" t="shared" si="132"/>
        <v>0.17529002931032678</v>
      </c>
      <c r="BC112" s="68">
        <f ca="1" t="shared" si="97"/>
        <v>0.03291966030430604</v>
      </c>
      <c r="BD112" s="81">
        <f t="shared" si="133"/>
        <v>25.76899999999999</v>
      </c>
      <c r="BE112" s="63">
        <f t="shared" si="134"/>
        <v>25.76899999999999</v>
      </c>
      <c r="BF112" s="67">
        <f t="shared" si="135"/>
        <v>35.90132553133049</v>
      </c>
      <c r="BG112" s="69">
        <f ca="1" t="shared" si="98"/>
        <v>1.3</v>
      </c>
      <c r="BH112" s="70">
        <f ca="1" t="shared" si="99"/>
        <v>33.49969999999999</v>
      </c>
      <c r="BI112" s="70">
        <f ca="1" t="shared" si="136"/>
        <v>33.49969999999999</v>
      </c>
      <c r="BJ112" s="67">
        <f ca="1" t="shared" si="137"/>
        <v>38.73350166549015</v>
      </c>
      <c r="BK112" s="65">
        <f ca="1" t="shared" si="138"/>
        <v>0.07888778735169732</v>
      </c>
      <c r="BL112" s="65">
        <f ca="1" t="shared" si="100"/>
        <v>-0.05180476390859512</v>
      </c>
      <c r="BM112" s="68">
        <f ca="1" t="shared" si="139"/>
        <v>-0.08202421492097522</v>
      </c>
      <c r="BO112" s="97">
        <f ca="1" t="shared" si="101"/>
        <v>11987648.92973648</v>
      </c>
      <c r="BP112" s="97">
        <f ca="1" t="shared" si="102"/>
        <v>12142468.104686141</v>
      </c>
      <c r="BQ112" s="97">
        <f ca="1" t="shared" si="103"/>
        <v>12382278.260350682</v>
      </c>
      <c r="BR112" s="97">
        <f ca="1" t="shared" si="140"/>
        <v>11366631.60711236</v>
      </c>
      <c r="BT112" s="97">
        <f t="shared" si="141"/>
        <v>7663540.910568864</v>
      </c>
      <c r="BU112" s="97">
        <f t="shared" si="142"/>
        <v>7891517.827084342</v>
      </c>
      <c r="BV112" s="97">
        <f t="shared" si="143"/>
        <v>8104237.416723651</v>
      </c>
      <c r="BW112" s="97">
        <f t="shared" si="144"/>
        <v>8104237.416723651</v>
      </c>
      <c r="BY112" s="97">
        <f ca="1" t="shared" si="145"/>
        <v>11987648.929736482</v>
      </c>
      <c r="BZ112" s="97">
        <f ca="1" t="shared" si="146"/>
        <v>12142468.104686141</v>
      </c>
      <c r="CA112" s="97">
        <f ca="1" t="shared" si="147"/>
        <v>12142468.104686141</v>
      </c>
      <c r="CB112" s="97">
        <f ca="1" t="shared" si="148"/>
        <v>11366631.60711236</v>
      </c>
    </row>
    <row r="113" spans="2:80" ht="12.75">
      <c r="B113" s="14">
        <v>10307</v>
      </c>
      <c r="C113" s="15" t="s">
        <v>112</v>
      </c>
      <c r="D113" s="16">
        <f>RHWM!D100</f>
        <v>1</v>
      </c>
      <c r="E113" s="16">
        <f>RHWM!E100</f>
        <v>0</v>
      </c>
      <c r="F113" s="18">
        <f>RHWM!M100</f>
        <v>68.665</v>
      </c>
      <c r="G113" s="18">
        <f>RHWM!N100</f>
        <v>68.701</v>
      </c>
      <c r="H113" s="18">
        <f>RHWM!O100</f>
        <v>71.985</v>
      </c>
      <c r="I113" s="18">
        <v>0</v>
      </c>
      <c r="J113" s="18">
        <v>0</v>
      </c>
      <c r="K113" s="18">
        <v>0</v>
      </c>
      <c r="L113" s="18">
        <v>0</v>
      </c>
      <c r="M113" s="18">
        <v>0</v>
      </c>
      <c r="N113" s="18">
        <v>0</v>
      </c>
      <c r="O113" s="81">
        <f t="shared" si="104"/>
        <v>71.985</v>
      </c>
      <c r="P113" s="63">
        <f t="shared" si="105"/>
        <v>68.701</v>
      </c>
      <c r="Q113" s="63">
        <f t="shared" si="106"/>
        <v>68.701</v>
      </c>
      <c r="R113" s="63">
        <f t="shared" si="107"/>
        <v>0</v>
      </c>
      <c r="S113" s="63">
        <f t="shared" si="108"/>
        <v>3.284000000000006</v>
      </c>
      <c r="T113" s="67">
        <f aca="true" t="shared" si="149" ref="T113:T144">(Q113*$T$14+R113*$T$5)/(Q113+R113)</f>
        <v>33.949064274110405</v>
      </c>
      <c r="U113" s="138">
        <f aca="true" t="shared" si="150" ref="U113:U144">RANDBETWEEN($Z$2,$Z$3)/100</f>
        <v>0.99</v>
      </c>
      <c r="V113" s="66">
        <f aca="true" t="shared" si="151" ref="V113:V144">G113*U113</f>
        <v>68.01398999999999</v>
      </c>
      <c r="W113" s="66">
        <f ca="1" t="shared" si="109"/>
        <v>68.01398999999999</v>
      </c>
      <c r="X113" s="66">
        <f ca="1" t="shared" si="110"/>
        <v>0</v>
      </c>
      <c r="Y113" s="63">
        <f ca="1" t="shared" si="111"/>
        <v>3.971010000000007</v>
      </c>
      <c r="Z113" s="67">
        <f aca="true" t="shared" si="152" ref="Z113:Z151">(W113*$Z$14+X113*$T$5)/(W113+X113)</f>
        <v>34.16862471073118</v>
      </c>
      <c r="AA113" s="68">
        <f aca="true" t="shared" si="153" ref="AA113:AA144">Z113/T113-1</f>
        <v>0.006467348697684505</v>
      </c>
      <c r="AB113" s="81">
        <f aca="true" t="shared" si="154" ref="AB113:AB144">O113+R113*$AB$12-S113*$AB$12</f>
        <v>70.34299999999999</v>
      </c>
      <c r="AC113" s="63">
        <f t="shared" si="112"/>
        <v>68.701</v>
      </c>
      <c r="AD113" s="63">
        <f t="shared" si="113"/>
        <v>68.701</v>
      </c>
      <c r="AE113" s="63">
        <f t="shared" si="114"/>
        <v>0</v>
      </c>
      <c r="AF113" s="63">
        <f t="shared" si="115"/>
        <v>1.641999999999996</v>
      </c>
      <c r="AG113" s="67">
        <f t="shared" si="116"/>
        <v>34.95898946171183</v>
      </c>
      <c r="AH113" s="65">
        <f ca="1" t="shared" si="117"/>
        <v>0.99</v>
      </c>
      <c r="AI113" s="66">
        <f ca="1" t="shared" si="118"/>
        <v>68.01398999999999</v>
      </c>
      <c r="AJ113" s="66">
        <f ca="1" t="shared" si="119"/>
        <v>68.01398999999999</v>
      </c>
      <c r="AK113" s="66">
        <f ca="1" t="shared" si="120"/>
        <v>0</v>
      </c>
      <c r="AL113" s="63">
        <f ca="1" t="shared" si="121"/>
        <v>2.3290099999999967</v>
      </c>
      <c r="AM113" s="67">
        <f ca="1" t="shared" si="122"/>
        <v>34.85446513131041</v>
      </c>
      <c r="AN113" s="65">
        <f ca="1" t="shared" si="123"/>
        <v>-0.0029899128095763894</v>
      </c>
      <c r="AO113" s="68">
        <f ca="1" t="shared" si="124"/>
        <v>0.020072227851881674</v>
      </c>
      <c r="AP113" s="81">
        <f aca="true" t="shared" si="155" ref="AP113:AP144">O113+R113</f>
        <v>71.985</v>
      </c>
      <c r="AQ113" s="63">
        <f aca="true" t="shared" si="156" ref="AQ113:AQ144">P113</f>
        <v>68.701</v>
      </c>
      <c r="AR113" s="63">
        <f t="shared" si="125"/>
        <v>68.701</v>
      </c>
      <c r="AS113" s="63">
        <f t="shared" si="126"/>
        <v>0</v>
      </c>
      <c r="AT113" s="63">
        <f t="shared" si="127"/>
        <v>3.284000000000006</v>
      </c>
      <c r="AU113" s="67">
        <f t="shared" si="128"/>
        <v>35.90132553133049</v>
      </c>
      <c r="AV113" s="69">
        <f aca="true" t="shared" si="157" ref="AV113:AV144">U113</f>
        <v>0.99</v>
      </c>
      <c r="AW113" s="66">
        <f aca="true" t="shared" si="158" ref="AW113:AW144">V113</f>
        <v>68.01398999999999</v>
      </c>
      <c r="AX113" s="66">
        <f ca="1" t="shared" si="129"/>
        <v>68.01398999999999</v>
      </c>
      <c r="AY113" s="66">
        <f ca="1" t="shared" si="130"/>
        <v>0</v>
      </c>
      <c r="AZ113" s="63">
        <f ca="1" t="shared" si="131"/>
        <v>3.971010000000007</v>
      </c>
      <c r="BA113" s="67">
        <f aca="true" t="shared" si="159" ref="BA113:BA144">(AX113*$BA$14+AY113*$T$5)/(AX113+AY113)</f>
        <v>35.9168109167961</v>
      </c>
      <c r="BB113" s="65">
        <f ca="1" t="shared" si="132"/>
        <v>0.00043133185854360434</v>
      </c>
      <c r="BC113" s="68">
        <f aca="true" t="shared" si="160" ref="BC113:BC144">BA113/Z113-1</f>
        <v>0.051163493434837504</v>
      </c>
      <c r="BD113" s="81">
        <f t="shared" si="133"/>
        <v>68.701</v>
      </c>
      <c r="BE113" s="63">
        <f t="shared" si="134"/>
        <v>68.701</v>
      </c>
      <c r="BF113" s="67">
        <f t="shared" si="135"/>
        <v>35.90132553133049</v>
      </c>
      <c r="BG113" s="69">
        <f aca="true" t="shared" si="161" ref="BG113:BG144">U113</f>
        <v>0.99</v>
      </c>
      <c r="BH113" s="70">
        <f aca="true" t="shared" si="162" ref="BH113:BH144">V113</f>
        <v>68.01398999999999</v>
      </c>
      <c r="BI113" s="70">
        <f ca="1" t="shared" si="136"/>
        <v>68.01398999999999</v>
      </c>
      <c r="BJ113" s="67">
        <f ca="1" t="shared" si="137"/>
        <v>38.73350166549015</v>
      </c>
      <c r="BK113" s="65">
        <f ca="1" t="shared" si="138"/>
        <v>0.07888778735169732</v>
      </c>
      <c r="BL113" s="65">
        <f aca="true" t="shared" si="163" ref="BL113:BL144">BJ113/Z113-1</f>
        <v>0.13359849842962235</v>
      </c>
      <c r="BM113" s="68">
        <f ca="1" t="shared" si="139"/>
        <v>0.07842262931469945</v>
      </c>
      <c r="BO113" s="97">
        <f aca="true" t="shared" si="164" ref="BO113:BO144">W113*$Z$14*8760+X113*$T$5*8760</f>
        <v>20357753.814651348</v>
      </c>
      <c r="BP113" s="97">
        <f aca="true" t="shared" si="165" ref="BP113:BP144">AJ113*$AM$14*8760+AK113*$T$5*8760</f>
        <v>20766379.28777154</v>
      </c>
      <c r="BQ113" s="97">
        <f aca="true" t="shared" si="166" ref="BQ113:BQ144">AX113*$BA$14*8760+AY113*$T$5*8760</f>
        <v>21399327.618295297</v>
      </c>
      <c r="BR113" s="97">
        <f ca="1" t="shared" si="140"/>
        <v>23077519.15568868</v>
      </c>
      <c r="BT113" s="97">
        <f t="shared" si="141"/>
        <v>20431251.66273397</v>
      </c>
      <c r="BU113" s="97">
        <f t="shared" si="142"/>
        <v>21039045.606679402</v>
      </c>
      <c r="BV113" s="97">
        <f t="shared" si="143"/>
        <v>21606163.016272716</v>
      </c>
      <c r="BW113" s="97">
        <f t="shared" si="144"/>
        <v>21606163.016272716</v>
      </c>
      <c r="BY113" s="97">
        <f ca="1" t="shared" si="145"/>
        <v>20357753.814651344</v>
      </c>
      <c r="BZ113" s="97">
        <f ca="1" t="shared" si="146"/>
        <v>20766379.28777154</v>
      </c>
      <c r="CA113" s="97">
        <f ca="1" t="shared" si="147"/>
        <v>20766379.28777154</v>
      </c>
      <c r="CB113" s="97">
        <f ca="1" t="shared" si="148"/>
        <v>23077519.15568868</v>
      </c>
    </row>
    <row r="114" spans="2:80" ht="12.75">
      <c r="B114" s="14">
        <v>10326</v>
      </c>
      <c r="C114" s="15" t="s">
        <v>113</v>
      </c>
      <c r="D114" s="16">
        <f>RHWM!D101</f>
        <v>1</v>
      </c>
      <c r="E114" s="16">
        <f>RHWM!E101</f>
        <v>0</v>
      </c>
      <c r="F114" s="18">
        <f>RHWM!M101</f>
        <v>34.292</v>
      </c>
      <c r="G114" s="18">
        <f>RHWM!N101</f>
        <v>35.805</v>
      </c>
      <c r="H114" s="18">
        <f>RHWM!O101</f>
        <v>30.46</v>
      </c>
      <c r="I114" s="18">
        <v>3.832</v>
      </c>
      <c r="J114" s="18">
        <v>5.345</v>
      </c>
      <c r="K114" s="18">
        <v>0</v>
      </c>
      <c r="L114" s="18">
        <v>0</v>
      </c>
      <c r="M114" s="18">
        <v>3.832</v>
      </c>
      <c r="N114" s="18">
        <v>5.345</v>
      </c>
      <c r="O114" s="81">
        <f t="shared" si="104"/>
        <v>30.46</v>
      </c>
      <c r="P114" s="63">
        <f t="shared" si="105"/>
        <v>35.805</v>
      </c>
      <c r="Q114" s="63">
        <f t="shared" si="106"/>
        <v>30.46</v>
      </c>
      <c r="R114" s="63">
        <f t="shared" si="107"/>
        <v>5.344999999999999</v>
      </c>
      <c r="S114" s="63">
        <f t="shared" si="108"/>
        <v>0</v>
      </c>
      <c r="T114" s="67">
        <f t="shared" si="149"/>
        <v>38.30372567488906</v>
      </c>
      <c r="U114" s="138">
        <f ca="1" t="shared" si="150"/>
        <v>1.26</v>
      </c>
      <c r="V114" s="66">
        <f ca="1" t="shared" si="151"/>
        <v>45.1143</v>
      </c>
      <c r="W114" s="66">
        <f ca="1" t="shared" si="109"/>
        <v>30.46</v>
      </c>
      <c r="X114" s="66">
        <f ca="1" t="shared" si="110"/>
        <v>14.6543</v>
      </c>
      <c r="Y114" s="63">
        <f ca="1" t="shared" si="111"/>
        <v>0</v>
      </c>
      <c r="Z114" s="67">
        <f ca="1" t="shared" si="152"/>
        <v>43.57278567303209</v>
      </c>
      <c r="AA114" s="68">
        <f ca="1" t="shared" si="153"/>
        <v>0.13755998679776704</v>
      </c>
      <c r="AB114" s="81">
        <f t="shared" si="154"/>
        <v>33.1325</v>
      </c>
      <c r="AC114" s="63">
        <f t="shared" si="112"/>
        <v>35.805</v>
      </c>
      <c r="AD114" s="63">
        <f t="shared" si="113"/>
        <v>33.1325</v>
      </c>
      <c r="AE114" s="63">
        <f t="shared" si="114"/>
        <v>2.6724999999999994</v>
      </c>
      <c r="AF114" s="63">
        <f t="shared" si="115"/>
        <v>0</v>
      </c>
      <c r="AG114" s="67">
        <f t="shared" si="116"/>
        <v>37.060938928645925</v>
      </c>
      <c r="AH114" s="65">
        <f ca="1" t="shared" si="117"/>
        <v>1.26</v>
      </c>
      <c r="AI114" s="66">
        <f ca="1" t="shared" si="118"/>
        <v>45.1143</v>
      </c>
      <c r="AJ114" s="66">
        <f ca="1" t="shared" si="119"/>
        <v>33.1325</v>
      </c>
      <c r="AK114" s="66">
        <f ca="1" t="shared" si="120"/>
        <v>11.9818</v>
      </c>
      <c r="AL114" s="63">
        <f ca="1" t="shared" si="121"/>
        <v>0</v>
      </c>
      <c r="AM114" s="67">
        <f ca="1" t="shared" si="122"/>
        <v>42.36144153767524</v>
      </c>
      <c r="AN114" s="65">
        <f ca="1" t="shared" si="123"/>
        <v>0.14302127151269595</v>
      </c>
      <c r="AO114" s="68">
        <f ca="1" t="shared" si="124"/>
        <v>-0.027800474921358287</v>
      </c>
      <c r="AP114" s="81">
        <f t="shared" si="155"/>
        <v>35.805</v>
      </c>
      <c r="AQ114" s="63">
        <f t="shared" si="156"/>
        <v>35.805</v>
      </c>
      <c r="AR114" s="63">
        <f t="shared" si="125"/>
        <v>35.805</v>
      </c>
      <c r="AS114" s="63">
        <f t="shared" si="126"/>
        <v>0</v>
      </c>
      <c r="AT114" s="63">
        <f t="shared" si="127"/>
        <v>0</v>
      </c>
      <c r="AU114" s="67">
        <f t="shared" si="128"/>
        <v>35.90132553133049</v>
      </c>
      <c r="AV114" s="69">
        <f ca="1" t="shared" si="157"/>
        <v>1.26</v>
      </c>
      <c r="AW114" s="66">
        <f ca="1" t="shared" si="158"/>
        <v>45.1143</v>
      </c>
      <c r="AX114" s="66">
        <f ca="1" t="shared" si="129"/>
        <v>35.805</v>
      </c>
      <c r="AY114" s="66">
        <f ca="1" t="shared" si="130"/>
        <v>9.3093</v>
      </c>
      <c r="AZ114" s="63">
        <f ca="1" t="shared" si="131"/>
        <v>0</v>
      </c>
      <c r="BA114" s="67">
        <f ca="1" t="shared" si="159"/>
        <v>41.53016739428262</v>
      </c>
      <c r="BB114" s="65">
        <f ca="1" t="shared" si="132"/>
        <v>0.15678646344241343</v>
      </c>
      <c r="BC114" s="68">
        <f ca="1" t="shared" si="160"/>
        <v>-0.046878303675077504</v>
      </c>
      <c r="BD114" s="81">
        <f t="shared" si="133"/>
        <v>35.805</v>
      </c>
      <c r="BE114" s="63">
        <f t="shared" si="134"/>
        <v>35.805</v>
      </c>
      <c r="BF114" s="67">
        <f t="shared" si="135"/>
        <v>35.90132553133049</v>
      </c>
      <c r="BG114" s="69">
        <f ca="1" t="shared" si="161"/>
        <v>1.26</v>
      </c>
      <c r="BH114" s="70">
        <f ca="1" t="shared" si="162"/>
        <v>45.1143</v>
      </c>
      <c r="BI114" s="70">
        <f ca="1" t="shared" si="136"/>
        <v>45.1143</v>
      </c>
      <c r="BJ114" s="67">
        <f ca="1" t="shared" si="137"/>
        <v>38.73350166549015</v>
      </c>
      <c r="BK114" s="65">
        <f ca="1" t="shared" si="138"/>
        <v>0.07888778735169732</v>
      </c>
      <c r="BL114" s="65">
        <f ca="1" t="shared" si="163"/>
        <v>-0.11106207539393209</v>
      </c>
      <c r="BM114" s="68">
        <f ca="1" t="shared" si="139"/>
        <v>-0.06734058406847354</v>
      </c>
      <c r="BO114" s="97">
        <f ca="1" t="shared" si="164"/>
        <v>17220020.148274515</v>
      </c>
      <c r="BP114" s="97">
        <f ca="1" t="shared" si="165"/>
        <v>16741295.409997124</v>
      </c>
      <c r="BQ114" s="97">
        <f ca="1" t="shared" si="166"/>
        <v>16412774.814472746</v>
      </c>
      <c r="BR114" s="97">
        <f ca="1" t="shared" si="140"/>
        <v>15307528.972281821</v>
      </c>
      <c r="BT114" s="97">
        <f t="shared" si="141"/>
        <v>12014032.50463517</v>
      </c>
      <c r="BU114" s="97">
        <f t="shared" si="142"/>
        <v>11624230.204659864</v>
      </c>
      <c r="BV114" s="97">
        <f t="shared" si="143"/>
        <v>11260515.375287766</v>
      </c>
      <c r="BW114" s="97">
        <f t="shared" si="144"/>
        <v>11260515.375287766</v>
      </c>
      <c r="BY114" s="97">
        <f ca="1" t="shared" si="145"/>
        <v>17220020.148274515</v>
      </c>
      <c r="BZ114" s="97">
        <f ca="1" t="shared" si="146"/>
        <v>16741295.409997124</v>
      </c>
      <c r="CA114" s="97">
        <f ca="1" t="shared" si="147"/>
        <v>16741295.409997124</v>
      </c>
      <c r="CB114" s="97">
        <f ca="1" t="shared" si="148"/>
        <v>15307528.97228182</v>
      </c>
    </row>
    <row r="115" spans="2:80" ht="12.75">
      <c r="B115" s="14">
        <v>10331</v>
      </c>
      <c r="C115" s="15" t="s">
        <v>114</v>
      </c>
      <c r="D115" s="16">
        <f>RHWM!D102</f>
        <v>0</v>
      </c>
      <c r="E115" s="16">
        <f>RHWM!E102</f>
        <v>1</v>
      </c>
      <c r="F115" s="18">
        <f>RHWM!M102</f>
        <v>35.36</v>
      </c>
      <c r="G115" s="18">
        <f>RHWM!N102</f>
        <v>35.408</v>
      </c>
      <c r="H115" s="18">
        <f>RHWM!O102</f>
        <v>36.602</v>
      </c>
      <c r="I115" s="18">
        <v>0</v>
      </c>
      <c r="J115" s="18">
        <v>0</v>
      </c>
      <c r="K115" s="18">
        <v>0</v>
      </c>
      <c r="L115" s="18">
        <v>0</v>
      </c>
      <c r="M115" s="18">
        <v>0</v>
      </c>
      <c r="N115" s="18">
        <v>0</v>
      </c>
      <c r="O115" s="81">
        <f t="shared" si="104"/>
        <v>36.602</v>
      </c>
      <c r="P115" s="63">
        <f t="shared" si="105"/>
        <v>35.408</v>
      </c>
      <c r="Q115" s="63">
        <f t="shared" si="106"/>
        <v>35.408</v>
      </c>
      <c r="R115" s="63">
        <f t="shared" si="107"/>
        <v>0</v>
      </c>
      <c r="S115" s="63">
        <f t="shared" si="108"/>
        <v>1.1939999999999955</v>
      </c>
      <c r="T115" s="67">
        <f t="shared" si="149"/>
        <v>33.949064274110405</v>
      </c>
      <c r="U115" s="138">
        <f ca="1" t="shared" si="150"/>
        <v>0.95</v>
      </c>
      <c r="V115" s="66">
        <f ca="1" t="shared" si="151"/>
        <v>33.6376</v>
      </c>
      <c r="W115" s="66">
        <f ca="1" t="shared" si="109"/>
        <v>33.6376</v>
      </c>
      <c r="X115" s="66">
        <f ca="1" t="shared" si="110"/>
        <v>0</v>
      </c>
      <c r="Y115" s="63">
        <f ca="1" t="shared" si="111"/>
        <v>2.9643999999999977</v>
      </c>
      <c r="Z115" s="67">
        <f ca="1" t="shared" si="152"/>
        <v>34.16862471073118</v>
      </c>
      <c r="AA115" s="68">
        <f ca="1" t="shared" si="153"/>
        <v>0.006467348697684505</v>
      </c>
      <c r="AB115" s="81">
        <f t="shared" si="154"/>
        <v>36.004999999999995</v>
      </c>
      <c r="AC115" s="63">
        <f t="shared" si="112"/>
        <v>35.408</v>
      </c>
      <c r="AD115" s="63">
        <f t="shared" si="113"/>
        <v>35.408</v>
      </c>
      <c r="AE115" s="63">
        <f t="shared" si="114"/>
        <v>0</v>
      </c>
      <c r="AF115" s="63">
        <f t="shared" si="115"/>
        <v>0.5969999999999942</v>
      </c>
      <c r="AG115" s="67">
        <f t="shared" si="116"/>
        <v>34.95898946171183</v>
      </c>
      <c r="AH115" s="65">
        <f ca="1" t="shared" si="117"/>
        <v>0.95</v>
      </c>
      <c r="AI115" s="66">
        <f ca="1" t="shared" si="118"/>
        <v>33.6376</v>
      </c>
      <c r="AJ115" s="66">
        <f ca="1" t="shared" si="119"/>
        <v>33.6376</v>
      </c>
      <c r="AK115" s="66">
        <f ca="1" t="shared" si="120"/>
        <v>0</v>
      </c>
      <c r="AL115" s="63">
        <f ca="1" t="shared" si="121"/>
        <v>2.3673999999999964</v>
      </c>
      <c r="AM115" s="67">
        <f ca="1" t="shared" si="122"/>
        <v>34.85446513131041</v>
      </c>
      <c r="AN115" s="65">
        <f ca="1" t="shared" si="123"/>
        <v>-0.0029899128095763894</v>
      </c>
      <c r="AO115" s="68">
        <f ca="1" t="shared" si="124"/>
        <v>0.020072227851881674</v>
      </c>
      <c r="AP115" s="81">
        <f t="shared" si="155"/>
        <v>36.602</v>
      </c>
      <c r="AQ115" s="63">
        <f t="shared" si="156"/>
        <v>35.408</v>
      </c>
      <c r="AR115" s="63">
        <f t="shared" si="125"/>
        <v>35.408</v>
      </c>
      <c r="AS115" s="63">
        <f t="shared" si="126"/>
        <v>0</v>
      </c>
      <c r="AT115" s="63">
        <f t="shared" si="127"/>
        <v>1.1939999999999955</v>
      </c>
      <c r="AU115" s="67">
        <f t="shared" si="128"/>
        <v>35.90132553133049</v>
      </c>
      <c r="AV115" s="69">
        <f ca="1" t="shared" si="157"/>
        <v>0.95</v>
      </c>
      <c r="AW115" s="66">
        <f ca="1" t="shared" si="158"/>
        <v>33.6376</v>
      </c>
      <c r="AX115" s="66">
        <f ca="1" t="shared" si="129"/>
        <v>33.6376</v>
      </c>
      <c r="AY115" s="66">
        <f ca="1" t="shared" si="130"/>
        <v>0</v>
      </c>
      <c r="AZ115" s="63">
        <f ca="1" t="shared" si="131"/>
        <v>2.9643999999999977</v>
      </c>
      <c r="BA115" s="67">
        <f ca="1" t="shared" si="159"/>
        <v>35.9168109167961</v>
      </c>
      <c r="BB115" s="65">
        <f ca="1" t="shared" si="132"/>
        <v>0.00043133185854360434</v>
      </c>
      <c r="BC115" s="68">
        <f ca="1" t="shared" si="160"/>
        <v>0.051163493434837504</v>
      </c>
      <c r="BD115" s="81">
        <f t="shared" si="133"/>
        <v>35.408</v>
      </c>
      <c r="BE115" s="63">
        <f t="shared" si="134"/>
        <v>35.408</v>
      </c>
      <c r="BF115" s="67">
        <f t="shared" si="135"/>
        <v>35.90132553133049</v>
      </c>
      <c r="BG115" s="69">
        <f ca="1" t="shared" si="161"/>
        <v>0.95</v>
      </c>
      <c r="BH115" s="70">
        <f ca="1" t="shared" si="162"/>
        <v>33.6376</v>
      </c>
      <c r="BI115" s="70">
        <f ca="1" t="shared" si="136"/>
        <v>33.6376</v>
      </c>
      <c r="BJ115" s="67">
        <f ca="1" t="shared" si="137"/>
        <v>38.73350166549015</v>
      </c>
      <c r="BK115" s="65">
        <f ca="1" t="shared" si="138"/>
        <v>0.07888778735169732</v>
      </c>
      <c r="BL115" s="65">
        <f ca="1" t="shared" si="163"/>
        <v>0.13359849842962235</v>
      </c>
      <c r="BM115" s="68">
        <f ca="1" t="shared" si="139"/>
        <v>0.07842262931469945</v>
      </c>
      <c r="BO115" s="97">
        <f ca="1" t="shared" si="164"/>
        <v>10068310.647790493</v>
      </c>
      <c r="BP115" s="97">
        <f ca="1" t="shared" si="165"/>
        <v>10270404.07319647</v>
      </c>
      <c r="BQ115" s="97">
        <f ca="1" t="shared" si="166"/>
        <v>10583440.593518628</v>
      </c>
      <c r="BR115" s="97">
        <f ca="1" t="shared" si="140"/>
        <v>11413421.83205828</v>
      </c>
      <c r="BT115" s="97">
        <f t="shared" si="141"/>
        <v>10530119.778083064</v>
      </c>
      <c r="BU115" s="97">
        <f t="shared" si="142"/>
        <v>10843372.394016163</v>
      </c>
      <c r="BV115" s="97">
        <f t="shared" si="143"/>
        <v>11135660.617460947</v>
      </c>
      <c r="BW115" s="97">
        <f t="shared" si="144"/>
        <v>11135660.617460947</v>
      </c>
      <c r="BY115" s="97">
        <f ca="1" t="shared" si="145"/>
        <v>10068310.647790493</v>
      </c>
      <c r="BZ115" s="97">
        <f ca="1" t="shared" si="146"/>
        <v>10270404.073196473</v>
      </c>
      <c r="CA115" s="97">
        <f ca="1" t="shared" si="147"/>
        <v>10270404.073196473</v>
      </c>
      <c r="CB115" s="97">
        <f ca="1" t="shared" si="148"/>
        <v>11413421.83205828</v>
      </c>
    </row>
    <row r="116" spans="2:80" ht="12.75">
      <c r="B116" s="14">
        <v>10333</v>
      </c>
      <c r="C116" s="15" t="s">
        <v>115</v>
      </c>
      <c r="D116" s="16">
        <f>RHWM!D103</f>
        <v>0</v>
      </c>
      <c r="E116" s="16">
        <f>RHWM!E103</f>
        <v>1</v>
      </c>
      <c r="F116" s="18">
        <f>RHWM!M103</f>
        <v>21.8</v>
      </c>
      <c r="G116" s="18">
        <f>RHWM!N103</f>
        <v>21.994</v>
      </c>
      <c r="H116" s="18">
        <f>RHWM!O103</f>
        <v>18.515</v>
      </c>
      <c r="I116" s="18">
        <v>3.285</v>
      </c>
      <c r="J116" s="18">
        <v>3.479</v>
      </c>
      <c r="K116" s="18">
        <v>0</v>
      </c>
      <c r="L116" s="18">
        <v>0</v>
      </c>
      <c r="M116" s="18">
        <v>3.285</v>
      </c>
      <c r="N116" s="18">
        <v>3.479</v>
      </c>
      <c r="O116" s="81">
        <f t="shared" si="104"/>
        <v>18.515</v>
      </c>
      <c r="P116" s="63">
        <f t="shared" si="105"/>
        <v>21.994</v>
      </c>
      <c r="Q116" s="63">
        <f t="shared" si="106"/>
        <v>18.515</v>
      </c>
      <c r="R116" s="63">
        <f t="shared" si="107"/>
        <v>3.478999999999999</v>
      </c>
      <c r="S116" s="63">
        <f t="shared" si="108"/>
        <v>0</v>
      </c>
      <c r="T116" s="67">
        <f t="shared" si="149"/>
        <v>38.56330840388989</v>
      </c>
      <c r="U116" s="138">
        <f ca="1" t="shared" si="150"/>
        <v>1.34</v>
      </c>
      <c r="V116" s="66">
        <f ca="1" t="shared" si="151"/>
        <v>29.471960000000003</v>
      </c>
      <c r="W116" s="66">
        <f ca="1" t="shared" si="109"/>
        <v>18.515</v>
      </c>
      <c r="X116" s="66">
        <f ca="1" t="shared" si="110"/>
        <v>10.956960000000002</v>
      </c>
      <c r="Y116" s="63">
        <f ca="1" t="shared" si="111"/>
        <v>0</v>
      </c>
      <c r="Z116" s="67">
        <f ca="1" t="shared" si="152"/>
        <v>44.93204394004293</v>
      </c>
      <c r="AA116" s="68">
        <f ca="1" t="shared" si="153"/>
        <v>0.16515013363092623</v>
      </c>
      <c r="AB116" s="81">
        <f t="shared" si="154"/>
        <v>20.2545</v>
      </c>
      <c r="AC116" s="63">
        <f t="shared" si="112"/>
        <v>21.994</v>
      </c>
      <c r="AD116" s="63">
        <f t="shared" si="113"/>
        <v>20.2545</v>
      </c>
      <c r="AE116" s="63">
        <f t="shared" si="114"/>
        <v>1.7394999999999996</v>
      </c>
      <c r="AF116" s="63">
        <f t="shared" si="115"/>
        <v>0</v>
      </c>
      <c r="AG116" s="67">
        <f t="shared" si="116"/>
        <v>37.186236794227625</v>
      </c>
      <c r="AH116" s="65">
        <f ca="1" t="shared" si="117"/>
        <v>1.34</v>
      </c>
      <c r="AI116" s="66">
        <f ca="1" t="shared" si="118"/>
        <v>29.471960000000003</v>
      </c>
      <c r="AJ116" s="66">
        <f ca="1" t="shared" si="119"/>
        <v>20.2545</v>
      </c>
      <c r="AK116" s="66">
        <f ca="1" t="shared" si="120"/>
        <v>9.217460000000003</v>
      </c>
      <c r="AL116" s="63">
        <f ca="1" t="shared" si="121"/>
        <v>0</v>
      </c>
      <c r="AM116" s="67">
        <f ca="1" t="shared" si="122"/>
        <v>43.6946113934101</v>
      </c>
      <c r="AN116" s="65">
        <f ca="1" t="shared" si="123"/>
        <v>0.17502106048528043</v>
      </c>
      <c r="AO116" s="68">
        <f ca="1" t="shared" si="124"/>
        <v>-0.027540090281315766</v>
      </c>
      <c r="AP116" s="81">
        <f t="shared" si="155"/>
        <v>21.994</v>
      </c>
      <c r="AQ116" s="63">
        <f t="shared" si="156"/>
        <v>21.994</v>
      </c>
      <c r="AR116" s="63">
        <f t="shared" si="125"/>
        <v>21.994</v>
      </c>
      <c r="AS116" s="63">
        <f t="shared" si="126"/>
        <v>0</v>
      </c>
      <c r="AT116" s="63">
        <f t="shared" si="127"/>
        <v>0</v>
      </c>
      <c r="AU116" s="67">
        <f t="shared" si="128"/>
        <v>35.90132553133049</v>
      </c>
      <c r="AV116" s="69">
        <f ca="1" t="shared" si="157"/>
        <v>1.34</v>
      </c>
      <c r="AW116" s="66">
        <f ca="1" t="shared" si="158"/>
        <v>29.471960000000003</v>
      </c>
      <c r="AX116" s="66">
        <f ca="1" t="shared" si="129"/>
        <v>21.994</v>
      </c>
      <c r="AY116" s="66">
        <f ca="1" t="shared" si="130"/>
        <v>7.477960000000003</v>
      </c>
      <c r="AZ116" s="63">
        <f ca="1" t="shared" si="131"/>
        <v>0</v>
      </c>
      <c r="BA116" s="67">
        <f ca="1" t="shared" si="159"/>
        <v>42.819112624474705</v>
      </c>
      <c r="BB116" s="65">
        <f ca="1" t="shared" si="132"/>
        <v>0.1926889046786635</v>
      </c>
      <c r="BC116" s="68">
        <f ca="1" t="shared" si="160"/>
        <v>-0.04702504338301883</v>
      </c>
      <c r="BD116" s="81">
        <f t="shared" si="133"/>
        <v>21.994</v>
      </c>
      <c r="BE116" s="63">
        <f t="shared" si="134"/>
        <v>21.994</v>
      </c>
      <c r="BF116" s="67">
        <f t="shared" si="135"/>
        <v>35.90132553133049</v>
      </c>
      <c r="BG116" s="69">
        <f ca="1" t="shared" si="161"/>
        <v>1.34</v>
      </c>
      <c r="BH116" s="70">
        <f ca="1" t="shared" si="162"/>
        <v>29.471960000000003</v>
      </c>
      <c r="BI116" s="70">
        <f ca="1" t="shared" si="136"/>
        <v>29.471960000000003</v>
      </c>
      <c r="BJ116" s="67">
        <f ca="1" t="shared" si="137"/>
        <v>38.73350166549015</v>
      </c>
      <c r="BK116" s="65">
        <f ca="1" t="shared" si="138"/>
        <v>0.07888778735169732</v>
      </c>
      <c r="BL116" s="65">
        <f ca="1" t="shared" si="163"/>
        <v>-0.13795371256255506</v>
      </c>
      <c r="BM116" s="68">
        <f ca="1" t="shared" si="139"/>
        <v>-0.09541559150969614</v>
      </c>
      <c r="BO116" s="97">
        <f ca="1" t="shared" si="164"/>
        <v>11600302.119060088</v>
      </c>
      <c r="BP116" s="97">
        <f ca="1" t="shared" si="165"/>
        <v>11280828.751410633</v>
      </c>
      <c r="BQ116" s="97">
        <f ca="1" t="shared" si="166"/>
        <v>11054797.40865516</v>
      </c>
      <c r="BR116" s="97">
        <f ca="1" t="shared" si="140"/>
        <v>9999997.37488847</v>
      </c>
      <c r="BT116" s="97">
        <f t="shared" si="141"/>
        <v>7429893.908107949</v>
      </c>
      <c r="BU116" s="97">
        <f t="shared" si="142"/>
        <v>7164577.046377643</v>
      </c>
      <c r="BV116" s="97">
        <f t="shared" si="143"/>
        <v>6917016.4827280855</v>
      </c>
      <c r="BW116" s="97">
        <f t="shared" si="144"/>
        <v>6917016.4827280855</v>
      </c>
      <c r="BY116" s="97">
        <f ca="1" t="shared" si="145"/>
        <v>11600302.119060086</v>
      </c>
      <c r="BZ116" s="97">
        <f ca="1" t="shared" si="146"/>
        <v>11280828.751410631</v>
      </c>
      <c r="CA116" s="97">
        <f ca="1" t="shared" si="147"/>
        <v>11280828.751410631</v>
      </c>
      <c r="CB116" s="97">
        <f ca="1" t="shared" si="148"/>
        <v>9999997.37488847</v>
      </c>
    </row>
    <row r="117" spans="2:80" ht="12.75">
      <c r="B117" s="14">
        <v>10338</v>
      </c>
      <c r="C117" s="15" t="s">
        <v>116</v>
      </c>
      <c r="D117" s="16">
        <f>RHWM!D104</f>
        <v>1</v>
      </c>
      <c r="E117" s="16">
        <f>RHWM!E104</f>
        <v>0</v>
      </c>
      <c r="F117" s="18">
        <f>RHWM!M104</f>
        <v>2.755</v>
      </c>
      <c r="G117" s="18">
        <f>RHWM!N104</f>
        <v>2.787</v>
      </c>
      <c r="H117" s="18">
        <f>RHWM!O104</f>
        <v>2.373</v>
      </c>
      <c r="I117" s="18">
        <v>0.382</v>
      </c>
      <c r="J117" s="18">
        <v>0.414</v>
      </c>
      <c r="K117" s="18">
        <v>0.382</v>
      </c>
      <c r="L117" s="18">
        <v>0.414</v>
      </c>
      <c r="M117" s="18">
        <v>0</v>
      </c>
      <c r="N117" s="18">
        <v>0</v>
      </c>
      <c r="O117" s="81">
        <f t="shared" si="104"/>
        <v>2.373</v>
      </c>
      <c r="P117" s="63">
        <f t="shared" si="105"/>
        <v>2.787</v>
      </c>
      <c r="Q117" s="63">
        <f t="shared" si="106"/>
        <v>2.373</v>
      </c>
      <c r="R117" s="63">
        <f t="shared" si="107"/>
        <v>0.4139999999999997</v>
      </c>
      <c r="S117" s="63">
        <f t="shared" si="108"/>
        <v>0</v>
      </c>
      <c r="T117" s="67">
        <f t="shared" si="149"/>
        <v>38.28231414512522</v>
      </c>
      <c r="U117" s="138">
        <f ca="1" t="shared" si="150"/>
        <v>0.99</v>
      </c>
      <c r="V117" s="66">
        <f ca="1" t="shared" si="151"/>
        <v>2.75913</v>
      </c>
      <c r="W117" s="66">
        <f ca="1" t="shared" si="109"/>
        <v>2.373</v>
      </c>
      <c r="X117" s="66">
        <f ca="1" t="shared" si="110"/>
        <v>0.38612999999999964</v>
      </c>
      <c r="Y117" s="63">
        <f ca="1" t="shared" si="111"/>
        <v>0</v>
      </c>
      <c r="Z117" s="67">
        <f ca="1" t="shared" si="152"/>
        <v>38.220262198071524</v>
      </c>
      <c r="AA117" s="68">
        <f ca="1" t="shared" si="153"/>
        <v>-0.0016209037629872913</v>
      </c>
      <c r="AB117" s="81">
        <f t="shared" si="154"/>
        <v>2.58</v>
      </c>
      <c r="AC117" s="63">
        <f t="shared" si="112"/>
        <v>2.787</v>
      </c>
      <c r="AD117" s="63">
        <f t="shared" si="113"/>
        <v>2.58</v>
      </c>
      <c r="AE117" s="63">
        <f t="shared" si="114"/>
        <v>0.20699999999999985</v>
      </c>
      <c r="AF117" s="63">
        <f t="shared" si="115"/>
        <v>0</v>
      </c>
      <c r="AG117" s="67">
        <f t="shared" si="116"/>
        <v>37.05060380739739</v>
      </c>
      <c r="AH117" s="65">
        <f ca="1" t="shared" si="117"/>
        <v>0.99</v>
      </c>
      <c r="AI117" s="66">
        <f ca="1" t="shared" si="118"/>
        <v>2.75913</v>
      </c>
      <c r="AJ117" s="66">
        <f ca="1" t="shared" si="119"/>
        <v>2.58</v>
      </c>
      <c r="AK117" s="66">
        <f ca="1" t="shared" si="120"/>
        <v>0.1791299999999998</v>
      </c>
      <c r="AL117" s="63">
        <f ca="1" t="shared" si="121"/>
        <v>0</v>
      </c>
      <c r="AM117" s="67">
        <f ca="1" t="shared" si="122"/>
        <v>36.689538238060855</v>
      </c>
      <c r="AN117" s="65">
        <f ca="1" t="shared" si="123"/>
        <v>-0.009745200677794164</v>
      </c>
      <c r="AO117" s="68">
        <f ca="1" t="shared" si="124"/>
        <v>-0.040050064337023406</v>
      </c>
      <c r="AP117" s="81">
        <f t="shared" si="155"/>
        <v>2.787</v>
      </c>
      <c r="AQ117" s="63">
        <f t="shared" si="156"/>
        <v>2.787</v>
      </c>
      <c r="AR117" s="63">
        <f t="shared" si="125"/>
        <v>2.787</v>
      </c>
      <c r="AS117" s="63">
        <f t="shared" si="126"/>
        <v>0</v>
      </c>
      <c r="AT117" s="63">
        <f t="shared" si="127"/>
        <v>0</v>
      </c>
      <c r="AU117" s="67">
        <f t="shared" si="128"/>
        <v>35.90132553133049</v>
      </c>
      <c r="AV117" s="69">
        <f ca="1" t="shared" si="157"/>
        <v>0.99</v>
      </c>
      <c r="AW117" s="66">
        <f ca="1" t="shared" si="158"/>
        <v>2.75913</v>
      </c>
      <c r="AX117" s="66">
        <f ca="1" t="shared" si="129"/>
        <v>2.75913</v>
      </c>
      <c r="AY117" s="66">
        <f ca="1" t="shared" si="130"/>
        <v>0</v>
      </c>
      <c r="AZ117" s="63">
        <f ca="1" t="shared" si="131"/>
        <v>0.02787000000000006</v>
      </c>
      <c r="BA117" s="67">
        <f ca="1" t="shared" si="159"/>
        <v>35.9168109167961</v>
      </c>
      <c r="BB117" s="65">
        <f ca="1" t="shared" si="132"/>
        <v>0.00043133185854360434</v>
      </c>
      <c r="BC117" s="68">
        <f ca="1" t="shared" si="160"/>
        <v>-0.06026780426931888</v>
      </c>
      <c r="BD117" s="81">
        <f t="shared" si="133"/>
        <v>2.787</v>
      </c>
      <c r="BE117" s="63">
        <f t="shared" si="134"/>
        <v>2.787</v>
      </c>
      <c r="BF117" s="67">
        <f t="shared" si="135"/>
        <v>35.90132553133049</v>
      </c>
      <c r="BG117" s="69">
        <f ca="1" t="shared" si="161"/>
        <v>0.99</v>
      </c>
      <c r="BH117" s="70">
        <f ca="1" t="shared" si="162"/>
        <v>2.75913</v>
      </c>
      <c r="BI117" s="70">
        <f ca="1" t="shared" si="136"/>
        <v>2.75913</v>
      </c>
      <c r="BJ117" s="67">
        <f ca="1" t="shared" si="137"/>
        <v>38.73350166549015</v>
      </c>
      <c r="BK117" s="65">
        <f ca="1" t="shared" si="138"/>
        <v>0.07888778735169732</v>
      </c>
      <c r="BL117" s="65">
        <f ca="1" t="shared" si="163"/>
        <v>0.013428465371556841</v>
      </c>
      <c r="BM117" s="68">
        <f ca="1" t="shared" si="139"/>
        <v>0.07842262931469945</v>
      </c>
      <c r="BO117" s="97">
        <f ca="1" t="shared" si="164"/>
        <v>923782.92705783</v>
      </c>
      <c r="BP117" s="97">
        <f ca="1" t="shared" si="165"/>
        <v>886785.3613957203</v>
      </c>
      <c r="BQ117" s="97">
        <f ca="1" t="shared" si="166"/>
        <v>868108.5584225703</v>
      </c>
      <c r="BR117" s="97">
        <f ca="1" t="shared" si="140"/>
        <v>936187.9141046616</v>
      </c>
      <c r="BT117" s="97">
        <f t="shared" si="141"/>
        <v>934629.0114167845</v>
      </c>
      <c r="BU117" s="97">
        <f t="shared" si="142"/>
        <v>904557.8874262567</v>
      </c>
      <c r="BV117" s="97">
        <f t="shared" si="143"/>
        <v>876499.2696809664</v>
      </c>
      <c r="BW117" s="97">
        <f t="shared" si="144"/>
        <v>876499.2696809664</v>
      </c>
      <c r="BY117" s="97">
        <f ca="1" t="shared" si="145"/>
        <v>923782.9270578302</v>
      </c>
      <c r="BZ117" s="97">
        <f ca="1" t="shared" si="146"/>
        <v>886785.3613957202</v>
      </c>
      <c r="CA117" s="97">
        <f ca="1" t="shared" si="147"/>
        <v>886785.3613957202</v>
      </c>
      <c r="CB117" s="97">
        <f ca="1" t="shared" si="148"/>
        <v>936187.9141046616</v>
      </c>
    </row>
    <row r="118" spans="2:80" ht="12.75">
      <c r="B118" s="14">
        <v>10342</v>
      </c>
      <c r="C118" s="15" t="s">
        <v>117</v>
      </c>
      <c r="D118" s="16">
        <f>RHWM!D105</f>
        <v>1</v>
      </c>
      <c r="E118" s="16">
        <f>RHWM!E105</f>
        <v>0</v>
      </c>
      <c r="F118" s="18">
        <f>RHWM!M105</f>
        <v>38.217</v>
      </c>
      <c r="G118" s="18">
        <f>RHWM!N105</f>
        <v>38.332</v>
      </c>
      <c r="H118" s="18">
        <f>RHWM!O105</f>
        <v>38.691</v>
      </c>
      <c r="I118" s="18">
        <v>0</v>
      </c>
      <c r="J118" s="18">
        <v>0</v>
      </c>
      <c r="K118" s="18">
        <v>0</v>
      </c>
      <c r="L118" s="18">
        <v>0</v>
      </c>
      <c r="M118" s="18">
        <v>0</v>
      </c>
      <c r="N118" s="18">
        <v>0</v>
      </c>
      <c r="O118" s="81">
        <f t="shared" si="104"/>
        <v>38.691</v>
      </c>
      <c r="P118" s="63">
        <f t="shared" si="105"/>
        <v>38.332</v>
      </c>
      <c r="Q118" s="63">
        <f t="shared" si="106"/>
        <v>38.332</v>
      </c>
      <c r="R118" s="63">
        <f t="shared" si="107"/>
        <v>0</v>
      </c>
      <c r="S118" s="63">
        <f t="shared" si="108"/>
        <v>0.35900000000000176</v>
      </c>
      <c r="T118" s="67">
        <f t="shared" si="149"/>
        <v>33.949064274110405</v>
      </c>
      <c r="U118" s="138">
        <f ca="1" t="shared" si="150"/>
        <v>1.1</v>
      </c>
      <c r="V118" s="66">
        <f ca="1" t="shared" si="151"/>
        <v>42.165200000000006</v>
      </c>
      <c r="W118" s="66">
        <f ca="1" t="shared" si="109"/>
        <v>38.691</v>
      </c>
      <c r="X118" s="66">
        <f ca="1" t="shared" si="110"/>
        <v>3.4742000000000033</v>
      </c>
      <c r="Y118" s="63">
        <f ca="1" t="shared" si="111"/>
        <v>0</v>
      </c>
      <c r="Z118" s="67">
        <f ca="1" t="shared" si="152"/>
        <v>36.55407214202471</v>
      </c>
      <c r="AA118" s="68">
        <f ca="1" t="shared" si="153"/>
        <v>0.07673283266015929</v>
      </c>
      <c r="AB118" s="81">
        <f t="shared" si="154"/>
        <v>38.5115</v>
      </c>
      <c r="AC118" s="63">
        <f t="shared" si="112"/>
        <v>38.332</v>
      </c>
      <c r="AD118" s="63">
        <f t="shared" si="113"/>
        <v>38.332</v>
      </c>
      <c r="AE118" s="63">
        <f t="shared" si="114"/>
        <v>0</v>
      </c>
      <c r="AF118" s="63">
        <f t="shared" si="115"/>
        <v>0.17949999999999733</v>
      </c>
      <c r="AG118" s="67">
        <f t="shared" si="116"/>
        <v>34.95898946171183</v>
      </c>
      <c r="AH118" s="65">
        <f ca="1" t="shared" si="117"/>
        <v>1.1</v>
      </c>
      <c r="AI118" s="66">
        <f ca="1" t="shared" si="118"/>
        <v>42.165200000000006</v>
      </c>
      <c r="AJ118" s="66">
        <f ca="1" t="shared" si="119"/>
        <v>38.5115</v>
      </c>
      <c r="AK118" s="66">
        <f ca="1" t="shared" si="120"/>
        <v>3.6537000000000077</v>
      </c>
      <c r="AL118" s="63">
        <f ca="1" t="shared" si="121"/>
        <v>0</v>
      </c>
      <c r="AM118" s="67">
        <f ca="1" t="shared" si="122"/>
        <v>37.303730989167875</v>
      </c>
      <c r="AN118" s="65">
        <f ca="1" t="shared" si="123"/>
        <v>0.06707120439004899</v>
      </c>
      <c r="AO118" s="68">
        <f ca="1" t="shared" si="124"/>
        <v>0.020508217093583747</v>
      </c>
      <c r="AP118" s="81">
        <f t="shared" si="155"/>
        <v>38.691</v>
      </c>
      <c r="AQ118" s="63">
        <f t="shared" si="156"/>
        <v>38.332</v>
      </c>
      <c r="AR118" s="63">
        <f t="shared" si="125"/>
        <v>38.332</v>
      </c>
      <c r="AS118" s="63">
        <f t="shared" si="126"/>
        <v>0</v>
      </c>
      <c r="AT118" s="63">
        <f t="shared" si="127"/>
        <v>0.35900000000000176</v>
      </c>
      <c r="AU118" s="67">
        <f t="shared" si="128"/>
        <v>35.90132553133049</v>
      </c>
      <c r="AV118" s="69">
        <f ca="1" t="shared" si="157"/>
        <v>1.1</v>
      </c>
      <c r="AW118" s="66">
        <f ca="1" t="shared" si="158"/>
        <v>42.165200000000006</v>
      </c>
      <c r="AX118" s="66">
        <f ca="1" t="shared" si="129"/>
        <v>38.691</v>
      </c>
      <c r="AY118" s="66">
        <f ca="1" t="shared" si="130"/>
        <v>3.4742000000000033</v>
      </c>
      <c r="AZ118" s="63">
        <f ca="1" t="shared" si="131"/>
        <v>0</v>
      </c>
      <c r="BA118" s="67">
        <f ca="1" t="shared" si="159"/>
        <v>38.15821661421642</v>
      </c>
      <c r="BB118" s="65">
        <f ca="1" t="shared" si="132"/>
        <v>0.06286372576735011</v>
      </c>
      <c r="BC118" s="68">
        <f ca="1" t="shared" si="160"/>
        <v>0.043884152385514685</v>
      </c>
      <c r="BD118" s="81">
        <f t="shared" si="133"/>
        <v>38.332</v>
      </c>
      <c r="BE118" s="63">
        <f t="shared" si="134"/>
        <v>38.332</v>
      </c>
      <c r="BF118" s="67">
        <f t="shared" si="135"/>
        <v>35.90132553133049</v>
      </c>
      <c r="BG118" s="69">
        <f ca="1" t="shared" si="161"/>
        <v>1.1</v>
      </c>
      <c r="BH118" s="70">
        <f ca="1" t="shared" si="162"/>
        <v>42.165200000000006</v>
      </c>
      <c r="BI118" s="70">
        <f ca="1" t="shared" si="136"/>
        <v>42.165200000000006</v>
      </c>
      <c r="BJ118" s="67">
        <f ca="1" t="shared" si="137"/>
        <v>38.73350166549015</v>
      </c>
      <c r="BK118" s="65">
        <f ca="1" t="shared" si="138"/>
        <v>0.07888778735169732</v>
      </c>
      <c r="BL118" s="65">
        <f ca="1" t="shared" si="163"/>
        <v>0.059622072063479914</v>
      </c>
      <c r="BM118" s="68">
        <f ca="1" t="shared" si="139"/>
        <v>0.015076308651683634</v>
      </c>
      <c r="BO118" s="97">
        <f ca="1" t="shared" si="164"/>
        <v>13501873.521102207</v>
      </c>
      <c r="BP118" s="97">
        <f ca="1" t="shared" si="165"/>
        <v>13778772.874443082</v>
      </c>
      <c r="BQ118" s="97">
        <f ca="1" t="shared" si="166"/>
        <v>14094391.796192203</v>
      </c>
      <c r="BR118" s="97">
        <f ca="1" t="shared" si="140"/>
        <v>14306883.197169356</v>
      </c>
      <c r="BT118" s="97">
        <f t="shared" si="141"/>
        <v>11399699.258175552</v>
      </c>
      <c r="BU118" s="97">
        <f t="shared" si="142"/>
        <v>11738820.34024592</v>
      </c>
      <c r="BV118" s="97">
        <f t="shared" si="143"/>
        <v>12055245.785938574</v>
      </c>
      <c r="BW118" s="97">
        <f t="shared" si="144"/>
        <v>12055245.785938574</v>
      </c>
      <c r="BY118" s="97">
        <f ca="1" t="shared" si="145"/>
        <v>13501873.521102207</v>
      </c>
      <c r="BZ118" s="97">
        <f ca="1" t="shared" si="146"/>
        <v>13778772.874443084</v>
      </c>
      <c r="CA118" s="97">
        <f ca="1" t="shared" si="147"/>
        <v>13778772.874443084</v>
      </c>
      <c r="CB118" s="97">
        <f ca="1" t="shared" si="148"/>
        <v>14306883.197169356</v>
      </c>
    </row>
    <row r="119" spans="2:80" ht="12.75">
      <c r="B119" s="14">
        <v>10343</v>
      </c>
      <c r="C119" s="15" t="s">
        <v>118</v>
      </c>
      <c r="D119" s="16">
        <f>RHWM!D106</f>
        <v>1</v>
      </c>
      <c r="E119" s="16">
        <f>RHWM!E106</f>
        <v>0</v>
      </c>
      <c r="F119" s="18">
        <f>RHWM!M106</f>
        <v>11.959</v>
      </c>
      <c r="G119" s="18">
        <f>RHWM!N106</f>
        <v>15.132</v>
      </c>
      <c r="H119" s="18">
        <f>RHWM!O106</f>
        <v>31.389</v>
      </c>
      <c r="I119" s="18">
        <v>0</v>
      </c>
      <c r="J119" s="18">
        <v>0</v>
      </c>
      <c r="K119" s="18">
        <v>0</v>
      </c>
      <c r="L119" s="18">
        <v>0</v>
      </c>
      <c r="M119" s="18">
        <v>0</v>
      </c>
      <c r="N119" s="18">
        <v>0</v>
      </c>
      <c r="O119" s="81">
        <f t="shared" si="104"/>
        <v>31.389</v>
      </c>
      <c r="P119" s="63">
        <f t="shared" si="105"/>
        <v>15.132</v>
      </c>
      <c r="Q119" s="63">
        <f t="shared" si="106"/>
        <v>15.132</v>
      </c>
      <c r="R119" s="63">
        <f t="shared" si="107"/>
        <v>0</v>
      </c>
      <c r="S119" s="63">
        <f t="shared" si="108"/>
        <v>16.256999999999998</v>
      </c>
      <c r="T119" s="67">
        <f t="shared" si="149"/>
        <v>33.949064274110405</v>
      </c>
      <c r="U119" s="138">
        <f ca="1" t="shared" si="150"/>
        <v>1.38</v>
      </c>
      <c r="V119" s="66">
        <f ca="1" t="shared" si="151"/>
        <v>20.88216</v>
      </c>
      <c r="W119" s="66">
        <f ca="1" t="shared" si="109"/>
        <v>20.88216</v>
      </c>
      <c r="X119" s="66">
        <f ca="1" t="shared" si="110"/>
        <v>0</v>
      </c>
      <c r="Y119" s="63">
        <f ca="1" t="shared" si="111"/>
        <v>10.50684</v>
      </c>
      <c r="Z119" s="67">
        <f ca="1" t="shared" si="152"/>
        <v>34.16862471073118</v>
      </c>
      <c r="AA119" s="68">
        <f ca="1" t="shared" si="153"/>
        <v>0.006467348697684505</v>
      </c>
      <c r="AB119" s="81">
        <f t="shared" si="154"/>
        <v>23.2605</v>
      </c>
      <c r="AC119" s="63">
        <f t="shared" si="112"/>
        <v>15.132</v>
      </c>
      <c r="AD119" s="63">
        <f t="shared" si="113"/>
        <v>15.132</v>
      </c>
      <c r="AE119" s="63">
        <f t="shared" si="114"/>
        <v>0</v>
      </c>
      <c r="AF119" s="63">
        <f t="shared" si="115"/>
        <v>8.1285</v>
      </c>
      <c r="AG119" s="67">
        <f t="shared" si="116"/>
        <v>34.95898946171184</v>
      </c>
      <c r="AH119" s="65">
        <f ca="1" t="shared" si="117"/>
        <v>1.38</v>
      </c>
      <c r="AI119" s="66">
        <f ca="1" t="shared" si="118"/>
        <v>20.88216</v>
      </c>
      <c r="AJ119" s="66">
        <f ca="1" t="shared" si="119"/>
        <v>20.88216</v>
      </c>
      <c r="AK119" s="66">
        <f ca="1" t="shared" si="120"/>
        <v>0</v>
      </c>
      <c r="AL119" s="63">
        <f ca="1" t="shared" si="121"/>
        <v>2.3783400000000015</v>
      </c>
      <c r="AM119" s="67">
        <f ca="1" t="shared" si="122"/>
        <v>34.85446513131041</v>
      </c>
      <c r="AN119" s="65">
        <f ca="1" t="shared" si="123"/>
        <v>-0.0029899128095766114</v>
      </c>
      <c r="AO119" s="68">
        <f ca="1" t="shared" si="124"/>
        <v>0.020072227851881674</v>
      </c>
      <c r="AP119" s="81">
        <f t="shared" si="155"/>
        <v>31.389</v>
      </c>
      <c r="AQ119" s="63">
        <f t="shared" si="156"/>
        <v>15.132</v>
      </c>
      <c r="AR119" s="63">
        <f t="shared" si="125"/>
        <v>15.132</v>
      </c>
      <c r="AS119" s="63">
        <f t="shared" si="126"/>
        <v>0</v>
      </c>
      <c r="AT119" s="63">
        <f t="shared" si="127"/>
        <v>16.256999999999998</v>
      </c>
      <c r="AU119" s="67">
        <f t="shared" si="128"/>
        <v>35.90132553133049</v>
      </c>
      <c r="AV119" s="69">
        <f ca="1" t="shared" si="157"/>
        <v>1.38</v>
      </c>
      <c r="AW119" s="66">
        <f ca="1" t="shared" si="158"/>
        <v>20.88216</v>
      </c>
      <c r="AX119" s="66">
        <f ca="1" t="shared" si="129"/>
        <v>20.88216</v>
      </c>
      <c r="AY119" s="66">
        <f ca="1" t="shared" si="130"/>
        <v>0</v>
      </c>
      <c r="AZ119" s="63">
        <f ca="1" t="shared" si="131"/>
        <v>10.50684</v>
      </c>
      <c r="BA119" s="67">
        <f ca="1" t="shared" si="159"/>
        <v>35.9168109167961</v>
      </c>
      <c r="BB119" s="65">
        <f ca="1" t="shared" si="132"/>
        <v>0.00043133185854360434</v>
      </c>
      <c r="BC119" s="68">
        <f ca="1" t="shared" si="160"/>
        <v>0.051163493434837504</v>
      </c>
      <c r="BD119" s="81">
        <f t="shared" si="133"/>
        <v>15.132</v>
      </c>
      <c r="BE119" s="63">
        <f t="shared" si="134"/>
        <v>15.132</v>
      </c>
      <c r="BF119" s="67">
        <f t="shared" si="135"/>
        <v>35.90132553133049</v>
      </c>
      <c r="BG119" s="69">
        <f ca="1" t="shared" si="161"/>
        <v>1.38</v>
      </c>
      <c r="BH119" s="70">
        <f ca="1" t="shared" si="162"/>
        <v>20.88216</v>
      </c>
      <c r="BI119" s="70">
        <f ca="1" t="shared" si="136"/>
        <v>20.88216</v>
      </c>
      <c r="BJ119" s="67">
        <f ca="1" t="shared" si="137"/>
        <v>38.73350166549015</v>
      </c>
      <c r="BK119" s="65">
        <f ca="1" t="shared" si="138"/>
        <v>0.07888778735169732</v>
      </c>
      <c r="BL119" s="65">
        <f ca="1" t="shared" si="163"/>
        <v>0.13359849842962235</v>
      </c>
      <c r="BM119" s="68">
        <f ca="1" t="shared" si="139"/>
        <v>0.07842262931469945</v>
      </c>
      <c r="BO119" s="97">
        <f ca="1" t="shared" si="164"/>
        <v>6250388.668539513</v>
      </c>
      <c r="BP119" s="97">
        <f ca="1" t="shared" si="165"/>
        <v>6375847.894057258</v>
      </c>
      <c r="BQ119" s="97">
        <f ca="1" t="shared" si="166"/>
        <v>6570180.388147518</v>
      </c>
      <c r="BR119" s="97">
        <f ca="1" t="shared" si="140"/>
        <v>7085431.209257918</v>
      </c>
      <c r="BT119" s="97">
        <f t="shared" si="141"/>
        <v>4500163.027619547</v>
      </c>
      <c r="BU119" s="97">
        <f t="shared" si="142"/>
        <v>4634034.993963301</v>
      </c>
      <c r="BV119" s="97">
        <f t="shared" si="143"/>
        <v>4758947.595555215</v>
      </c>
      <c r="BW119" s="97">
        <f t="shared" si="144"/>
        <v>4758947.595555215</v>
      </c>
      <c r="BY119" s="97">
        <f ca="1" t="shared" si="145"/>
        <v>6250388.668539513</v>
      </c>
      <c r="BZ119" s="97">
        <f ca="1" t="shared" si="146"/>
        <v>6375847.894057258</v>
      </c>
      <c r="CA119" s="97">
        <f ca="1" t="shared" si="147"/>
        <v>6375847.894057258</v>
      </c>
      <c r="CB119" s="97">
        <f ca="1" t="shared" si="148"/>
        <v>7085431.209257918</v>
      </c>
    </row>
    <row r="120" spans="2:80" ht="12.75">
      <c r="B120" s="14">
        <v>10349</v>
      </c>
      <c r="C120" s="15" t="s">
        <v>119</v>
      </c>
      <c r="D120" s="16">
        <f>RHWM!D107</f>
        <v>1</v>
      </c>
      <c r="E120" s="16">
        <f>RHWM!E107</f>
        <v>0</v>
      </c>
      <c r="F120" s="18">
        <f>RHWM!M107</f>
        <v>461.109</v>
      </c>
      <c r="G120" s="18">
        <f>RHWM!N107</f>
        <v>459.044</v>
      </c>
      <c r="H120" s="18">
        <f>RHWM!O107</f>
        <v>523.911</v>
      </c>
      <c r="I120" s="18">
        <v>0</v>
      </c>
      <c r="J120" s="18">
        <v>0</v>
      </c>
      <c r="K120" s="18">
        <v>0</v>
      </c>
      <c r="L120" s="18">
        <v>0</v>
      </c>
      <c r="M120" s="18">
        <v>0</v>
      </c>
      <c r="N120" s="18">
        <v>0</v>
      </c>
      <c r="O120" s="81">
        <f t="shared" si="104"/>
        <v>523.911</v>
      </c>
      <c r="P120" s="63">
        <f t="shared" si="105"/>
        <v>459.044</v>
      </c>
      <c r="Q120" s="63">
        <f t="shared" si="106"/>
        <v>459.044</v>
      </c>
      <c r="R120" s="63">
        <f t="shared" si="107"/>
        <v>0</v>
      </c>
      <c r="S120" s="63">
        <f t="shared" si="108"/>
        <v>64.86699999999996</v>
      </c>
      <c r="T120" s="67">
        <f t="shared" si="149"/>
        <v>33.949064274110405</v>
      </c>
      <c r="U120" s="138">
        <f ca="1" t="shared" si="150"/>
        <v>1.27</v>
      </c>
      <c r="V120" s="66">
        <f ca="1" t="shared" si="151"/>
        <v>582.98588</v>
      </c>
      <c r="W120" s="66">
        <f ca="1" t="shared" si="109"/>
        <v>523.911</v>
      </c>
      <c r="X120" s="66">
        <f ca="1" t="shared" si="110"/>
        <v>59.07488000000001</v>
      </c>
      <c r="Y120" s="63">
        <f ca="1" t="shared" si="111"/>
        <v>0</v>
      </c>
      <c r="Z120" s="67">
        <f ca="1" t="shared" si="152"/>
        <v>37.102313295176</v>
      </c>
      <c r="AA120" s="68">
        <f ca="1" t="shared" si="153"/>
        <v>0.09288176532954595</v>
      </c>
      <c r="AB120" s="81">
        <f t="shared" si="154"/>
        <v>491.47749999999996</v>
      </c>
      <c r="AC120" s="63">
        <f t="shared" si="112"/>
        <v>459.044</v>
      </c>
      <c r="AD120" s="63">
        <f t="shared" si="113"/>
        <v>459.044</v>
      </c>
      <c r="AE120" s="63">
        <f t="shared" si="114"/>
        <v>0</v>
      </c>
      <c r="AF120" s="63">
        <f t="shared" si="115"/>
        <v>32.43349999999998</v>
      </c>
      <c r="AG120" s="67">
        <f t="shared" si="116"/>
        <v>34.95898946171183</v>
      </c>
      <c r="AH120" s="65">
        <f ca="1" t="shared" si="117"/>
        <v>1.27</v>
      </c>
      <c r="AI120" s="66">
        <f ca="1" t="shared" si="118"/>
        <v>582.98588</v>
      </c>
      <c r="AJ120" s="66">
        <f ca="1" t="shared" si="119"/>
        <v>491.47749999999996</v>
      </c>
      <c r="AK120" s="66">
        <f ca="1" t="shared" si="120"/>
        <v>91.50837999999999</v>
      </c>
      <c r="AL120" s="63">
        <f ca="1" t="shared" si="121"/>
        <v>0</v>
      </c>
      <c r="AM120" s="67">
        <f ca="1" t="shared" si="122"/>
        <v>39.29116487722415</v>
      </c>
      <c r="AN120" s="65">
        <f ca="1" t="shared" si="123"/>
        <v>0.12392164310862164</v>
      </c>
      <c r="AO120" s="68">
        <f ca="1" t="shared" si="124"/>
        <v>0.05899501641944083</v>
      </c>
      <c r="AP120" s="81">
        <f t="shared" si="155"/>
        <v>523.911</v>
      </c>
      <c r="AQ120" s="63">
        <f t="shared" si="156"/>
        <v>459.044</v>
      </c>
      <c r="AR120" s="63">
        <f t="shared" si="125"/>
        <v>459.044</v>
      </c>
      <c r="AS120" s="63">
        <f t="shared" si="126"/>
        <v>0</v>
      </c>
      <c r="AT120" s="63">
        <f t="shared" si="127"/>
        <v>64.86699999999996</v>
      </c>
      <c r="AU120" s="67">
        <f t="shared" si="128"/>
        <v>35.90132553133049</v>
      </c>
      <c r="AV120" s="69">
        <f ca="1" t="shared" si="157"/>
        <v>1.27</v>
      </c>
      <c r="AW120" s="66">
        <f ca="1" t="shared" si="158"/>
        <v>582.98588</v>
      </c>
      <c r="AX120" s="66">
        <f ca="1" t="shared" si="129"/>
        <v>523.911</v>
      </c>
      <c r="AY120" s="66">
        <f ca="1" t="shared" si="130"/>
        <v>59.07488000000001</v>
      </c>
      <c r="AZ120" s="63">
        <f ca="1" t="shared" si="131"/>
        <v>0</v>
      </c>
      <c r="BA120" s="67">
        <f ca="1" t="shared" si="159"/>
        <v>38.67335303185999</v>
      </c>
      <c r="BB120" s="65">
        <f ca="1" t="shared" si="132"/>
        <v>0.07721239980708772</v>
      </c>
      <c r="BC120" s="68">
        <f ca="1" t="shared" si="160"/>
        <v>0.04234344430723813</v>
      </c>
      <c r="BD120" s="81">
        <f t="shared" si="133"/>
        <v>459.044</v>
      </c>
      <c r="BE120" s="63">
        <f t="shared" si="134"/>
        <v>459.044</v>
      </c>
      <c r="BF120" s="67">
        <f t="shared" si="135"/>
        <v>35.90132553133049</v>
      </c>
      <c r="BG120" s="69">
        <f ca="1" t="shared" si="161"/>
        <v>1.27</v>
      </c>
      <c r="BH120" s="70">
        <f ca="1" t="shared" si="162"/>
        <v>582.98588</v>
      </c>
      <c r="BI120" s="70">
        <f ca="1" t="shared" si="136"/>
        <v>582.98588</v>
      </c>
      <c r="BJ120" s="67">
        <f ca="1" t="shared" si="137"/>
        <v>38.73350166549015</v>
      </c>
      <c r="BK120" s="65">
        <f ca="1" t="shared" si="138"/>
        <v>0.07888778735169732</v>
      </c>
      <c r="BL120" s="65">
        <f ca="1" t="shared" si="163"/>
        <v>0.043964600194517534</v>
      </c>
      <c r="BM120" s="68">
        <f ca="1" t="shared" si="139"/>
        <v>0.0015552991637577396</v>
      </c>
      <c r="BO120" s="97">
        <f ca="1" t="shared" si="164"/>
        <v>189479892.9538732</v>
      </c>
      <c r="BP120" s="97">
        <f ca="1" t="shared" si="165"/>
        <v>200658262.34984082</v>
      </c>
      <c r="BQ120" s="97">
        <f ca="1" t="shared" si="166"/>
        <v>197503124.24850693</v>
      </c>
      <c r="BR120" s="97">
        <f ca="1" t="shared" si="140"/>
        <v>197810300.69249022</v>
      </c>
      <c r="BT120" s="97">
        <f t="shared" si="141"/>
        <v>136516840.9232479</v>
      </c>
      <c r="BU120" s="97">
        <f t="shared" si="142"/>
        <v>140577977.78012753</v>
      </c>
      <c r="BV120" s="97">
        <f t="shared" si="143"/>
        <v>144367323.5563077</v>
      </c>
      <c r="BW120" s="97">
        <f t="shared" si="144"/>
        <v>144367323.5563077</v>
      </c>
      <c r="BY120" s="97">
        <f ca="1" t="shared" si="145"/>
        <v>189479892.95387322</v>
      </c>
      <c r="BZ120" s="97">
        <f ca="1" t="shared" si="146"/>
        <v>200658262.34984082</v>
      </c>
      <c r="CA120" s="97">
        <f ca="1" t="shared" si="147"/>
        <v>200658262.34984082</v>
      </c>
      <c r="CB120" s="97">
        <f ca="1" t="shared" si="148"/>
        <v>197810300.69249022</v>
      </c>
    </row>
    <row r="121" spans="2:80" ht="12.75">
      <c r="B121" s="14">
        <v>10352</v>
      </c>
      <c r="C121" s="15" t="s">
        <v>120</v>
      </c>
      <c r="D121" s="16">
        <f>RHWM!D108</f>
        <v>1</v>
      </c>
      <c r="E121" s="16">
        <f>RHWM!E108</f>
        <v>0</v>
      </c>
      <c r="F121" s="18">
        <f>RHWM!M108</f>
        <v>15.885</v>
      </c>
      <c r="G121" s="18">
        <f>RHWM!N108</f>
        <v>15.917</v>
      </c>
      <c r="H121" s="18">
        <f>RHWM!O108</f>
        <v>15.907</v>
      </c>
      <c r="I121" s="18">
        <f>MAX(F121-$H121,0)</f>
        <v>0</v>
      </c>
      <c r="J121" s="18">
        <f>MAX(G121-$H121,0)</f>
        <v>0.009999999999999787</v>
      </c>
      <c r="K121" s="18">
        <v>0</v>
      </c>
      <c r="L121" s="18">
        <f>J121</f>
        <v>0.009999999999999787</v>
      </c>
      <c r="M121" s="18">
        <v>0</v>
      </c>
      <c r="N121" s="18">
        <v>0</v>
      </c>
      <c r="O121" s="81">
        <f t="shared" si="104"/>
        <v>15.907</v>
      </c>
      <c r="P121" s="63">
        <f t="shared" si="105"/>
        <v>15.917</v>
      </c>
      <c r="Q121" s="63">
        <f t="shared" si="106"/>
        <v>15.907</v>
      </c>
      <c r="R121" s="63">
        <f t="shared" si="107"/>
        <v>0.009999999999999787</v>
      </c>
      <c r="S121" s="63">
        <f t="shared" si="108"/>
        <v>0</v>
      </c>
      <c r="T121" s="67">
        <f t="shared" si="149"/>
        <v>33.96739117976216</v>
      </c>
      <c r="U121" s="138">
        <f ca="1" t="shared" si="150"/>
        <v>1.05</v>
      </c>
      <c r="V121" s="66">
        <f ca="1" t="shared" si="151"/>
        <v>16.71285</v>
      </c>
      <c r="W121" s="66">
        <f ca="1" t="shared" si="109"/>
        <v>15.907</v>
      </c>
      <c r="X121" s="66">
        <f ca="1" t="shared" si="110"/>
        <v>0.8058499999999995</v>
      </c>
      <c r="Y121" s="63">
        <f ca="1" t="shared" si="111"/>
        <v>0</v>
      </c>
      <c r="Z121" s="67">
        <f ca="1" t="shared" si="152"/>
        <v>35.56458445289707</v>
      </c>
      <c r="AA121" s="68">
        <f ca="1" t="shared" si="153"/>
        <v>0.047021370133556895</v>
      </c>
      <c r="AB121" s="81">
        <f t="shared" si="154"/>
        <v>15.911999999999999</v>
      </c>
      <c r="AC121" s="63">
        <f t="shared" si="112"/>
        <v>15.917</v>
      </c>
      <c r="AD121" s="63">
        <f t="shared" si="113"/>
        <v>15.911999999999999</v>
      </c>
      <c r="AE121" s="63">
        <f t="shared" si="114"/>
        <v>0.005000000000000782</v>
      </c>
      <c r="AF121" s="63">
        <f t="shared" si="115"/>
        <v>0</v>
      </c>
      <c r="AG121" s="67">
        <f t="shared" si="116"/>
        <v>34.96783566719599</v>
      </c>
      <c r="AH121" s="65">
        <f ca="1" t="shared" si="117"/>
        <v>1.05</v>
      </c>
      <c r="AI121" s="66">
        <f ca="1" t="shared" si="118"/>
        <v>16.71285</v>
      </c>
      <c r="AJ121" s="66">
        <f ca="1" t="shared" si="119"/>
        <v>15.911999999999999</v>
      </c>
      <c r="AK121" s="66">
        <f ca="1" t="shared" si="120"/>
        <v>0.8008500000000005</v>
      </c>
      <c r="AL121" s="63">
        <f ca="1" t="shared" si="121"/>
        <v>0</v>
      </c>
      <c r="AM121" s="67">
        <f ca="1" t="shared" si="122"/>
        <v>36.208899210452515</v>
      </c>
      <c r="AN121" s="65">
        <f ca="1" t="shared" si="123"/>
        <v>0.03549157445911888</v>
      </c>
      <c r="AO121" s="68">
        <f ca="1" t="shared" si="124"/>
        <v>0.018116752029221583</v>
      </c>
      <c r="AP121" s="81">
        <f t="shared" si="155"/>
        <v>15.917</v>
      </c>
      <c r="AQ121" s="63">
        <f t="shared" si="156"/>
        <v>15.917</v>
      </c>
      <c r="AR121" s="63">
        <f t="shared" si="125"/>
        <v>15.917</v>
      </c>
      <c r="AS121" s="63">
        <f t="shared" si="126"/>
        <v>0</v>
      </c>
      <c r="AT121" s="63">
        <f t="shared" si="127"/>
        <v>0</v>
      </c>
      <c r="AU121" s="67">
        <f t="shared" si="128"/>
        <v>35.90132553133049</v>
      </c>
      <c r="AV121" s="69">
        <f ca="1" t="shared" si="157"/>
        <v>1.05</v>
      </c>
      <c r="AW121" s="66">
        <f ca="1" t="shared" si="158"/>
        <v>16.71285</v>
      </c>
      <c r="AX121" s="66">
        <f ca="1" t="shared" si="129"/>
        <v>15.917</v>
      </c>
      <c r="AY121" s="66">
        <f ca="1" t="shared" si="130"/>
        <v>0.7958499999999997</v>
      </c>
      <c r="AZ121" s="63">
        <f ca="1" t="shared" si="131"/>
        <v>0</v>
      </c>
      <c r="BA121" s="67">
        <f ca="1" t="shared" si="159"/>
        <v>37.212200873139146</v>
      </c>
      <c r="BB121" s="65">
        <f ca="1" t="shared" si="132"/>
        <v>0.036513285300975085</v>
      </c>
      <c r="BC121" s="68">
        <f ca="1" t="shared" si="160"/>
        <v>0.046327447532087174</v>
      </c>
      <c r="BD121" s="81">
        <f t="shared" si="133"/>
        <v>15.917</v>
      </c>
      <c r="BE121" s="63">
        <f t="shared" si="134"/>
        <v>15.917</v>
      </c>
      <c r="BF121" s="67">
        <f t="shared" si="135"/>
        <v>35.90132553133049</v>
      </c>
      <c r="BG121" s="69">
        <f ca="1" t="shared" si="161"/>
        <v>1.05</v>
      </c>
      <c r="BH121" s="70">
        <f ca="1" t="shared" si="162"/>
        <v>16.71285</v>
      </c>
      <c r="BI121" s="70">
        <f ca="1" t="shared" si="136"/>
        <v>16.71285</v>
      </c>
      <c r="BJ121" s="67">
        <f ca="1" t="shared" si="137"/>
        <v>38.73350166549015</v>
      </c>
      <c r="BK121" s="65">
        <f ca="1" t="shared" si="138"/>
        <v>0.07888778735169732</v>
      </c>
      <c r="BL121" s="65">
        <f ca="1" t="shared" si="163"/>
        <v>0.08910316994677947</v>
      </c>
      <c r="BM121" s="68">
        <f ca="1" t="shared" si="139"/>
        <v>0.040881774166954044</v>
      </c>
      <c r="BO121" s="97">
        <f ca="1" t="shared" si="164"/>
        <v>5206817.551796744</v>
      </c>
      <c r="BP121" s="97">
        <f ca="1" t="shared" si="165"/>
        <v>5301148.1742440425</v>
      </c>
      <c r="BQ121" s="97">
        <f ca="1" t="shared" si="166"/>
        <v>5448036.118736758</v>
      </c>
      <c r="BR121" s="97">
        <f ca="1" t="shared" si="140"/>
        <v>5670761.500996362</v>
      </c>
      <c r="BT121" s="97">
        <f t="shared" si="141"/>
        <v>4736172.536976483</v>
      </c>
      <c r="BU121" s="97">
        <f t="shared" si="142"/>
        <v>4875667.433157286</v>
      </c>
      <c r="BV121" s="97">
        <f t="shared" si="143"/>
        <v>5005826.650703963</v>
      </c>
      <c r="BW121" s="97">
        <f t="shared" si="144"/>
        <v>5005826.650703963</v>
      </c>
      <c r="BY121" s="97">
        <f ca="1" t="shared" si="145"/>
        <v>5206817.551796743</v>
      </c>
      <c r="BZ121" s="97">
        <f ca="1" t="shared" si="146"/>
        <v>5301148.1742440425</v>
      </c>
      <c r="CA121" s="97">
        <f ca="1" t="shared" si="147"/>
        <v>5301148.1742440425</v>
      </c>
      <c r="CB121" s="97">
        <f ca="1" t="shared" si="148"/>
        <v>5670761.500996362</v>
      </c>
    </row>
    <row r="122" spans="2:80" ht="12.75">
      <c r="B122" s="14">
        <v>10354</v>
      </c>
      <c r="C122" s="15" t="s">
        <v>121</v>
      </c>
      <c r="D122" s="16">
        <f>RHWM!D109</f>
        <v>1</v>
      </c>
      <c r="E122" s="16">
        <f>RHWM!E109</f>
        <v>0</v>
      </c>
      <c r="F122" s="18">
        <f>RHWM!M109</f>
        <v>715.237</v>
      </c>
      <c r="G122" s="18">
        <f>RHWM!N109</f>
        <v>715.036</v>
      </c>
      <c r="H122" s="18">
        <f>RHWM!O109</f>
        <v>799.07</v>
      </c>
      <c r="I122" s="18">
        <v>0</v>
      </c>
      <c r="J122" s="18">
        <v>0</v>
      </c>
      <c r="K122" s="18">
        <v>0</v>
      </c>
      <c r="L122" s="18">
        <v>0</v>
      </c>
      <c r="M122" s="18">
        <v>0</v>
      </c>
      <c r="N122" s="18">
        <v>0</v>
      </c>
      <c r="O122" s="81">
        <f t="shared" si="104"/>
        <v>799.07</v>
      </c>
      <c r="P122" s="63">
        <f t="shared" si="105"/>
        <v>715.036</v>
      </c>
      <c r="Q122" s="63">
        <f t="shared" si="106"/>
        <v>715.036</v>
      </c>
      <c r="R122" s="63">
        <f t="shared" si="107"/>
        <v>0</v>
      </c>
      <c r="S122" s="63">
        <f t="shared" si="108"/>
        <v>84.0340000000001</v>
      </c>
      <c r="T122" s="67">
        <f t="shared" si="149"/>
        <v>33.949064274110405</v>
      </c>
      <c r="U122" s="138">
        <f ca="1" t="shared" si="150"/>
        <v>0.93</v>
      </c>
      <c r="V122" s="66">
        <f ca="1" t="shared" si="151"/>
        <v>664.98348</v>
      </c>
      <c r="W122" s="66">
        <f ca="1" t="shared" si="109"/>
        <v>664.98348</v>
      </c>
      <c r="X122" s="66">
        <f ca="1" t="shared" si="110"/>
        <v>0</v>
      </c>
      <c r="Y122" s="63">
        <f ca="1" t="shared" si="111"/>
        <v>134.08652000000006</v>
      </c>
      <c r="Z122" s="67">
        <f ca="1" t="shared" si="152"/>
        <v>34.16862471073118</v>
      </c>
      <c r="AA122" s="68">
        <f ca="1" t="shared" si="153"/>
        <v>0.006467348697684505</v>
      </c>
      <c r="AB122" s="81">
        <f t="shared" si="154"/>
        <v>757.053</v>
      </c>
      <c r="AC122" s="63">
        <f t="shared" si="112"/>
        <v>715.036</v>
      </c>
      <c r="AD122" s="63">
        <f t="shared" si="113"/>
        <v>715.036</v>
      </c>
      <c r="AE122" s="63">
        <f t="shared" si="114"/>
        <v>0</v>
      </c>
      <c r="AF122" s="63">
        <f t="shared" si="115"/>
        <v>42.01700000000005</v>
      </c>
      <c r="AG122" s="67">
        <f t="shared" si="116"/>
        <v>34.95898946171183</v>
      </c>
      <c r="AH122" s="65">
        <f ca="1" t="shared" si="117"/>
        <v>0.93</v>
      </c>
      <c r="AI122" s="66">
        <f ca="1" t="shared" si="118"/>
        <v>664.98348</v>
      </c>
      <c r="AJ122" s="66">
        <f ca="1" t="shared" si="119"/>
        <v>664.98348</v>
      </c>
      <c r="AK122" s="66">
        <f ca="1" t="shared" si="120"/>
        <v>0</v>
      </c>
      <c r="AL122" s="63">
        <f ca="1" t="shared" si="121"/>
        <v>92.06952000000001</v>
      </c>
      <c r="AM122" s="67">
        <f ca="1" t="shared" si="122"/>
        <v>34.85446513131041</v>
      </c>
      <c r="AN122" s="65">
        <f ca="1" t="shared" si="123"/>
        <v>-0.0029899128095763894</v>
      </c>
      <c r="AO122" s="68">
        <f ca="1" t="shared" si="124"/>
        <v>0.020072227851881674</v>
      </c>
      <c r="AP122" s="81">
        <f t="shared" si="155"/>
        <v>799.07</v>
      </c>
      <c r="AQ122" s="63">
        <f t="shared" si="156"/>
        <v>715.036</v>
      </c>
      <c r="AR122" s="63">
        <f t="shared" si="125"/>
        <v>715.036</v>
      </c>
      <c r="AS122" s="63">
        <f t="shared" si="126"/>
        <v>0</v>
      </c>
      <c r="AT122" s="63">
        <f t="shared" si="127"/>
        <v>84.0340000000001</v>
      </c>
      <c r="AU122" s="67">
        <f t="shared" si="128"/>
        <v>35.90132553133049</v>
      </c>
      <c r="AV122" s="69">
        <f ca="1" t="shared" si="157"/>
        <v>0.93</v>
      </c>
      <c r="AW122" s="66">
        <f ca="1" t="shared" si="158"/>
        <v>664.98348</v>
      </c>
      <c r="AX122" s="66">
        <f ca="1" t="shared" si="129"/>
        <v>664.98348</v>
      </c>
      <c r="AY122" s="66">
        <f ca="1" t="shared" si="130"/>
        <v>0</v>
      </c>
      <c r="AZ122" s="63">
        <f ca="1" t="shared" si="131"/>
        <v>134.08652000000006</v>
      </c>
      <c r="BA122" s="67">
        <f ca="1" t="shared" si="159"/>
        <v>35.9168109167961</v>
      </c>
      <c r="BB122" s="65">
        <f ca="1" t="shared" si="132"/>
        <v>0.00043133185854360434</v>
      </c>
      <c r="BC122" s="68">
        <f ca="1" t="shared" si="160"/>
        <v>0.051163493434837504</v>
      </c>
      <c r="BD122" s="81">
        <f t="shared" si="133"/>
        <v>715.036</v>
      </c>
      <c r="BE122" s="63">
        <f t="shared" si="134"/>
        <v>715.036</v>
      </c>
      <c r="BF122" s="67">
        <f t="shared" si="135"/>
        <v>35.90132553133049</v>
      </c>
      <c r="BG122" s="69">
        <f ca="1" t="shared" si="161"/>
        <v>0.93</v>
      </c>
      <c r="BH122" s="70">
        <f ca="1" t="shared" si="162"/>
        <v>664.98348</v>
      </c>
      <c r="BI122" s="70">
        <f ca="1" t="shared" si="136"/>
        <v>664.98348</v>
      </c>
      <c r="BJ122" s="67">
        <f ca="1" t="shared" si="137"/>
        <v>38.73350166549015</v>
      </c>
      <c r="BK122" s="65">
        <f ca="1" t="shared" si="138"/>
        <v>0.07888778735169732</v>
      </c>
      <c r="BL122" s="65">
        <f ca="1" t="shared" si="163"/>
        <v>0.13359849842962235</v>
      </c>
      <c r="BM122" s="68">
        <f ca="1" t="shared" si="139"/>
        <v>0.07842262931469945</v>
      </c>
      <c r="BO122" s="97">
        <f ca="1" t="shared" si="164"/>
        <v>199040961.67053467</v>
      </c>
      <c r="BP122" s="97">
        <f ca="1" t="shared" si="165"/>
        <v>203036157.20504332</v>
      </c>
      <c r="BQ122" s="97">
        <f ca="1" t="shared" si="166"/>
        <v>209224592.60622883</v>
      </c>
      <c r="BR122" s="97">
        <f ca="1" t="shared" si="140"/>
        <v>225632535.2757061</v>
      </c>
      <c r="BT122" s="97">
        <f t="shared" si="141"/>
        <v>212647275.35137257</v>
      </c>
      <c r="BU122" s="97">
        <f t="shared" si="142"/>
        <v>218973159.26140252</v>
      </c>
      <c r="BV122" s="97">
        <f t="shared" si="143"/>
        <v>224875684.17495495</v>
      </c>
      <c r="BW122" s="97">
        <f t="shared" si="144"/>
        <v>224875684.17495495</v>
      </c>
      <c r="BY122" s="97">
        <f ca="1" t="shared" si="145"/>
        <v>199040961.67053467</v>
      </c>
      <c r="BZ122" s="97">
        <f ca="1" t="shared" si="146"/>
        <v>203036157.20504332</v>
      </c>
      <c r="CA122" s="97">
        <f ca="1" t="shared" si="147"/>
        <v>203036157.20504332</v>
      </c>
      <c r="CB122" s="97">
        <f ca="1" t="shared" si="148"/>
        <v>225632535.27570608</v>
      </c>
    </row>
    <row r="123" spans="2:80" ht="12.75">
      <c r="B123" s="14">
        <v>10360</v>
      </c>
      <c r="C123" s="15" t="s">
        <v>122</v>
      </c>
      <c r="D123" s="16">
        <f>RHWM!D110</f>
        <v>1</v>
      </c>
      <c r="E123" s="16">
        <f>RHWM!E110</f>
        <v>0</v>
      </c>
      <c r="F123" s="18">
        <f>RHWM!M110</f>
        <v>7.663</v>
      </c>
      <c r="G123" s="18">
        <f>RHWM!N110</f>
        <v>7.761</v>
      </c>
      <c r="H123" s="18">
        <f>RHWM!O110</f>
        <v>6.765</v>
      </c>
      <c r="I123" s="18">
        <v>0.898</v>
      </c>
      <c r="J123" s="18">
        <v>0.996</v>
      </c>
      <c r="K123" s="18">
        <v>0.898</v>
      </c>
      <c r="L123" s="18">
        <v>0.996</v>
      </c>
      <c r="M123" s="18">
        <v>0</v>
      </c>
      <c r="N123" s="18">
        <v>0</v>
      </c>
      <c r="O123" s="81">
        <f t="shared" si="104"/>
        <v>6.765</v>
      </c>
      <c r="P123" s="63">
        <f t="shared" si="105"/>
        <v>7.761</v>
      </c>
      <c r="Q123" s="63">
        <f t="shared" si="106"/>
        <v>6.765</v>
      </c>
      <c r="R123" s="63">
        <f t="shared" si="107"/>
        <v>0.9960000000000004</v>
      </c>
      <c r="S123" s="63">
        <f t="shared" si="108"/>
        <v>0</v>
      </c>
      <c r="T123" s="67">
        <f t="shared" si="149"/>
        <v>37.69268648555043</v>
      </c>
      <c r="U123" s="138">
        <f ca="1" t="shared" si="150"/>
        <v>1.34</v>
      </c>
      <c r="V123" s="66">
        <f ca="1" t="shared" si="151"/>
        <v>10.399740000000001</v>
      </c>
      <c r="W123" s="66">
        <f ca="1" t="shared" si="109"/>
        <v>6.765</v>
      </c>
      <c r="X123" s="66">
        <f ca="1" t="shared" si="110"/>
        <v>3.6347400000000016</v>
      </c>
      <c r="Y123" s="63">
        <f ca="1" t="shared" si="111"/>
        <v>0</v>
      </c>
      <c r="Z123" s="67">
        <f ca="1" t="shared" si="152"/>
        <v>44.28721631195553</v>
      </c>
      <c r="AA123" s="68">
        <f ca="1" t="shared" si="153"/>
        <v>0.174955155529525</v>
      </c>
      <c r="AB123" s="81">
        <f t="shared" si="154"/>
        <v>7.263</v>
      </c>
      <c r="AC123" s="63">
        <f t="shared" si="112"/>
        <v>7.761</v>
      </c>
      <c r="AD123" s="63">
        <f t="shared" si="113"/>
        <v>7.263</v>
      </c>
      <c r="AE123" s="63">
        <f t="shared" si="114"/>
        <v>0.4980000000000002</v>
      </c>
      <c r="AF123" s="63">
        <f t="shared" si="115"/>
        <v>0</v>
      </c>
      <c r="AG123" s="67">
        <f t="shared" si="116"/>
        <v>36.76599670924018</v>
      </c>
      <c r="AH123" s="65">
        <f ca="1" t="shared" si="117"/>
        <v>1.34</v>
      </c>
      <c r="AI123" s="66">
        <f ca="1" t="shared" si="118"/>
        <v>10.399740000000001</v>
      </c>
      <c r="AJ123" s="66">
        <f ca="1" t="shared" si="119"/>
        <v>7.263</v>
      </c>
      <c r="AK123" s="66">
        <f ca="1" t="shared" si="120"/>
        <v>3.1367400000000014</v>
      </c>
      <c r="AL123" s="63">
        <f ca="1" t="shared" si="121"/>
        <v>0</v>
      </c>
      <c r="AM123" s="67">
        <f ca="1" t="shared" si="122"/>
        <v>43.37983536595218</v>
      </c>
      <c r="AN123" s="65">
        <f ca="1" t="shared" si="123"/>
        <v>0.1798900954329299</v>
      </c>
      <c r="AO123" s="68">
        <f ca="1" t="shared" si="124"/>
        <v>-0.020488552263294935</v>
      </c>
      <c r="AP123" s="81">
        <f t="shared" si="155"/>
        <v>7.761</v>
      </c>
      <c r="AQ123" s="63">
        <f t="shared" si="156"/>
        <v>7.761</v>
      </c>
      <c r="AR123" s="63">
        <f t="shared" si="125"/>
        <v>7.761</v>
      </c>
      <c r="AS123" s="63">
        <f t="shared" si="126"/>
        <v>0</v>
      </c>
      <c r="AT123" s="63">
        <f t="shared" si="127"/>
        <v>0</v>
      </c>
      <c r="AU123" s="67">
        <f t="shared" si="128"/>
        <v>35.90132553133049</v>
      </c>
      <c r="AV123" s="69">
        <f ca="1" t="shared" si="157"/>
        <v>1.34</v>
      </c>
      <c r="AW123" s="66">
        <f ca="1" t="shared" si="158"/>
        <v>10.399740000000001</v>
      </c>
      <c r="AX123" s="66">
        <f ca="1" t="shared" si="129"/>
        <v>7.761</v>
      </c>
      <c r="AY123" s="66">
        <f ca="1" t="shared" si="130"/>
        <v>2.638740000000001</v>
      </c>
      <c r="AZ123" s="63">
        <f ca="1" t="shared" si="131"/>
        <v>0</v>
      </c>
      <c r="BA123" s="67">
        <f ca="1" t="shared" si="159"/>
        <v>42.819112624474705</v>
      </c>
      <c r="BB123" s="65">
        <f ca="1" t="shared" si="132"/>
        <v>0.1926889046786635</v>
      </c>
      <c r="BC123" s="68">
        <f ca="1" t="shared" si="160"/>
        <v>-0.0331496041010938</v>
      </c>
      <c r="BD123" s="81">
        <f t="shared" si="133"/>
        <v>7.761</v>
      </c>
      <c r="BE123" s="63">
        <f t="shared" si="134"/>
        <v>7.761</v>
      </c>
      <c r="BF123" s="67">
        <f t="shared" si="135"/>
        <v>35.90132553133049</v>
      </c>
      <c r="BG123" s="69">
        <f ca="1" t="shared" si="161"/>
        <v>1.34</v>
      </c>
      <c r="BH123" s="70">
        <f ca="1" t="shared" si="162"/>
        <v>10.399740000000001</v>
      </c>
      <c r="BI123" s="70">
        <f ca="1" t="shared" si="136"/>
        <v>10.399740000000001</v>
      </c>
      <c r="BJ123" s="67">
        <f ca="1" t="shared" si="137"/>
        <v>38.73350166549015</v>
      </c>
      <c r="BK123" s="65">
        <f ca="1" t="shared" si="138"/>
        <v>0.07888778735169732</v>
      </c>
      <c r="BL123" s="65">
        <f ca="1" t="shared" si="163"/>
        <v>-0.12540220652717182</v>
      </c>
      <c r="BM123" s="68">
        <f ca="1" t="shared" si="139"/>
        <v>-0.09541559150969614</v>
      </c>
      <c r="BO123" s="97">
        <f ca="1" t="shared" si="164"/>
        <v>4034641.6863205256</v>
      </c>
      <c r="BP123" s="97">
        <f ca="1" t="shared" si="165"/>
        <v>3951977.7192666787</v>
      </c>
      <c r="BQ123" s="97">
        <f ca="1" t="shared" si="166"/>
        <v>3900894.9117292305</v>
      </c>
      <c r="BR123" s="97">
        <f ca="1" t="shared" si="140"/>
        <v>3528688.716309422</v>
      </c>
      <c r="BT123" s="97">
        <f t="shared" si="141"/>
        <v>2562588.552773766</v>
      </c>
      <c r="BU123" s="97">
        <f t="shared" si="142"/>
        <v>2499586.288033218</v>
      </c>
      <c r="BV123" s="97">
        <f t="shared" si="143"/>
        <v>2440800.442050226</v>
      </c>
      <c r="BW123" s="97">
        <f t="shared" si="144"/>
        <v>2440800.442050226</v>
      </c>
      <c r="BY123" s="97">
        <f ca="1" t="shared" si="145"/>
        <v>4034641.686320525</v>
      </c>
      <c r="BZ123" s="97">
        <f ca="1" t="shared" si="146"/>
        <v>3951977.7192666787</v>
      </c>
      <c r="CA123" s="97">
        <f ca="1" t="shared" si="147"/>
        <v>3951977.7192666787</v>
      </c>
      <c r="CB123" s="97">
        <f ca="1" t="shared" si="148"/>
        <v>3528688.7163094217</v>
      </c>
    </row>
    <row r="124" spans="2:80" ht="12.75">
      <c r="B124" s="14">
        <v>10363</v>
      </c>
      <c r="C124" s="15" t="s">
        <v>123</v>
      </c>
      <c r="D124" s="16">
        <f>RHWM!D111</f>
        <v>1</v>
      </c>
      <c r="E124" s="16">
        <f>RHWM!E111</f>
        <v>0</v>
      </c>
      <c r="F124" s="18">
        <f>RHWM!M111</f>
        <v>91.05</v>
      </c>
      <c r="G124" s="18">
        <f>RHWM!N111</f>
        <v>91.235</v>
      </c>
      <c r="H124" s="18">
        <f>RHWM!O111</f>
        <v>100.706</v>
      </c>
      <c r="I124" s="18">
        <v>0</v>
      </c>
      <c r="J124" s="18">
        <v>0</v>
      </c>
      <c r="K124" s="18">
        <v>0</v>
      </c>
      <c r="L124" s="18">
        <v>0</v>
      </c>
      <c r="M124" s="18">
        <v>0</v>
      </c>
      <c r="N124" s="18">
        <v>0</v>
      </c>
      <c r="O124" s="81">
        <f t="shared" si="104"/>
        <v>100.706</v>
      </c>
      <c r="P124" s="63">
        <f t="shared" si="105"/>
        <v>91.235</v>
      </c>
      <c r="Q124" s="63">
        <f t="shared" si="106"/>
        <v>91.235</v>
      </c>
      <c r="R124" s="63">
        <f t="shared" si="107"/>
        <v>0</v>
      </c>
      <c r="S124" s="63">
        <f t="shared" si="108"/>
        <v>9.471000000000004</v>
      </c>
      <c r="T124" s="67">
        <f t="shared" si="149"/>
        <v>33.949064274110405</v>
      </c>
      <c r="U124" s="138">
        <f ca="1" t="shared" si="150"/>
        <v>0.94</v>
      </c>
      <c r="V124" s="66">
        <f ca="1" t="shared" si="151"/>
        <v>85.76089999999999</v>
      </c>
      <c r="W124" s="66">
        <f ca="1" t="shared" si="109"/>
        <v>85.76089999999999</v>
      </c>
      <c r="X124" s="66">
        <f ca="1" t="shared" si="110"/>
        <v>0</v>
      </c>
      <c r="Y124" s="63">
        <f ca="1" t="shared" si="111"/>
        <v>14.94510000000001</v>
      </c>
      <c r="Z124" s="67">
        <f ca="1" t="shared" si="152"/>
        <v>34.16862471073118</v>
      </c>
      <c r="AA124" s="68">
        <f ca="1" t="shared" si="153"/>
        <v>0.006467348697684505</v>
      </c>
      <c r="AB124" s="81">
        <f t="shared" si="154"/>
        <v>95.9705</v>
      </c>
      <c r="AC124" s="63">
        <f t="shared" si="112"/>
        <v>91.235</v>
      </c>
      <c r="AD124" s="63">
        <f t="shared" si="113"/>
        <v>91.235</v>
      </c>
      <c r="AE124" s="63">
        <f t="shared" si="114"/>
        <v>0</v>
      </c>
      <c r="AF124" s="63">
        <f t="shared" si="115"/>
        <v>4.735500000000002</v>
      </c>
      <c r="AG124" s="67">
        <f t="shared" si="116"/>
        <v>34.95898946171183</v>
      </c>
      <c r="AH124" s="65">
        <f ca="1" t="shared" si="117"/>
        <v>0.94</v>
      </c>
      <c r="AI124" s="66">
        <f ca="1" t="shared" si="118"/>
        <v>85.76089999999999</v>
      </c>
      <c r="AJ124" s="66">
        <f ca="1" t="shared" si="119"/>
        <v>85.76089999999999</v>
      </c>
      <c r="AK124" s="66">
        <f ca="1" t="shared" si="120"/>
        <v>0</v>
      </c>
      <c r="AL124" s="63">
        <f ca="1" t="shared" si="121"/>
        <v>10.209600000000009</v>
      </c>
      <c r="AM124" s="67">
        <f ca="1" t="shared" si="122"/>
        <v>34.85446513131041</v>
      </c>
      <c r="AN124" s="65">
        <f ca="1" t="shared" si="123"/>
        <v>-0.0029899128095763894</v>
      </c>
      <c r="AO124" s="68">
        <f ca="1" t="shared" si="124"/>
        <v>0.020072227851881674</v>
      </c>
      <c r="AP124" s="81">
        <f t="shared" si="155"/>
        <v>100.706</v>
      </c>
      <c r="AQ124" s="63">
        <f t="shared" si="156"/>
        <v>91.235</v>
      </c>
      <c r="AR124" s="63">
        <f t="shared" si="125"/>
        <v>91.235</v>
      </c>
      <c r="AS124" s="63">
        <f t="shared" si="126"/>
        <v>0</v>
      </c>
      <c r="AT124" s="63">
        <f t="shared" si="127"/>
        <v>9.471000000000004</v>
      </c>
      <c r="AU124" s="67">
        <f t="shared" si="128"/>
        <v>35.90132553133049</v>
      </c>
      <c r="AV124" s="69">
        <f ca="1" t="shared" si="157"/>
        <v>0.94</v>
      </c>
      <c r="AW124" s="66">
        <f ca="1" t="shared" si="158"/>
        <v>85.76089999999999</v>
      </c>
      <c r="AX124" s="66">
        <f ca="1" t="shared" si="129"/>
        <v>85.76089999999999</v>
      </c>
      <c r="AY124" s="66">
        <f ca="1" t="shared" si="130"/>
        <v>0</v>
      </c>
      <c r="AZ124" s="63">
        <f ca="1" t="shared" si="131"/>
        <v>14.94510000000001</v>
      </c>
      <c r="BA124" s="67">
        <f ca="1" t="shared" si="159"/>
        <v>35.9168109167961</v>
      </c>
      <c r="BB124" s="65">
        <f ca="1" t="shared" si="132"/>
        <v>0.00043133185854360434</v>
      </c>
      <c r="BC124" s="68">
        <f ca="1" t="shared" si="160"/>
        <v>0.051163493434837504</v>
      </c>
      <c r="BD124" s="81">
        <f t="shared" si="133"/>
        <v>91.235</v>
      </c>
      <c r="BE124" s="63">
        <f t="shared" si="134"/>
        <v>91.235</v>
      </c>
      <c r="BF124" s="67">
        <f t="shared" si="135"/>
        <v>35.90132553133049</v>
      </c>
      <c r="BG124" s="69">
        <f ca="1" t="shared" si="161"/>
        <v>0.94</v>
      </c>
      <c r="BH124" s="70">
        <f ca="1" t="shared" si="162"/>
        <v>85.76089999999999</v>
      </c>
      <c r="BI124" s="70">
        <f ca="1" t="shared" si="136"/>
        <v>85.76089999999999</v>
      </c>
      <c r="BJ124" s="67">
        <f ca="1" t="shared" si="137"/>
        <v>38.73350166549015</v>
      </c>
      <c r="BK124" s="65">
        <f ca="1" t="shared" si="138"/>
        <v>0.07888778735169732</v>
      </c>
      <c r="BL124" s="65">
        <f ca="1" t="shared" si="163"/>
        <v>0.13359849842962235</v>
      </c>
      <c r="BM124" s="68">
        <f ca="1" t="shared" si="139"/>
        <v>0.07842262931469945</v>
      </c>
      <c r="BO124" s="97">
        <f ca="1" t="shared" si="164"/>
        <v>25669708.380921815</v>
      </c>
      <c r="BP124" s="97">
        <f ca="1" t="shared" si="165"/>
        <v>26184956.61643504</v>
      </c>
      <c r="BQ124" s="97">
        <f ca="1" t="shared" si="166"/>
        <v>26983060.337143306</v>
      </c>
      <c r="BR124" s="97">
        <f ca="1" t="shared" si="140"/>
        <v>29099142.87573926</v>
      </c>
      <c r="BT124" s="97">
        <f t="shared" si="141"/>
        <v>27132723.620464534</v>
      </c>
      <c r="BU124" s="97">
        <f t="shared" si="142"/>
        <v>27939874.61500408</v>
      </c>
      <c r="BV124" s="97">
        <f t="shared" si="143"/>
        <v>28693007.129294213</v>
      </c>
      <c r="BW124" s="97">
        <f t="shared" si="144"/>
        <v>28693007.129294213</v>
      </c>
      <c r="BY124" s="97">
        <f ca="1" t="shared" si="145"/>
        <v>25669708.380921815</v>
      </c>
      <c r="BZ124" s="97">
        <f ca="1" t="shared" si="146"/>
        <v>26184956.61643504</v>
      </c>
      <c r="CA124" s="97">
        <f ca="1" t="shared" si="147"/>
        <v>26184956.61643504</v>
      </c>
      <c r="CB124" s="97">
        <f ca="1" t="shared" si="148"/>
        <v>29099142.87573926</v>
      </c>
    </row>
    <row r="125" spans="2:80" ht="12.75">
      <c r="B125" s="14">
        <v>10369</v>
      </c>
      <c r="C125" s="15" t="s">
        <v>124</v>
      </c>
      <c r="D125" s="16">
        <f>RHWM!D112</f>
        <v>1</v>
      </c>
      <c r="E125" s="16">
        <f>RHWM!E112</f>
        <v>0</v>
      </c>
      <c r="F125" s="18">
        <f>RHWM!M112</f>
        <v>18.377</v>
      </c>
      <c r="G125" s="18">
        <f>RHWM!N112</f>
        <v>18.394</v>
      </c>
      <c r="H125" s="18">
        <f>RHWM!O112</f>
        <v>16.432</v>
      </c>
      <c r="I125" s="18">
        <v>1.945</v>
      </c>
      <c r="J125" s="18">
        <v>1.962</v>
      </c>
      <c r="K125" s="18">
        <v>0</v>
      </c>
      <c r="L125" s="18">
        <v>0</v>
      </c>
      <c r="M125" s="18">
        <v>1.945</v>
      </c>
      <c r="N125" s="18">
        <v>1.962</v>
      </c>
      <c r="O125" s="81">
        <f t="shared" si="104"/>
        <v>16.432</v>
      </c>
      <c r="P125" s="63">
        <f t="shared" si="105"/>
        <v>18.394</v>
      </c>
      <c r="Q125" s="63">
        <f t="shared" si="106"/>
        <v>16.432</v>
      </c>
      <c r="R125" s="63">
        <f t="shared" si="107"/>
        <v>1.9619999999999997</v>
      </c>
      <c r="S125" s="63">
        <f t="shared" si="108"/>
        <v>0</v>
      </c>
      <c r="T125" s="67">
        <f t="shared" si="149"/>
        <v>37.0605884610298</v>
      </c>
      <c r="U125" s="138">
        <f ca="1" t="shared" si="150"/>
        <v>1.16</v>
      </c>
      <c r="V125" s="66">
        <f ca="1" t="shared" si="151"/>
        <v>21.33704</v>
      </c>
      <c r="W125" s="66">
        <f ca="1" t="shared" si="109"/>
        <v>16.432</v>
      </c>
      <c r="X125" s="66">
        <f ca="1" t="shared" si="110"/>
        <v>4.90504</v>
      </c>
      <c r="Y125" s="63">
        <f ca="1" t="shared" si="111"/>
        <v>0</v>
      </c>
      <c r="Z125" s="67">
        <f ca="1" t="shared" si="152"/>
        <v>40.824077100044555</v>
      </c>
      <c r="AA125" s="68">
        <f ca="1" t="shared" si="153"/>
        <v>0.10154961902378212</v>
      </c>
      <c r="AB125" s="81">
        <f t="shared" si="154"/>
        <v>17.412999999999997</v>
      </c>
      <c r="AC125" s="63">
        <f t="shared" si="112"/>
        <v>18.394</v>
      </c>
      <c r="AD125" s="63">
        <f t="shared" si="113"/>
        <v>17.412999999999997</v>
      </c>
      <c r="AE125" s="63">
        <f t="shared" si="114"/>
        <v>0.9810000000000016</v>
      </c>
      <c r="AF125" s="63">
        <f t="shared" si="115"/>
        <v>0</v>
      </c>
      <c r="AG125" s="67">
        <f t="shared" si="116"/>
        <v>36.46088961056802</v>
      </c>
      <c r="AH125" s="65">
        <f ca="1" t="shared" si="117"/>
        <v>1.16</v>
      </c>
      <c r="AI125" s="66">
        <f ca="1" t="shared" si="118"/>
        <v>21.33704</v>
      </c>
      <c r="AJ125" s="66">
        <f ca="1" t="shared" si="119"/>
        <v>17.412999999999997</v>
      </c>
      <c r="AK125" s="66">
        <f ca="1" t="shared" si="120"/>
        <v>3.9240400000000015</v>
      </c>
      <c r="AL125" s="63">
        <f ca="1" t="shared" si="121"/>
        <v>0</v>
      </c>
      <c r="AM125" s="67">
        <f ca="1" t="shared" si="122"/>
        <v>40.05270675461583</v>
      </c>
      <c r="AN125" s="65">
        <f ca="1" t="shared" si="123"/>
        <v>0.09851150595641922</v>
      </c>
      <c r="AO125" s="68">
        <f ca="1" t="shared" si="124"/>
        <v>-0.018894985514023577</v>
      </c>
      <c r="AP125" s="81">
        <f t="shared" si="155"/>
        <v>18.394</v>
      </c>
      <c r="AQ125" s="63">
        <f t="shared" si="156"/>
        <v>18.394</v>
      </c>
      <c r="AR125" s="63">
        <f t="shared" si="125"/>
        <v>18.394</v>
      </c>
      <c r="AS125" s="63">
        <f t="shared" si="126"/>
        <v>0</v>
      </c>
      <c r="AT125" s="63">
        <f t="shared" si="127"/>
        <v>0</v>
      </c>
      <c r="AU125" s="67">
        <f t="shared" si="128"/>
        <v>35.90132553133049</v>
      </c>
      <c r="AV125" s="69">
        <f ca="1" t="shared" si="157"/>
        <v>1.16</v>
      </c>
      <c r="AW125" s="66">
        <f ca="1" t="shared" si="158"/>
        <v>21.33704</v>
      </c>
      <c r="AX125" s="66">
        <f ca="1" t="shared" si="129"/>
        <v>18.394</v>
      </c>
      <c r="AY125" s="66">
        <f ca="1" t="shared" si="130"/>
        <v>2.94304</v>
      </c>
      <c r="AZ125" s="63">
        <f ca="1" t="shared" si="131"/>
        <v>0</v>
      </c>
      <c r="BA125" s="67">
        <f ca="1" t="shared" si="159"/>
        <v>39.668974928272505</v>
      </c>
      <c r="BB125" s="65">
        <f ca="1" t="shared" si="132"/>
        <v>0.10494457631248322</v>
      </c>
      <c r="BC125" s="68">
        <f ca="1" t="shared" si="160"/>
        <v>-0.028294630370732654</v>
      </c>
      <c r="BD125" s="81">
        <f t="shared" si="133"/>
        <v>18.394</v>
      </c>
      <c r="BE125" s="63">
        <f t="shared" si="134"/>
        <v>18.394</v>
      </c>
      <c r="BF125" s="67">
        <f t="shared" si="135"/>
        <v>35.90132553133049</v>
      </c>
      <c r="BG125" s="69">
        <f ca="1" t="shared" si="161"/>
        <v>1.16</v>
      </c>
      <c r="BH125" s="70">
        <f ca="1" t="shared" si="162"/>
        <v>21.33704</v>
      </c>
      <c r="BI125" s="70">
        <f ca="1" t="shared" si="136"/>
        <v>21.33704</v>
      </c>
      <c r="BJ125" s="67">
        <f ca="1" t="shared" si="137"/>
        <v>38.73350166549015</v>
      </c>
      <c r="BK125" s="65">
        <f ca="1" t="shared" si="138"/>
        <v>0.07888778735169732</v>
      </c>
      <c r="BL125" s="65">
        <f ca="1" t="shared" si="163"/>
        <v>-0.051209374052258005</v>
      </c>
      <c r="BM125" s="68">
        <f ca="1" t="shared" si="139"/>
        <v>-0.023581987295457685</v>
      </c>
      <c r="BO125" s="97">
        <f ca="1" t="shared" si="164"/>
        <v>7630529.102569396</v>
      </c>
      <c r="BP125" s="97">
        <f ca="1" t="shared" si="165"/>
        <v>7486350.365712012</v>
      </c>
      <c r="BQ125" s="97">
        <f ca="1" t="shared" si="166"/>
        <v>7414626.102079076</v>
      </c>
      <c r="BR125" s="97">
        <f ca="1" t="shared" si="140"/>
        <v>7239774.483539278</v>
      </c>
      <c r="BT125" s="97">
        <f t="shared" si="141"/>
        <v>5971625.985973115</v>
      </c>
      <c r="BU125" s="97">
        <f t="shared" si="142"/>
        <v>5874995.646631864</v>
      </c>
      <c r="BV125" s="97">
        <f t="shared" si="143"/>
        <v>5784832.280772046</v>
      </c>
      <c r="BW125" s="97">
        <f t="shared" si="144"/>
        <v>5784832.280772046</v>
      </c>
      <c r="BY125" s="97">
        <f ca="1" t="shared" si="145"/>
        <v>7630529.102569396</v>
      </c>
      <c r="BZ125" s="97">
        <f ca="1" t="shared" si="146"/>
        <v>7486350.365712012</v>
      </c>
      <c r="CA125" s="97">
        <f ca="1" t="shared" si="147"/>
        <v>7486350.365712012</v>
      </c>
      <c r="CB125" s="97">
        <f ca="1" t="shared" si="148"/>
        <v>7239774.483539278</v>
      </c>
    </row>
    <row r="126" spans="2:80" ht="12.75">
      <c r="B126" s="14">
        <v>10370</v>
      </c>
      <c r="C126" s="15" t="s">
        <v>125</v>
      </c>
      <c r="D126" s="16">
        <f>RHWM!D113</f>
        <v>1</v>
      </c>
      <c r="E126" s="16">
        <f>RHWM!E113</f>
        <v>0</v>
      </c>
      <c r="F126" s="18">
        <f>RHWM!M113</f>
        <v>368.828</v>
      </c>
      <c r="G126" s="18">
        <f>RHWM!N113</f>
        <v>367.225</v>
      </c>
      <c r="H126" s="18">
        <f>RHWM!O113</f>
        <v>402.39</v>
      </c>
      <c r="I126" s="18">
        <v>0</v>
      </c>
      <c r="J126" s="18">
        <v>0</v>
      </c>
      <c r="K126" s="18">
        <v>0</v>
      </c>
      <c r="L126" s="18">
        <v>0</v>
      </c>
      <c r="M126" s="18">
        <v>0</v>
      </c>
      <c r="N126" s="18">
        <v>0</v>
      </c>
      <c r="O126" s="81">
        <f t="shared" si="104"/>
        <v>402.39</v>
      </c>
      <c r="P126" s="63">
        <f t="shared" si="105"/>
        <v>367.225</v>
      </c>
      <c r="Q126" s="63">
        <f t="shared" si="106"/>
        <v>367.225</v>
      </c>
      <c r="R126" s="63">
        <f t="shared" si="107"/>
        <v>0</v>
      </c>
      <c r="S126" s="63">
        <f t="shared" si="108"/>
        <v>35.164999999999964</v>
      </c>
      <c r="T126" s="67">
        <f t="shared" si="149"/>
        <v>33.949064274110405</v>
      </c>
      <c r="U126" s="138">
        <f ca="1" t="shared" si="150"/>
        <v>1.11</v>
      </c>
      <c r="V126" s="66">
        <f ca="1" t="shared" si="151"/>
        <v>407.61975000000007</v>
      </c>
      <c r="W126" s="66">
        <f ca="1" t="shared" si="109"/>
        <v>402.39</v>
      </c>
      <c r="X126" s="66">
        <f ca="1" t="shared" si="110"/>
        <v>5.229750000000081</v>
      </c>
      <c r="Y126" s="63">
        <f ca="1" t="shared" si="111"/>
        <v>0</v>
      </c>
      <c r="Z126" s="67">
        <f ca="1" t="shared" si="152"/>
        <v>34.54007004653509</v>
      </c>
      <c r="AA126" s="68">
        <f ca="1" t="shared" si="153"/>
        <v>0.017408602712958743</v>
      </c>
      <c r="AB126" s="81">
        <f t="shared" si="154"/>
        <v>384.8075</v>
      </c>
      <c r="AC126" s="63">
        <f t="shared" si="112"/>
        <v>367.225</v>
      </c>
      <c r="AD126" s="63">
        <f t="shared" si="113"/>
        <v>367.225</v>
      </c>
      <c r="AE126" s="63">
        <f t="shared" si="114"/>
        <v>0</v>
      </c>
      <c r="AF126" s="63">
        <f t="shared" si="115"/>
        <v>17.582499999999982</v>
      </c>
      <c r="AG126" s="67">
        <f t="shared" si="116"/>
        <v>34.95898946171183</v>
      </c>
      <c r="AH126" s="65">
        <f ca="1" t="shared" si="117"/>
        <v>1.11</v>
      </c>
      <c r="AI126" s="66">
        <f ca="1" t="shared" si="118"/>
        <v>407.61975000000007</v>
      </c>
      <c r="AJ126" s="66">
        <f ca="1" t="shared" si="119"/>
        <v>384.8075</v>
      </c>
      <c r="AK126" s="66">
        <f ca="1" t="shared" si="120"/>
        <v>22.812250000000063</v>
      </c>
      <c r="AL126" s="63">
        <f ca="1" t="shared" si="121"/>
        <v>0</v>
      </c>
      <c r="AM126" s="67">
        <f ca="1" t="shared" si="122"/>
        <v>36.43633266301923</v>
      </c>
      <c r="AN126" s="65">
        <f ca="1" t="shared" si="123"/>
        <v>0.042259322253162646</v>
      </c>
      <c r="AO126" s="68">
        <f ca="1" t="shared" si="124"/>
        <v>0.05490036974242796</v>
      </c>
      <c r="AP126" s="81">
        <f t="shared" si="155"/>
        <v>402.39</v>
      </c>
      <c r="AQ126" s="63">
        <f t="shared" si="156"/>
        <v>367.225</v>
      </c>
      <c r="AR126" s="63">
        <f t="shared" si="125"/>
        <v>367.225</v>
      </c>
      <c r="AS126" s="63">
        <f t="shared" si="126"/>
        <v>0</v>
      </c>
      <c r="AT126" s="63">
        <f t="shared" si="127"/>
        <v>35.164999999999964</v>
      </c>
      <c r="AU126" s="67">
        <f t="shared" si="128"/>
        <v>35.90132553133049</v>
      </c>
      <c r="AV126" s="69">
        <f ca="1" t="shared" si="157"/>
        <v>1.11</v>
      </c>
      <c r="AW126" s="66">
        <f ca="1" t="shared" si="158"/>
        <v>407.61975000000007</v>
      </c>
      <c r="AX126" s="66">
        <f ca="1" t="shared" si="129"/>
        <v>402.39</v>
      </c>
      <c r="AY126" s="66">
        <f ca="1" t="shared" si="130"/>
        <v>5.229750000000081</v>
      </c>
      <c r="AZ126" s="63">
        <f ca="1" t="shared" si="131"/>
        <v>0</v>
      </c>
      <c r="BA126" s="67">
        <f ca="1" t="shared" si="159"/>
        <v>36.265827072435975</v>
      </c>
      <c r="BB126" s="65">
        <f ca="1" t="shared" si="132"/>
        <v>0.01015287139711285</v>
      </c>
      <c r="BC126" s="68">
        <f ca="1" t="shared" si="160"/>
        <v>0.04996391216276663</v>
      </c>
      <c r="BD126" s="81">
        <f t="shared" si="133"/>
        <v>367.225</v>
      </c>
      <c r="BE126" s="63">
        <f t="shared" si="134"/>
        <v>367.225</v>
      </c>
      <c r="BF126" s="67">
        <f t="shared" si="135"/>
        <v>35.90132553133049</v>
      </c>
      <c r="BG126" s="69">
        <f ca="1" t="shared" si="161"/>
        <v>1.11</v>
      </c>
      <c r="BH126" s="70">
        <f ca="1" t="shared" si="162"/>
        <v>407.61975000000007</v>
      </c>
      <c r="BI126" s="70">
        <f ca="1" t="shared" si="136"/>
        <v>407.61975000000007</v>
      </c>
      <c r="BJ126" s="67">
        <f ca="1" t="shared" si="137"/>
        <v>38.73350166549015</v>
      </c>
      <c r="BK126" s="65">
        <f ca="1" t="shared" si="138"/>
        <v>0.07888778735169732</v>
      </c>
      <c r="BL126" s="65">
        <f ca="1" t="shared" si="163"/>
        <v>0.12140773349056144</v>
      </c>
      <c r="BM126" s="68">
        <f ca="1" t="shared" si="139"/>
        <v>0.06804407322974715</v>
      </c>
      <c r="BO126" s="97">
        <f ca="1" t="shared" si="164"/>
        <v>123333920.92399585</v>
      </c>
      <c r="BP126" s="97">
        <f ca="1" t="shared" si="165"/>
        <v>130104998.7845066</v>
      </c>
      <c r="BQ126" s="97">
        <f ca="1" t="shared" si="166"/>
        <v>129496166.115732</v>
      </c>
      <c r="BR126" s="97">
        <f ca="1" t="shared" si="140"/>
        <v>138307612.72588232</v>
      </c>
      <c r="BT126" s="97">
        <f t="shared" si="141"/>
        <v>109210439.3218073</v>
      </c>
      <c r="BU126" s="97">
        <f t="shared" si="142"/>
        <v>112459258.56847563</v>
      </c>
      <c r="BV126" s="97">
        <f t="shared" si="143"/>
        <v>115490650.98980728</v>
      </c>
      <c r="BW126" s="97">
        <f t="shared" si="144"/>
        <v>115490650.98980728</v>
      </c>
      <c r="BY126" s="97">
        <f ca="1" t="shared" si="145"/>
        <v>123333920.92399585</v>
      </c>
      <c r="BZ126" s="97">
        <f ca="1" t="shared" si="146"/>
        <v>130104998.7845066</v>
      </c>
      <c r="CA126" s="97">
        <f ca="1" t="shared" si="147"/>
        <v>130104998.7845066</v>
      </c>
      <c r="CB126" s="97">
        <f ca="1" t="shared" si="148"/>
        <v>138307612.72588232</v>
      </c>
    </row>
    <row r="127" spans="2:80" ht="12.75">
      <c r="B127" s="14">
        <v>10371</v>
      </c>
      <c r="C127" s="15" t="s">
        <v>126</v>
      </c>
      <c r="D127" s="16">
        <f>RHWM!D114</f>
        <v>1</v>
      </c>
      <c r="E127" s="16">
        <f>RHWM!E114</f>
        <v>0</v>
      </c>
      <c r="F127" s="18">
        <f>RHWM!M114</f>
        <v>11.535</v>
      </c>
      <c r="G127" s="18">
        <f>RHWM!N114</f>
        <v>11.568</v>
      </c>
      <c r="H127" s="18">
        <f>RHWM!O114</f>
        <v>11.032</v>
      </c>
      <c r="I127" s="18">
        <v>0.503</v>
      </c>
      <c r="J127" s="18">
        <v>0.536</v>
      </c>
      <c r="K127" s="18">
        <v>0.503</v>
      </c>
      <c r="L127" s="18">
        <v>0.536</v>
      </c>
      <c r="M127" s="18">
        <v>0</v>
      </c>
      <c r="N127" s="18">
        <v>0</v>
      </c>
      <c r="O127" s="81">
        <f t="shared" si="104"/>
        <v>11.032</v>
      </c>
      <c r="P127" s="63">
        <f t="shared" si="105"/>
        <v>11.568</v>
      </c>
      <c r="Q127" s="63">
        <f t="shared" si="106"/>
        <v>11.032</v>
      </c>
      <c r="R127" s="63">
        <f t="shared" si="107"/>
        <v>0.5359999999999996</v>
      </c>
      <c r="S127" s="63">
        <f t="shared" si="108"/>
        <v>0</v>
      </c>
      <c r="T127" s="67">
        <f t="shared" si="149"/>
        <v>35.30069130981898</v>
      </c>
      <c r="U127" s="138">
        <f ca="1" t="shared" si="150"/>
        <v>0.9</v>
      </c>
      <c r="V127" s="66">
        <f ca="1" t="shared" si="151"/>
        <v>10.4112</v>
      </c>
      <c r="W127" s="66">
        <f ca="1" t="shared" si="109"/>
        <v>10.4112</v>
      </c>
      <c r="X127" s="66">
        <f ca="1" t="shared" si="110"/>
        <v>0</v>
      </c>
      <c r="Y127" s="63">
        <f ca="1" t="shared" si="111"/>
        <v>0.6208000000000009</v>
      </c>
      <c r="Z127" s="67">
        <f ca="1" t="shared" si="152"/>
        <v>34.16862471073118</v>
      </c>
      <c r="AA127" s="68">
        <f ca="1" t="shared" si="153"/>
        <v>-0.032069247289015945</v>
      </c>
      <c r="AB127" s="81">
        <f t="shared" si="154"/>
        <v>11.3</v>
      </c>
      <c r="AC127" s="63">
        <f t="shared" si="112"/>
        <v>11.568</v>
      </c>
      <c r="AD127" s="63">
        <f t="shared" si="113"/>
        <v>11.3</v>
      </c>
      <c r="AE127" s="63">
        <f t="shared" si="114"/>
        <v>0.2679999999999989</v>
      </c>
      <c r="AF127" s="63">
        <f t="shared" si="115"/>
        <v>0</v>
      </c>
      <c r="AG127" s="67">
        <f t="shared" si="116"/>
        <v>35.61140568095986</v>
      </c>
      <c r="AH127" s="65">
        <f ca="1" t="shared" si="117"/>
        <v>0.9</v>
      </c>
      <c r="AI127" s="66">
        <f ca="1" t="shared" si="118"/>
        <v>10.4112</v>
      </c>
      <c r="AJ127" s="66">
        <f ca="1" t="shared" si="119"/>
        <v>10.4112</v>
      </c>
      <c r="AK127" s="66">
        <f ca="1" t="shared" si="120"/>
        <v>0</v>
      </c>
      <c r="AL127" s="63">
        <f ca="1" t="shared" si="121"/>
        <v>0.8888000000000016</v>
      </c>
      <c r="AM127" s="67">
        <f ca="1" t="shared" si="122"/>
        <v>34.85446513131041</v>
      </c>
      <c r="AN127" s="65">
        <f ca="1" t="shared" si="123"/>
        <v>-0.021255565040898095</v>
      </c>
      <c r="AO127" s="68">
        <f ca="1" t="shared" si="124"/>
        <v>0.020072227851881674</v>
      </c>
      <c r="AP127" s="81">
        <f t="shared" si="155"/>
        <v>11.568</v>
      </c>
      <c r="AQ127" s="63">
        <f t="shared" si="156"/>
        <v>11.568</v>
      </c>
      <c r="AR127" s="63">
        <f t="shared" si="125"/>
        <v>11.568</v>
      </c>
      <c r="AS127" s="63">
        <f t="shared" si="126"/>
        <v>0</v>
      </c>
      <c r="AT127" s="63">
        <f t="shared" si="127"/>
        <v>0</v>
      </c>
      <c r="AU127" s="67">
        <f t="shared" si="128"/>
        <v>35.90132553133049</v>
      </c>
      <c r="AV127" s="69">
        <f ca="1" t="shared" si="157"/>
        <v>0.9</v>
      </c>
      <c r="AW127" s="66">
        <f ca="1" t="shared" si="158"/>
        <v>10.4112</v>
      </c>
      <c r="AX127" s="66">
        <f ca="1" t="shared" si="129"/>
        <v>10.4112</v>
      </c>
      <c r="AY127" s="66">
        <f ca="1" t="shared" si="130"/>
        <v>0</v>
      </c>
      <c r="AZ127" s="63">
        <f ca="1" t="shared" si="131"/>
        <v>1.1568000000000005</v>
      </c>
      <c r="BA127" s="67">
        <f ca="1" t="shared" si="159"/>
        <v>35.9168109167961</v>
      </c>
      <c r="BB127" s="65">
        <f ca="1" t="shared" si="132"/>
        <v>0.00043133185854360434</v>
      </c>
      <c r="BC127" s="68">
        <f ca="1" t="shared" si="160"/>
        <v>0.051163493434837504</v>
      </c>
      <c r="BD127" s="81">
        <f t="shared" si="133"/>
        <v>11.568</v>
      </c>
      <c r="BE127" s="63">
        <f t="shared" si="134"/>
        <v>11.568</v>
      </c>
      <c r="BF127" s="67">
        <f t="shared" si="135"/>
        <v>35.90132553133049</v>
      </c>
      <c r="BG127" s="69">
        <f ca="1" t="shared" si="161"/>
        <v>0.9</v>
      </c>
      <c r="BH127" s="70">
        <f ca="1" t="shared" si="162"/>
        <v>10.4112</v>
      </c>
      <c r="BI127" s="70">
        <f ca="1" t="shared" si="136"/>
        <v>10.4112</v>
      </c>
      <c r="BJ127" s="67">
        <f ca="1" t="shared" si="137"/>
        <v>38.73350166549015</v>
      </c>
      <c r="BK127" s="65">
        <f ca="1" t="shared" si="138"/>
        <v>0.07888778735169732</v>
      </c>
      <c r="BL127" s="65">
        <f ca="1" t="shared" si="163"/>
        <v>0.13359849842962235</v>
      </c>
      <c r="BM127" s="68">
        <f ca="1" t="shared" si="139"/>
        <v>0.07842262931469945</v>
      </c>
      <c r="BO127" s="97">
        <f ca="1" t="shared" si="164"/>
        <v>3116250.7377540725</v>
      </c>
      <c r="BP127" s="97">
        <f ca="1" t="shared" si="165"/>
        <v>3178800.8326058667</v>
      </c>
      <c r="BQ127" s="97">
        <f ca="1" t="shared" si="166"/>
        <v>3275689.0119164605</v>
      </c>
      <c r="BR127" s="97">
        <f ca="1" t="shared" si="140"/>
        <v>3532577.157048219</v>
      </c>
      <c r="BT127" s="97">
        <f t="shared" si="141"/>
        <v>3577219.5583505975</v>
      </c>
      <c r="BU127" s="97">
        <f t="shared" si="142"/>
        <v>3608706.01043593</v>
      </c>
      <c r="BV127" s="97">
        <f t="shared" si="143"/>
        <v>3638085.2356187366</v>
      </c>
      <c r="BW127" s="97">
        <f t="shared" si="144"/>
        <v>3638085.2356187366</v>
      </c>
      <c r="BY127" s="97">
        <f ca="1" t="shared" si="145"/>
        <v>3116250.737754072</v>
      </c>
      <c r="BZ127" s="97">
        <f ca="1" t="shared" si="146"/>
        <v>3178800.8326058667</v>
      </c>
      <c r="CA127" s="97">
        <f ca="1" t="shared" si="147"/>
        <v>3178800.8326058667</v>
      </c>
      <c r="CB127" s="97">
        <f ca="1" t="shared" si="148"/>
        <v>3532577.157048219</v>
      </c>
    </row>
    <row r="128" spans="2:80" ht="12.75">
      <c r="B128" s="14">
        <v>10376</v>
      </c>
      <c r="C128" s="15" t="s">
        <v>127</v>
      </c>
      <c r="D128" s="16">
        <f>RHWM!D115</f>
        <v>1</v>
      </c>
      <c r="E128" s="16">
        <f>RHWM!E115</f>
        <v>0</v>
      </c>
      <c r="F128" s="18">
        <f>RHWM!M115</f>
        <v>56.11</v>
      </c>
      <c r="G128" s="18">
        <f>RHWM!N115</f>
        <v>56.128</v>
      </c>
      <c r="H128" s="18">
        <f>RHWM!O115</f>
        <v>56.029</v>
      </c>
      <c r="I128" s="18">
        <v>0.081</v>
      </c>
      <c r="J128" s="18">
        <v>0.099</v>
      </c>
      <c r="K128" s="18">
        <v>0.081</v>
      </c>
      <c r="L128" s="18">
        <v>0.099</v>
      </c>
      <c r="M128" s="18">
        <v>0</v>
      </c>
      <c r="N128" s="18">
        <v>0</v>
      </c>
      <c r="O128" s="81">
        <f t="shared" si="104"/>
        <v>56.029</v>
      </c>
      <c r="P128" s="63">
        <f t="shared" si="105"/>
        <v>56.128</v>
      </c>
      <c r="Q128" s="63">
        <f t="shared" si="106"/>
        <v>56.029</v>
      </c>
      <c r="R128" s="63">
        <f t="shared" si="107"/>
        <v>0.09899999999999665</v>
      </c>
      <c r="S128" s="63">
        <f t="shared" si="108"/>
        <v>0</v>
      </c>
      <c r="T128" s="67">
        <f t="shared" si="149"/>
        <v>34.00051671561666</v>
      </c>
      <c r="U128" s="138">
        <f ca="1" t="shared" si="150"/>
        <v>1.37</v>
      </c>
      <c r="V128" s="66">
        <f ca="1" t="shared" si="151"/>
        <v>76.89536000000001</v>
      </c>
      <c r="W128" s="66">
        <f ca="1" t="shared" si="109"/>
        <v>56.029</v>
      </c>
      <c r="X128" s="66">
        <f ca="1" t="shared" si="110"/>
        <v>20.866360000000007</v>
      </c>
      <c r="Y128" s="63">
        <f ca="1" t="shared" si="111"/>
        <v>0</v>
      </c>
      <c r="Z128" s="67">
        <f ca="1" t="shared" si="152"/>
        <v>42.02488312841707</v>
      </c>
      <c r="AA128" s="68">
        <f ca="1" t="shared" si="153"/>
        <v>0.23600719012351856</v>
      </c>
      <c r="AB128" s="81">
        <f t="shared" si="154"/>
        <v>56.078500000000005</v>
      </c>
      <c r="AC128" s="63">
        <f t="shared" si="112"/>
        <v>56.128</v>
      </c>
      <c r="AD128" s="63">
        <f t="shared" si="113"/>
        <v>56.078500000000005</v>
      </c>
      <c r="AE128" s="63">
        <f t="shared" si="114"/>
        <v>0.04949999999999477</v>
      </c>
      <c r="AF128" s="63">
        <f t="shared" si="115"/>
        <v>0</v>
      </c>
      <c r="AG128" s="67">
        <f t="shared" si="116"/>
        <v>34.98382501654445</v>
      </c>
      <c r="AH128" s="65">
        <f ca="1" t="shared" si="117"/>
        <v>1.37</v>
      </c>
      <c r="AI128" s="66">
        <f ca="1" t="shared" si="118"/>
        <v>76.89536000000001</v>
      </c>
      <c r="AJ128" s="66">
        <f ca="1" t="shared" si="119"/>
        <v>56.078500000000005</v>
      </c>
      <c r="AK128" s="66">
        <f ca="1" t="shared" si="120"/>
        <v>20.816860000000005</v>
      </c>
      <c r="AL128" s="63">
        <f ca="1" t="shared" si="121"/>
        <v>0</v>
      </c>
      <c r="AM128" s="67">
        <f ca="1" t="shared" si="122"/>
        <v>42.50641815144881</v>
      </c>
      <c r="AN128" s="65">
        <f ca="1" t="shared" si="123"/>
        <v>0.2150306071833712</v>
      </c>
      <c r="AO128" s="68">
        <f ca="1" t="shared" si="124"/>
        <v>0.011458331045449688</v>
      </c>
      <c r="AP128" s="81">
        <f t="shared" si="155"/>
        <v>56.128</v>
      </c>
      <c r="AQ128" s="63">
        <f t="shared" si="156"/>
        <v>56.128</v>
      </c>
      <c r="AR128" s="63">
        <f t="shared" si="125"/>
        <v>56.128</v>
      </c>
      <c r="AS128" s="63">
        <f t="shared" si="126"/>
        <v>0</v>
      </c>
      <c r="AT128" s="63">
        <f t="shared" si="127"/>
        <v>0</v>
      </c>
      <c r="AU128" s="67">
        <f t="shared" si="128"/>
        <v>35.90132553133049</v>
      </c>
      <c r="AV128" s="69">
        <f ca="1" t="shared" si="157"/>
        <v>1.37</v>
      </c>
      <c r="AW128" s="66">
        <f ca="1" t="shared" si="158"/>
        <v>76.89536000000001</v>
      </c>
      <c r="AX128" s="66">
        <f ca="1" t="shared" si="129"/>
        <v>56.128</v>
      </c>
      <c r="AY128" s="66">
        <f ca="1" t="shared" si="130"/>
        <v>20.76736000000001</v>
      </c>
      <c r="AZ128" s="63">
        <f ca="1" t="shared" si="131"/>
        <v>0</v>
      </c>
      <c r="BA128" s="67">
        <f ca="1" t="shared" si="159"/>
        <v>43.2636576035008</v>
      </c>
      <c r="BB128" s="65">
        <f ca="1" t="shared" si="132"/>
        <v>0.20507131598094697</v>
      </c>
      <c r="BC128" s="68">
        <f ca="1" t="shared" si="160"/>
        <v>0.02947716645156051</v>
      </c>
      <c r="BD128" s="81">
        <f t="shared" si="133"/>
        <v>56.128</v>
      </c>
      <c r="BE128" s="63">
        <f t="shared" si="134"/>
        <v>56.128</v>
      </c>
      <c r="BF128" s="67">
        <f t="shared" si="135"/>
        <v>35.90132553133049</v>
      </c>
      <c r="BG128" s="69">
        <f ca="1" t="shared" si="161"/>
        <v>1.37</v>
      </c>
      <c r="BH128" s="70">
        <f ca="1" t="shared" si="162"/>
        <v>76.89536000000001</v>
      </c>
      <c r="BI128" s="70">
        <f ca="1" t="shared" si="136"/>
        <v>76.89536000000001</v>
      </c>
      <c r="BJ128" s="67">
        <f ca="1" t="shared" si="137"/>
        <v>38.73350166549015</v>
      </c>
      <c r="BK128" s="65">
        <f ca="1" t="shared" si="138"/>
        <v>0.07888778735169732</v>
      </c>
      <c r="BL128" s="65">
        <f ca="1" t="shared" si="163"/>
        <v>-0.07831982430193363</v>
      </c>
      <c r="BM128" s="68">
        <f ca="1" t="shared" si="139"/>
        <v>-0.10471042415156506</v>
      </c>
      <c r="BO128" s="97">
        <f ca="1" t="shared" si="164"/>
        <v>28308102.209949806</v>
      </c>
      <c r="BP128" s="97">
        <f ca="1" t="shared" si="165"/>
        <v>28632465.816339836</v>
      </c>
      <c r="BQ128" s="97">
        <f ca="1" t="shared" si="166"/>
        <v>29142544.850720286</v>
      </c>
      <c r="BR128" s="97">
        <f ca="1" t="shared" si="140"/>
        <v>26091016.618545353</v>
      </c>
      <c r="BT128" s="97">
        <f t="shared" si="141"/>
        <v>16717417.579395795</v>
      </c>
      <c r="BU128" s="97">
        <f t="shared" si="142"/>
        <v>17200891.863430593</v>
      </c>
      <c r="BV128" s="97">
        <f t="shared" si="143"/>
        <v>17652009.69094126</v>
      </c>
      <c r="BW128" s="97">
        <f t="shared" si="144"/>
        <v>17652009.69094126</v>
      </c>
      <c r="BY128" s="97">
        <f ca="1" t="shared" si="145"/>
        <v>28308102.209949803</v>
      </c>
      <c r="BZ128" s="97">
        <f ca="1" t="shared" si="146"/>
        <v>28632465.81633984</v>
      </c>
      <c r="CA128" s="97">
        <f ca="1" t="shared" si="147"/>
        <v>28632465.81633984</v>
      </c>
      <c r="CB128" s="97">
        <f ca="1" t="shared" si="148"/>
        <v>26091016.618545353</v>
      </c>
    </row>
    <row r="129" spans="2:80" ht="12.75">
      <c r="B129" s="14">
        <v>10378</v>
      </c>
      <c r="C129" s="15" t="s">
        <v>128</v>
      </c>
      <c r="D129" s="16">
        <f>RHWM!D116</f>
        <v>1</v>
      </c>
      <c r="E129" s="16">
        <f>RHWM!E116</f>
        <v>0</v>
      </c>
      <c r="F129" s="18">
        <f>RHWM!M116</f>
        <v>2.035</v>
      </c>
      <c r="G129" s="18">
        <f>RHWM!N116</f>
        <v>2.043</v>
      </c>
      <c r="H129" s="18">
        <f>RHWM!O116</f>
        <v>2.021</v>
      </c>
      <c r="I129" s="18">
        <v>0.014</v>
      </c>
      <c r="J129" s="18">
        <v>0.022</v>
      </c>
      <c r="K129" s="18">
        <v>0.014</v>
      </c>
      <c r="L129" s="18">
        <v>0.022</v>
      </c>
      <c r="M129" s="18">
        <v>0</v>
      </c>
      <c r="N129" s="18">
        <v>0</v>
      </c>
      <c r="O129" s="81">
        <f t="shared" si="104"/>
        <v>2.021</v>
      </c>
      <c r="P129" s="63">
        <f t="shared" si="105"/>
        <v>2.043</v>
      </c>
      <c r="Q129" s="63">
        <f t="shared" si="106"/>
        <v>2.021</v>
      </c>
      <c r="R129" s="63">
        <f t="shared" si="107"/>
        <v>0.02200000000000024</v>
      </c>
      <c r="S129" s="63">
        <f t="shared" si="108"/>
        <v>0</v>
      </c>
      <c r="T129" s="67">
        <f t="shared" si="149"/>
        <v>34.263190845803784</v>
      </c>
      <c r="U129" s="138">
        <f ca="1" t="shared" si="150"/>
        <v>1.02</v>
      </c>
      <c r="V129" s="66">
        <f ca="1" t="shared" si="151"/>
        <v>2.08386</v>
      </c>
      <c r="W129" s="66">
        <f ca="1" t="shared" si="109"/>
        <v>2.021</v>
      </c>
      <c r="X129" s="66">
        <f ca="1" t="shared" si="110"/>
        <v>0.06286000000000014</v>
      </c>
      <c r="Y129" s="63">
        <f ca="1" t="shared" si="111"/>
        <v>0</v>
      </c>
      <c r="Z129" s="67">
        <f ca="1" t="shared" si="152"/>
        <v>35.041947990934</v>
      </c>
      <c r="AA129" s="68">
        <f ca="1" t="shared" si="153"/>
        <v>0.022728681302184972</v>
      </c>
      <c r="AB129" s="81">
        <f t="shared" si="154"/>
        <v>2.032</v>
      </c>
      <c r="AC129" s="63">
        <f t="shared" si="112"/>
        <v>2.043</v>
      </c>
      <c r="AD129" s="63">
        <f t="shared" si="113"/>
        <v>2.032</v>
      </c>
      <c r="AE129" s="63">
        <f t="shared" si="114"/>
        <v>0.01100000000000012</v>
      </c>
      <c r="AF129" s="63">
        <f t="shared" si="115"/>
        <v>0</v>
      </c>
      <c r="AG129" s="67">
        <f t="shared" si="116"/>
        <v>35.11061506911328</v>
      </c>
      <c r="AH129" s="65">
        <f ca="1" t="shared" si="117"/>
        <v>1.02</v>
      </c>
      <c r="AI129" s="66">
        <f ca="1" t="shared" si="118"/>
        <v>2.08386</v>
      </c>
      <c r="AJ129" s="66">
        <f ca="1" t="shared" si="119"/>
        <v>2.032</v>
      </c>
      <c r="AK129" s="66">
        <f ca="1" t="shared" si="120"/>
        <v>0.05186000000000002</v>
      </c>
      <c r="AL129" s="63">
        <f ca="1" t="shared" si="121"/>
        <v>0</v>
      </c>
      <c r="AM129" s="67">
        <f ca="1" t="shared" si="122"/>
        <v>35.5578956104646</v>
      </c>
      <c r="AN129" s="65">
        <f ca="1" t="shared" si="123"/>
        <v>0.012739182736356769</v>
      </c>
      <c r="AO129" s="68">
        <f ca="1" t="shared" si="124"/>
        <v>0.014723713980286934</v>
      </c>
      <c r="AP129" s="81">
        <f t="shared" si="155"/>
        <v>2.043</v>
      </c>
      <c r="AQ129" s="63">
        <f t="shared" si="156"/>
        <v>2.043</v>
      </c>
      <c r="AR129" s="63">
        <f t="shared" si="125"/>
        <v>2.043</v>
      </c>
      <c r="AS129" s="63">
        <f t="shared" si="126"/>
        <v>0</v>
      </c>
      <c r="AT129" s="63">
        <f t="shared" si="127"/>
        <v>0</v>
      </c>
      <c r="AU129" s="67">
        <f t="shared" si="128"/>
        <v>35.90132553133049</v>
      </c>
      <c r="AV129" s="69">
        <f ca="1" t="shared" si="157"/>
        <v>1.02</v>
      </c>
      <c r="AW129" s="66">
        <f ca="1" t="shared" si="158"/>
        <v>2.08386</v>
      </c>
      <c r="AX129" s="66">
        <f ca="1" t="shared" si="129"/>
        <v>2.043</v>
      </c>
      <c r="AY129" s="66">
        <f ca="1" t="shared" si="130"/>
        <v>0.040859999999999896</v>
      </c>
      <c r="AZ129" s="63">
        <f ca="1" t="shared" si="131"/>
        <v>0</v>
      </c>
      <c r="BA129" s="67">
        <f ca="1" t="shared" si="159"/>
        <v>36.450206781172646</v>
      </c>
      <c r="BB129" s="65">
        <f ca="1" t="shared" si="132"/>
        <v>0.015288606805427207</v>
      </c>
      <c r="BC129" s="68">
        <f ca="1" t="shared" si="160"/>
        <v>0.04018779979363574</v>
      </c>
      <c r="BD129" s="81">
        <f t="shared" si="133"/>
        <v>2.043</v>
      </c>
      <c r="BE129" s="63">
        <f t="shared" si="134"/>
        <v>2.043</v>
      </c>
      <c r="BF129" s="67">
        <f t="shared" si="135"/>
        <v>35.90132553133049</v>
      </c>
      <c r="BG129" s="69">
        <f ca="1" t="shared" si="161"/>
        <v>1.02</v>
      </c>
      <c r="BH129" s="70">
        <f ca="1" t="shared" si="162"/>
        <v>2.08386</v>
      </c>
      <c r="BI129" s="70">
        <f ca="1" t="shared" si="136"/>
        <v>2.08386</v>
      </c>
      <c r="BJ129" s="67">
        <f ca="1" t="shared" si="137"/>
        <v>38.73350166549015</v>
      </c>
      <c r="BK129" s="65">
        <f ca="1" t="shared" si="138"/>
        <v>0.07888778735169732</v>
      </c>
      <c r="BL129" s="65">
        <f ca="1" t="shared" si="163"/>
        <v>0.10534670262940948</v>
      </c>
      <c r="BM129" s="68">
        <f ca="1" t="shared" si="139"/>
        <v>0.06264147959503163</v>
      </c>
      <c r="BO129" s="97">
        <f ca="1" t="shared" si="164"/>
        <v>639677.2203657964</v>
      </c>
      <c r="BP129" s="97">
        <f ca="1" t="shared" si="165"/>
        <v>649095.6447981674</v>
      </c>
      <c r="BQ129" s="97">
        <f ca="1" t="shared" si="166"/>
        <v>665384.4404304065</v>
      </c>
      <c r="BR129" s="97">
        <f ca="1" t="shared" si="140"/>
        <v>707065.1062784791</v>
      </c>
      <c r="BT129" s="97">
        <f t="shared" si="141"/>
        <v>613197.3623462798</v>
      </c>
      <c r="BU129" s="97">
        <f t="shared" si="142"/>
        <v>628363.4424950983</v>
      </c>
      <c r="BV129" s="97">
        <f t="shared" si="143"/>
        <v>642514.5346100518</v>
      </c>
      <c r="BW129" s="97">
        <f t="shared" si="144"/>
        <v>642514.5346100518</v>
      </c>
      <c r="BY129" s="97">
        <f ca="1" t="shared" si="145"/>
        <v>639677.2203657965</v>
      </c>
      <c r="BZ129" s="97">
        <f ca="1" t="shared" si="146"/>
        <v>649095.6447981673</v>
      </c>
      <c r="CA129" s="97">
        <f ca="1" t="shared" si="147"/>
        <v>649095.6447981673</v>
      </c>
      <c r="CB129" s="97">
        <f ca="1" t="shared" si="148"/>
        <v>707065.1062784791</v>
      </c>
    </row>
    <row r="130" spans="2:80" ht="12.75">
      <c r="B130" s="14">
        <v>10379</v>
      </c>
      <c r="C130" s="15" t="s">
        <v>129</v>
      </c>
      <c r="D130" s="16">
        <f>RHWM!D117</f>
        <v>1</v>
      </c>
      <c r="E130" s="16">
        <f>RHWM!E117</f>
        <v>0</v>
      </c>
      <c r="F130" s="18">
        <f>RHWM!M117</f>
        <v>4.59</v>
      </c>
      <c r="G130" s="18">
        <f>RHWM!N117</f>
        <v>4.611</v>
      </c>
      <c r="H130" s="18">
        <f>RHWM!O117</f>
        <v>4.808</v>
      </c>
      <c r="I130" s="18">
        <v>0</v>
      </c>
      <c r="J130" s="18">
        <v>0</v>
      </c>
      <c r="K130" s="18">
        <v>0</v>
      </c>
      <c r="L130" s="18">
        <v>0</v>
      </c>
      <c r="M130" s="18">
        <v>0</v>
      </c>
      <c r="N130" s="18">
        <v>0</v>
      </c>
      <c r="O130" s="81">
        <f t="shared" si="104"/>
        <v>4.808</v>
      </c>
      <c r="P130" s="63">
        <f t="shared" si="105"/>
        <v>4.611</v>
      </c>
      <c r="Q130" s="63">
        <f t="shared" si="106"/>
        <v>4.611</v>
      </c>
      <c r="R130" s="63">
        <f t="shared" si="107"/>
        <v>0</v>
      </c>
      <c r="S130" s="63">
        <f t="shared" si="108"/>
        <v>0.19700000000000006</v>
      </c>
      <c r="T130" s="67">
        <f t="shared" si="149"/>
        <v>33.949064274110405</v>
      </c>
      <c r="U130" s="138">
        <f ca="1" t="shared" si="150"/>
        <v>0.92</v>
      </c>
      <c r="V130" s="66">
        <f ca="1" t="shared" si="151"/>
        <v>4.24212</v>
      </c>
      <c r="W130" s="66">
        <f ca="1" t="shared" si="109"/>
        <v>4.24212</v>
      </c>
      <c r="X130" s="66">
        <f ca="1" t="shared" si="110"/>
        <v>0</v>
      </c>
      <c r="Y130" s="63">
        <f ca="1" t="shared" si="111"/>
        <v>0.5658799999999999</v>
      </c>
      <c r="Z130" s="67">
        <f ca="1" t="shared" si="152"/>
        <v>34.16862471073118</v>
      </c>
      <c r="AA130" s="68">
        <f ca="1" t="shared" si="153"/>
        <v>0.006467348697684505</v>
      </c>
      <c r="AB130" s="81">
        <f t="shared" si="154"/>
        <v>4.7095</v>
      </c>
      <c r="AC130" s="63">
        <f t="shared" si="112"/>
        <v>4.611</v>
      </c>
      <c r="AD130" s="63">
        <f t="shared" si="113"/>
        <v>4.611</v>
      </c>
      <c r="AE130" s="63">
        <f t="shared" si="114"/>
        <v>0</v>
      </c>
      <c r="AF130" s="63">
        <f t="shared" si="115"/>
        <v>0.09850000000000048</v>
      </c>
      <c r="AG130" s="67">
        <f t="shared" si="116"/>
        <v>34.95898946171183</v>
      </c>
      <c r="AH130" s="65">
        <f ca="1" t="shared" si="117"/>
        <v>0.92</v>
      </c>
      <c r="AI130" s="66">
        <f ca="1" t="shared" si="118"/>
        <v>4.24212</v>
      </c>
      <c r="AJ130" s="66">
        <f ca="1" t="shared" si="119"/>
        <v>4.24212</v>
      </c>
      <c r="AK130" s="66">
        <f ca="1" t="shared" si="120"/>
        <v>0</v>
      </c>
      <c r="AL130" s="63">
        <f ca="1" t="shared" si="121"/>
        <v>0.46738000000000035</v>
      </c>
      <c r="AM130" s="67">
        <f ca="1" t="shared" si="122"/>
        <v>34.85446513131041</v>
      </c>
      <c r="AN130" s="65">
        <f ca="1" t="shared" si="123"/>
        <v>-0.0029899128095763894</v>
      </c>
      <c r="AO130" s="68">
        <f ca="1" t="shared" si="124"/>
        <v>0.020072227851881674</v>
      </c>
      <c r="AP130" s="81">
        <f t="shared" si="155"/>
        <v>4.808</v>
      </c>
      <c r="AQ130" s="63">
        <f t="shared" si="156"/>
        <v>4.611</v>
      </c>
      <c r="AR130" s="63">
        <f t="shared" si="125"/>
        <v>4.611</v>
      </c>
      <c r="AS130" s="63">
        <f t="shared" si="126"/>
        <v>0</v>
      </c>
      <c r="AT130" s="63">
        <f t="shared" si="127"/>
        <v>0.19700000000000006</v>
      </c>
      <c r="AU130" s="67">
        <f t="shared" si="128"/>
        <v>35.90132553133049</v>
      </c>
      <c r="AV130" s="69">
        <f ca="1" t="shared" si="157"/>
        <v>0.92</v>
      </c>
      <c r="AW130" s="66">
        <f ca="1" t="shared" si="158"/>
        <v>4.24212</v>
      </c>
      <c r="AX130" s="66">
        <f ca="1" t="shared" si="129"/>
        <v>4.24212</v>
      </c>
      <c r="AY130" s="66">
        <f ca="1" t="shared" si="130"/>
        <v>0</v>
      </c>
      <c r="AZ130" s="63">
        <f ca="1" t="shared" si="131"/>
        <v>0.5658799999999999</v>
      </c>
      <c r="BA130" s="67">
        <f ca="1" t="shared" si="159"/>
        <v>35.9168109167961</v>
      </c>
      <c r="BB130" s="65">
        <f ca="1" t="shared" si="132"/>
        <v>0.00043133185854360434</v>
      </c>
      <c r="BC130" s="68">
        <f ca="1" t="shared" si="160"/>
        <v>0.051163493434837504</v>
      </c>
      <c r="BD130" s="81">
        <f t="shared" si="133"/>
        <v>4.611</v>
      </c>
      <c r="BE130" s="63">
        <f t="shared" si="134"/>
        <v>4.611</v>
      </c>
      <c r="BF130" s="67">
        <f t="shared" si="135"/>
        <v>35.90132553133049</v>
      </c>
      <c r="BG130" s="69">
        <f ca="1" t="shared" si="161"/>
        <v>0.92</v>
      </c>
      <c r="BH130" s="70">
        <f ca="1" t="shared" si="162"/>
        <v>4.24212</v>
      </c>
      <c r="BI130" s="70">
        <f ca="1" t="shared" si="136"/>
        <v>4.24212</v>
      </c>
      <c r="BJ130" s="67">
        <f ca="1" t="shared" si="137"/>
        <v>38.73350166549015</v>
      </c>
      <c r="BK130" s="65">
        <f ca="1" t="shared" si="138"/>
        <v>0.07888778735169732</v>
      </c>
      <c r="BL130" s="65">
        <f ca="1" t="shared" si="163"/>
        <v>0.13359849842962235</v>
      </c>
      <c r="BM130" s="68">
        <f ca="1" t="shared" si="139"/>
        <v>0.07842262931469945</v>
      </c>
      <c r="BO130" s="97">
        <f ca="1" t="shared" si="164"/>
        <v>1269739.2788190895</v>
      </c>
      <c r="BP130" s="97">
        <f ca="1" t="shared" si="165"/>
        <v>1295225.7749360304</v>
      </c>
      <c r="BQ130" s="97">
        <f ca="1" t="shared" si="166"/>
        <v>1334703.5760749055</v>
      </c>
      <c r="BR130" s="97">
        <f ca="1" t="shared" si="140"/>
        <v>1439374.5398664316</v>
      </c>
      <c r="BT130" s="97">
        <f t="shared" si="141"/>
        <v>1371282.8258230062</v>
      </c>
      <c r="BU130" s="97">
        <f t="shared" si="142"/>
        <v>1412076.0875736705</v>
      </c>
      <c r="BV130" s="97">
        <f t="shared" si="143"/>
        <v>1450139.2653386926</v>
      </c>
      <c r="BW130" s="97">
        <f t="shared" si="144"/>
        <v>1450139.2653386926</v>
      </c>
      <c r="BY130" s="97">
        <f ca="1" t="shared" si="145"/>
        <v>1269739.2788190895</v>
      </c>
      <c r="BZ130" s="97">
        <f ca="1" t="shared" si="146"/>
        <v>1295225.7749360304</v>
      </c>
      <c r="CA130" s="97">
        <f ca="1" t="shared" si="147"/>
        <v>1295225.7749360304</v>
      </c>
      <c r="CB130" s="97">
        <f ca="1" t="shared" si="148"/>
        <v>1439374.5398664314</v>
      </c>
    </row>
    <row r="131" spans="2:80" ht="12.75">
      <c r="B131" s="14">
        <v>10388</v>
      </c>
      <c r="C131" s="15" t="s">
        <v>130</v>
      </c>
      <c r="D131" s="16">
        <f>RHWM!D118</f>
        <v>1</v>
      </c>
      <c r="E131" s="16">
        <f>RHWM!E118</f>
        <v>0</v>
      </c>
      <c r="F131" s="18">
        <f>RHWM!M118</f>
        <v>221.825</v>
      </c>
      <c r="G131" s="18">
        <f>RHWM!N118</f>
        <v>221.953</v>
      </c>
      <c r="H131" s="18">
        <f>RHWM!O118</f>
        <v>113.223</v>
      </c>
      <c r="I131" s="18">
        <v>108.602</v>
      </c>
      <c r="J131" s="18">
        <v>108.73</v>
      </c>
      <c r="K131" s="18">
        <v>0</v>
      </c>
      <c r="L131" s="18">
        <v>0</v>
      </c>
      <c r="M131" s="18">
        <v>108.602</v>
      </c>
      <c r="N131" s="18">
        <v>108.73</v>
      </c>
      <c r="O131" s="81">
        <f t="shared" si="104"/>
        <v>113.223</v>
      </c>
      <c r="P131" s="63">
        <f t="shared" si="105"/>
        <v>221.953</v>
      </c>
      <c r="Q131" s="63">
        <f t="shared" si="106"/>
        <v>113.223</v>
      </c>
      <c r="R131" s="63">
        <f t="shared" si="107"/>
        <v>108.73</v>
      </c>
      <c r="S131" s="63">
        <f t="shared" si="108"/>
        <v>0</v>
      </c>
      <c r="T131" s="67">
        <f t="shared" si="149"/>
        <v>48.239278154868835</v>
      </c>
      <c r="U131" s="138">
        <f ca="1" t="shared" si="150"/>
        <v>0.92</v>
      </c>
      <c r="V131" s="66">
        <f ca="1" t="shared" si="151"/>
        <v>204.19676</v>
      </c>
      <c r="W131" s="66">
        <f ca="1" t="shared" si="109"/>
        <v>113.223</v>
      </c>
      <c r="X131" s="66">
        <f ca="1" t="shared" si="110"/>
        <v>90.97376000000001</v>
      </c>
      <c r="Y131" s="63">
        <f ca="1" t="shared" si="111"/>
        <v>0</v>
      </c>
      <c r="Z131" s="67">
        <f ca="1" t="shared" si="152"/>
        <v>47.06704419219539</v>
      </c>
      <c r="AA131" s="68">
        <f ca="1" t="shared" si="153"/>
        <v>-0.024300404307669554</v>
      </c>
      <c r="AB131" s="81">
        <f t="shared" si="154"/>
        <v>167.588</v>
      </c>
      <c r="AC131" s="63">
        <f t="shared" si="112"/>
        <v>221.953</v>
      </c>
      <c r="AD131" s="63">
        <f t="shared" si="113"/>
        <v>167.588</v>
      </c>
      <c r="AE131" s="63">
        <f t="shared" si="114"/>
        <v>54.36500000000001</v>
      </c>
      <c r="AF131" s="63">
        <f t="shared" si="115"/>
        <v>0</v>
      </c>
      <c r="AG131" s="67">
        <f t="shared" si="116"/>
        <v>41.85672609025047</v>
      </c>
      <c r="AH131" s="65">
        <f ca="1" t="shared" si="117"/>
        <v>0.92</v>
      </c>
      <c r="AI131" s="66">
        <f ca="1" t="shared" si="118"/>
        <v>204.19676</v>
      </c>
      <c r="AJ131" s="66">
        <f ca="1" t="shared" si="119"/>
        <v>167.588</v>
      </c>
      <c r="AK131" s="66">
        <f ca="1" t="shared" si="120"/>
        <v>36.60876000000002</v>
      </c>
      <c r="AL131" s="63">
        <f ca="1" t="shared" si="121"/>
        <v>0</v>
      </c>
      <c r="AM131" s="67">
        <f ca="1" t="shared" si="122"/>
        <v>39.92196072859359</v>
      </c>
      <c r="AN131" s="65">
        <f ca="1" t="shared" si="123"/>
        <v>-0.04622352349023151</v>
      </c>
      <c r="AO131" s="68">
        <f ca="1" t="shared" si="124"/>
        <v>-0.15180650466227052</v>
      </c>
      <c r="AP131" s="81">
        <f t="shared" si="155"/>
        <v>221.953</v>
      </c>
      <c r="AQ131" s="63">
        <f t="shared" si="156"/>
        <v>221.953</v>
      </c>
      <c r="AR131" s="63">
        <f t="shared" si="125"/>
        <v>221.953</v>
      </c>
      <c r="AS131" s="63">
        <f t="shared" si="126"/>
        <v>0</v>
      </c>
      <c r="AT131" s="63">
        <f t="shared" si="127"/>
        <v>0</v>
      </c>
      <c r="AU131" s="67">
        <f t="shared" si="128"/>
        <v>35.90132553133049</v>
      </c>
      <c r="AV131" s="69">
        <f ca="1" t="shared" si="157"/>
        <v>0.92</v>
      </c>
      <c r="AW131" s="66">
        <f ca="1" t="shared" si="158"/>
        <v>204.19676</v>
      </c>
      <c r="AX131" s="66">
        <f ca="1" t="shared" si="129"/>
        <v>204.19676</v>
      </c>
      <c r="AY131" s="66">
        <f ca="1" t="shared" si="130"/>
        <v>0</v>
      </c>
      <c r="AZ131" s="63">
        <f ca="1" t="shared" si="131"/>
        <v>17.75623999999999</v>
      </c>
      <c r="BA131" s="67">
        <f ca="1" t="shared" si="159"/>
        <v>35.9168109167961</v>
      </c>
      <c r="BB131" s="65">
        <f ca="1" t="shared" si="132"/>
        <v>0.00043133185854360434</v>
      </c>
      <c r="BC131" s="68">
        <f ca="1" t="shared" si="160"/>
        <v>-0.23690107307074548</v>
      </c>
      <c r="BD131" s="81">
        <f t="shared" si="133"/>
        <v>221.953</v>
      </c>
      <c r="BE131" s="63">
        <f t="shared" si="134"/>
        <v>221.953</v>
      </c>
      <c r="BF131" s="67">
        <f t="shared" si="135"/>
        <v>35.90132553133049</v>
      </c>
      <c r="BG131" s="69">
        <f ca="1" t="shared" si="161"/>
        <v>0.92</v>
      </c>
      <c r="BH131" s="70">
        <f ca="1" t="shared" si="162"/>
        <v>204.19676</v>
      </c>
      <c r="BI131" s="70">
        <f ca="1" t="shared" si="136"/>
        <v>204.19676</v>
      </c>
      <c r="BJ131" s="67">
        <f ca="1" t="shared" si="137"/>
        <v>38.73350166549015</v>
      </c>
      <c r="BK131" s="65">
        <f ca="1" t="shared" si="138"/>
        <v>0.07888778735169732</v>
      </c>
      <c r="BL131" s="65">
        <f ca="1" t="shared" si="163"/>
        <v>-0.17705684879372763</v>
      </c>
      <c r="BM131" s="68">
        <f ca="1" t="shared" si="139"/>
        <v>0.07842262931469945</v>
      </c>
      <c r="BO131" s="97">
        <f ca="1" t="shared" si="164"/>
        <v>84191816.2389705</v>
      </c>
      <c r="BP131" s="97">
        <f ca="1" t="shared" si="165"/>
        <v>71410950.89456421</v>
      </c>
      <c r="BQ131" s="97">
        <f ca="1" t="shared" si="166"/>
        <v>64246684.62818337</v>
      </c>
      <c r="BR131" s="97">
        <f ca="1" t="shared" si="140"/>
        <v>69285078.5614778</v>
      </c>
      <c r="BT131" s="97">
        <f t="shared" si="141"/>
        <v>93792027.9377346</v>
      </c>
      <c r="BU131" s="97">
        <f t="shared" si="142"/>
        <v>81382379.11096601</v>
      </c>
      <c r="BV131" s="97">
        <f t="shared" si="143"/>
        <v>69803244.49354127</v>
      </c>
      <c r="BW131" s="97">
        <f t="shared" si="144"/>
        <v>69803244.49354127</v>
      </c>
      <c r="BY131" s="97">
        <f ca="1" t="shared" si="145"/>
        <v>84191816.23897049</v>
      </c>
      <c r="BZ131" s="97">
        <f ca="1" t="shared" si="146"/>
        <v>71410950.8945642</v>
      </c>
      <c r="CA131" s="97">
        <f ca="1" t="shared" si="147"/>
        <v>71410950.8945642</v>
      </c>
      <c r="CB131" s="97">
        <f ca="1" t="shared" si="148"/>
        <v>69285078.5614778</v>
      </c>
    </row>
    <row r="132" spans="2:80" ht="12.75">
      <c r="B132" s="14">
        <v>10391</v>
      </c>
      <c r="C132" s="15" t="s">
        <v>131</v>
      </c>
      <c r="D132" s="16">
        <f>RHWM!D119</f>
        <v>1</v>
      </c>
      <c r="E132" s="16">
        <f>RHWM!E119</f>
        <v>0</v>
      </c>
      <c r="F132" s="18">
        <f>RHWM!M119</f>
        <v>38.054</v>
      </c>
      <c r="G132" s="18">
        <f>RHWM!N119</f>
        <v>38.608</v>
      </c>
      <c r="H132" s="18">
        <f>RHWM!O119</f>
        <v>29.977</v>
      </c>
      <c r="I132" s="18">
        <v>8.077</v>
      </c>
      <c r="J132" s="18">
        <v>8.631</v>
      </c>
      <c r="K132" s="18">
        <v>0</v>
      </c>
      <c r="L132" s="18">
        <v>0</v>
      </c>
      <c r="M132" s="18">
        <v>8.077</v>
      </c>
      <c r="N132" s="18">
        <v>8.631</v>
      </c>
      <c r="O132" s="81">
        <f t="shared" si="104"/>
        <v>29.977</v>
      </c>
      <c r="P132" s="63">
        <f t="shared" si="105"/>
        <v>38.608</v>
      </c>
      <c r="Q132" s="63">
        <f t="shared" si="106"/>
        <v>29.977</v>
      </c>
      <c r="R132" s="63">
        <f t="shared" si="107"/>
        <v>8.630999999999997</v>
      </c>
      <c r="S132" s="63">
        <f t="shared" si="108"/>
        <v>0</v>
      </c>
      <c r="T132" s="67">
        <f t="shared" si="149"/>
        <v>40.47036416662369</v>
      </c>
      <c r="U132" s="138">
        <f ca="1" t="shared" si="150"/>
        <v>1.16</v>
      </c>
      <c r="V132" s="66">
        <f ca="1" t="shared" si="151"/>
        <v>44.78527999999999</v>
      </c>
      <c r="W132" s="66">
        <f ca="1" t="shared" si="109"/>
        <v>29.977</v>
      </c>
      <c r="X132" s="66">
        <f ca="1" t="shared" si="110"/>
        <v>14.808279999999993</v>
      </c>
      <c r="Y132" s="63">
        <f ca="1" t="shared" si="111"/>
        <v>0</v>
      </c>
      <c r="Z132" s="67">
        <f ca="1" t="shared" si="152"/>
        <v>43.741414512839675</v>
      </c>
      <c r="AA132" s="68">
        <f ca="1" t="shared" si="153"/>
        <v>0.08082581942550582</v>
      </c>
      <c r="AB132" s="81">
        <f t="shared" si="154"/>
        <v>34.2925</v>
      </c>
      <c r="AC132" s="63">
        <f t="shared" si="112"/>
        <v>38.608</v>
      </c>
      <c r="AD132" s="63">
        <f t="shared" si="113"/>
        <v>34.2925</v>
      </c>
      <c r="AE132" s="63">
        <f t="shared" si="114"/>
        <v>4.3155</v>
      </c>
      <c r="AF132" s="63">
        <f t="shared" si="115"/>
        <v>0</v>
      </c>
      <c r="AG132" s="67">
        <f t="shared" si="116"/>
        <v>38.10675264493765</v>
      </c>
      <c r="AH132" s="65">
        <f ca="1" t="shared" si="117"/>
        <v>1.16</v>
      </c>
      <c r="AI132" s="66">
        <f ca="1" t="shared" si="118"/>
        <v>44.78527999999999</v>
      </c>
      <c r="AJ132" s="66">
        <f ca="1" t="shared" si="119"/>
        <v>34.2925</v>
      </c>
      <c r="AK132" s="66">
        <f ca="1" t="shared" si="120"/>
        <v>10.492779999999996</v>
      </c>
      <c r="AL132" s="63">
        <f ca="1" t="shared" si="121"/>
        <v>0</v>
      </c>
      <c r="AM132" s="67">
        <f ca="1" t="shared" si="122"/>
        <v>41.47682048913085</v>
      </c>
      <c r="AN132" s="65">
        <f ca="1" t="shared" si="123"/>
        <v>0.08843755004773168</v>
      </c>
      <c r="AO132" s="68">
        <f ca="1" t="shared" si="124"/>
        <v>-0.051772308896048225</v>
      </c>
      <c r="AP132" s="81">
        <f t="shared" si="155"/>
        <v>38.608</v>
      </c>
      <c r="AQ132" s="63">
        <f t="shared" si="156"/>
        <v>38.608</v>
      </c>
      <c r="AR132" s="63">
        <f t="shared" si="125"/>
        <v>38.608</v>
      </c>
      <c r="AS132" s="63">
        <f t="shared" si="126"/>
        <v>0</v>
      </c>
      <c r="AT132" s="63">
        <f t="shared" si="127"/>
        <v>0</v>
      </c>
      <c r="AU132" s="67">
        <f t="shared" si="128"/>
        <v>35.90132553133049</v>
      </c>
      <c r="AV132" s="69">
        <f ca="1" t="shared" si="157"/>
        <v>1.16</v>
      </c>
      <c r="AW132" s="66">
        <f ca="1" t="shared" si="158"/>
        <v>44.78527999999999</v>
      </c>
      <c r="AX132" s="66">
        <f ca="1" t="shared" si="129"/>
        <v>38.608</v>
      </c>
      <c r="AY132" s="66">
        <f ca="1" t="shared" si="130"/>
        <v>6.177279999999996</v>
      </c>
      <c r="AZ132" s="63">
        <f ca="1" t="shared" si="131"/>
        <v>0</v>
      </c>
      <c r="BA132" s="67">
        <f ca="1" t="shared" si="159"/>
        <v>39.668974928272505</v>
      </c>
      <c r="BB132" s="65">
        <f ca="1" t="shared" si="132"/>
        <v>0.10494457631248322</v>
      </c>
      <c r="BC132" s="68">
        <f ca="1" t="shared" si="160"/>
        <v>-0.09310260378917934</v>
      </c>
      <c r="BD132" s="81">
        <f t="shared" si="133"/>
        <v>38.608</v>
      </c>
      <c r="BE132" s="63">
        <f t="shared" si="134"/>
        <v>38.608</v>
      </c>
      <c r="BF132" s="67">
        <f t="shared" si="135"/>
        <v>35.90132553133049</v>
      </c>
      <c r="BG132" s="69">
        <f ca="1" t="shared" si="161"/>
        <v>1.16</v>
      </c>
      <c r="BH132" s="70">
        <f ca="1" t="shared" si="162"/>
        <v>44.78527999999999</v>
      </c>
      <c r="BI132" s="70">
        <f ca="1" t="shared" si="136"/>
        <v>44.78527999999999</v>
      </c>
      <c r="BJ132" s="67">
        <f ca="1" t="shared" si="137"/>
        <v>38.73350166549015</v>
      </c>
      <c r="BK132" s="65">
        <f ca="1" t="shared" si="138"/>
        <v>0.07888778735169732</v>
      </c>
      <c r="BL132" s="65">
        <f ca="1" t="shared" si="163"/>
        <v>-0.11448904666490656</v>
      </c>
      <c r="BM132" s="68">
        <f ca="1" t="shared" si="139"/>
        <v>-0.023581987295457685</v>
      </c>
      <c r="BO132" s="97">
        <f ca="1" t="shared" si="164"/>
        <v>17160590.30980943</v>
      </c>
      <c r="BP132" s="97">
        <f ca="1" t="shared" si="165"/>
        <v>16272146.927451447</v>
      </c>
      <c r="BQ132" s="97">
        <f ca="1" t="shared" si="166"/>
        <v>15562894.669406813</v>
      </c>
      <c r="BR132" s="97">
        <f ca="1" t="shared" si="140"/>
        <v>15195890.685032316</v>
      </c>
      <c r="BT132" s="97">
        <f t="shared" si="141"/>
        <v>13687323.220966265</v>
      </c>
      <c r="BU132" s="97">
        <f t="shared" si="142"/>
        <v>12887935.433573995</v>
      </c>
      <c r="BV132" s="97">
        <f t="shared" si="143"/>
        <v>12142046.574755201</v>
      </c>
      <c r="BW132" s="97">
        <f t="shared" si="144"/>
        <v>12142046.574755201</v>
      </c>
      <c r="BY132" s="97">
        <f ca="1" t="shared" si="145"/>
        <v>17160590.30980943</v>
      </c>
      <c r="BZ132" s="97">
        <f ca="1" t="shared" si="146"/>
        <v>16272146.927451447</v>
      </c>
      <c r="CA132" s="97">
        <f ca="1" t="shared" si="147"/>
        <v>16272146.927451447</v>
      </c>
      <c r="CB132" s="97">
        <f ca="1" t="shared" si="148"/>
        <v>15195890.685032316</v>
      </c>
    </row>
    <row r="133" spans="2:80" ht="12.75">
      <c r="B133" s="14">
        <v>10406</v>
      </c>
      <c r="C133" s="15" t="s">
        <v>132</v>
      </c>
      <c r="D133" s="16">
        <f>RHWM!D120</f>
        <v>1</v>
      </c>
      <c r="E133" s="16">
        <f>RHWM!E120</f>
        <v>0</v>
      </c>
      <c r="F133" s="18">
        <f>RHWM!M120</f>
        <v>0.663</v>
      </c>
      <c r="G133" s="18">
        <f>RHWM!N120</f>
        <v>0.668</v>
      </c>
      <c r="H133" s="18">
        <f>RHWM!O120</f>
        <v>0.458</v>
      </c>
      <c r="I133" s="18">
        <v>0.205</v>
      </c>
      <c r="J133" s="18">
        <v>0.21</v>
      </c>
      <c r="K133" s="18">
        <v>0.205</v>
      </c>
      <c r="L133" s="18">
        <v>0.21</v>
      </c>
      <c r="M133" s="18">
        <v>0</v>
      </c>
      <c r="N133" s="18">
        <v>0</v>
      </c>
      <c r="O133" s="81">
        <f t="shared" si="104"/>
        <v>0.458</v>
      </c>
      <c r="P133" s="63">
        <f t="shared" si="105"/>
        <v>0.668</v>
      </c>
      <c r="Q133" s="63">
        <f t="shared" si="106"/>
        <v>0.458</v>
      </c>
      <c r="R133" s="63">
        <f t="shared" si="107"/>
        <v>0.21000000000000002</v>
      </c>
      <c r="S133" s="63">
        <f t="shared" si="108"/>
        <v>0</v>
      </c>
      <c r="T133" s="67">
        <f t="shared" si="149"/>
        <v>43.119568020273306</v>
      </c>
      <c r="U133" s="138">
        <f ca="1" t="shared" si="150"/>
        <v>0.93</v>
      </c>
      <c r="V133" s="66">
        <f ca="1" t="shared" si="151"/>
        <v>0.62124</v>
      </c>
      <c r="W133" s="66">
        <f ca="1" t="shared" si="109"/>
        <v>0.458</v>
      </c>
      <c r="X133" s="66">
        <f ca="1" t="shared" si="110"/>
        <v>0.16324</v>
      </c>
      <c r="Y133" s="63">
        <f ca="1" t="shared" si="111"/>
        <v>0</v>
      </c>
      <c r="Z133" s="67">
        <f ca="1" t="shared" si="152"/>
        <v>41.77602684552649</v>
      </c>
      <c r="AA133" s="68">
        <f ca="1" t="shared" si="153"/>
        <v>-0.0311585026574277</v>
      </c>
      <c r="AB133" s="81">
        <f t="shared" si="154"/>
        <v>0.5630000000000001</v>
      </c>
      <c r="AC133" s="63">
        <f t="shared" si="112"/>
        <v>0.668</v>
      </c>
      <c r="AD133" s="63">
        <f t="shared" si="113"/>
        <v>0.5630000000000001</v>
      </c>
      <c r="AE133" s="63">
        <f t="shared" si="114"/>
        <v>0.10499999999999998</v>
      </c>
      <c r="AF133" s="63">
        <f t="shared" si="115"/>
        <v>0</v>
      </c>
      <c r="AG133" s="67">
        <f t="shared" si="116"/>
        <v>39.38549560919724</v>
      </c>
      <c r="AH133" s="65">
        <f ca="1" t="shared" si="117"/>
        <v>0.93</v>
      </c>
      <c r="AI133" s="66">
        <f ca="1" t="shared" si="118"/>
        <v>0.62124</v>
      </c>
      <c r="AJ133" s="66">
        <f ca="1" t="shared" si="119"/>
        <v>0.5630000000000001</v>
      </c>
      <c r="AK133" s="66">
        <f ca="1" t="shared" si="120"/>
        <v>0.05823999999999996</v>
      </c>
      <c r="AL133" s="63">
        <f ca="1" t="shared" si="121"/>
        <v>0</v>
      </c>
      <c r="AM133" s="67">
        <f ca="1" t="shared" si="122"/>
        <v>37.50430215203104</v>
      </c>
      <c r="AN133" s="65">
        <f ca="1" t="shared" si="123"/>
        <v>-0.04776361013283559</v>
      </c>
      <c r="AO133" s="68">
        <f ca="1" t="shared" si="124"/>
        <v>-0.10225301485205451</v>
      </c>
      <c r="AP133" s="81">
        <f t="shared" si="155"/>
        <v>0.668</v>
      </c>
      <c r="AQ133" s="63">
        <f t="shared" si="156"/>
        <v>0.668</v>
      </c>
      <c r="AR133" s="63">
        <f t="shared" si="125"/>
        <v>0.668</v>
      </c>
      <c r="AS133" s="63">
        <f t="shared" si="126"/>
        <v>0</v>
      </c>
      <c r="AT133" s="63">
        <f t="shared" si="127"/>
        <v>0</v>
      </c>
      <c r="AU133" s="67">
        <f t="shared" si="128"/>
        <v>35.90132553133049</v>
      </c>
      <c r="AV133" s="69">
        <f ca="1" t="shared" si="157"/>
        <v>0.93</v>
      </c>
      <c r="AW133" s="66">
        <f ca="1" t="shared" si="158"/>
        <v>0.62124</v>
      </c>
      <c r="AX133" s="66">
        <f ca="1" t="shared" si="129"/>
        <v>0.62124</v>
      </c>
      <c r="AY133" s="66">
        <f ca="1" t="shared" si="130"/>
        <v>0</v>
      </c>
      <c r="AZ133" s="63">
        <f ca="1" t="shared" si="131"/>
        <v>0.046760000000000024</v>
      </c>
      <c r="BA133" s="67">
        <f ca="1" t="shared" si="159"/>
        <v>35.9168109167961</v>
      </c>
      <c r="BB133" s="65">
        <f ca="1" t="shared" si="132"/>
        <v>0.00043133185854360434</v>
      </c>
      <c r="BC133" s="68">
        <f ca="1" t="shared" si="160"/>
        <v>-0.14025306787540548</v>
      </c>
      <c r="BD133" s="81">
        <f t="shared" si="133"/>
        <v>0.668</v>
      </c>
      <c r="BE133" s="63">
        <f t="shared" si="134"/>
        <v>0.668</v>
      </c>
      <c r="BF133" s="67">
        <f t="shared" si="135"/>
        <v>35.90132553133049</v>
      </c>
      <c r="BG133" s="69">
        <f ca="1" t="shared" si="161"/>
        <v>0.93</v>
      </c>
      <c r="BH133" s="70">
        <f ca="1" t="shared" si="162"/>
        <v>0.62124</v>
      </c>
      <c r="BI133" s="70">
        <f ca="1" t="shared" si="136"/>
        <v>0.62124</v>
      </c>
      <c r="BJ133" s="67">
        <f ca="1" t="shared" si="137"/>
        <v>38.73350166549015</v>
      </c>
      <c r="BK133" s="65">
        <f ca="1" t="shared" si="138"/>
        <v>0.07888778735169732</v>
      </c>
      <c r="BL133" s="65">
        <f ca="1" t="shared" si="163"/>
        <v>-0.07282945291294829</v>
      </c>
      <c r="BM133" s="68">
        <f ca="1" t="shared" si="139"/>
        <v>0.07842262931469945</v>
      </c>
      <c r="BO133" s="97">
        <f ca="1" t="shared" si="164"/>
        <v>227347.74491743033</v>
      </c>
      <c r="BP133" s="97">
        <f ca="1" t="shared" si="165"/>
        <v>204100.7525798072</v>
      </c>
      <c r="BQ133" s="97">
        <f ca="1" t="shared" si="166"/>
        <v>195461.5262182056</v>
      </c>
      <c r="BR133" s="97">
        <f ca="1" t="shared" si="140"/>
        <v>210790.13303410137</v>
      </c>
      <c r="BT133" s="97">
        <f t="shared" si="141"/>
        <v>252321.91379287292</v>
      </c>
      <c r="BU133" s="97">
        <f t="shared" si="142"/>
        <v>230471.31694642734</v>
      </c>
      <c r="BV133" s="97">
        <f t="shared" si="143"/>
        <v>210083.06858517602</v>
      </c>
      <c r="BW133" s="97">
        <f t="shared" si="144"/>
        <v>210083.06858517602</v>
      </c>
      <c r="BY133" s="97">
        <f ca="1" t="shared" si="145"/>
        <v>227347.7449174303</v>
      </c>
      <c r="BZ133" s="97">
        <f ca="1" t="shared" si="146"/>
        <v>204100.7525798072</v>
      </c>
      <c r="CA133" s="97">
        <f ca="1" t="shared" si="147"/>
        <v>204100.7525798072</v>
      </c>
      <c r="CB133" s="97">
        <f ca="1" t="shared" si="148"/>
        <v>210790.13303410134</v>
      </c>
    </row>
    <row r="134" spans="2:80" ht="12.75">
      <c r="B134" s="14">
        <v>10408</v>
      </c>
      <c r="C134" s="15" t="s">
        <v>133</v>
      </c>
      <c r="D134" s="16">
        <f>RHWM!D121</f>
        <v>1</v>
      </c>
      <c r="E134" s="16">
        <f>RHWM!E121</f>
        <v>0</v>
      </c>
      <c r="F134" s="18">
        <f>RHWM!M121</f>
        <v>1.639</v>
      </c>
      <c r="G134" s="18">
        <f>RHWM!N121</f>
        <v>1.638</v>
      </c>
      <c r="H134" s="18">
        <f>RHWM!O121</f>
        <v>1.527</v>
      </c>
      <c r="I134" s="18">
        <v>0.112</v>
      </c>
      <c r="J134" s="18">
        <v>0.111</v>
      </c>
      <c r="K134" s="18">
        <v>0.112</v>
      </c>
      <c r="L134" s="18">
        <v>0.111</v>
      </c>
      <c r="M134" s="18">
        <v>0</v>
      </c>
      <c r="N134" s="18">
        <v>0</v>
      </c>
      <c r="O134" s="81">
        <f t="shared" si="104"/>
        <v>1.527</v>
      </c>
      <c r="P134" s="63">
        <f t="shared" si="105"/>
        <v>1.638</v>
      </c>
      <c r="Q134" s="63">
        <f t="shared" si="106"/>
        <v>1.527</v>
      </c>
      <c r="R134" s="63">
        <f t="shared" si="107"/>
        <v>0.11099999999999999</v>
      </c>
      <c r="S134" s="63">
        <f t="shared" si="108"/>
        <v>0</v>
      </c>
      <c r="T134" s="67">
        <f t="shared" si="149"/>
        <v>35.92584929582819</v>
      </c>
      <c r="U134" s="138">
        <f ca="1" t="shared" si="150"/>
        <v>1.03</v>
      </c>
      <c r="V134" s="66">
        <f ca="1" t="shared" si="151"/>
        <v>1.6871399999999999</v>
      </c>
      <c r="W134" s="66">
        <f ca="1" t="shared" si="109"/>
        <v>1.527</v>
      </c>
      <c r="X134" s="66">
        <f ca="1" t="shared" si="110"/>
        <v>0.16013999999999995</v>
      </c>
      <c r="Y134" s="63">
        <f ca="1" t="shared" si="111"/>
        <v>0</v>
      </c>
      <c r="Z134" s="67">
        <f ca="1" t="shared" si="152"/>
        <v>36.91663213087622</v>
      </c>
      <c r="AA134" s="68">
        <f ca="1" t="shared" si="153"/>
        <v>0.027578550109964572</v>
      </c>
      <c r="AB134" s="81">
        <f t="shared" si="154"/>
        <v>1.5825</v>
      </c>
      <c r="AC134" s="63">
        <f t="shared" si="112"/>
        <v>1.638</v>
      </c>
      <c r="AD134" s="63">
        <f t="shared" si="113"/>
        <v>1.5825</v>
      </c>
      <c r="AE134" s="63">
        <f t="shared" si="114"/>
        <v>0.05549999999999988</v>
      </c>
      <c r="AF134" s="63">
        <f t="shared" si="115"/>
        <v>0</v>
      </c>
      <c r="AG134" s="67">
        <f t="shared" si="116"/>
        <v>35.91316289570145</v>
      </c>
      <c r="AH134" s="65">
        <f ca="1" t="shared" si="117"/>
        <v>1.03</v>
      </c>
      <c r="AI134" s="66">
        <f ca="1" t="shared" si="118"/>
        <v>1.6871399999999999</v>
      </c>
      <c r="AJ134" s="66">
        <f ca="1" t="shared" si="119"/>
        <v>1.5825</v>
      </c>
      <c r="AK134" s="66">
        <f ca="1" t="shared" si="120"/>
        <v>0.10463999999999984</v>
      </c>
      <c r="AL134" s="63">
        <f ca="1" t="shared" si="121"/>
        <v>0</v>
      </c>
      <c r="AM134" s="67">
        <f ca="1" t="shared" si="122"/>
        <v>36.607553534560694</v>
      </c>
      <c r="AN134" s="65">
        <f ca="1" t="shared" si="123"/>
        <v>0.019335268265729955</v>
      </c>
      <c r="AO134" s="68">
        <f ca="1" t="shared" si="124"/>
        <v>-0.008372340012485102</v>
      </c>
      <c r="AP134" s="81">
        <f t="shared" si="155"/>
        <v>1.638</v>
      </c>
      <c r="AQ134" s="63">
        <f t="shared" si="156"/>
        <v>1.638</v>
      </c>
      <c r="AR134" s="63">
        <f t="shared" si="125"/>
        <v>1.638</v>
      </c>
      <c r="AS134" s="63">
        <f t="shared" si="126"/>
        <v>0</v>
      </c>
      <c r="AT134" s="63">
        <f t="shared" si="127"/>
        <v>0</v>
      </c>
      <c r="AU134" s="67">
        <f t="shared" si="128"/>
        <v>35.90132553133049</v>
      </c>
      <c r="AV134" s="69">
        <f ca="1" t="shared" si="157"/>
        <v>1.03</v>
      </c>
      <c r="AW134" s="66">
        <f ca="1" t="shared" si="158"/>
        <v>1.6871399999999999</v>
      </c>
      <c r="AX134" s="66">
        <f ca="1" t="shared" si="129"/>
        <v>1.638</v>
      </c>
      <c r="AY134" s="66">
        <f ca="1" t="shared" si="130"/>
        <v>0.04913999999999996</v>
      </c>
      <c r="AZ134" s="63">
        <f ca="1" t="shared" si="131"/>
        <v>0</v>
      </c>
      <c r="BA134" s="67">
        <f ca="1" t="shared" si="159"/>
        <v>36.7091368124234</v>
      </c>
      <c r="BB134" s="65">
        <f ca="1" t="shared" si="132"/>
        <v>0.02250087619711838</v>
      </c>
      <c r="BC134" s="68">
        <f ca="1" t="shared" si="160"/>
        <v>-0.005620645938589797</v>
      </c>
      <c r="BD134" s="81">
        <f t="shared" si="133"/>
        <v>1.638</v>
      </c>
      <c r="BE134" s="63">
        <f t="shared" si="134"/>
        <v>1.638</v>
      </c>
      <c r="BF134" s="67">
        <f t="shared" si="135"/>
        <v>35.90132553133049</v>
      </c>
      <c r="BG134" s="69">
        <f ca="1" t="shared" si="161"/>
        <v>1.03</v>
      </c>
      <c r="BH134" s="70">
        <f ca="1" t="shared" si="162"/>
        <v>1.6871399999999999</v>
      </c>
      <c r="BI134" s="70">
        <f ca="1" t="shared" si="136"/>
        <v>1.6871399999999999</v>
      </c>
      <c r="BJ134" s="67">
        <f ca="1" t="shared" si="137"/>
        <v>38.73350166549015</v>
      </c>
      <c r="BK134" s="65">
        <f ca="1" t="shared" si="138"/>
        <v>0.07888778735169732</v>
      </c>
      <c r="BL134" s="65">
        <f ca="1" t="shared" si="163"/>
        <v>0.049215473615599414</v>
      </c>
      <c r="BM134" s="68">
        <f ca="1" t="shared" si="139"/>
        <v>0.05514607612297895</v>
      </c>
      <c r="BO134" s="97">
        <f ca="1" t="shared" si="164"/>
        <v>545603.6941835898</v>
      </c>
      <c r="BP134" s="97">
        <f ca="1" t="shared" si="165"/>
        <v>541035.7145438167</v>
      </c>
      <c r="BQ134" s="97">
        <f ca="1" t="shared" si="166"/>
        <v>542537.0489957972</v>
      </c>
      <c r="BR134" s="97">
        <f ca="1" t="shared" si="140"/>
        <v>572455.8383992558</v>
      </c>
      <c r="BT134" s="97">
        <f t="shared" si="141"/>
        <v>515495.70044392324</v>
      </c>
      <c r="BU134" s="97">
        <f t="shared" si="142"/>
        <v>515313.6648108726</v>
      </c>
      <c r="BV134" s="97">
        <f t="shared" si="143"/>
        <v>515143.81188999745</v>
      </c>
      <c r="BW134" s="97">
        <f t="shared" si="144"/>
        <v>515143.81188999745</v>
      </c>
      <c r="BY134" s="97">
        <f ca="1" t="shared" si="145"/>
        <v>545603.6941835898</v>
      </c>
      <c r="BZ134" s="97">
        <f ca="1" t="shared" si="146"/>
        <v>541035.7145438169</v>
      </c>
      <c r="CA134" s="97">
        <f ca="1" t="shared" si="147"/>
        <v>541035.7145438169</v>
      </c>
      <c r="CB134" s="97">
        <f ca="1" t="shared" si="148"/>
        <v>572455.8383992558</v>
      </c>
    </row>
    <row r="135" spans="2:80" ht="12.75">
      <c r="B135" s="14">
        <v>10409</v>
      </c>
      <c r="C135" s="15" t="s">
        <v>134</v>
      </c>
      <c r="D135" s="16">
        <f>RHWM!D122</f>
        <v>1</v>
      </c>
      <c r="E135" s="16">
        <f>RHWM!E122</f>
        <v>0</v>
      </c>
      <c r="F135" s="18">
        <f>RHWM!M122</f>
        <v>26.706</v>
      </c>
      <c r="G135" s="18">
        <f>RHWM!N122</f>
        <v>26.702</v>
      </c>
      <c r="H135" s="18">
        <f>RHWM!O122</f>
        <v>20.421</v>
      </c>
      <c r="I135" s="18">
        <v>6.285</v>
      </c>
      <c r="J135" s="18">
        <v>6.281</v>
      </c>
      <c r="K135" s="18">
        <v>0</v>
      </c>
      <c r="L135" s="18">
        <v>0</v>
      </c>
      <c r="M135" s="18">
        <v>6.285</v>
      </c>
      <c r="N135" s="18">
        <v>6.281</v>
      </c>
      <c r="O135" s="81">
        <f t="shared" si="104"/>
        <v>20.421</v>
      </c>
      <c r="P135" s="63">
        <f t="shared" si="105"/>
        <v>26.702</v>
      </c>
      <c r="Q135" s="63">
        <f t="shared" si="106"/>
        <v>20.421</v>
      </c>
      <c r="R135" s="63">
        <f t="shared" si="107"/>
        <v>6.281000000000002</v>
      </c>
      <c r="S135" s="63">
        <f t="shared" si="108"/>
        <v>0</v>
      </c>
      <c r="T135" s="67">
        <f t="shared" si="149"/>
        <v>40.8108217190326</v>
      </c>
      <c r="U135" s="138">
        <f ca="1" t="shared" si="150"/>
        <v>1.19</v>
      </c>
      <c r="V135" s="66">
        <f ca="1" t="shared" si="151"/>
        <v>31.775380000000002</v>
      </c>
      <c r="W135" s="66">
        <f ca="1" t="shared" si="109"/>
        <v>20.421</v>
      </c>
      <c r="X135" s="66">
        <f ca="1" t="shared" si="110"/>
        <v>11.354380000000003</v>
      </c>
      <c r="Y135" s="63">
        <f ca="1" t="shared" si="111"/>
        <v>0</v>
      </c>
      <c r="Z135" s="67">
        <f ca="1" t="shared" si="152"/>
        <v>44.513895689613825</v>
      </c>
      <c r="AA135" s="68">
        <f ca="1" t="shared" si="153"/>
        <v>0.09073754986056182</v>
      </c>
      <c r="AB135" s="81">
        <f t="shared" si="154"/>
        <v>23.561500000000002</v>
      </c>
      <c r="AC135" s="63">
        <f t="shared" si="112"/>
        <v>26.702</v>
      </c>
      <c r="AD135" s="63">
        <f t="shared" si="113"/>
        <v>23.561500000000002</v>
      </c>
      <c r="AE135" s="63">
        <f t="shared" si="114"/>
        <v>3.1404999999999994</v>
      </c>
      <c r="AF135" s="63">
        <f t="shared" si="115"/>
        <v>0</v>
      </c>
      <c r="AG135" s="67">
        <f t="shared" si="116"/>
        <v>38.27108794105772</v>
      </c>
      <c r="AH135" s="65">
        <f ca="1" t="shared" si="117"/>
        <v>1.19</v>
      </c>
      <c r="AI135" s="66">
        <f ca="1" t="shared" si="118"/>
        <v>31.775380000000002</v>
      </c>
      <c r="AJ135" s="66">
        <f ca="1" t="shared" si="119"/>
        <v>23.561500000000002</v>
      </c>
      <c r="AK135" s="66">
        <f ca="1" t="shared" si="120"/>
        <v>8.21388</v>
      </c>
      <c r="AL135" s="63">
        <f ca="1" t="shared" si="121"/>
        <v>0</v>
      </c>
      <c r="AM135" s="67">
        <f ca="1" t="shared" si="122"/>
        <v>42.16105632069137</v>
      </c>
      <c r="AN135" s="65">
        <f ca="1" t="shared" si="123"/>
        <v>0.10164248232568385</v>
      </c>
      <c r="AO135" s="68">
        <f ca="1" t="shared" si="124"/>
        <v>-0.05285628976013046</v>
      </c>
      <c r="AP135" s="81">
        <f t="shared" si="155"/>
        <v>26.702</v>
      </c>
      <c r="AQ135" s="63">
        <f t="shared" si="156"/>
        <v>26.702</v>
      </c>
      <c r="AR135" s="63">
        <f t="shared" si="125"/>
        <v>26.702</v>
      </c>
      <c r="AS135" s="63">
        <f t="shared" si="126"/>
        <v>0</v>
      </c>
      <c r="AT135" s="63">
        <f t="shared" si="127"/>
        <v>0</v>
      </c>
      <c r="AU135" s="67">
        <f t="shared" si="128"/>
        <v>35.90132553133049</v>
      </c>
      <c r="AV135" s="69">
        <f ca="1" t="shared" si="157"/>
        <v>1.19</v>
      </c>
      <c r="AW135" s="66">
        <f ca="1" t="shared" si="158"/>
        <v>31.775380000000002</v>
      </c>
      <c r="AX135" s="66">
        <f ca="1" t="shared" si="129"/>
        <v>26.702</v>
      </c>
      <c r="AY135" s="66">
        <f ca="1" t="shared" si="130"/>
        <v>5.07338</v>
      </c>
      <c r="AZ135" s="63">
        <f ca="1" t="shared" si="131"/>
        <v>0</v>
      </c>
      <c r="BA135" s="67">
        <f ca="1" t="shared" si="159"/>
        <v>40.260177241005124</v>
      </c>
      <c r="BB135" s="65">
        <f ca="1" t="shared" si="132"/>
        <v>0.1214119992831666</v>
      </c>
      <c r="BC135" s="68">
        <f ca="1" t="shared" si="160"/>
        <v>-0.09555933900436397</v>
      </c>
      <c r="BD135" s="81">
        <f t="shared" si="133"/>
        <v>26.702</v>
      </c>
      <c r="BE135" s="63">
        <f t="shared" si="134"/>
        <v>26.702</v>
      </c>
      <c r="BF135" s="67">
        <f t="shared" si="135"/>
        <v>35.90132553133049</v>
      </c>
      <c r="BG135" s="69">
        <f ca="1" t="shared" si="161"/>
        <v>1.19</v>
      </c>
      <c r="BH135" s="70">
        <f ca="1" t="shared" si="162"/>
        <v>31.775380000000002</v>
      </c>
      <c r="BI135" s="70">
        <f ca="1" t="shared" si="136"/>
        <v>31.775380000000002</v>
      </c>
      <c r="BJ135" s="67">
        <f ca="1" t="shared" si="137"/>
        <v>38.73350166549015</v>
      </c>
      <c r="BK135" s="65">
        <f ca="1" t="shared" si="138"/>
        <v>0.07888778735169732</v>
      </c>
      <c r="BL135" s="65">
        <f ca="1" t="shared" si="163"/>
        <v>-0.12985594575745885</v>
      </c>
      <c r="BM135" s="68">
        <f ca="1" t="shared" si="139"/>
        <v>-0.03792023980361536</v>
      </c>
      <c r="BO135" s="97">
        <f ca="1" t="shared" si="164"/>
        <v>12390546.529164292</v>
      </c>
      <c r="BP135" s="97">
        <f ca="1" t="shared" si="165"/>
        <v>11735628.211532403</v>
      </c>
      <c r="BQ135" s="97">
        <f ca="1" t="shared" si="166"/>
        <v>11206514.092934536</v>
      </c>
      <c r="BR135" s="97">
        <f ca="1" t="shared" si="140"/>
        <v>10781560.391167862</v>
      </c>
      <c r="BT135" s="97">
        <f t="shared" si="141"/>
        <v>9546039.719104491</v>
      </c>
      <c r="BU135" s="97">
        <f t="shared" si="142"/>
        <v>8951971.8101706</v>
      </c>
      <c r="BV135" s="97">
        <f t="shared" si="143"/>
        <v>8397661.822397262</v>
      </c>
      <c r="BW135" s="97">
        <f t="shared" si="144"/>
        <v>8397661.822397262</v>
      </c>
      <c r="BY135" s="97">
        <f ca="1" t="shared" si="145"/>
        <v>12390546.529164292</v>
      </c>
      <c r="BZ135" s="97">
        <f ca="1" t="shared" si="146"/>
        <v>11735628.211532405</v>
      </c>
      <c r="CA135" s="97">
        <f ca="1" t="shared" si="147"/>
        <v>11735628.211532405</v>
      </c>
      <c r="CB135" s="97">
        <f ca="1" t="shared" si="148"/>
        <v>10781560.391167862</v>
      </c>
    </row>
    <row r="136" spans="2:80" ht="12.75">
      <c r="B136" s="14">
        <v>10426</v>
      </c>
      <c r="C136" s="15" t="s">
        <v>135</v>
      </c>
      <c r="D136" s="16">
        <f>RHWM!D123</f>
        <v>1</v>
      </c>
      <c r="E136" s="16">
        <f>RHWM!E123</f>
        <v>0</v>
      </c>
      <c r="F136" s="18">
        <f>RHWM!M123</f>
        <v>31.696</v>
      </c>
      <c r="G136" s="18">
        <f>RHWM!N123</f>
        <v>37.084</v>
      </c>
      <c r="H136" s="18">
        <f>RHWM!O123</f>
        <v>36.539</v>
      </c>
      <c r="I136" s="18">
        <v>0</v>
      </c>
      <c r="J136" s="18">
        <v>0.545</v>
      </c>
      <c r="K136" s="18">
        <v>0</v>
      </c>
      <c r="L136" s="18">
        <v>0.545</v>
      </c>
      <c r="M136" s="18">
        <v>0</v>
      </c>
      <c r="N136" s="18">
        <v>0</v>
      </c>
      <c r="O136" s="81">
        <f t="shared" si="104"/>
        <v>36.539</v>
      </c>
      <c r="P136" s="63">
        <f t="shared" si="105"/>
        <v>37.084</v>
      </c>
      <c r="Q136" s="63">
        <f t="shared" si="106"/>
        <v>36.539</v>
      </c>
      <c r="R136" s="63">
        <f t="shared" si="107"/>
        <v>0.5450000000000017</v>
      </c>
      <c r="S136" s="63">
        <f t="shared" si="108"/>
        <v>0</v>
      </c>
      <c r="T136" s="67">
        <f t="shared" si="149"/>
        <v>34.37777099319707</v>
      </c>
      <c r="U136" s="138">
        <f ca="1" t="shared" si="150"/>
        <v>1.2</v>
      </c>
      <c r="V136" s="66">
        <f ca="1" t="shared" si="151"/>
        <v>44.500800000000005</v>
      </c>
      <c r="W136" s="66">
        <f ca="1" t="shared" si="109"/>
        <v>36.539</v>
      </c>
      <c r="X136" s="66">
        <f ca="1" t="shared" si="110"/>
        <v>7.961800000000004</v>
      </c>
      <c r="Y136" s="63">
        <f ca="1" t="shared" si="111"/>
        <v>0</v>
      </c>
      <c r="Z136" s="67">
        <f ca="1" t="shared" si="152"/>
        <v>39.34842057458307</v>
      </c>
      <c r="AA136" s="68">
        <f ca="1" t="shared" si="153"/>
        <v>0.14458905966793578</v>
      </c>
      <c r="AB136" s="81">
        <f t="shared" si="154"/>
        <v>36.8115</v>
      </c>
      <c r="AC136" s="63">
        <f t="shared" si="112"/>
        <v>37.084</v>
      </c>
      <c r="AD136" s="63">
        <f t="shared" si="113"/>
        <v>36.8115</v>
      </c>
      <c r="AE136" s="63">
        <f t="shared" si="114"/>
        <v>0.27250000000000085</v>
      </c>
      <c r="AF136" s="63">
        <f t="shared" si="115"/>
        <v>0</v>
      </c>
      <c r="AG136" s="67">
        <f t="shared" si="116"/>
        <v>35.16592170666069</v>
      </c>
      <c r="AH136" s="65">
        <f ca="1" t="shared" si="117"/>
        <v>1.2</v>
      </c>
      <c r="AI136" s="66">
        <f ca="1" t="shared" si="118"/>
        <v>44.500800000000005</v>
      </c>
      <c r="AJ136" s="66">
        <f ca="1" t="shared" si="119"/>
        <v>36.8115</v>
      </c>
      <c r="AK136" s="66">
        <f ca="1" t="shared" si="120"/>
        <v>7.689300000000003</v>
      </c>
      <c r="AL136" s="63">
        <f ca="1" t="shared" si="121"/>
        <v>0</v>
      </c>
      <c r="AM136" s="67">
        <f ca="1" t="shared" si="122"/>
        <v>39.73847120009603</v>
      </c>
      <c r="AN136" s="65">
        <f ca="1" t="shared" si="123"/>
        <v>0.13002785854946786</v>
      </c>
      <c r="AO136" s="68">
        <f ca="1" t="shared" si="124"/>
        <v>0.009912739058322018</v>
      </c>
      <c r="AP136" s="81">
        <f t="shared" si="155"/>
        <v>37.084</v>
      </c>
      <c r="AQ136" s="63">
        <f t="shared" si="156"/>
        <v>37.084</v>
      </c>
      <c r="AR136" s="63">
        <f t="shared" si="125"/>
        <v>37.084</v>
      </c>
      <c r="AS136" s="63">
        <f t="shared" si="126"/>
        <v>0</v>
      </c>
      <c r="AT136" s="63">
        <f t="shared" si="127"/>
        <v>0</v>
      </c>
      <c r="AU136" s="67">
        <f t="shared" si="128"/>
        <v>35.90132553133049</v>
      </c>
      <c r="AV136" s="69">
        <f ca="1" t="shared" si="157"/>
        <v>1.2</v>
      </c>
      <c r="AW136" s="66">
        <f ca="1" t="shared" si="158"/>
        <v>44.500800000000005</v>
      </c>
      <c r="AX136" s="66">
        <f ca="1" t="shared" si="129"/>
        <v>37.084</v>
      </c>
      <c r="AY136" s="66">
        <f ca="1" t="shared" si="130"/>
        <v>7.416800000000002</v>
      </c>
      <c r="AZ136" s="63">
        <f ca="1" t="shared" si="131"/>
        <v>0</v>
      </c>
      <c r="BA136" s="67">
        <f ca="1" t="shared" si="159"/>
        <v>40.45067576399675</v>
      </c>
      <c r="BB136" s="65">
        <f ca="1" t="shared" si="132"/>
        <v>0.12671816890705379</v>
      </c>
      <c r="BC136" s="68">
        <f ca="1" t="shared" si="160"/>
        <v>0.02801269208059831</v>
      </c>
      <c r="BD136" s="81">
        <f t="shared" si="133"/>
        <v>37.084</v>
      </c>
      <c r="BE136" s="63">
        <f t="shared" si="134"/>
        <v>37.084</v>
      </c>
      <c r="BF136" s="67">
        <f t="shared" si="135"/>
        <v>35.90132553133049</v>
      </c>
      <c r="BG136" s="69">
        <f ca="1" t="shared" si="161"/>
        <v>1.2</v>
      </c>
      <c r="BH136" s="70">
        <f ca="1" t="shared" si="162"/>
        <v>44.500800000000005</v>
      </c>
      <c r="BI136" s="70">
        <f ca="1" t="shared" si="136"/>
        <v>44.500800000000005</v>
      </c>
      <c r="BJ136" s="67">
        <f ca="1" t="shared" si="137"/>
        <v>38.73350166549015</v>
      </c>
      <c r="BK136" s="65">
        <f ca="1" t="shared" si="138"/>
        <v>0.07888778735169732</v>
      </c>
      <c r="BL136" s="65">
        <f ca="1" t="shared" si="163"/>
        <v>-0.01562753727121957</v>
      </c>
      <c r="BM136" s="68">
        <f ca="1" t="shared" si="139"/>
        <v>-0.04245106085557593</v>
      </c>
      <c r="BO136" s="97">
        <f ca="1" t="shared" si="164"/>
        <v>15339077.062115364</v>
      </c>
      <c r="BP136" s="97">
        <f ca="1" t="shared" si="165"/>
        <v>15491129.330427604</v>
      </c>
      <c r="BQ136" s="97">
        <f ca="1" t="shared" si="166"/>
        <v>15768765.904656969</v>
      </c>
      <c r="BR136" s="97">
        <f ca="1" t="shared" si="140"/>
        <v>15099365.063621044</v>
      </c>
      <c r="BT136" s="97">
        <f t="shared" si="141"/>
        <v>11167819.673322668</v>
      </c>
      <c r="BU136" s="97">
        <f t="shared" si="142"/>
        <v>11423855.035391495</v>
      </c>
      <c r="BV136" s="97">
        <f t="shared" si="143"/>
        <v>11662755.262593815</v>
      </c>
      <c r="BW136" s="97">
        <f t="shared" si="144"/>
        <v>11662755.262593815</v>
      </c>
      <c r="BY136" s="97">
        <f ca="1" t="shared" si="145"/>
        <v>15339077.062115364</v>
      </c>
      <c r="BZ136" s="97">
        <f ca="1" t="shared" si="146"/>
        <v>15491129.330427606</v>
      </c>
      <c r="CA136" s="97">
        <f ca="1" t="shared" si="147"/>
        <v>15491129.330427606</v>
      </c>
      <c r="CB136" s="97">
        <f ca="1" t="shared" si="148"/>
        <v>15099365.063621044</v>
      </c>
    </row>
    <row r="137" spans="2:80" ht="12.75">
      <c r="B137" s="14">
        <v>10434</v>
      </c>
      <c r="C137" s="15" t="s">
        <v>136</v>
      </c>
      <c r="D137" s="16">
        <f>RHWM!D124</f>
        <v>1</v>
      </c>
      <c r="E137" s="16">
        <f>RHWM!E124</f>
        <v>0</v>
      </c>
      <c r="F137" s="18">
        <f>RHWM!M124</f>
        <v>27.193</v>
      </c>
      <c r="G137" s="18">
        <f>RHWM!N124</f>
        <v>27.383</v>
      </c>
      <c r="H137" s="18">
        <f>RHWM!O124</f>
        <v>27.157</v>
      </c>
      <c r="I137" s="18">
        <v>0.036</v>
      </c>
      <c r="J137" s="18">
        <v>0.226</v>
      </c>
      <c r="K137" s="18">
        <v>0.036</v>
      </c>
      <c r="L137" s="18">
        <v>0.226</v>
      </c>
      <c r="M137" s="18">
        <v>0</v>
      </c>
      <c r="N137" s="18">
        <v>0</v>
      </c>
      <c r="O137" s="81">
        <f t="shared" si="104"/>
        <v>27.157</v>
      </c>
      <c r="P137" s="63">
        <f t="shared" si="105"/>
        <v>27.383</v>
      </c>
      <c r="Q137" s="63">
        <f t="shared" si="106"/>
        <v>27.157</v>
      </c>
      <c r="R137" s="63">
        <f t="shared" si="107"/>
        <v>0.2259999999999991</v>
      </c>
      <c r="S137" s="63">
        <f t="shared" si="108"/>
        <v>0</v>
      </c>
      <c r="T137" s="67">
        <f t="shared" si="149"/>
        <v>34.18982063659994</v>
      </c>
      <c r="U137" s="138">
        <f ca="1" t="shared" si="150"/>
        <v>1.08</v>
      </c>
      <c r="V137" s="66">
        <f ca="1" t="shared" si="151"/>
        <v>29.57364</v>
      </c>
      <c r="W137" s="66">
        <f ca="1" t="shared" si="109"/>
        <v>27.157</v>
      </c>
      <c r="X137" s="66">
        <f ca="1" t="shared" si="110"/>
        <v>2.416640000000001</v>
      </c>
      <c r="Y137" s="63">
        <f ca="1" t="shared" si="111"/>
        <v>0</v>
      </c>
      <c r="Z137" s="67">
        <f ca="1" t="shared" si="152"/>
        <v>36.534415718502245</v>
      </c>
      <c r="AA137" s="68">
        <f ca="1" t="shared" si="153"/>
        <v>0.06857582281061858</v>
      </c>
      <c r="AB137" s="81">
        <f t="shared" si="154"/>
        <v>27.27</v>
      </c>
      <c r="AC137" s="63">
        <f t="shared" si="112"/>
        <v>27.383</v>
      </c>
      <c r="AD137" s="63">
        <f t="shared" si="113"/>
        <v>27.27</v>
      </c>
      <c r="AE137" s="63">
        <f t="shared" si="114"/>
        <v>0.11299999999999955</v>
      </c>
      <c r="AF137" s="63">
        <f t="shared" si="115"/>
        <v>0</v>
      </c>
      <c r="AG137" s="67">
        <f t="shared" si="116"/>
        <v>35.07520003728158</v>
      </c>
      <c r="AH137" s="65">
        <f ca="1" t="shared" si="117"/>
        <v>1.08</v>
      </c>
      <c r="AI137" s="66">
        <f ca="1" t="shared" si="118"/>
        <v>29.57364</v>
      </c>
      <c r="AJ137" s="66">
        <f ca="1" t="shared" si="119"/>
        <v>27.27</v>
      </c>
      <c r="AK137" s="66">
        <f ca="1" t="shared" si="120"/>
        <v>2.3036400000000015</v>
      </c>
      <c r="AL137" s="63">
        <f ca="1" t="shared" si="121"/>
        <v>0</v>
      </c>
      <c r="AM137" s="67">
        <f ca="1" t="shared" si="122"/>
        <v>37.05621022406559</v>
      </c>
      <c r="AN137" s="65">
        <f ca="1" t="shared" si="123"/>
        <v>0.056478941949821504</v>
      </c>
      <c r="AO137" s="68">
        <f ca="1" t="shared" si="124"/>
        <v>0.014282273174525795</v>
      </c>
      <c r="AP137" s="81">
        <f t="shared" si="155"/>
        <v>27.383</v>
      </c>
      <c r="AQ137" s="63">
        <f t="shared" si="156"/>
        <v>27.383</v>
      </c>
      <c r="AR137" s="63">
        <f t="shared" si="125"/>
        <v>27.383</v>
      </c>
      <c r="AS137" s="63">
        <f t="shared" si="126"/>
        <v>0</v>
      </c>
      <c r="AT137" s="63">
        <f t="shared" si="127"/>
        <v>0</v>
      </c>
      <c r="AU137" s="67">
        <f t="shared" si="128"/>
        <v>35.90132553133049</v>
      </c>
      <c r="AV137" s="69">
        <f ca="1" t="shared" si="157"/>
        <v>1.08</v>
      </c>
      <c r="AW137" s="66">
        <f ca="1" t="shared" si="158"/>
        <v>29.57364</v>
      </c>
      <c r="AX137" s="66">
        <f ca="1" t="shared" si="129"/>
        <v>27.383</v>
      </c>
      <c r="AY137" s="66">
        <f ca="1" t="shared" si="130"/>
        <v>2.190640000000002</v>
      </c>
      <c r="AZ137" s="63">
        <f ca="1" t="shared" si="131"/>
        <v>0</v>
      </c>
      <c r="BA137" s="67">
        <f ca="1" t="shared" si="159"/>
        <v>37.93186195999639</v>
      </c>
      <c r="BB137" s="65">
        <f ca="1" t="shared" si="132"/>
        <v>0.056558814991214845</v>
      </c>
      <c r="BC137" s="68">
        <f ca="1" t="shared" si="160"/>
        <v>0.03825013248498266</v>
      </c>
      <c r="BD137" s="81">
        <f t="shared" si="133"/>
        <v>27.383</v>
      </c>
      <c r="BE137" s="63">
        <f t="shared" si="134"/>
        <v>27.383</v>
      </c>
      <c r="BF137" s="67">
        <f t="shared" si="135"/>
        <v>35.90132553133049</v>
      </c>
      <c r="BG137" s="69">
        <f ca="1" t="shared" si="161"/>
        <v>1.08</v>
      </c>
      <c r="BH137" s="70">
        <f ca="1" t="shared" si="162"/>
        <v>29.57364</v>
      </c>
      <c r="BI137" s="70">
        <f ca="1" t="shared" si="136"/>
        <v>29.57364</v>
      </c>
      <c r="BJ137" s="67">
        <f ca="1" t="shared" si="137"/>
        <v>38.73350166549015</v>
      </c>
      <c r="BK137" s="65">
        <f ca="1" t="shared" si="138"/>
        <v>0.07888778735169732</v>
      </c>
      <c r="BL137" s="65">
        <f ca="1" t="shared" si="163"/>
        <v>0.06019217506944319</v>
      </c>
      <c r="BM137" s="68">
        <f ca="1" t="shared" si="139"/>
        <v>0.021133676652603794</v>
      </c>
      <c r="BO137" s="97">
        <f ca="1" t="shared" si="164"/>
        <v>9464791.564687302</v>
      </c>
      <c r="BP137" s="97">
        <f ca="1" t="shared" si="165"/>
        <v>9599970.303354114</v>
      </c>
      <c r="BQ137" s="97">
        <f ca="1" t="shared" si="166"/>
        <v>9826821.09597934</v>
      </c>
      <c r="BR137" s="97">
        <f ca="1" t="shared" si="140"/>
        <v>10034497.95554475</v>
      </c>
      <c r="BT137" s="97">
        <f t="shared" si="141"/>
        <v>8201285.960390062</v>
      </c>
      <c r="BU137" s="97">
        <f t="shared" si="142"/>
        <v>8413666.414958922</v>
      </c>
      <c r="BV137" s="97">
        <f t="shared" si="143"/>
        <v>8611833.333933944</v>
      </c>
      <c r="BW137" s="97">
        <f t="shared" si="144"/>
        <v>8611833.333933944</v>
      </c>
      <c r="BY137" s="97">
        <f ca="1" t="shared" si="145"/>
        <v>9464791.564687302</v>
      </c>
      <c r="BZ137" s="97">
        <f ca="1" t="shared" si="146"/>
        <v>9599970.303354114</v>
      </c>
      <c r="CA137" s="97">
        <f ca="1" t="shared" si="147"/>
        <v>9599970.303354114</v>
      </c>
      <c r="CB137" s="97">
        <f ca="1" t="shared" si="148"/>
        <v>10034497.95554475</v>
      </c>
    </row>
    <row r="138" spans="2:80" ht="12.75">
      <c r="B138" s="14">
        <v>10436</v>
      </c>
      <c r="C138" s="15" t="s">
        <v>137</v>
      </c>
      <c r="D138" s="16">
        <f>RHWM!D125</f>
        <v>1</v>
      </c>
      <c r="E138" s="16">
        <f>RHWM!E125</f>
        <v>0</v>
      </c>
      <c r="F138" s="18">
        <f>RHWM!M125</f>
        <v>24.898</v>
      </c>
      <c r="G138" s="18">
        <f>RHWM!N125</f>
        <v>25.148</v>
      </c>
      <c r="H138" s="18">
        <f>RHWM!O125</f>
        <v>19.152</v>
      </c>
      <c r="I138" s="18">
        <v>5.746</v>
      </c>
      <c r="J138" s="18">
        <v>5.996</v>
      </c>
      <c r="K138" s="18">
        <v>0</v>
      </c>
      <c r="L138" s="18">
        <v>0</v>
      </c>
      <c r="M138" s="18">
        <v>5.746</v>
      </c>
      <c r="N138" s="18">
        <v>5.996</v>
      </c>
      <c r="O138" s="81">
        <f t="shared" si="104"/>
        <v>19.152</v>
      </c>
      <c r="P138" s="63">
        <f t="shared" si="105"/>
        <v>25.148</v>
      </c>
      <c r="Q138" s="63">
        <f t="shared" si="106"/>
        <v>19.152</v>
      </c>
      <c r="R138" s="63">
        <f t="shared" si="107"/>
        <v>5.995999999999999</v>
      </c>
      <c r="S138" s="63">
        <f t="shared" si="108"/>
        <v>0</v>
      </c>
      <c r="T138" s="67">
        <f t="shared" si="149"/>
        <v>40.90424681794824</v>
      </c>
      <c r="U138" s="138">
        <f ca="1" t="shared" si="150"/>
        <v>1.09</v>
      </c>
      <c r="V138" s="66">
        <f ca="1" t="shared" si="151"/>
        <v>27.41132</v>
      </c>
      <c r="W138" s="66">
        <f ca="1" t="shared" si="109"/>
        <v>19.152</v>
      </c>
      <c r="X138" s="66">
        <f ca="1" t="shared" si="110"/>
        <v>8.259319999999999</v>
      </c>
      <c r="Y138" s="63">
        <f ca="1" t="shared" si="111"/>
        <v>0</v>
      </c>
      <c r="Z138" s="67">
        <f ca="1" t="shared" si="152"/>
        <v>42.891979622284644</v>
      </c>
      <c r="AA138" s="68">
        <f ca="1" t="shared" si="153"/>
        <v>0.04859477826796743</v>
      </c>
      <c r="AB138" s="81">
        <f t="shared" si="154"/>
        <v>22.15</v>
      </c>
      <c r="AC138" s="63">
        <f t="shared" si="112"/>
        <v>25.148</v>
      </c>
      <c r="AD138" s="63">
        <f t="shared" si="113"/>
        <v>22.15</v>
      </c>
      <c r="AE138" s="63">
        <f t="shared" si="114"/>
        <v>2.998000000000001</v>
      </c>
      <c r="AF138" s="63">
        <f t="shared" si="115"/>
        <v>0</v>
      </c>
      <c r="AG138" s="67">
        <f t="shared" si="116"/>
        <v>38.31618325818821</v>
      </c>
      <c r="AH138" s="65">
        <f ca="1" t="shared" si="117"/>
        <v>1.09</v>
      </c>
      <c r="AI138" s="66">
        <f ca="1" t="shared" si="118"/>
        <v>27.41132</v>
      </c>
      <c r="AJ138" s="66">
        <f ca="1" t="shared" si="119"/>
        <v>22.15</v>
      </c>
      <c r="AK138" s="66">
        <f ca="1" t="shared" si="120"/>
        <v>5.261320000000001</v>
      </c>
      <c r="AL138" s="63">
        <f ca="1" t="shared" si="121"/>
        <v>0</v>
      </c>
      <c r="AM138" s="67">
        <f ca="1" t="shared" si="122"/>
        <v>40.27974286019519</v>
      </c>
      <c r="AN138" s="65">
        <f ca="1" t="shared" si="123"/>
        <v>0.05124622117959432</v>
      </c>
      <c r="AO138" s="68">
        <f ca="1" t="shared" si="124"/>
        <v>-0.060902685888908126</v>
      </c>
      <c r="AP138" s="81">
        <f t="shared" si="155"/>
        <v>25.148</v>
      </c>
      <c r="AQ138" s="63">
        <f t="shared" si="156"/>
        <v>25.148</v>
      </c>
      <c r="AR138" s="63">
        <f t="shared" si="125"/>
        <v>25.148</v>
      </c>
      <c r="AS138" s="63">
        <f t="shared" si="126"/>
        <v>0</v>
      </c>
      <c r="AT138" s="63">
        <f t="shared" si="127"/>
        <v>0</v>
      </c>
      <c r="AU138" s="67">
        <f t="shared" si="128"/>
        <v>35.90132553133049</v>
      </c>
      <c r="AV138" s="69">
        <f ca="1" t="shared" si="157"/>
        <v>1.09</v>
      </c>
      <c r="AW138" s="66">
        <f ca="1" t="shared" si="158"/>
        <v>27.41132</v>
      </c>
      <c r="AX138" s="66">
        <f ca="1" t="shared" si="129"/>
        <v>25.148</v>
      </c>
      <c r="AY138" s="66">
        <f ca="1" t="shared" si="130"/>
        <v>2.26332</v>
      </c>
      <c r="AZ138" s="63">
        <f ca="1" t="shared" si="131"/>
        <v>0</v>
      </c>
      <c r="BA138" s="67">
        <f ca="1" t="shared" si="159"/>
        <v>38.162945795225774</v>
      </c>
      <c r="BB138" s="65">
        <f ca="1" t="shared" si="132"/>
        <v>0.06299545296514486</v>
      </c>
      <c r="BC138" s="68">
        <f ca="1" t="shared" si="160"/>
        <v>-0.1102545013940529</v>
      </c>
      <c r="BD138" s="81">
        <f t="shared" si="133"/>
        <v>25.148</v>
      </c>
      <c r="BE138" s="63">
        <f t="shared" si="134"/>
        <v>25.148</v>
      </c>
      <c r="BF138" s="67">
        <f t="shared" si="135"/>
        <v>35.90132553133049</v>
      </c>
      <c r="BG138" s="69">
        <f ca="1" t="shared" si="161"/>
        <v>1.09</v>
      </c>
      <c r="BH138" s="70">
        <f ca="1" t="shared" si="162"/>
        <v>27.41132</v>
      </c>
      <c r="BI138" s="70">
        <f ca="1" t="shared" si="136"/>
        <v>27.41132</v>
      </c>
      <c r="BJ138" s="67">
        <f ca="1" t="shared" si="137"/>
        <v>38.73350166549015</v>
      </c>
      <c r="BK138" s="65">
        <f ca="1" t="shared" si="138"/>
        <v>0.07888778735169732</v>
      </c>
      <c r="BL138" s="65">
        <f ca="1" t="shared" si="163"/>
        <v>-0.09695234385110874</v>
      </c>
      <c r="BM138" s="68">
        <f ca="1" t="shared" si="139"/>
        <v>0.014950519630372971</v>
      </c>
      <c r="BO138" s="97">
        <f ca="1" t="shared" si="164"/>
        <v>10299357.82281293</v>
      </c>
      <c r="BP138" s="97">
        <f ca="1" t="shared" si="165"/>
        <v>9672099.268472685</v>
      </c>
      <c r="BQ138" s="97">
        <f ca="1" t="shared" si="166"/>
        <v>9163807.261379754</v>
      </c>
      <c r="BR138" s="97">
        <f ca="1" t="shared" si="140"/>
        <v>9300810.941729965</v>
      </c>
      <c r="BT138" s="97">
        <f t="shared" si="141"/>
        <v>9011061.591045199</v>
      </c>
      <c r="BU138" s="97">
        <f t="shared" si="142"/>
        <v>8440920.298813794</v>
      </c>
      <c r="BV138" s="97">
        <f t="shared" si="143"/>
        <v>7908935.641886238</v>
      </c>
      <c r="BW138" s="97">
        <f t="shared" si="144"/>
        <v>7908935.641886238</v>
      </c>
      <c r="BY138" s="97">
        <f ca="1" t="shared" si="145"/>
        <v>10299357.82281293</v>
      </c>
      <c r="BZ138" s="97">
        <f ca="1" t="shared" si="146"/>
        <v>9672099.268472685</v>
      </c>
      <c r="CA138" s="97">
        <f ca="1" t="shared" si="147"/>
        <v>9672099.268472685</v>
      </c>
      <c r="CB138" s="97">
        <f ca="1" t="shared" si="148"/>
        <v>9300810.941729963</v>
      </c>
    </row>
    <row r="139" spans="2:80" ht="12.75">
      <c r="B139" s="14">
        <v>10440</v>
      </c>
      <c r="C139" s="15" t="s">
        <v>138</v>
      </c>
      <c r="D139" s="16">
        <f>RHWM!D126</f>
        <v>1</v>
      </c>
      <c r="E139" s="16">
        <f>RHWM!E126</f>
        <v>0</v>
      </c>
      <c r="F139" s="18">
        <f>RHWM!M126</f>
        <v>5.252</v>
      </c>
      <c r="G139" s="18">
        <f>RHWM!N126</f>
        <v>5.268</v>
      </c>
      <c r="H139" s="18">
        <f>RHWM!O126</f>
        <v>5.005</v>
      </c>
      <c r="I139" s="18">
        <v>0.247</v>
      </c>
      <c r="J139" s="18">
        <v>0.263</v>
      </c>
      <c r="K139" s="18">
        <v>0.247</v>
      </c>
      <c r="L139" s="18">
        <v>0.263</v>
      </c>
      <c r="M139" s="18">
        <v>0</v>
      </c>
      <c r="N139" s="18">
        <v>0</v>
      </c>
      <c r="O139" s="81">
        <f t="shared" si="104"/>
        <v>5.005</v>
      </c>
      <c r="P139" s="63">
        <f t="shared" si="105"/>
        <v>5.268</v>
      </c>
      <c r="Q139" s="63">
        <f t="shared" si="106"/>
        <v>5.005</v>
      </c>
      <c r="R139" s="63">
        <f t="shared" si="107"/>
        <v>0.2629999999999999</v>
      </c>
      <c r="S139" s="63">
        <f t="shared" si="108"/>
        <v>0</v>
      </c>
      <c r="T139" s="67">
        <f t="shared" si="149"/>
        <v>35.405396107046805</v>
      </c>
      <c r="U139" s="138">
        <f ca="1" t="shared" si="150"/>
        <v>1.01</v>
      </c>
      <c r="V139" s="66">
        <f ca="1" t="shared" si="151"/>
        <v>5.320679999999999</v>
      </c>
      <c r="W139" s="66">
        <f ca="1" t="shared" si="109"/>
        <v>5.005</v>
      </c>
      <c r="X139" s="66">
        <f ca="1" t="shared" si="110"/>
        <v>0.3156799999999995</v>
      </c>
      <c r="Y139" s="63">
        <f ca="1" t="shared" si="111"/>
        <v>0</v>
      </c>
      <c r="Z139" s="67">
        <f ca="1" t="shared" si="152"/>
        <v>35.88633187434868</v>
      </c>
      <c r="AA139" s="68">
        <f ca="1" t="shared" si="153"/>
        <v>0.013583685544649171</v>
      </c>
      <c r="AB139" s="81">
        <f t="shared" si="154"/>
        <v>5.1365</v>
      </c>
      <c r="AC139" s="63">
        <f t="shared" si="112"/>
        <v>5.268</v>
      </c>
      <c r="AD139" s="63">
        <f t="shared" si="113"/>
        <v>5.1365</v>
      </c>
      <c r="AE139" s="63">
        <f t="shared" si="114"/>
        <v>0.13149999999999995</v>
      </c>
      <c r="AF139" s="63">
        <f t="shared" si="115"/>
        <v>0</v>
      </c>
      <c r="AG139" s="67">
        <f t="shared" si="116"/>
        <v>35.66194559037259</v>
      </c>
      <c r="AH139" s="65">
        <f ca="1" t="shared" si="117"/>
        <v>1.01</v>
      </c>
      <c r="AI139" s="66">
        <f ca="1" t="shared" si="118"/>
        <v>5.320679999999999</v>
      </c>
      <c r="AJ139" s="66">
        <f ca="1" t="shared" si="119"/>
        <v>5.1365</v>
      </c>
      <c r="AK139" s="66">
        <f ca="1" t="shared" si="120"/>
        <v>0.18417999999999957</v>
      </c>
      <c r="AL139" s="63">
        <f ca="1" t="shared" si="121"/>
        <v>0</v>
      </c>
      <c r="AM139" s="67">
        <f ca="1" t="shared" si="122"/>
        <v>35.832901386096495</v>
      </c>
      <c r="AN139" s="65">
        <f ca="1" t="shared" si="123"/>
        <v>0.004793787688635254</v>
      </c>
      <c r="AO139" s="68">
        <f ca="1" t="shared" si="124"/>
        <v>-0.0014888812943953944</v>
      </c>
      <c r="AP139" s="81">
        <f t="shared" si="155"/>
        <v>5.268</v>
      </c>
      <c r="AQ139" s="63">
        <f t="shared" si="156"/>
        <v>5.268</v>
      </c>
      <c r="AR139" s="63">
        <f t="shared" si="125"/>
        <v>5.268</v>
      </c>
      <c r="AS139" s="63">
        <f t="shared" si="126"/>
        <v>0</v>
      </c>
      <c r="AT139" s="63">
        <f t="shared" si="127"/>
        <v>0</v>
      </c>
      <c r="AU139" s="67">
        <f t="shared" si="128"/>
        <v>35.90132553133049</v>
      </c>
      <c r="AV139" s="69">
        <f ca="1" t="shared" si="157"/>
        <v>1.01</v>
      </c>
      <c r="AW139" s="66">
        <f ca="1" t="shared" si="158"/>
        <v>5.320679999999999</v>
      </c>
      <c r="AX139" s="66">
        <f ca="1" t="shared" si="129"/>
        <v>5.268</v>
      </c>
      <c r="AY139" s="66">
        <f ca="1" t="shared" si="130"/>
        <v>0.052679999999999616</v>
      </c>
      <c r="AZ139" s="63">
        <f ca="1" t="shared" si="131"/>
        <v>0</v>
      </c>
      <c r="BA139" s="67">
        <f ca="1" t="shared" si="159"/>
        <v>36.186149422570395</v>
      </c>
      <c r="BB139" s="65">
        <f ca="1" t="shared" si="132"/>
        <v>0.00793352019805904</v>
      </c>
      <c r="BC139" s="68">
        <f ca="1" t="shared" si="160"/>
        <v>0.008354644583667303</v>
      </c>
      <c r="BD139" s="81">
        <f t="shared" si="133"/>
        <v>5.268</v>
      </c>
      <c r="BE139" s="63">
        <f t="shared" si="134"/>
        <v>5.268</v>
      </c>
      <c r="BF139" s="67">
        <f t="shared" si="135"/>
        <v>35.90132553133049</v>
      </c>
      <c r="BG139" s="69">
        <f ca="1" t="shared" si="161"/>
        <v>1.01</v>
      </c>
      <c r="BH139" s="70">
        <f ca="1" t="shared" si="162"/>
        <v>5.320679999999999</v>
      </c>
      <c r="BI139" s="70">
        <f ca="1" t="shared" si="136"/>
        <v>5.320679999999999</v>
      </c>
      <c r="BJ139" s="67">
        <f ca="1" t="shared" si="137"/>
        <v>38.73350166549015</v>
      </c>
      <c r="BK139" s="65">
        <f ca="1" t="shared" si="138"/>
        <v>0.07888778735169732</v>
      </c>
      <c r="BL139" s="65">
        <f ca="1" t="shared" si="163"/>
        <v>0.07933855711724647</v>
      </c>
      <c r="BM139" s="68">
        <f ca="1" t="shared" si="139"/>
        <v>0.0703957808047655</v>
      </c>
      <c r="BO139" s="97">
        <f ca="1" t="shared" si="164"/>
        <v>1672631.6693083553</v>
      </c>
      <c r="BP139" s="97">
        <f ca="1" t="shared" si="165"/>
        <v>1670141.3193035088</v>
      </c>
      <c r="BQ139" s="97">
        <f ca="1" t="shared" si="166"/>
        <v>1686605.9124248128</v>
      </c>
      <c r="BR139" s="97">
        <f ca="1" t="shared" si="140"/>
        <v>1805335.8525398914</v>
      </c>
      <c r="BT139" s="97">
        <f t="shared" si="141"/>
        <v>1633876.8898212416</v>
      </c>
      <c r="BU139" s="97">
        <f t="shared" si="142"/>
        <v>1645716.0532819252</v>
      </c>
      <c r="BV139" s="97">
        <f t="shared" si="143"/>
        <v>1656762.8821956695</v>
      </c>
      <c r="BW139" s="97">
        <f t="shared" si="144"/>
        <v>1656762.8821956695</v>
      </c>
      <c r="BY139" s="97">
        <f ca="1" t="shared" si="145"/>
        <v>1672631.669308355</v>
      </c>
      <c r="BZ139" s="97">
        <f ca="1" t="shared" si="146"/>
        <v>1670141.3193035086</v>
      </c>
      <c r="CA139" s="97">
        <f ca="1" t="shared" si="147"/>
        <v>1670141.3193035086</v>
      </c>
      <c r="CB139" s="97">
        <f ca="1" t="shared" si="148"/>
        <v>1805335.8525398914</v>
      </c>
    </row>
    <row r="140" spans="2:80" ht="12.75">
      <c r="B140" s="14">
        <v>10442</v>
      </c>
      <c r="C140" s="15" t="s">
        <v>139</v>
      </c>
      <c r="D140" s="16">
        <f>RHWM!D127</f>
        <v>1</v>
      </c>
      <c r="E140" s="16">
        <f>RHWM!E127</f>
        <v>0</v>
      </c>
      <c r="F140" s="18">
        <f>RHWM!M127</f>
        <v>12.585</v>
      </c>
      <c r="G140" s="18">
        <f>RHWM!N127</f>
        <v>12.635</v>
      </c>
      <c r="H140" s="18">
        <f>RHWM!O127</f>
        <v>13.396</v>
      </c>
      <c r="I140" s="18">
        <v>0</v>
      </c>
      <c r="J140" s="18">
        <v>0</v>
      </c>
      <c r="K140" s="18">
        <v>0</v>
      </c>
      <c r="L140" s="18">
        <v>0</v>
      </c>
      <c r="M140" s="18">
        <v>0</v>
      </c>
      <c r="N140" s="18">
        <v>0</v>
      </c>
      <c r="O140" s="81">
        <f t="shared" si="104"/>
        <v>13.396</v>
      </c>
      <c r="P140" s="63">
        <f t="shared" si="105"/>
        <v>12.635</v>
      </c>
      <c r="Q140" s="63">
        <f t="shared" si="106"/>
        <v>12.635</v>
      </c>
      <c r="R140" s="63">
        <f t="shared" si="107"/>
        <v>0</v>
      </c>
      <c r="S140" s="63">
        <f t="shared" si="108"/>
        <v>0.761000000000001</v>
      </c>
      <c r="T140" s="67">
        <f t="shared" si="149"/>
        <v>33.949064274110405</v>
      </c>
      <c r="U140" s="138">
        <f ca="1" t="shared" si="150"/>
        <v>1.26</v>
      </c>
      <c r="V140" s="66">
        <f ca="1" t="shared" si="151"/>
        <v>15.9201</v>
      </c>
      <c r="W140" s="66">
        <f ca="1" t="shared" si="109"/>
        <v>13.396</v>
      </c>
      <c r="X140" s="66">
        <f ca="1" t="shared" si="110"/>
        <v>2.524099999999999</v>
      </c>
      <c r="Y140" s="63">
        <f ca="1" t="shared" si="111"/>
        <v>0</v>
      </c>
      <c r="Z140" s="67">
        <f ca="1" t="shared" si="152"/>
        <v>38.758807333179746</v>
      </c>
      <c r="AA140" s="68">
        <f ca="1" t="shared" si="153"/>
        <v>0.14167527623838683</v>
      </c>
      <c r="AB140" s="81">
        <f t="shared" si="154"/>
        <v>13.0155</v>
      </c>
      <c r="AC140" s="63">
        <f t="shared" si="112"/>
        <v>12.635</v>
      </c>
      <c r="AD140" s="63">
        <f t="shared" si="113"/>
        <v>12.635</v>
      </c>
      <c r="AE140" s="63">
        <f t="shared" si="114"/>
        <v>0</v>
      </c>
      <c r="AF140" s="63">
        <f t="shared" si="115"/>
        <v>0.3804999999999996</v>
      </c>
      <c r="AG140" s="67">
        <f t="shared" si="116"/>
        <v>34.95898946171183</v>
      </c>
      <c r="AH140" s="65">
        <f ca="1" t="shared" si="117"/>
        <v>1.26</v>
      </c>
      <c r="AI140" s="66">
        <f ca="1" t="shared" si="118"/>
        <v>15.9201</v>
      </c>
      <c r="AJ140" s="66">
        <f ca="1" t="shared" si="119"/>
        <v>13.0155</v>
      </c>
      <c r="AK140" s="66">
        <f ca="1" t="shared" si="120"/>
        <v>2.9046000000000003</v>
      </c>
      <c r="AL140" s="63">
        <f ca="1" t="shared" si="121"/>
        <v>0</v>
      </c>
      <c r="AM140" s="67">
        <f ca="1" t="shared" si="122"/>
        <v>40.011472472947446</v>
      </c>
      <c r="AN140" s="65">
        <f ca="1" t="shared" si="123"/>
        <v>0.14452600286885442</v>
      </c>
      <c r="AO140" s="68">
        <f ca="1" t="shared" si="124"/>
        <v>0.032319496546926674</v>
      </c>
      <c r="AP140" s="81">
        <f t="shared" si="155"/>
        <v>13.396</v>
      </c>
      <c r="AQ140" s="63">
        <f t="shared" si="156"/>
        <v>12.635</v>
      </c>
      <c r="AR140" s="63">
        <f t="shared" si="125"/>
        <v>12.635</v>
      </c>
      <c r="AS140" s="63">
        <f t="shared" si="126"/>
        <v>0</v>
      </c>
      <c r="AT140" s="63">
        <f t="shared" si="127"/>
        <v>0.761000000000001</v>
      </c>
      <c r="AU140" s="67">
        <f t="shared" si="128"/>
        <v>35.90132553133049</v>
      </c>
      <c r="AV140" s="69">
        <f ca="1" t="shared" si="157"/>
        <v>1.26</v>
      </c>
      <c r="AW140" s="66">
        <f ca="1" t="shared" si="158"/>
        <v>15.9201</v>
      </c>
      <c r="AX140" s="66">
        <f ca="1" t="shared" si="129"/>
        <v>13.396</v>
      </c>
      <c r="AY140" s="66">
        <f ca="1" t="shared" si="130"/>
        <v>2.524099999999999</v>
      </c>
      <c r="AZ140" s="63">
        <f ca="1" t="shared" si="131"/>
        <v>0</v>
      </c>
      <c r="BA140" s="67">
        <f ca="1" t="shared" si="159"/>
        <v>40.229822114270675</v>
      </c>
      <c r="BB140" s="65">
        <f ca="1" t="shared" si="132"/>
        <v>0.12056648379633716</v>
      </c>
      <c r="BC140" s="68">
        <f ca="1" t="shared" si="160"/>
        <v>0.03795304557350643</v>
      </c>
      <c r="BD140" s="81">
        <f t="shared" si="133"/>
        <v>12.635</v>
      </c>
      <c r="BE140" s="63">
        <f t="shared" si="134"/>
        <v>12.635</v>
      </c>
      <c r="BF140" s="67">
        <f t="shared" si="135"/>
        <v>35.90132553133049</v>
      </c>
      <c r="BG140" s="69">
        <f ca="1" t="shared" si="161"/>
        <v>1.26</v>
      </c>
      <c r="BH140" s="70">
        <f ca="1" t="shared" si="162"/>
        <v>15.9201</v>
      </c>
      <c r="BI140" s="70">
        <f ca="1" t="shared" si="136"/>
        <v>15.9201</v>
      </c>
      <c r="BJ140" s="67">
        <f ca="1" t="shared" si="137"/>
        <v>38.73350166549015</v>
      </c>
      <c r="BK140" s="65">
        <f ca="1" t="shared" si="138"/>
        <v>0.07888778735169732</v>
      </c>
      <c r="BL140" s="65">
        <f ca="1" t="shared" si="163"/>
        <v>-0.0006529010934743784</v>
      </c>
      <c r="BM140" s="68">
        <f ca="1" t="shared" si="139"/>
        <v>-0.037194309349176446</v>
      </c>
      <c r="BO140" s="97">
        <f ca="1" t="shared" si="164"/>
        <v>5405306.216354604</v>
      </c>
      <c r="BP140" s="97">
        <f ca="1" t="shared" si="165"/>
        <v>5580002.99194916</v>
      </c>
      <c r="BQ140" s="97">
        <f ca="1" t="shared" si="166"/>
        <v>5610454.049522669</v>
      </c>
      <c r="BR140" s="97">
        <f ca="1" t="shared" si="140"/>
        <v>5401777.086015383</v>
      </c>
      <c r="BT140" s="97">
        <f t="shared" si="141"/>
        <v>3757570.701425652</v>
      </c>
      <c r="BU140" s="97">
        <f t="shared" si="142"/>
        <v>3869351.8469948657</v>
      </c>
      <c r="BV140" s="97">
        <f t="shared" si="143"/>
        <v>3973652.05325404</v>
      </c>
      <c r="BW140" s="97">
        <f t="shared" si="144"/>
        <v>3973652.05325404</v>
      </c>
      <c r="BY140" s="97">
        <f ca="1" t="shared" si="145"/>
        <v>5405306.216354604</v>
      </c>
      <c r="BZ140" s="97">
        <f ca="1" t="shared" si="146"/>
        <v>5580002.991949159</v>
      </c>
      <c r="CA140" s="97">
        <f ca="1" t="shared" si="147"/>
        <v>5580002.991949159</v>
      </c>
      <c r="CB140" s="97">
        <f ca="1" t="shared" si="148"/>
        <v>5401777.086015383</v>
      </c>
    </row>
    <row r="141" spans="2:80" ht="12.75">
      <c r="B141" s="14">
        <v>10446</v>
      </c>
      <c r="C141" s="15" t="s">
        <v>140</v>
      </c>
      <c r="D141" s="16">
        <f>RHWM!D128</f>
        <v>1</v>
      </c>
      <c r="E141" s="16">
        <f>RHWM!E128</f>
        <v>0</v>
      </c>
      <c r="F141" s="18">
        <f>RHWM!M128</f>
        <v>97.009</v>
      </c>
      <c r="G141" s="18">
        <f>RHWM!N128</f>
        <v>99.701</v>
      </c>
      <c r="H141" s="18">
        <f>RHWM!O128</f>
        <v>95.771</v>
      </c>
      <c r="I141" s="18">
        <f>MAX(F141-$H141,0)</f>
        <v>1.2379999999999995</v>
      </c>
      <c r="J141" s="18">
        <f>MAX(G141-$H141,0)</f>
        <v>3.9299999999999926</v>
      </c>
      <c r="K141" s="18">
        <v>0</v>
      </c>
      <c r="L141" s="18">
        <v>0</v>
      </c>
      <c r="M141" s="18">
        <f>I141</f>
        <v>1.2379999999999995</v>
      </c>
      <c r="N141" s="18">
        <f>J141</f>
        <v>3.9299999999999926</v>
      </c>
      <c r="O141" s="81">
        <f t="shared" si="104"/>
        <v>95.771</v>
      </c>
      <c r="P141" s="63">
        <f t="shared" si="105"/>
        <v>99.701</v>
      </c>
      <c r="Q141" s="63">
        <f t="shared" si="106"/>
        <v>95.771</v>
      </c>
      <c r="R141" s="63">
        <f t="shared" si="107"/>
        <v>3.9299999999999926</v>
      </c>
      <c r="S141" s="63">
        <f t="shared" si="108"/>
        <v>0</v>
      </c>
      <c r="T141" s="67">
        <f t="shared" si="149"/>
        <v>35.09892011710843</v>
      </c>
      <c r="U141" s="138">
        <f ca="1" t="shared" si="150"/>
        <v>1.27</v>
      </c>
      <c r="V141" s="66">
        <f ca="1" t="shared" si="151"/>
        <v>126.62026999999999</v>
      </c>
      <c r="W141" s="66">
        <f ca="1" t="shared" si="109"/>
        <v>95.771</v>
      </c>
      <c r="X141" s="66">
        <f ca="1" t="shared" si="110"/>
        <v>30.84926999999999</v>
      </c>
      <c r="Y141" s="63">
        <f ca="1" t="shared" si="111"/>
        <v>0</v>
      </c>
      <c r="Z141" s="67">
        <f ca="1" t="shared" si="152"/>
        <v>41.22222515851084</v>
      </c>
      <c r="AA141" s="68">
        <f ca="1" t="shared" si="153"/>
        <v>0.1744585024545442</v>
      </c>
      <c r="AB141" s="81">
        <f t="shared" si="154"/>
        <v>97.73599999999999</v>
      </c>
      <c r="AC141" s="63">
        <f t="shared" si="112"/>
        <v>99.701</v>
      </c>
      <c r="AD141" s="63">
        <f t="shared" si="113"/>
        <v>97.73599999999999</v>
      </c>
      <c r="AE141" s="63">
        <f t="shared" si="114"/>
        <v>1.9650000000000034</v>
      </c>
      <c r="AF141" s="63">
        <f t="shared" si="115"/>
        <v>0</v>
      </c>
      <c r="AG141" s="67">
        <f t="shared" si="116"/>
        <v>35.51401283868635</v>
      </c>
      <c r="AH141" s="65">
        <f ca="1" t="shared" si="117"/>
        <v>1.27</v>
      </c>
      <c r="AI141" s="66">
        <f ca="1" t="shared" si="118"/>
        <v>126.62026999999999</v>
      </c>
      <c r="AJ141" s="66">
        <f ca="1" t="shared" si="119"/>
        <v>97.73599999999999</v>
      </c>
      <c r="AK141" s="66">
        <f ca="1" t="shared" si="120"/>
        <v>28.88427</v>
      </c>
      <c r="AL141" s="63">
        <f ca="1" t="shared" si="121"/>
        <v>0</v>
      </c>
      <c r="AM141" s="67">
        <f ca="1" t="shared" si="122"/>
        <v>41.302321709421044</v>
      </c>
      <c r="AN141" s="65">
        <f ca="1" t="shared" si="123"/>
        <v>0.1629866187475537</v>
      </c>
      <c r="AO141" s="68">
        <f ca="1" t="shared" si="124"/>
        <v>0.0019430428755897733</v>
      </c>
      <c r="AP141" s="81">
        <f t="shared" si="155"/>
        <v>99.701</v>
      </c>
      <c r="AQ141" s="63">
        <f t="shared" si="156"/>
        <v>99.701</v>
      </c>
      <c r="AR141" s="63">
        <f t="shared" si="125"/>
        <v>99.701</v>
      </c>
      <c r="AS141" s="63">
        <f t="shared" si="126"/>
        <v>0</v>
      </c>
      <c r="AT141" s="63">
        <f t="shared" si="127"/>
        <v>0</v>
      </c>
      <c r="AU141" s="67">
        <f t="shared" si="128"/>
        <v>35.90132553133049</v>
      </c>
      <c r="AV141" s="69">
        <f ca="1" t="shared" si="157"/>
        <v>1.27</v>
      </c>
      <c r="AW141" s="66">
        <f ca="1" t="shared" si="158"/>
        <v>126.62026999999999</v>
      </c>
      <c r="AX141" s="66">
        <f ca="1" t="shared" si="129"/>
        <v>99.701</v>
      </c>
      <c r="AY141" s="66">
        <f ca="1" t="shared" si="130"/>
        <v>26.919269999999997</v>
      </c>
      <c r="AZ141" s="63">
        <f ca="1" t="shared" si="131"/>
        <v>0</v>
      </c>
      <c r="BA141" s="67">
        <f ca="1" t="shared" si="159"/>
        <v>41.70016607621741</v>
      </c>
      <c r="BB141" s="65">
        <f ca="1" t="shared" si="132"/>
        <v>0.16152162793617086</v>
      </c>
      <c r="BC141" s="68">
        <f ca="1" t="shared" si="160"/>
        <v>0.011594253242486419</v>
      </c>
      <c r="BD141" s="81">
        <f t="shared" si="133"/>
        <v>99.701</v>
      </c>
      <c r="BE141" s="63">
        <f t="shared" si="134"/>
        <v>99.701</v>
      </c>
      <c r="BF141" s="67">
        <f t="shared" si="135"/>
        <v>35.90132553133049</v>
      </c>
      <c r="BG141" s="69">
        <f ca="1" t="shared" si="161"/>
        <v>1.27</v>
      </c>
      <c r="BH141" s="70">
        <f ca="1" t="shared" si="162"/>
        <v>126.62026999999999</v>
      </c>
      <c r="BI141" s="70">
        <f ca="1" t="shared" si="136"/>
        <v>126.62026999999999</v>
      </c>
      <c r="BJ141" s="67">
        <f ca="1" t="shared" si="137"/>
        <v>38.73350166549015</v>
      </c>
      <c r="BK141" s="65">
        <f ca="1" t="shared" si="138"/>
        <v>0.07888778735169732</v>
      </c>
      <c r="BL141" s="65">
        <f ca="1" t="shared" si="163"/>
        <v>-0.060373341891439836</v>
      </c>
      <c r="BM141" s="68">
        <f ca="1" t="shared" si="139"/>
        <v>-0.07114274809613319</v>
      </c>
      <c r="BO141" s="97">
        <f ca="1" t="shared" si="164"/>
        <v>45723426.889045775</v>
      </c>
      <c r="BP141" s="97">
        <f ca="1" t="shared" si="165"/>
        <v>45812269.46791009</v>
      </c>
      <c r="BQ141" s="97">
        <f ca="1" t="shared" si="166"/>
        <v>46253555.87951167</v>
      </c>
      <c r="BR141" s="97">
        <f ca="1" t="shared" si="140"/>
        <v>42962950.80502516</v>
      </c>
      <c r="BT141" s="97">
        <f t="shared" si="141"/>
        <v>30654721.527059447</v>
      </c>
      <c r="BU141" s="97">
        <f t="shared" si="142"/>
        <v>31017255.523701638</v>
      </c>
      <c r="BV141" s="97">
        <f t="shared" si="143"/>
        <v>31355526.977560826</v>
      </c>
      <c r="BW141" s="97">
        <f t="shared" si="144"/>
        <v>31355526.977560826</v>
      </c>
      <c r="BY141" s="97">
        <f ca="1" t="shared" si="145"/>
        <v>45723426.88904577</v>
      </c>
      <c r="BZ141" s="97">
        <f ca="1" t="shared" si="146"/>
        <v>45812269.46791008</v>
      </c>
      <c r="CA141" s="97">
        <f ca="1" t="shared" si="147"/>
        <v>45812269.46791008</v>
      </c>
      <c r="CB141" s="97">
        <f ca="1" t="shared" si="148"/>
        <v>42962950.80502515</v>
      </c>
    </row>
    <row r="142" spans="2:80" ht="12.75">
      <c r="B142" s="14">
        <v>10448</v>
      </c>
      <c r="C142" s="15" t="s">
        <v>141</v>
      </c>
      <c r="D142" s="16">
        <f>RHWM!D129</f>
        <v>0</v>
      </c>
      <c r="E142" s="16">
        <f>RHWM!E129</f>
        <v>1</v>
      </c>
      <c r="F142" s="18">
        <f>RHWM!M129</f>
        <v>8.241</v>
      </c>
      <c r="G142" s="18">
        <f>RHWM!N129</f>
        <v>8.236</v>
      </c>
      <c r="H142" s="18">
        <f>RHWM!O129</f>
        <v>8.481</v>
      </c>
      <c r="I142" s="18">
        <v>0</v>
      </c>
      <c r="J142" s="18">
        <v>0</v>
      </c>
      <c r="K142" s="18">
        <v>0</v>
      </c>
      <c r="L142" s="18">
        <v>0</v>
      </c>
      <c r="M142" s="18">
        <v>0</v>
      </c>
      <c r="N142" s="18">
        <v>0</v>
      </c>
      <c r="O142" s="81">
        <f t="shared" si="104"/>
        <v>8.481</v>
      </c>
      <c r="P142" s="63">
        <f t="shared" si="105"/>
        <v>8.236</v>
      </c>
      <c r="Q142" s="63">
        <f t="shared" si="106"/>
        <v>8.236</v>
      </c>
      <c r="R142" s="63">
        <f t="shared" si="107"/>
        <v>0</v>
      </c>
      <c r="S142" s="63">
        <f t="shared" si="108"/>
        <v>0.24499999999999922</v>
      </c>
      <c r="T142" s="67">
        <f t="shared" si="149"/>
        <v>33.949064274110405</v>
      </c>
      <c r="U142" s="138">
        <f ca="1" t="shared" si="150"/>
        <v>1.27</v>
      </c>
      <c r="V142" s="66">
        <f ca="1" t="shared" si="151"/>
        <v>10.45972</v>
      </c>
      <c r="W142" s="66">
        <f ca="1" t="shared" si="109"/>
        <v>8.481</v>
      </c>
      <c r="X142" s="66">
        <f ca="1" t="shared" si="110"/>
        <v>1.978720000000001</v>
      </c>
      <c r="Y142" s="63">
        <f ca="1" t="shared" si="111"/>
        <v>0</v>
      </c>
      <c r="Z142" s="67">
        <f ca="1" t="shared" si="152"/>
        <v>39.64550796500395</v>
      </c>
      <c r="AA142" s="68">
        <f ca="1" t="shared" si="153"/>
        <v>0.16779383504945855</v>
      </c>
      <c r="AB142" s="81">
        <f t="shared" si="154"/>
        <v>8.3585</v>
      </c>
      <c r="AC142" s="63">
        <f t="shared" si="112"/>
        <v>8.236</v>
      </c>
      <c r="AD142" s="63">
        <f t="shared" si="113"/>
        <v>8.236</v>
      </c>
      <c r="AE142" s="63">
        <f t="shared" si="114"/>
        <v>0</v>
      </c>
      <c r="AF142" s="63">
        <f t="shared" si="115"/>
        <v>0.12249999999999872</v>
      </c>
      <c r="AG142" s="67">
        <f t="shared" si="116"/>
        <v>34.95898946171183</v>
      </c>
      <c r="AH142" s="65">
        <f ca="1" t="shared" si="117"/>
        <v>1.27</v>
      </c>
      <c r="AI142" s="66">
        <f ca="1" t="shared" si="118"/>
        <v>10.45972</v>
      </c>
      <c r="AJ142" s="66">
        <f ca="1" t="shared" si="119"/>
        <v>8.3585</v>
      </c>
      <c r="AK142" s="66">
        <f ca="1" t="shared" si="120"/>
        <v>2.1012200000000014</v>
      </c>
      <c r="AL142" s="63">
        <f ca="1" t="shared" si="121"/>
        <v>0</v>
      </c>
      <c r="AM142" s="67">
        <f ca="1" t="shared" si="122"/>
        <v>40.53263884693454</v>
      </c>
      <c r="AN142" s="65">
        <f ca="1" t="shared" si="123"/>
        <v>0.15943393876779943</v>
      </c>
      <c r="AO142" s="68">
        <f ca="1" t="shared" si="124"/>
        <v>0.022376580033069082</v>
      </c>
      <c r="AP142" s="81">
        <f t="shared" si="155"/>
        <v>8.481</v>
      </c>
      <c r="AQ142" s="63">
        <f t="shared" si="156"/>
        <v>8.236</v>
      </c>
      <c r="AR142" s="63">
        <f t="shared" si="125"/>
        <v>8.236</v>
      </c>
      <c r="AS142" s="63">
        <f t="shared" si="126"/>
        <v>0</v>
      </c>
      <c r="AT142" s="63">
        <f t="shared" si="127"/>
        <v>0.24499999999999922</v>
      </c>
      <c r="AU142" s="67">
        <f t="shared" si="128"/>
        <v>35.90132553133049</v>
      </c>
      <c r="AV142" s="69">
        <f ca="1" t="shared" si="157"/>
        <v>1.27</v>
      </c>
      <c r="AW142" s="66">
        <f ca="1" t="shared" si="158"/>
        <v>10.45972</v>
      </c>
      <c r="AX142" s="66">
        <f ca="1" t="shared" si="129"/>
        <v>8.481</v>
      </c>
      <c r="AY142" s="66">
        <f ca="1" t="shared" si="130"/>
        <v>1.978720000000001</v>
      </c>
      <c r="AZ142" s="63">
        <f ca="1" t="shared" si="131"/>
        <v>0</v>
      </c>
      <c r="BA142" s="67">
        <f ca="1" t="shared" si="159"/>
        <v>41.06298063288002</v>
      </c>
      <c r="BB142" s="65">
        <f ca="1" t="shared" si="132"/>
        <v>0.14377338510927773</v>
      </c>
      <c r="BC142" s="68">
        <f ca="1" t="shared" si="160"/>
        <v>0.03575367653574535</v>
      </c>
      <c r="BD142" s="81">
        <f t="shared" si="133"/>
        <v>8.236</v>
      </c>
      <c r="BE142" s="63">
        <f t="shared" si="134"/>
        <v>8.236</v>
      </c>
      <c r="BF142" s="67">
        <f t="shared" si="135"/>
        <v>35.90132553133049</v>
      </c>
      <c r="BG142" s="69">
        <f ca="1" t="shared" si="161"/>
        <v>1.27</v>
      </c>
      <c r="BH142" s="70">
        <f ca="1" t="shared" si="162"/>
        <v>10.45972</v>
      </c>
      <c r="BI142" s="70">
        <f ca="1" t="shared" si="136"/>
        <v>10.45972</v>
      </c>
      <c r="BJ142" s="67">
        <f ca="1" t="shared" si="137"/>
        <v>38.73350166549015</v>
      </c>
      <c r="BK142" s="65">
        <f ca="1" t="shared" si="138"/>
        <v>0.07888778735169732</v>
      </c>
      <c r="BL142" s="65">
        <f ca="1" t="shared" si="163"/>
        <v>-0.023004026088374263</v>
      </c>
      <c r="BM142" s="68">
        <f ca="1" t="shared" si="139"/>
        <v>-0.056729417384879355</v>
      </c>
      <c r="BO142" s="97">
        <f ca="1" t="shared" si="164"/>
        <v>3632604.79412819</v>
      </c>
      <c r="BP142" s="97">
        <f ca="1" t="shared" si="165"/>
        <v>3713890.0660325093</v>
      </c>
      <c r="BQ142" s="97">
        <f ca="1" t="shared" si="166"/>
        <v>3762483.770919647</v>
      </c>
      <c r="BR142" s="97">
        <f ca="1" t="shared" si="140"/>
        <v>3549040.2586753117</v>
      </c>
      <c r="BT142" s="97">
        <f t="shared" si="141"/>
        <v>2449335.361847382</v>
      </c>
      <c r="BU142" s="97">
        <f t="shared" si="142"/>
        <v>2522198.7979303296</v>
      </c>
      <c r="BV142" s="97">
        <f t="shared" si="143"/>
        <v>2590185.8575860923</v>
      </c>
      <c r="BW142" s="97">
        <f t="shared" si="144"/>
        <v>2590185.8575860923</v>
      </c>
      <c r="BY142" s="97">
        <f ca="1" t="shared" si="145"/>
        <v>3632604.79412819</v>
      </c>
      <c r="BZ142" s="97">
        <f ca="1" t="shared" si="146"/>
        <v>3713890.0660325093</v>
      </c>
      <c r="CA142" s="97">
        <f ca="1" t="shared" si="147"/>
        <v>3713890.0660325093</v>
      </c>
      <c r="CB142" s="97">
        <f ca="1" t="shared" si="148"/>
        <v>3549040.258675311</v>
      </c>
    </row>
    <row r="143" spans="2:80" ht="12.75">
      <c r="B143" s="14">
        <v>10451</v>
      </c>
      <c r="C143" s="15" t="s">
        <v>142</v>
      </c>
      <c r="D143" s="16">
        <f>RHWM!D130</f>
        <v>1</v>
      </c>
      <c r="E143" s="16">
        <f>RHWM!E130</f>
        <v>0</v>
      </c>
      <c r="F143" s="18">
        <f>RHWM!M130</f>
        <v>26.242</v>
      </c>
      <c r="G143" s="18">
        <f>RHWM!N130</f>
        <v>26.806</v>
      </c>
      <c r="H143" s="18">
        <f>RHWM!O130</f>
        <v>26.833</v>
      </c>
      <c r="I143" s="18">
        <v>0</v>
      </c>
      <c r="J143" s="18">
        <v>0</v>
      </c>
      <c r="K143" s="18">
        <v>0</v>
      </c>
      <c r="L143" s="18">
        <v>0</v>
      </c>
      <c r="M143" s="18">
        <v>0</v>
      </c>
      <c r="N143" s="18">
        <v>0</v>
      </c>
      <c r="O143" s="81">
        <f t="shared" si="104"/>
        <v>26.833</v>
      </c>
      <c r="P143" s="63">
        <f t="shared" si="105"/>
        <v>26.806</v>
      </c>
      <c r="Q143" s="63">
        <f t="shared" si="106"/>
        <v>26.806</v>
      </c>
      <c r="R143" s="63">
        <f t="shared" si="107"/>
        <v>0</v>
      </c>
      <c r="S143" s="63">
        <f t="shared" si="108"/>
        <v>0.02699999999999747</v>
      </c>
      <c r="T143" s="67">
        <f t="shared" si="149"/>
        <v>33.949064274110405</v>
      </c>
      <c r="U143" s="138">
        <f ca="1" t="shared" si="150"/>
        <v>1.3</v>
      </c>
      <c r="V143" s="66">
        <f ca="1" t="shared" si="151"/>
        <v>34.8478</v>
      </c>
      <c r="W143" s="66">
        <f ca="1" t="shared" si="109"/>
        <v>26.833</v>
      </c>
      <c r="X143" s="66">
        <f ca="1" t="shared" si="110"/>
        <v>8.014800000000001</v>
      </c>
      <c r="Y143" s="63">
        <f ca="1" t="shared" si="111"/>
        <v>0</v>
      </c>
      <c r="Z143" s="67">
        <f ca="1" t="shared" si="152"/>
        <v>40.827279853048104</v>
      </c>
      <c r="AA143" s="68">
        <f ca="1" t="shared" si="153"/>
        <v>0.20260398117019784</v>
      </c>
      <c r="AB143" s="81">
        <f t="shared" si="154"/>
        <v>26.819499999999998</v>
      </c>
      <c r="AC143" s="63">
        <f t="shared" si="112"/>
        <v>26.806</v>
      </c>
      <c r="AD143" s="63">
        <f t="shared" si="113"/>
        <v>26.806</v>
      </c>
      <c r="AE143" s="63">
        <f t="shared" si="114"/>
        <v>0</v>
      </c>
      <c r="AF143" s="63">
        <f t="shared" si="115"/>
        <v>0.013499999999996959</v>
      </c>
      <c r="AG143" s="67">
        <f t="shared" si="116"/>
        <v>34.95898946171183</v>
      </c>
      <c r="AH143" s="65">
        <f ca="1" t="shared" si="117"/>
        <v>1.3</v>
      </c>
      <c r="AI143" s="66">
        <f ca="1" t="shared" si="118"/>
        <v>34.8478</v>
      </c>
      <c r="AJ143" s="66">
        <f ca="1" t="shared" si="119"/>
        <v>26.819499999999998</v>
      </c>
      <c r="AK143" s="66">
        <f ca="1" t="shared" si="120"/>
        <v>8.028300000000002</v>
      </c>
      <c r="AL143" s="63">
        <f ca="1" t="shared" si="121"/>
        <v>0</v>
      </c>
      <c r="AM143" s="67">
        <f ca="1" t="shared" si="122"/>
        <v>41.36633083262586</v>
      </c>
      <c r="AN143" s="65">
        <f ca="1" t="shared" si="123"/>
        <v>0.18328165286160658</v>
      </c>
      <c r="AO143" s="68">
        <f ca="1" t="shared" si="124"/>
        <v>0.013203205834873</v>
      </c>
      <c r="AP143" s="81">
        <f t="shared" si="155"/>
        <v>26.833</v>
      </c>
      <c r="AQ143" s="63">
        <f t="shared" si="156"/>
        <v>26.806</v>
      </c>
      <c r="AR143" s="63">
        <f t="shared" si="125"/>
        <v>26.806</v>
      </c>
      <c r="AS143" s="63">
        <f t="shared" si="126"/>
        <v>0</v>
      </c>
      <c r="AT143" s="63">
        <f t="shared" si="127"/>
        <v>0.02699999999999747</v>
      </c>
      <c r="AU143" s="67">
        <f t="shared" si="128"/>
        <v>35.90132553133049</v>
      </c>
      <c r="AV143" s="69">
        <f ca="1" t="shared" si="157"/>
        <v>1.3</v>
      </c>
      <c r="AW143" s="66">
        <f ca="1" t="shared" si="158"/>
        <v>34.8478</v>
      </c>
      <c r="AX143" s="66">
        <f ca="1" t="shared" si="129"/>
        <v>26.833</v>
      </c>
      <c r="AY143" s="66">
        <f ca="1" t="shared" si="130"/>
        <v>8.014800000000001</v>
      </c>
      <c r="AZ143" s="63">
        <f ca="1" t="shared" si="131"/>
        <v>0</v>
      </c>
      <c r="BA143" s="67">
        <f ca="1" t="shared" si="159"/>
        <v>42.173392963985954</v>
      </c>
      <c r="BB143" s="65">
        <f ca="1" t="shared" si="132"/>
        <v>0.1747029487026024</v>
      </c>
      <c r="BC143" s="68">
        <f ca="1" t="shared" si="160"/>
        <v>0.03297092325971729</v>
      </c>
      <c r="BD143" s="81">
        <f t="shared" si="133"/>
        <v>26.806</v>
      </c>
      <c r="BE143" s="63">
        <f t="shared" si="134"/>
        <v>26.806</v>
      </c>
      <c r="BF143" s="67">
        <f t="shared" si="135"/>
        <v>35.90132553133049</v>
      </c>
      <c r="BG143" s="69">
        <f ca="1" t="shared" si="161"/>
        <v>1.3</v>
      </c>
      <c r="BH143" s="70">
        <f ca="1" t="shared" si="162"/>
        <v>34.8478</v>
      </c>
      <c r="BI143" s="70">
        <f ca="1" t="shared" si="136"/>
        <v>34.8478</v>
      </c>
      <c r="BJ143" s="67">
        <f ca="1" t="shared" si="137"/>
        <v>38.73350166549015</v>
      </c>
      <c r="BK143" s="65">
        <f ca="1" t="shared" si="138"/>
        <v>0.07888778735169732</v>
      </c>
      <c r="BL143" s="65">
        <f ca="1" t="shared" si="163"/>
        <v>-0.05128380325836557</v>
      </c>
      <c r="BM143" s="68">
        <f ca="1" t="shared" si="139"/>
        <v>-0.08156543869812194</v>
      </c>
      <c r="BO143" s="97">
        <f ca="1" t="shared" si="164"/>
        <v>12463210.133880317</v>
      </c>
      <c r="BP143" s="97">
        <f ca="1" t="shared" si="165"/>
        <v>12627764.462641213</v>
      </c>
      <c r="BQ143" s="97">
        <f ca="1" t="shared" si="166"/>
        <v>12874133.678774215</v>
      </c>
      <c r="BR143" s="97">
        <f ca="1" t="shared" si="140"/>
        <v>11824049.317406729</v>
      </c>
      <c r="BT143" s="97">
        <f t="shared" si="141"/>
        <v>7971938.284322599</v>
      </c>
      <c r="BU143" s="97">
        <f t="shared" si="142"/>
        <v>8209089.482433271</v>
      </c>
      <c r="BV143" s="97">
        <f t="shared" si="143"/>
        <v>8430369.366009323</v>
      </c>
      <c r="BW143" s="97">
        <f t="shared" si="144"/>
        <v>8430369.366009323</v>
      </c>
      <c r="BY143" s="97">
        <f ca="1" t="shared" si="145"/>
        <v>12463210.133880313</v>
      </c>
      <c r="BZ143" s="97">
        <f ca="1" t="shared" si="146"/>
        <v>12627764.462641211</v>
      </c>
      <c r="CA143" s="97">
        <f ca="1" t="shared" si="147"/>
        <v>12627764.462641211</v>
      </c>
      <c r="CB143" s="97">
        <f ca="1" t="shared" si="148"/>
        <v>11824049.317406729</v>
      </c>
    </row>
    <row r="144" spans="2:80" ht="12.75">
      <c r="B144" s="14">
        <v>10482</v>
      </c>
      <c r="C144" s="15" t="s">
        <v>143</v>
      </c>
      <c r="D144" s="16">
        <f>RHWM!D131</f>
        <v>1</v>
      </c>
      <c r="E144" s="16">
        <f>RHWM!E131</f>
        <v>0</v>
      </c>
      <c r="F144" s="18">
        <f>RHWM!M131</f>
        <v>2.775</v>
      </c>
      <c r="G144" s="18">
        <f>RHWM!N131</f>
        <v>2.809</v>
      </c>
      <c r="H144" s="18">
        <f>RHWM!O131</f>
        <v>4.114</v>
      </c>
      <c r="I144" s="18">
        <v>0</v>
      </c>
      <c r="J144" s="18">
        <v>0</v>
      </c>
      <c r="K144" s="18">
        <v>0</v>
      </c>
      <c r="L144" s="18">
        <v>0</v>
      </c>
      <c r="M144" s="18">
        <v>0</v>
      </c>
      <c r="N144" s="18">
        <v>0</v>
      </c>
      <c r="O144" s="81">
        <f t="shared" si="104"/>
        <v>4.114</v>
      </c>
      <c r="P144" s="63">
        <f t="shared" si="105"/>
        <v>2.809</v>
      </c>
      <c r="Q144" s="63">
        <f t="shared" si="106"/>
        <v>2.809</v>
      </c>
      <c r="R144" s="63">
        <f t="shared" si="107"/>
        <v>0</v>
      </c>
      <c r="S144" s="63">
        <f t="shared" si="108"/>
        <v>1.3049999999999997</v>
      </c>
      <c r="T144" s="67">
        <f t="shared" si="149"/>
        <v>33.949064274110405</v>
      </c>
      <c r="U144" s="138">
        <f ca="1" t="shared" si="150"/>
        <v>0.99</v>
      </c>
      <c r="V144" s="66">
        <f ca="1" t="shared" si="151"/>
        <v>2.78091</v>
      </c>
      <c r="W144" s="66">
        <f ca="1" t="shared" si="109"/>
        <v>2.78091</v>
      </c>
      <c r="X144" s="66">
        <f ca="1" t="shared" si="110"/>
        <v>0</v>
      </c>
      <c r="Y144" s="63">
        <f ca="1" t="shared" si="111"/>
        <v>1.3330899999999999</v>
      </c>
      <c r="Z144" s="67">
        <f ca="1" t="shared" si="152"/>
        <v>34.16862471073118</v>
      </c>
      <c r="AA144" s="68">
        <f ca="1" t="shared" si="153"/>
        <v>0.006467348697684505</v>
      </c>
      <c r="AB144" s="81">
        <f t="shared" si="154"/>
        <v>3.4615</v>
      </c>
      <c r="AC144" s="63">
        <f t="shared" si="112"/>
        <v>2.809</v>
      </c>
      <c r="AD144" s="63">
        <f t="shared" si="113"/>
        <v>2.809</v>
      </c>
      <c r="AE144" s="63">
        <f t="shared" si="114"/>
        <v>0</v>
      </c>
      <c r="AF144" s="63">
        <f t="shared" si="115"/>
        <v>0.6524999999999999</v>
      </c>
      <c r="AG144" s="67">
        <f t="shared" si="116"/>
        <v>34.95898946171183</v>
      </c>
      <c r="AH144" s="65">
        <f ca="1" t="shared" si="117"/>
        <v>0.99</v>
      </c>
      <c r="AI144" s="66">
        <f ca="1" t="shared" si="118"/>
        <v>2.78091</v>
      </c>
      <c r="AJ144" s="66">
        <f ca="1" t="shared" si="119"/>
        <v>2.78091</v>
      </c>
      <c r="AK144" s="66">
        <f ca="1" t="shared" si="120"/>
        <v>0</v>
      </c>
      <c r="AL144" s="63">
        <f ca="1" t="shared" si="121"/>
        <v>0.68059</v>
      </c>
      <c r="AM144" s="67">
        <f ca="1" t="shared" si="122"/>
        <v>34.85446513131041</v>
      </c>
      <c r="AN144" s="65">
        <f ca="1" t="shared" si="123"/>
        <v>-0.0029899128095763894</v>
      </c>
      <c r="AO144" s="68">
        <f ca="1" t="shared" si="124"/>
        <v>0.020072227851881674</v>
      </c>
      <c r="AP144" s="81">
        <f t="shared" si="155"/>
        <v>4.114</v>
      </c>
      <c r="AQ144" s="63">
        <f t="shared" si="156"/>
        <v>2.809</v>
      </c>
      <c r="AR144" s="63">
        <f t="shared" si="125"/>
        <v>2.809</v>
      </c>
      <c r="AS144" s="63">
        <f t="shared" si="126"/>
        <v>0</v>
      </c>
      <c r="AT144" s="63">
        <f t="shared" si="127"/>
        <v>1.3049999999999997</v>
      </c>
      <c r="AU144" s="67">
        <f t="shared" si="128"/>
        <v>35.90132553133049</v>
      </c>
      <c r="AV144" s="69">
        <f ca="1" t="shared" si="157"/>
        <v>0.99</v>
      </c>
      <c r="AW144" s="66">
        <f ca="1" t="shared" si="158"/>
        <v>2.78091</v>
      </c>
      <c r="AX144" s="66">
        <f ca="1" t="shared" si="129"/>
        <v>2.78091</v>
      </c>
      <c r="AY144" s="66">
        <f ca="1" t="shared" si="130"/>
        <v>0</v>
      </c>
      <c r="AZ144" s="63">
        <f ca="1" t="shared" si="131"/>
        <v>1.3330899999999999</v>
      </c>
      <c r="BA144" s="67">
        <f ca="1" t="shared" si="159"/>
        <v>35.9168109167961</v>
      </c>
      <c r="BB144" s="65">
        <f ca="1" t="shared" si="132"/>
        <v>0.00043133185854360434</v>
      </c>
      <c r="BC144" s="68">
        <f ca="1" t="shared" si="160"/>
        <v>0.051163493434837504</v>
      </c>
      <c r="BD144" s="81">
        <f t="shared" si="133"/>
        <v>2.809</v>
      </c>
      <c r="BE144" s="63">
        <f t="shared" si="134"/>
        <v>2.809</v>
      </c>
      <c r="BF144" s="67">
        <f t="shared" si="135"/>
        <v>35.90132553133049</v>
      </c>
      <c r="BG144" s="69">
        <f ca="1" t="shared" si="161"/>
        <v>0.99</v>
      </c>
      <c r="BH144" s="70">
        <f ca="1" t="shared" si="162"/>
        <v>2.78091</v>
      </c>
      <c r="BI144" s="70">
        <f ca="1" t="shared" si="136"/>
        <v>2.78091</v>
      </c>
      <c r="BJ144" s="67">
        <f ca="1" t="shared" si="137"/>
        <v>38.73350166549015</v>
      </c>
      <c r="BK144" s="65">
        <f ca="1" t="shared" si="138"/>
        <v>0.07888778735169732</v>
      </c>
      <c r="BL144" s="65">
        <f ca="1" t="shared" si="163"/>
        <v>0.13359849842962235</v>
      </c>
      <c r="BM144" s="68">
        <f ca="1" t="shared" si="139"/>
        <v>0.07842262931469945</v>
      </c>
      <c r="BO144" s="97">
        <f ca="1" t="shared" si="164"/>
        <v>832374.0624642383</v>
      </c>
      <c r="BP144" s="97">
        <f ca="1" t="shared" si="165"/>
        <v>849081.664304017</v>
      </c>
      <c r="BQ144" s="97">
        <f ca="1" t="shared" si="166"/>
        <v>874961.2273444565</v>
      </c>
      <c r="BR144" s="97">
        <f ca="1" t="shared" si="140"/>
        <v>943577.9873412253</v>
      </c>
      <c r="BT144" s="97">
        <f t="shared" si="141"/>
        <v>835379.1927427509</v>
      </c>
      <c r="BU144" s="97">
        <f t="shared" si="142"/>
        <v>860230.2602460291</v>
      </c>
      <c r="BV144" s="97">
        <f t="shared" si="143"/>
        <v>883418.1731373644</v>
      </c>
      <c r="BW144" s="97">
        <f t="shared" si="144"/>
        <v>883418.1731373644</v>
      </c>
      <c r="BY144" s="97">
        <f ca="1" t="shared" si="145"/>
        <v>832374.0624642383</v>
      </c>
      <c r="BZ144" s="97">
        <f ca="1" t="shared" si="146"/>
        <v>849081.664304017</v>
      </c>
      <c r="CA144" s="97">
        <f ca="1" t="shared" si="147"/>
        <v>849081.664304017</v>
      </c>
      <c r="CB144" s="97">
        <f ca="1" t="shared" si="148"/>
        <v>943577.9873412251</v>
      </c>
    </row>
    <row r="145" spans="2:80" ht="12.75">
      <c r="B145" s="14">
        <v>10502</v>
      </c>
      <c r="C145" s="15" t="s">
        <v>144</v>
      </c>
      <c r="D145" s="16">
        <f>RHWM!D132</f>
        <v>1</v>
      </c>
      <c r="E145" s="16">
        <f>RHWM!E132</f>
        <v>0</v>
      </c>
      <c r="F145" s="18">
        <f>RHWM!M132</f>
        <v>18.615</v>
      </c>
      <c r="G145" s="18">
        <f>RHWM!N132</f>
        <v>18.718</v>
      </c>
      <c r="H145" s="18">
        <f>RHWM!O132</f>
        <v>18.707</v>
      </c>
      <c r="I145" s="18">
        <v>0</v>
      </c>
      <c r="J145" s="18">
        <v>0.011</v>
      </c>
      <c r="K145" s="18">
        <v>0</v>
      </c>
      <c r="L145" s="18">
        <v>0.011</v>
      </c>
      <c r="M145" s="18">
        <v>0</v>
      </c>
      <c r="N145" s="18">
        <v>0</v>
      </c>
      <c r="O145" s="81">
        <f t="shared" si="104"/>
        <v>18.707</v>
      </c>
      <c r="P145" s="63">
        <f t="shared" si="105"/>
        <v>18.718</v>
      </c>
      <c r="Q145" s="63">
        <f t="shared" si="106"/>
        <v>18.707</v>
      </c>
      <c r="R145" s="63">
        <f t="shared" si="107"/>
        <v>0.010999999999999233</v>
      </c>
      <c r="S145" s="63">
        <f t="shared" si="108"/>
        <v>0</v>
      </c>
      <c r="T145" s="67">
        <f aca="true" t="shared" si="167" ref="T145:T151">(Q145*$T$14+R145*$T$5)/(Q145+R145)</f>
        <v>33.96620714690583</v>
      </c>
      <c r="U145" s="138">
        <f aca="true" t="shared" si="168" ref="U145:U151">RANDBETWEEN($Z$2,$Z$3)/100</f>
        <v>1.35</v>
      </c>
      <c r="V145" s="66">
        <f aca="true" t="shared" si="169" ref="V145:V151">G145*U145</f>
        <v>25.2693</v>
      </c>
      <c r="W145" s="66">
        <f ca="1" t="shared" si="109"/>
        <v>18.707</v>
      </c>
      <c r="X145" s="66">
        <f ca="1" t="shared" si="110"/>
        <v>6.5623000000000005</v>
      </c>
      <c r="Y145" s="63">
        <f ca="1" t="shared" si="111"/>
        <v>0</v>
      </c>
      <c r="Z145" s="67">
        <f ca="1" t="shared" si="152"/>
        <v>41.68713967002047</v>
      </c>
      <c r="AA145" s="68">
        <f aca="true" t="shared" si="170" ref="AA145:AA151">Z145/T145-1</f>
        <v>0.2273121779456022</v>
      </c>
      <c r="AB145" s="81">
        <f aca="true" t="shared" si="171" ref="AB145:AB151">O145+R145*$AB$12-S145*$AB$12</f>
        <v>18.7125</v>
      </c>
      <c r="AC145" s="63">
        <f t="shared" si="112"/>
        <v>18.718</v>
      </c>
      <c r="AD145" s="63">
        <f t="shared" si="113"/>
        <v>18.7125</v>
      </c>
      <c r="AE145" s="63">
        <f t="shared" si="114"/>
        <v>0.005500000000001393</v>
      </c>
      <c r="AF145" s="63">
        <f t="shared" si="115"/>
        <v>0</v>
      </c>
      <c r="AG145" s="67">
        <f t="shared" si="116"/>
        <v>34.96726414693251</v>
      </c>
      <c r="AH145" s="65">
        <f ca="1" t="shared" si="117"/>
        <v>1.35</v>
      </c>
      <c r="AI145" s="66">
        <f ca="1" t="shared" si="118"/>
        <v>25.2693</v>
      </c>
      <c r="AJ145" s="66">
        <f ca="1" t="shared" si="119"/>
        <v>18.7125</v>
      </c>
      <c r="AK145" s="66">
        <f ca="1" t="shared" si="120"/>
        <v>6.556800000000003</v>
      </c>
      <c r="AL145" s="63">
        <f ca="1" t="shared" si="121"/>
        <v>0</v>
      </c>
      <c r="AM145" s="67">
        <f ca="1" t="shared" si="122"/>
        <v>42.188718910679995</v>
      </c>
      <c r="AN145" s="65">
        <f ca="1" t="shared" si="123"/>
        <v>0.20652043961469002</v>
      </c>
      <c r="AO145" s="68">
        <f ca="1" t="shared" si="124"/>
        <v>0.012031989832591794</v>
      </c>
      <c r="AP145" s="81">
        <f aca="true" t="shared" si="172" ref="AP145:AP151">O145+R145</f>
        <v>18.718</v>
      </c>
      <c r="AQ145" s="63">
        <f aca="true" t="shared" si="173" ref="AQ145:AQ151">P145</f>
        <v>18.718</v>
      </c>
      <c r="AR145" s="63">
        <f t="shared" si="125"/>
        <v>18.718</v>
      </c>
      <c r="AS145" s="63">
        <f t="shared" si="126"/>
        <v>0</v>
      </c>
      <c r="AT145" s="63">
        <f t="shared" si="127"/>
        <v>0</v>
      </c>
      <c r="AU145" s="67">
        <f t="shared" si="128"/>
        <v>35.90132553133049</v>
      </c>
      <c r="AV145" s="69">
        <f aca="true" t="shared" si="174" ref="AV145:AV151">U145</f>
        <v>1.35</v>
      </c>
      <c r="AW145" s="66">
        <f aca="true" t="shared" si="175" ref="AW145:AW151">V145</f>
        <v>25.2693</v>
      </c>
      <c r="AX145" s="66">
        <f ca="1" t="shared" si="129"/>
        <v>18.718</v>
      </c>
      <c r="AY145" s="66">
        <f ca="1" t="shared" si="130"/>
        <v>6.551300000000001</v>
      </c>
      <c r="AZ145" s="63">
        <f ca="1" t="shared" si="131"/>
        <v>0</v>
      </c>
      <c r="BA145" s="67">
        <f aca="true" t="shared" si="176" ref="BA145:BA151">(AX145*$BA$14+AY145*$T$5)/(AX145+AY145)</f>
        <v>42.96948956799711</v>
      </c>
      <c r="BB145" s="65">
        <f ca="1" t="shared" si="132"/>
        <v>0.1968775228228925</v>
      </c>
      <c r="BC145" s="68">
        <f aca="true" t="shared" si="177" ref="BC145:BC151">BA145/Z145-1</f>
        <v>0.03076128293107261</v>
      </c>
      <c r="BD145" s="81">
        <f t="shared" si="133"/>
        <v>18.718</v>
      </c>
      <c r="BE145" s="63">
        <f t="shared" si="134"/>
        <v>18.718</v>
      </c>
      <c r="BF145" s="67">
        <f t="shared" si="135"/>
        <v>35.90132553133049</v>
      </c>
      <c r="BG145" s="69">
        <f aca="true" t="shared" si="178" ref="BG145:BG151">U145</f>
        <v>1.35</v>
      </c>
      <c r="BH145" s="70">
        <f aca="true" t="shared" si="179" ref="BH145:BH151">V145</f>
        <v>25.2693</v>
      </c>
      <c r="BI145" s="70">
        <f ca="1" t="shared" si="136"/>
        <v>25.2693</v>
      </c>
      <c r="BJ145" s="67">
        <f ca="1" t="shared" si="137"/>
        <v>38.73350166549015</v>
      </c>
      <c r="BK145" s="65">
        <f ca="1" t="shared" si="138"/>
        <v>0.07888778735169732</v>
      </c>
      <c r="BL145" s="65">
        <f aca="true" t="shared" si="180" ref="BL145:BL151">BJ145/Z145-1</f>
        <v>-0.0708524985861394</v>
      </c>
      <c r="BM145" s="68">
        <f ca="1" t="shared" si="139"/>
        <v>-0.09858129442761276</v>
      </c>
      <c r="BO145" s="97">
        <f aca="true" t="shared" si="181" ref="BO145:BO150">W145*$Z$14*8760+X145*$T$5*8760</f>
        <v>9227826.38494156</v>
      </c>
      <c r="BP145" s="97">
        <f aca="true" t="shared" si="182" ref="BP145:BP150">AJ145*$AM$14*8760+AK145*$T$5*8760</f>
        <v>9338855.498182101</v>
      </c>
      <c r="BQ145" s="97">
        <f aca="true" t="shared" si="183" ref="BQ145:BQ150">AX145*$BA$14*8760+AY145*$T$5*8760</f>
        <v>9511686.163207565</v>
      </c>
      <c r="BR145" s="97">
        <f ca="1" t="shared" si="140"/>
        <v>8574011.829049347</v>
      </c>
      <c r="BT145" s="97">
        <f t="shared" si="141"/>
        <v>5569428.116691862</v>
      </c>
      <c r="BU145" s="97">
        <f t="shared" si="142"/>
        <v>5733571.112647997</v>
      </c>
      <c r="BV145" s="97">
        <f t="shared" si="143"/>
        <v>5886728.85894809</v>
      </c>
      <c r="BW145" s="97">
        <f t="shared" si="144"/>
        <v>5886728.85894809</v>
      </c>
      <c r="BY145" s="97">
        <f ca="1" t="shared" si="145"/>
        <v>9227826.38494156</v>
      </c>
      <c r="BZ145" s="97">
        <f ca="1" t="shared" si="146"/>
        <v>9338855.4981821</v>
      </c>
      <c r="CA145" s="97">
        <f ca="1" t="shared" si="147"/>
        <v>9338855.4981821</v>
      </c>
      <c r="CB145" s="97">
        <f ca="1" t="shared" si="148"/>
        <v>8574011.829049347</v>
      </c>
    </row>
    <row r="146" spans="2:80" ht="12.75">
      <c r="B146" s="14">
        <v>13927</v>
      </c>
      <c r="C146" s="15" t="s">
        <v>160</v>
      </c>
      <c r="D146" s="16">
        <f>RHWM!D133</f>
        <v>1</v>
      </c>
      <c r="E146" s="16">
        <f>RHWM!E133</f>
        <v>0</v>
      </c>
      <c r="F146" s="18">
        <f>RHWM!M133</f>
        <v>3.566</v>
      </c>
      <c r="G146" s="18">
        <f>RHWM!N133</f>
        <v>4.068</v>
      </c>
      <c r="H146" s="18">
        <f>RHWM!O133</f>
        <v>4.073</v>
      </c>
      <c r="I146" s="18">
        <v>0</v>
      </c>
      <c r="J146" s="18">
        <v>0</v>
      </c>
      <c r="K146" s="18">
        <v>0</v>
      </c>
      <c r="L146" s="18">
        <v>0</v>
      </c>
      <c r="M146" s="18">
        <v>0</v>
      </c>
      <c r="N146" s="18">
        <v>0</v>
      </c>
      <c r="O146" s="81">
        <f aca="true" t="shared" si="184" ref="O146:O151">H146</f>
        <v>4.073</v>
      </c>
      <c r="P146" s="63">
        <f aca="true" t="shared" si="185" ref="P146:P151">G146</f>
        <v>4.068</v>
      </c>
      <c r="Q146" s="63">
        <f aca="true" t="shared" si="186" ref="Q146:Q151">MIN(P146,O146)</f>
        <v>4.068</v>
      </c>
      <c r="R146" s="63">
        <f aca="true" t="shared" si="187" ref="R146:R151">MAX(0,P146-O146)</f>
        <v>0</v>
      </c>
      <c r="S146" s="63">
        <f aca="true" t="shared" si="188" ref="S146:S151">MAX(0,O146-P146)</f>
        <v>0.005000000000000782</v>
      </c>
      <c r="T146" s="67">
        <f t="shared" si="167"/>
        <v>33.949064274110405</v>
      </c>
      <c r="U146" s="138">
        <f ca="1" t="shared" si="168"/>
        <v>1.37</v>
      </c>
      <c r="V146" s="66">
        <f ca="1" t="shared" si="169"/>
        <v>5.57316</v>
      </c>
      <c r="W146" s="66">
        <f aca="true" t="shared" si="189" ref="W146:W151">MIN(V146,O146)</f>
        <v>4.073</v>
      </c>
      <c r="X146" s="66">
        <f aca="true" t="shared" si="190" ref="X146:X151">MAX(0,V146-O146)</f>
        <v>1.5001599999999993</v>
      </c>
      <c r="Y146" s="63">
        <f aca="true" t="shared" si="191" ref="Y146:Y151">MAX(0,O146-V146)</f>
        <v>0</v>
      </c>
      <c r="Z146" s="67">
        <f ca="1" t="shared" si="152"/>
        <v>41.961635346339975</v>
      </c>
      <c r="AA146" s="68">
        <f ca="1" t="shared" si="170"/>
        <v>0.23601743504724415</v>
      </c>
      <c r="AB146" s="81">
        <f t="shared" si="171"/>
        <v>4.0705</v>
      </c>
      <c r="AC146" s="63">
        <f aca="true" t="shared" si="192" ref="AC146:AC151">P146</f>
        <v>4.068</v>
      </c>
      <c r="AD146" s="63">
        <f aca="true" t="shared" si="193" ref="AD146:AD151">MIN(AC146,AB146)</f>
        <v>4.068</v>
      </c>
      <c r="AE146" s="63">
        <f aca="true" t="shared" si="194" ref="AE146:AE151">MAX(0,AC146-AB146)</f>
        <v>0</v>
      </c>
      <c r="AF146" s="63">
        <f aca="true" t="shared" si="195" ref="AF146:AF151">MAX(0,AB146-AC146)</f>
        <v>0.002500000000000391</v>
      </c>
      <c r="AG146" s="67">
        <f aca="true" t="shared" si="196" ref="AG146:AG151">(AD146*$AG$14+AE146*$T$5)/(AD146+AE146)</f>
        <v>34.95898946171183</v>
      </c>
      <c r="AH146" s="65">
        <f aca="true" t="shared" si="197" ref="AH146:AH151">U146</f>
        <v>1.37</v>
      </c>
      <c r="AI146" s="66">
        <f aca="true" t="shared" si="198" ref="AI146:AI151">V146</f>
        <v>5.57316</v>
      </c>
      <c r="AJ146" s="66">
        <f aca="true" t="shared" si="199" ref="AJ146:AJ151">MIN(AI146,AB146)</f>
        <v>4.0705</v>
      </c>
      <c r="AK146" s="66">
        <f aca="true" t="shared" si="200" ref="AK146:AK151">MAX(0,AI146-AB146)</f>
        <v>1.5026599999999997</v>
      </c>
      <c r="AL146" s="63">
        <f aca="true" t="shared" si="201" ref="AL146:AL151">MAX(0,AB146-AI146)</f>
        <v>0</v>
      </c>
      <c r="AM146" s="67">
        <f aca="true" t="shared" si="202" ref="AM146:AM151">(AJ146*$AM$14+AK146*$T$5)/(AJ146+AK146)</f>
        <v>42.475543411098734</v>
      </c>
      <c r="AN146" s="65">
        <f aca="true" t="shared" si="203" ref="AN146:AN151">AM146/AG146-1</f>
        <v>0.21501061858836823</v>
      </c>
      <c r="AO146" s="68">
        <f aca="true" t="shared" si="204" ref="AO146:AO151">AM146/Z146-1</f>
        <v>0.012247093339358806</v>
      </c>
      <c r="AP146" s="81">
        <f t="shared" si="172"/>
        <v>4.073</v>
      </c>
      <c r="AQ146" s="63">
        <f t="shared" si="173"/>
        <v>4.068</v>
      </c>
      <c r="AR146" s="63">
        <f aca="true" t="shared" si="205" ref="AR146:AR151">MIN(AQ146,AP146)</f>
        <v>4.068</v>
      </c>
      <c r="AS146" s="63">
        <f aca="true" t="shared" si="206" ref="AS146:AS151">MAX(0,AQ146-AP146)</f>
        <v>0</v>
      </c>
      <c r="AT146" s="63">
        <f aca="true" t="shared" si="207" ref="AT146:AT151">MAX(0,AP146-AQ146)</f>
        <v>0.005000000000000782</v>
      </c>
      <c r="AU146" s="67">
        <f aca="true" t="shared" si="208" ref="AU146:AU151">$AU$14</f>
        <v>35.90132553133049</v>
      </c>
      <c r="AV146" s="69">
        <f ca="1" t="shared" si="174"/>
        <v>1.37</v>
      </c>
      <c r="AW146" s="66">
        <f ca="1" t="shared" si="175"/>
        <v>5.57316</v>
      </c>
      <c r="AX146" s="66">
        <f aca="true" t="shared" si="209" ref="AX146:AX151">MIN(AW146,AP146)</f>
        <v>4.073</v>
      </c>
      <c r="AY146" s="66">
        <f aca="true" t="shared" si="210" ref="AY146:AY151">MAX(0,AW146-AP146)</f>
        <v>1.5001599999999993</v>
      </c>
      <c r="AZ146" s="63">
        <f aca="true" t="shared" si="211" ref="AZ146:AZ151">MAX(0,AP146-AW146)</f>
        <v>0</v>
      </c>
      <c r="BA146" s="67">
        <f ca="1" t="shared" si="176"/>
        <v>43.2392520695818</v>
      </c>
      <c r="BB146" s="65">
        <f aca="true" t="shared" si="212" ref="BB146:BB151">BA146/AU146-1</f>
        <v>0.2043915211946039</v>
      </c>
      <c r="BC146" s="68">
        <f ca="1" t="shared" si="177"/>
        <v>0.030447257660401572</v>
      </c>
      <c r="BD146" s="81">
        <f aca="true" t="shared" si="213" ref="BD146:BD151">AQ146</f>
        <v>4.068</v>
      </c>
      <c r="BE146" s="63">
        <f aca="true" t="shared" si="214" ref="BE146:BE151">BD146</f>
        <v>4.068</v>
      </c>
      <c r="BF146" s="67">
        <f aca="true" t="shared" si="215" ref="BF146:BF151">$BF$14</f>
        <v>35.90132553133049</v>
      </c>
      <c r="BG146" s="69">
        <f ca="1" t="shared" si="178"/>
        <v>1.37</v>
      </c>
      <c r="BH146" s="70">
        <f ca="1" t="shared" si="179"/>
        <v>5.57316</v>
      </c>
      <c r="BI146" s="70">
        <f aca="true" t="shared" si="216" ref="BI146:BI151">BH146</f>
        <v>5.57316</v>
      </c>
      <c r="BJ146" s="67">
        <f aca="true" t="shared" si="217" ref="BJ146:BJ151">$BJ$14</f>
        <v>38.73350166549015</v>
      </c>
      <c r="BK146" s="65">
        <f aca="true" t="shared" si="218" ref="BK146:BK151">BJ146/BF146-1</f>
        <v>0.07888778735169732</v>
      </c>
      <c r="BL146" s="65">
        <f ca="1" t="shared" si="180"/>
        <v>-0.0769305975376241</v>
      </c>
      <c r="BM146" s="68">
        <f aca="true" t="shared" si="219" ref="BM146:BM151">BJ146/BA146-1</f>
        <v>-0.1042050957967745</v>
      </c>
      <c r="BO146" s="97">
        <f ca="1" t="shared" si="181"/>
        <v>2048604.0309860385</v>
      </c>
      <c r="BP146" s="97">
        <f ca="1" t="shared" si="182"/>
        <v>2073693.4757689114</v>
      </c>
      <c r="BQ146" s="97">
        <f ca="1" t="shared" si="183"/>
        <v>2110978.405761608</v>
      </c>
      <c r="BR146" s="97">
        <f aca="true" t="shared" si="220" ref="BR146:BR150">BJ146*BI146*8760</f>
        <v>1891003.6987642974</v>
      </c>
      <c r="BT146" s="97">
        <f aca="true" t="shared" si="221" ref="BT146:BT150">Q146*8760*$T$14+R146*8760*$T$5</f>
        <v>1209797.9907716305</v>
      </c>
      <c r="BU146" s="97">
        <f aca="true" t="shared" si="222" ref="BU146:BU150">AD146*8760*$AG$14+AE146*8760*$T$5</f>
        <v>1245787.3615809348</v>
      </c>
      <c r="BV146" s="97">
        <f aca="true" t="shared" si="223" ref="BV146:BV150">AR146*8760*$AU$14+AS146*8760*$T$5</f>
        <v>1279368.1482103232</v>
      </c>
      <c r="BW146" s="97">
        <f aca="true" t="shared" si="224" ref="BW146:BW150">BE146*8760*$BF$14</f>
        <v>1279368.1482103232</v>
      </c>
      <c r="BY146" s="97">
        <f aca="true" t="shared" si="225" ref="BY146:BY150">Z146*8760*V146</f>
        <v>2048604.0309860387</v>
      </c>
      <c r="BZ146" s="97">
        <f aca="true" t="shared" si="226" ref="BZ146:BZ150">AM146*8760*AI146</f>
        <v>2073693.4757689112</v>
      </c>
      <c r="CA146" s="97">
        <f aca="true" t="shared" si="227" ref="CA146:CA150">AM146*8760*AI146</f>
        <v>2073693.4757689112</v>
      </c>
      <c r="CB146" s="97">
        <f aca="true" t="shared" si="228" ref="CB146:CB150">BJ146*8760*BH146</f>
        <v>1891003.6987642972</v>
      </c>
    </row>
    <row r="147" spans="2:80" ht="12.75">
      <c r="B147" s="14">
        <v>10597</v>
      </c>
      <c r="C147" s="15" t="s">
        <v>145</v>
      </c>
      <c r="D147" s="16">
        <f>RHWM!D134</f>
        <v>1</v>
      </c>
      <c r="E147" s="16">
        <f>RHWM!E134</f>
        <v>0</v>
      </c>
      <c r="F147" s="18">
        <f>RHWM!M134</f>
        <v>12.315</v>
      </c>
      <c r="G147" s="18">
        <f>RHWM!N134</f>
        <v>12.32</v>
      </c>
      <c r="H147" s="18">
        <f>RHWM!O134</f>
        <v>12.937</v>
      </c>
      <c r="I147" s="18">
        <v>0</v>
      </c>
      <c r="J147" s="18">
        <v>0</v>
      </c>
      <c r="K147" s="18">
        <v>0</v>
      </c>
      <c r="L147" s="18">
        <v>0</v>
      </c>
      <c r="M147" s="18">
        <v>0</v>
      </c>
      <c r="N147" s="18">
        <v>0</v>
      </c>
      <c r="O147" s="81">
        <f t="shared" si="184"/>
        <v>12.937</v>
      </c>
      <c r="P147" s="63">
        <f t="shared" si="185"/>
        <v>12.32</v>
      </c>
      <c r="Q147" s="63">
        <f t="shared" si="186"/>
        <v>12.32</v>
      </c>
      <c r="R147" s="63">
        <f t="shared" si="187"/>
        <v>0</v>
      </c>
      <c r="S147" s="63">
        <f t="shared" si="188"/>
        <v>0.6169999999999991</v>
      </c>
      <c r="T147" s="67">
        <f t="shared" si="167"/>
        <v>33.949064274110405</v>
      </c>
      <c r="U147" s="138">
        <f ca="1" t="shared" si="168"/>
        <v>0.9</v>
      </c>
      <c r="V147" s="66">
        <f ca="1" t="shared" si="169"/>
        <v>11.088000000000001</v>
      </c>
      <c r="W147" s="66">
        <f ca="1" t="shared" si="189"/>
        <v>11.088000000000001</v>
      </c>
      <c r="X147" s="66">
        <f ca="1" t="shared" si="190"/>
        <v>0</v>
      </c>
      <c r="Y147" s="63">
        <f ca="1" t="shared" si="191"/>
        <v>1.8489999999999984</v>
      </c>
      <c r="Z147" s="67">
        <f ca="1" t="shared" si="152"/>
        <v>34.16862471073118</v>
      </c>
      <c r="AA147" s="68">
        <f ca="1" t="shared" si="170"/>
        <v>0.006467348697684505</v>
      </c>
      <c r="AB147" s="81">
        <f t="shared" si="171"/>
        <v>12.628499999999999</v>
      </c>
      <c r="AC147" s="63">
        <f t="shared" si="192"/>
        <v>12.32</v>
      </c>
      <c r="AD147" s="63">
        <f t="shared" si="193"/>
        <v>12.32</v>
      </c>
      <c r="AE147" s="63">
        <f t="shared" si="194"/>
        <v>0</v>
      </c>
      <c r="AF147" s="63">
        <f t="shared" si="195"/>
        <v>0.30849999999999866</v>
      </c>
      <c r="AG147" s="67">
        <f t="shared" si="196"/>
        <v>34.95898946171183</v>
      </c>
      <c r="AH147" s="65">
        <f ca="1" t="shared" si="197"/>
        <v>0.9</v>
      </c>
      <c r="AI147" s="66">
        <f ca="1" t="shared" si="198"/>
        <v>11.088000000000001</v>
      </c>
      <c r="AJ147" s="66">
        <f ca="1" t="shared" si="199"/>
        <v>11.088000000000001</v>
      </c>
      <c r="AK147" s="66">
        <f ca="1" t="shared" si="200"/>
        <v>0</v>
      </c>
      <c r="AL147" s="63">
        <f ca="1" t="shared" si="201"/>
        <v>1.540499999999998</v>
      </c>
      <c r="AM147" s="67">
        <f ca="1" t="shared" si="202"/>
        <v>34.85446513131041</v>
      </c>
      <c r="AN147" s="65">
        <f ca="1" t="shared" si="203"/>
        <v>-0.0029899128095763894</v>
      </c>
      <c r="AO147" s="68">
        <f ca="1" t="shared" si="204"/>
        <v>0.020072227851881674</v>
      </c>
      <c r="AP147" s="81">
        <f t="shared" si="172"/>
        <v>12.937</v>
      </c>
      <c r="AQ147" s="63">
        <f t="shared" si="173"/>
        <v>12.32</v>
      </c>
      <c r="AR147" s="63">
        <f t="shared" si="205"/>
        <v>12.32</v>
      </c>
      <c r="AS147" s="63">
        <f t="shared" si="206"/>
        <v>0</v>
      </c>
      <c r="AT147" s="63">
        <f t="shared" si="207"/>
        <v>0.6169999999999991</v>
      </c>
      <c r="AU147" s="67">
        <f t="shared" si="208"/>
        <v>35.90132553133049</v>
      </c>
      <c r="AV147" s="69">
        <f ca="1" t="shared" si="174"/>
        <v>0.9</v>
      </c>
      <c r="AW147" s="66">
        <f ca="1" t="shared" si="175"/>
        <v>11.088000000000001</v>
      </c>
      <c r="AX147" s="66">
        <f ca="1" t="shared" si="209"/>
        <v>11.088000000000001</v>
      </c>
      <c r="AY147" s="66">
        <f ca="1" t="shared" si="210"/>
        <v>0</v>
      </c>
      <c r="AZ147" s="63">
        <f ca="1" t="shared" si="211"/>
        <v>1.8489999999999984</v>
      </c>
      <c r="BA147" s="67">
        <f ca="1" t="shared" si="176"/>
        <v>35.9168109167961</v>
      </c>
      <c r="BB147" s="65">
        <f ca="1" t="shared" si="212"/>
        <v>0.00043133185854360434</v>
      </c>
      <c r="BC147" s="68">
        <f ca="1" t="shared" si="177"/>
        <v>0.051163493434837504</v>
      </c>
      <c r="BD147" s="81">
        <f t="shared" si="213"/>
        <v>12.32</v>
      </c>
      <c r="BE147" s="63">
        <f t="shared" si="214"/>
        <v>12.32</v>
      </c>
      <c r="BF147" s="67">
        <f t="shared" si="215"/>
        <v>35.90132553133049</v>
      </c>
      <c r="BG147" s="69">
        <f ca="1" t="shared" si="178"/>
        <v>0.9</v>
      </c>
      <c r="BH147" s="70">
        <f ca="1" t="shared" si="179"/>
        <v>11.088000000000001</v>
      </c>
      <c r="BI147" s="70">
        <f ca="1" t="shared" si="216"/>
        <v>11.088000000000001</v>
      </c>
      <c r="BJ147" s="67">
        <f ca="1" t="shared" si="217"/>
        <v>38.73350166549015</v>
      </c>
      <c r="BK147" s="65">
        <f ca="1" t="shared" si="218"/>
        <v>0.07888778735169732</v>
      </c>
      <c r="BL147" s="65">
        <f ca="1" t="shared" si="180"/>
        <v>0.13359849842962235</v>
      </c>
      <c r="BM147" s="68">
        <f ca="1" t="shared" si="219"/>
        <v>0.07842262931469945</v>
      </c>
      <c r="BO147" s="97">
        <f ca="1" t="shared" si="181"/>
        <v>3318828.5865430655</v>
      </c>
      <c r="BP147" s="97">
        <f ca="1" t="shared" si="182"/>
        <v>3385444.8701334964</v>
      </c>
      <c r="BQ147" s="97">
        <f ca="1" t="shared" si="183"/>
        <v>3488631.4511420126</v>
      </c>
      <c r="BR147" s="97">
        <f ca="1" t="shared" si="220"/>
        <v>3762219.1022505243</v>
      </c>
      <c r="BT147" s="97">
        <f t="shared" si="221"/>
        <v>3663891.653467672</v>
      </c>
      <c r="BU147" s="97">
        <f t="shared" si="222"/>
        <v>3772886.011474218</v>
      </c>
      <c r="BV147" s="97">
        <f t="shared" si="223"/>
        <v>3874585.935582887</v>
      </c>
      <c r="BW147" s="97">
        <f t="shared" si="224"/>
        <v>3874585.935582887</v>
      </c>
      <c r="BY147" s="97">
        <f ca="1" t="shared" si="225"/>
        <v>3318828.586543065</v>
      </c>
      <c r="BZ147" s="97">
        <f ca="1" t="shared" si="226"/>
        <v>3385444.8701334964</v>
      </c>
      <c r="CA147" s="97">
        <f ca="1" t="shared" si="227"/>
        <v>3385444.8701334964</v>
      </c>
      <c r="CB147" s="97">
        <f ca="1" t="shared" si="228"/>
        <v>3762219.1022505243</v>
      </c>
    </row>
    <row r="148" spans="2:80" ht="12.75">
      <c r="B148" s="14">
        <v>10706</v>
      </c>
      <c r="C148" s="15" t="s">
        <v>146</v>
      </c>
      <c r="D148" s="16">
        <f>RHWM!D135</f>
        <v>1</v>
      </c>
      <c r="E148" s="16">
        <f>RHWM!E135</f>
        <v>0</v>
      </c>
      <c r="F148" s="18">
        <f>RHWM!M135</f>
        <v>16.753</v>
      </c>
      <c r="G148" s="18">
        <f>RHWM!N135</f>
        <v>16.887</v>
      </c>
      <c r="H148" s="18">
        <f>RHWM!O135</f>
        <v>17.278</v>
      </c>
      <c r="I148" s="18">
        <v>0</v>
      </c>
      <c r="J148" s="18">
        <v>0</v>
      </c>
      <c r="K148" s="18">
        <v>0</v>
      </c>
      <c r="L148" s="18">
        <v>0</v>
      </c>
      <c r="M148" s="18">
        <v>0</v>
      </c>
      <c r="N148" s="18">
        <v>0</v>
      </c>
      <c r="O148" s="81">
        <f t="shared" si="184"/>
        <v>17.278</v>
      </c>
      <c r="P148" s="63">
        <f t="shared" si="185"/>
        <v>16.887</v>
      </c>
      <c r="Q148" s="63">
        <f t="shared" si="186"/>
        <v>16.887</v>
      </c>
      <c r="R148" s="63">
        <f t="shared" si="187"/>
        <v>0</v>
      </c>
      <c r="S148" s="63">
        <f t="shared" si="188"/>
        <v>0.39099999999999824</v>
      </c>
      <c r="T148" s="67">
        <f t="shared" si="167"/>
        <v>33.949064274110405</v>
      </c>
      <c r="U148" s="138">
        <f ca="1" t="shared" si="168"/>
        <v>1.08</v>
      </c>
      <c r="V148" s="66">
        <f ca="1" t="shared" si="169"/>
        <v>18.23796</v>
      </c>
      <c r="W148" s="66">
        <f ca="1" t="shared" si="189"/>
        <v>17.278</v>
      </c>
      <c r="X148" s="66">
        <f ca="1" t="shared" si="190"/>
        <v>0.9599600000000024</v>
      </c>
      <c r="Y148" s="63">
        <f ca="1" t="shared" si="191"/>
        <v>0</v>
      </c>
      <c r="Z148" s="67">
        <f ca="1" t="shared" si="152"/>
        <v>35.69248824715118</v>
      </c>
      <c r="AA148" s="68">
        <f ca="1" t="shared" si="170"/>
        <v>0.05135410976173249</v>
      </c>
      <c r="AB148" s="81">
        <f t="shared" si="171"/>
        <v>17.0825</v>
      </c>
      <c r="AC148" s="63">
        <f t="shared" si="192"/>
        <v>16.887</v>
      </c>
      <c r="AD148" s="63">
        <f t="shared" si="193"/>
        <v>16.887</v>
      </c>
      <c r="AE148" s="63">
        <f t="shared" si="194"/>
        <v>0</v>
      </c>
      <c r="AF148" s="63">
        <f t="shared" si="195"/>
        <v>0.19549999999999912</v>
      </c>
      <c r="AG148" s="67">
        <f t="shared" si="196"/>
        <v>34.95898946171183</v>
      </c>
      <c r="AH148" s="65">
        <f ca="1" t="shared" si="197"/>
        <v>1.08</v>
      </c>
      <c r="AI148" s="66">
        <f ca="1" t="shared" si="198"/>
        <v>18.23796</v>
      </c>
      <c r="AJ148" s="66">
        <f ca="1" t="shared" si="199"/>
        <v>17.0825</v>
      </c>
      <c r="AK148" s="66">
        <f ca="1" t="shared" si="200"/>
        <v>1.1554600000000015</v>
      </c>
      <c r="AL148" s="63">
        <f ca="1" t="shared" si="201"/>
        <v>0</v>
      </c>
      <c r="AM148" s="67">
        <f ca="1" t="shared" si="202"/>
        <v>36.64521886250491</v>
      </c>
      <c r="AN148" s="65">
        <f ca="1" t="shared" si="203"/>
        <v>0.048234500675137904</v>
      </c>
      <c r="AO148" s="68">
        <f ca="1" t="shared" si="204"/>
        <v>0.026692748590588122</v>
      </c>
      <c r="AP148" s="81">
        <f t="shared" si="172"/>
        <v>17.278</v>
      </c>
      <c r="AQ148" s="63">
        <f t="shared" si="173"/>
        <v>16.887</v>
      </c>
      <c r="AR148" s="63">
        <f t="shared" si="205"/>
        <v>16.887</v>
      </c>
      <c r="AS148" s="63">
        <f t="shared" si="206"/>
        <v>0</v>
      </c>
      <c r="AT148" s="63">
        <f t="shared" si="207"/>
        <v>0.39099999999999824</v>
      </c>
      <c r="AU148" s="67">
        <f t="shared" si="208"/>
        <v>35.90132553133049</v>
      </c>
      <c r="AV148" s="69">
        <f ca="1" t="shared" si="174"/>
        <v>1.08</v>
      </c>
      <c r="AW148" s="66">
        <f ca="1" t="shared" si="175"/>
        <v>18.23796</v>
      </c>
      <c r="AX148" s="66">
        <f ca="1" t="shared" si="209"/>
        <v>17.278</v>
      </c>
      <c r="AY148" s="66">
        <f ca="1" t="shared" si="210"/>
        <v>0.9599600000000024</v>
      </c>
      <c r="AZ148" s="63">
        <f ca="1" t="shared" si="211"/>
        <v>0</v>
      </c>
      <c r="BA148" s="67">
        <f ca="1" t="shared" si="176"/>
        <v>37.34865819534658</v>
      </c>
      <c r="BB148" s="65">
        <f ca="1" t="shared" si="212"/>
        <v>0.04031418457663971</v>
      </c>
      <c r="BC148" s="68">
        <f ca="1" t="shared" si="177"/>
        <v>0.04640107847699815</v>
      </c>
      <c r="BD148" s="81">
        <f t="shared" si="213"/>
        <v>16.887</v>
      </c>
      <c r="BE148" s="63">
        <f t="shared" si="214"/>
        <v>16.887</v>
      </c>
      <c r="BF148" s="67">
        <f t="shared" si="215"/>
        <v>35.90132553133049</v>
      </c>
      <c r="BG148" s="69">
        <f ca="1" t="shared" si="178"/>
        <v>1.08</v>
      </c>
      <c r="BH148" s="70">
        <f ca="1" t="shared" si="179"/>
        <v>18.23796</v>
      </c>
      <c r="BI148" s="70">
        <f ca="1" t="shared" si="216"/>
        <v>18.23796</v>
      </c>
      <c r="BJ148" s="67">
        <f ca="1" t="shared" si="217"/>
        <v>38.73350166549015</v>
      </c>
      <c r="BK148" s="65">
        <f ca="1" t="shared" si="218"/>
        <v>0.07888778735169732</v>
      </c>
      <c r="BL148" s="65">
        <f ca="1" t="shared" si="180"/>
        <v>0.08520037598055907</v>
      </c>
      <c r="BM148" s="68">
        <f ca="1" t="shared" si="219"/>
        <v>0.03707880114194073</v>
      </c>
      <c r="BO148" s="97">
        <f ca="1" t="shared" si="181"/>
        <v>5702393.595059638</v>
      </c>
      <c r="BP148" s="97">
        <f ca="1" t="shared" si="182"/>
        <v>5854606.153657145</v>
      </c>
      <c r="BQ148" s="97">
        <f ca="1" t="shared" si="183"/>
        <v>5966990.807770731</v>
      </c>
      <c r="BR148" s="97">
        <f ca="1" t="shared" si="220"/>
        <v>6188239.673347851</v>
      </c>
      <c r="BT148" s="97">
        <f t="shared" si="221"/>
        <v>5022089.151956865</v>
      </c>
      <c r="BU148" s="97">
        <f t="shared" si="222"/>
        <v>5171487.506149766</v>
      </c>
      <c r="BV148" s="97">
        <f t="shared" si="223"/>
        <v>5310887.394008784</v>
      </c>
      <c r="BW148" s="97">
        <f t="shared" si="224"/>
        <v>5310887.394008784</v>
      </c>
      <c r="BY148" s="97">
        <f ca="1" t="shared" si="225"/>
        <v>5702393.595059637</v>
      </c>
      <c r="BZ148" s="97">
        <f ca="1" t="shared" si="226"/>
        <v>5854606.153657145</v>
      </c>
      <c r="CA148" s="97">
        <f ca="1" t="shared" si="227"/>
        <v>5854606.153657145</v>
      </c>
      <c r="CB148" s="97">
        <f ca="1" t="shared" si="228"/>
        <v>6188239.67334785</v>
      </c>
    </row>
    <row r="149" spans="2:80" ht="12.75">
      <c r="B149" s="14">
        <v>11680</v>
      </c>
      <c r="C149" s="15" t="s">
        <v>147</v>
      </c>
      <c r="D149" s="16">
        <f>RHWM!D136</f>
        <v>1</v>
      </c>
      <c r="E149" s="16">
        <f>RHWM!E136</f>
        <v>0</v>
      </c>
      <c r="F149" s="18">
        <f>RHWM!M136</f>
        <v>6.535</v>
      </c>
      <c r="G149" s="18">
        <f>RHWM!N136</f>
        <v>6.546</v>
      </c>
      <c r="H149" s="18">
        <f>RHWM!O136</f>
        <v>6.329</v>
      </c>
      <c r="I149" s="18">
        <v>0.206</v>
      </c>
      <c r="J149" s="18">
        <v>0.217</v>
      </c>
      <c r="K149" s="18">
        <v>0.206</v>
      </c>
      <c r="L149" s="18">
        <v>0.217</v>
      </c>
      <c r="M149" s="18">
        <v>0</v>
      </c>
      <c r="N149" s="18">
        <v>0</v>
      </c>
      <c r="O149" s="81">
        <f t="shared" si="184"/>
        <v>6.329</v>
      </c>
      <c r="P149" s="63">
        <f t="shared" si="185"/>
        <v>6.546</v>
      </c>
      <c r="Q149" s="63">
        <f t="shared" si="186"/>
        <v>6.329</v>
      </c>
      <c r="R149" s="63">
        <f t="shared" si="187"/>
        <v>0.21700000000000053</v>
      </c>
      <c r="S149" s="63">
        <f t="shared" si="188"/>
        <v>0</v>
      </c>
      <c r="T149" s="67">
        <f t="shared" si="167"/>
        <v>34.91608123905359</v>
      </c>
      <c r="U149" s="138">
        <f ca="1" t="shared" si="168"/>
        <v>1.12</v>
      </c>
      <c r="V149" s="66">
        <f ca="1" t="shared" si="169"/>
        <v>7.331520000000001</v>
      </c>
      <c r="W149" s="66">
        <f ca="1" t="shared" si="189"/>
        <v>6.329</v>
      </c>
      <c r="X149" s="66">
        <f ca="1" t="shared" si="190"/>
        <v>1.0025200000000014</v>
      </c>
      <c r="Y149" s="63">
        <f ca="1" t="shared" si="191"/>
        <v>0</v>
      </c>
      <c r="Z149" s="67">
        <f ca="1" t="shared" si="152"/>
        <v>38.127467182005596</v>
      </c>
      <c r="AA149" s="68">
        <f ca="1" t="shared" si="170"/>
        <v>0.09197440918312672</v>
      </c>
      <c r="AB149" s="81">
        <f t="shared" si="171"/>
        <v>6.4375</v>
      </c>
      <c r="AC149" s="63">
        <f t="shared" si="192"/>
        <v>6.546</v>
      </c>
      <c r="AD149" s="63">
        <f t="shared" si="193"/>
        <v>6.4375</v>
      </c>
      <c r="AE149" s="63">
        <f t="shared" si="194"/>
        <v>0.10850000000000026</v>
      </c>
      <c r="AF149" s="63">
        <f t="shared" si="195"/>
        <v>0</v>
      </c>
      <c r="AG149" s="67">
        <f t="shared" si="196"/>
        <v>35.42575842648486</v>
      </c>
      <c r="AH149" s="65">
        <f ca="1" t="shared" si="197"/>
        <v>1.12</v>
      </c>
      <c r="AI149" s="66">
        <f ca="1" t="shared" si="198"/>
        <v>7.331520000000001</v>
      </c>
      <c r="AJ149" s="66">
        <f ca="1" t="shared" si="199"/>
        <v>6.4375</v>
      </c>
      <c r="AK149" s="66">
        <f ca="1" t="shared" si="200"/>
        <v>0.8940200000000011</v>
      </c>
      <c r="AL149" s="63">
        <f ca="1" t="shared" si="201"/>
        <v>0</v>
      </c>
      <c r="AM149" s="67">
        <f ca="1" t="shared" si="202"/>
        <v>38.301220167551996</v>
      </c>
      <c r="AN149" s="65">
        <f ca="1" t="shared" si="203"/>
        <v>0.08116867129420147</v>
      </c>
      <c r="AO149" s="68">
        <f ca="1" t="shared" si="204"/>
        <v>0.004557160451203579</v>
      </c>
      <c r="AP149" s="81">
        <f t="shared" si="172"/>
        <v>6.546</v>
      </c>
      <c r="AQ149" s="63">
        <f t="shared" si="173"/>
        <v>6.546</v>
      </c>
      <c r="AR149" s="63">
        <f t="shared" si="205"/>
        <v>6.546</v>
      </c>
      <c r="AS149" s="63">
        <f t="shared" si="206"/>
        <v>0</v>
      </c>
      <c r="AT149" s="63">
        <f t="shared" si="207"/>
        <v>0</v>
      </c>
      <c r="AU149" s="67">
        <f t="shared" si="208"/>
        <v>35.90132553133049</v>
      </c>
      <c r="AV149" s="69">
        <f ca="1" t="shared" si="174"/>
        <v>1.12</v>
      </c>
      <c r="AW149" s="66">
        <f ca="1" t="shared" si="175"/>
        <v>7.331520000000001</v>
      </c>
      <c r="AX149" s="66">
        <f ca="1" t="shared" si="209"/>
        <v>6.546</v>
      </c>
      <c r="AY149" s="66">
        <f ca="1" t="shared" si="210"/>
        <v>0.7855200000000009</v>
      </c>
      <c r="AZ149" s="63">
        <f ca="1" t="shared" si="211"/>
        <v>0</v>
      </c>
      <c r="BA149" s="67">
        <f ca="1" t="shared" si="176"/>
        <v>38.83143831856795</v>
      </c>
      <c r="BB149" s="65">
        <f ca="1" t="shared" si="212"/>
        <v>0.08161572710401432</v>
      </c>
      <c r="BC149" s="68">
        <f ca="1" t="shared" si="177"/>
        <v>0.018463621860898005</v>
      </c>
      <c r="BD149" s="81">
        <f t="shared" si="213"/>
        <v>6.546</v>
      </c>
      <c r="BE149" s="63">
        <f t="shared" si="214"/>
        <v>6.546</v>
      </c>
      <c r="BF149" s="67">
        <f t="shared" si="215"/>
        <v>35.90132553133049</v>
      </c>
      <c r="BG149" s="69">
        <f ca="1" t="shared" si="178"/>
        <v>1.12</v>
      </c>
      <c r="BH149" s="70">
        <f ca="1" t="shared" si="179"/>
        <v>7.331520000000001</v>
      </c>
      <c r="BI149" s="70">
        <f ca="1" t="shared" si="216"/>
        <v>7.331520000000001</v>
      </c>
      <c r="BJ149" s="67">
        <f ca="1" t="shared" si="217"/>
        <v>38.73350166549015</v>
      </c>
      <c r="BK149" s="65">
        <f ca="1" t="shared" si="218"/>
        <v>0.07888778735169732</v>
      </c>
      <c r="BL149" s="65">
        <f ca="1" t="shared" si="180"/>
        <v>0.0158949578421137</v>
      </c>
      <c r="BM149" s="68">
        <f ca="1" t="shared" si="219"/>
        <v>-0.0025220969739605525</v>
      </c>
      <c r="BO149" s="97">
        <f ca="1" t="shared" si="181"/>
        <v>2448702.8445813474</v>
      </c>
      <c r="BP149" s="97">
        <f ca="1" t="shared" si="182"/>
        <v>2459861.976341423</v>
      </c>
      <c r="BQ149" s="97">
        <f ca="1" t="shared" si="183"/>
        <v>2493914.767953403</v>
      </c>
      <c r="BR149" s="97">
        <f ca="1" t="shared" si="220"/>
        <v>2487624.8730638316</v>
      </c>
      <c r="BT149" s="97">
        <f t="shared" si="221"/>
        <v>2002191.4498478004</v>
      </c>
      <c r="BU149" s="97">
        <f t="shared" si="222"/>
        <v>2031417.8484195843</v>
      </c>
      <c r="BV149" s="97">
        <f t="shared" si="223"/>
        <v>2058688.2738900632</v>
      </c>
      <c r="BW149" s="97">
        <f t="shared" si="224"/>
        <v>2058688.2738900632</v>
      </c>
      <c r="BY149" s="97">
        <f ca="1" t="shared" si="225"/>
        <v>2448702.844581347</v>
      </c>
      <c r="BZ149" s="97">
        <f ca="1" t="shared" si="226"/>
        <v>2459861.9763414226</v>
      </c>
      <c r="CA149" s="97">
        <f ca="1" t="shared" si="227"/>
        <v>2459861.9763414226</v>
      </c>
      <c r="CB149" s="97">
        <f ca="1" t="shared" si="228"/>
        <v>2487624.8730638316</v>
      </c>
    </row>
    <row r="150" spans="2:80" ht="12.75">
      <c r="B150" s="48">
        <v>12026</v>
      </c>
      <c r="C150" s="49" t="s">
        <v>148</v>
      </c>
      <c r="D150" s="16">
        <f>RHWM!D137</f>
        <v>1</v>
      </c>
      <c r="E150" s="16">
        <f>RHWM!E137</f>
        <v>0</v>
      </c>
      <c r="F150" s="18">
        <f>RHWM!M137</f>
        <v>45.775</v>
      </c>
      <c r="G150" s="18">
        <f>RHWM!N137</f>
        <v>46.112</v>
      </c>
      <c r="H150" s="18">
        <f>RHWM!O137</f>
        <v>45.173</v>
      </c>
      <c r="I150" s="18">
        <v>0.602</v>
      </c>
      <c r="J150" s="18">
        <v>0.939</v>
      </c>
      <c r="K150" s="18">
        <v>0.602</v>
      </c>
      <c r="L150" s="18">
        <v>0.939</v>
      </c>
      <c r="M150" s="18">
        <v>0</v>
      </c>
      <c r="N150" s="18">
        <v>0</v>
      </c>
      <c r="O150" s="81">
        <f t="shared" si="184"/>
        <v>45.173</v>
      </c>
      <c r="P150" s="63">
        <f t="shared" si="185"/>
        <v>46.112</v>
      </c>
      <c r="Q150" s="63">
        <f t="shared" si="186"/>
        <v>45.173</v>
      </c>
      <c r="R150" s="63">
        <f t="shared" si="187"/>
        <v>0.9390000000000001</v>
      </c>
      <c r="S150" s="63">
        <f t="shared" si="188"/>
        <v>0</v>
      </c>
      <c r="T150" s="67">
        <f t="shared" si="167"/>
        <v>34.54308554073537</v>
      </c>
      <c r="U150" s="138">
        <f ca="1" t="shared" si="168"/>
        <v>1.34</v>
      </c>
      <c r="V150" s="66">
        <f ca="1" t="shared" si="169"/>
        <v>61.79008</v>
      </c>
      <c r="W150" s="66">
        <f ca="1" t="shared" si="189"/>
        <v>45.173</v>
      </c>
      <c r="X150" s="66">
        <f ca="1" t="shared" si="190"/>
        <v>16.61708</v>
      </c>
      <c r="Y150" s="63">
        <f ca="1" t="shared" si="191"/>
        <v>0</v>
      </c>
      <c r="Z150" s="67">
        <f ca="1" t="shared" si="152"/>
        <v>41.95445893026615</v>
      </c>
      <c r="AA150" s="68">
        <f ca="1" t="shared" si="170"/>
        <v>0.21455446939709044</v>
      </c>
      <c r="AB150" s="81">
        <f t="shared" si="171"/>
        <v>45.6425</v>
      </c>
      <c r="AC150" s="63">
        <f t="shared" si="192"/>
        <v>46.112</v>
      </c>
      <c r="AD150" s="63">
        <f t="shared" si="193"/>
        <v>45.6425</v>
      </c>
      <c r="AE150" s="63">
        <f t="shared" si="194"/>
        <v>0.4695000000000036</v>
      </c>
      <c r="AF150" s="63">
        <f t="shared" si="195"/>
        <v>0</v>
      </c>
      <c r="AG150" s="67">
        <f t="shared" si="196"/>
        <v>35.245717307993196</v>
      </c>
      <c r="AH150" s="65">
        <f ca="1" t="shared" si="197"/>
        <v>1.34</v>
      </c>
      <c r="AI150" s="66">
        <f ca="1" t="shared" si="198"/>
        <v>61.79008</v>
      </c>
      <c r="AJ150" s="66">
        <f ca="1" t="shared" si="199"/>
        <v>45.6425</v>
      </c>
      <c r="AK150" s="66">
        <f ca="1" t="shared" si="200"/>
        <v>16.147580000000005</v>
      </c>
      <c r="AL150" s="63">
        <f ca="1" t="shared" si="201"/>
        <v>0</v>
      </c>
      <c r="AM150" s="67">
        <f ca="1" t="shared" si="202"/>
        <v>42.24108747481531</v>
      </c>
      <c r="AN150" s="65">
        <f ca="1" t="shared" si="203"/>
        <v>0.19847433109938906</v>
      </c>
      <c r="AO150" s="68">
        <f ca="1" t="shared" si="204"/>
        <v>0.0068318970583216565</v>
      </c>
      <c r="AP150" s="81">
        <f t="shared" si="172"/>
        <v>46.112</v>
      </c>
      <c r="AQ150" s="63">
        <f t="shared" si="173"/>
        <v>46.112</v>
      </c>
      <c r="AR150" s="63">
        <f t="shared" si="205"/>
        <v>46.112</v>
      </c>
      <c r="AS150" s="63">
        <f t="shared" si="206"/>
        <v>0</v>
      </c>
      <c r="AT150" s="63">
        <f t="shared" si="207"/>
        <v>0</v>
      </c>
      <c r="AU150" s="67">
        <f t="shared" si="208"/>
        <v>35.90132553133049</v>
      </c>
      <c r="AV150" s="69">
        <f ca="1" t="shared" si="174"/>
        <v>1.34</v>
      </c>
      <c r="AW150" s="66">
        <f ca="1" t="shared" si="175"/>
        <v>61.79008</v>
      </c>
      <c r="AX150" s="66">
        <f ca="1" t="shared" si="209"/>
        <v>46.112</v>
      </c>
      <c r="AY150" s="66">
        <f ca="1" t="shared" si="210"/>
        <v>15.678080000000001</v>
      </c>
      <c r="AZ150" s="63">
        <f ca="1" t="shared" si="211"/>
        <v>0</v>
      </c>
      <c r="BA150" s="67">
        <f ca="1" t="shared" si="176"/>
        <v>42.819112624474705</v>
      </c>
      <c r="BB150" s="65">
        <f ca="1" t="shared" si="212"/>
        <v>0.1926889046786635</v>
      </c>
      <c r="BC150" s="68">
        <f ca="1" t="shared" si="177"/>
        <v>0.020609339656738834</v>
      </c>
      <c r="BD150" s="81">
        <f t="shared" si="213"/>
        <v>46.112</v>
      </c>
      <c r="BE150" s="63">
        <f t="shared" si="214"/>
        <v>46.112</v>
      </c>
      <c r="BF150" s="67">
        <f t="shared" si="215"/>
        <v>35.90132553133049</v>
      </c>
      <c r="BG150" s="69">
        <f ca="1" t="shared" si="178"/>
        <v>1.34</v>
      </c>
      <c r="BH150" s="70">
        <f ca="1" t="shared" si="179"/>
        <v>61.79008</v>
      </c>
      <c r="BI150" s="70">
        <f ca="1" t="shared" si="216"/>
        <v>61.79008</v>
      </c>
      <c r="BJ150" s="67">
        <f ca="1" t="shared" si="217"/>
        <v>38.73350166549015</v>
      </c>
      <c r="BK150" s="65">
        <f ca="1" t="shared" si="218"/>
        <v>0.07888778735169732</v>
      </c>
      <c r="BL150" s="65">
        <f ca="1" t="shared" si="180"/>
        <v>-0.07677270418692927</v>
      </c>
      <c r="BM150" s="68">
        <f ca="1" t="shared" si="219"/>
        <v>-0.09541559150969614</v>
      </c>
      <c r="BO150" s="97">
        <f ca="1" t="shared" si="181"/>
        <v>22709155.71324285</v>
      </c>
      <c r="BP150" s="97">
        <f ca="1" t="shared" si="182"/>
        <v>22864302.32735712</v>
      </c>
      <c r="BQ150" s="97">
        <f ca="1" t="shared" si="183"/>
        <v>23177176.416654844</v>
      </c>
      <c r="BR150" s="97">
        <f ca="1" t="shared" si="220"/>
        <v>20965712.419335146</v>
      </c>
      <c r="BT150" s="97">
        <f t="shared" si="221"/>
        <v>13953372.661580453</v>
      </c>
      <c r="BU150" s="97">
        <f t="shared" si="222"/>
        <v>14237194.524594158</v>
      </c>
      <c r="BV150" s="97">
        <f t="shared" si="223"/>
        <v>14502021.644610234</v>
      </c>
      <c r="BW150" s="97">
        <f t="shared" si="224"/>
        <v>14502021.644610234</v>
      </c>
      <c r="BY150" s="97">
        <f ca="1" t="shared" si="225"/>
        <v>22709155.713242855</v>
      </c>
      <c r="BZ150" s="97">
        <f ca="1" t="shared" si="226"/>
        <v>22864302.32735712</v>
      </c>
      <c r="CA150" s="97">
        <f ca="1" t="shared" si="227"/>
        <v>22864302.32735712</v>
      </c>
      <c r="CB150" s="97">
        <f ca="1" t="shared" si="228"/>
        <v>20965712.41933514</v>
      </c>
    </row>
    <row r="151" spans="2:65" ht="13.5" thickBot="1">
      <c r="B151" s="48">
        <v>10298</v>
      </c>
      <c r="C151" s="49" t="s">
        <v>149</v>
      </c>
      <c r="D151" s="16">
        <f>RHWM!D138</f>
        <v>1</v>
      </c>
      <c r="E151" s="16">
        <f>RHWM!E138</f>
        <v>0</v>
      </c>
      <c r="F151" s="18">
        <f>RHWM!M138</f>
        <v>665.2160000000001</v>
      </c>
      <c r="G151" s="18">
        <f>RHWM!N138</f>
        <v>671.8930000000001</v>
      </c>
      <c r="H151" s="18">
        <f>RHWM!O138</f>
        <v>602.2760000000001</v>
      </c>
      <c r="I151" s="18">
        <v>67.096</v>
      </c>
      <c r="J151" s="18">
        <v>73.69</v>
      </c>
      <c r="K151" s="18">
        <v>0</v>
      </c>
      <c r="L151" s="18">
        <v>0</v>
      </c>
      <c r="M151" s="18">
        <v>67.096</v>
      </c>
      <c r="N151" s="18">
        <v>73.69</v>
      </c>
      <c r="O151" s="82">
        <f t="shared" si="184"/>
        <v>602.2760000000001</v>
      </c>
      <c r="P151" s="64">
        <f t="shared" si="185"/>
        <v>671.8930000000001</v>
      </c>
      <c r="Q151" s="64">
        <f t="shared" si="186"/>
        <v>602.2760000000001</v>
      </c>
      <c r="R151" s="64">
        <f t="shared" si="187"/>
        <v>69.61700000000008</v>
      </c>
      <c r="S151" s="64">
        <f t="shared" si="188"/>
        <v>0</v>
      </c>
      <c r="T151" s="73">
        <f t="shared" si="167"/>
        <v>36.971558975542415</v>
      </c>
      <c r="U151" s="139">
        <f ca="1" t="shared" si="168"/>
        <v>1.39</v>
      </c>
      <c r="V151" s="72">
        <f ca="1" t="shared" si="169"/>
        <v>933.9312700000002</v>
      </c>
      <c r="W151" s="72">
        <f ca="1" t="shared" si="189"/>
        <v>602.2760000000001</v>
      </c>
      <c r="X151" s="72">
        <f ca="1" t="shared" si="190"/>
        <v>331.6552700000001</v>
      </c>
      <c r="Y151" s="64">
        <f ca="1" t="shared" si="191"/>
        <v>0</v>
      </c>
      <c r="Z151" s="67">
        <f ca="1" t="shared" si="152"/>
        <v>44.44976262405298</v>
      </c>
      <c r="AA151" s="74">
        <f ca="1" t="shared" si="170"/>
        <v>0.2022690915862535</v>
      </c>
      <c r="AB151" s="82">
        <f t="shared" si="171"/>
        <v>637.0845000000002</v>
      </c>
      <c r="AC151" s="64">
        <f t="shared" si="192"/>
        <v>671.8930000000001</v>
      </c>
      <c r="AD151" s="64">
        <f t="shared" si="193"/>
        <v>637.0845000000002</v>
      </c>
      <c r="AE151" s="64">
        <f t="shared" si="194"/>
        <v>34.80849999999998</v>
      </c>
      <c r="AF151" s="64">
        <f t="shared" si="195"/>
        <v>0</v>
      </c>
      <c r="AG151" s="67">
        <f t="shared" si="196"/>
        <v>36.41791601001938</v>
      </c>
      <c r="AH151" s="65">
        <f ca="1" t="shared" si="197"/>
        <v>1.39</v>
      </c>
      <c r="AI151" s="72">
        <f ca="1" t="shared" si="198"/>
        <v>933.9312700000002</v>
      </c>
      <c r="AJ151" s="72">
        <f ca="1" t="shared" si="199"/>
        <v>637.0845000000002</v>
      </c>
      <c r="AK151" s="72">
        <f ca="1" t="shared" si="200"/>
        <v>296.84677</v>
      </c>
      <c r="AL151" s="64">
        <f ca="1" t="shared" si="201"/>
        <v>0</v>
      </c>
      <c r="AM151" s="67">
        <f ca="1" t="shared" si="202"/>
        <v>43.83856599356431</v>
      </c>
      <c r="AN151" s="71">
        <f ca="1" t="shared" si="203"/>
        <v>0.20376371842648378</v>
      </c>
      <c r="AO151" s="74">
        <f ca="1" t="shared" si="204"/>
        <v>-0.013750278840812924</v>
      </c>
      <c r="AP151" s="82">
        <f t="shared" si="172"/>
        <v>671.8930000000001</v>
      </c>
      <c r="AQ151" s="64">
        <f t="shared" si="173"/>
        <v>671.8930000000001</v>
      </c>
      <c r="AR151" s="64">
        <f t="shared" si="205"/>
        <v>671.8930000000001</v>
      </c>
      <c r="AS151" s="64">
        <f t="shared" si="206"/>
        <v>0</v>
      </c>
      <c r="AT151" s="64">
        <f t="shared" si="207"/>
        <v>0</v>
      </c>
      <c r="AU151" s="73">
        <f t="shared" si="208"/>
        <v>35.90132553133049</v>
      </c>
      <c r="AV151" s="75">
        <f ca="1" t="shared" si="174"/>
        <v>1.39</v>
      </c>
      <c r="AW151" s="72">
        <f ca="1" t="shared" si="175"/>
        <v>933.9312700000002</v>
      </c>
      <c r="AX151" s="72">
        <f ca="1" t="shared" si="209"/>
        <v>671.8930000000001</v>
      </c>
      <c r="AY151" s="72">
        <f ca="1" t="shared" si="210"/>
        <v>262.03827</v>
      </c>
      <c r="AZ151" s="64">
        <f ca="1" t="shared" si="211"/>
        <v>0</v>
      </c>
      <c r="BA151" s="73">
        <f ca="1" t="shared" si="176"/>
        <v>43.54936037179575</v>
      </c>
      <c r="BB151" s="71">
        <f ca="1" t="shared" si="212"/>
        <v>0.21302931653013601</v>
      </c>
      <c r="BC151" s="74">
        <f ca="1" t="shared" si="177"/>
        <v>-0.02025662678724849</v>
      </c>
      <c r="BD151" s="82">
        <f t="shared" si="213"/>
        <v>671.8930000000001</v>
      </c>
      <c r="BE151" s="64">
        <f t="shared" si="214"/>
        <v>671.8930000000001</v>
      </c>
      <c r="BF151" s="73">
        <f t="shared" si="215"/>
        <v>35.90132553133049</v>
      </c>
      <c r="BG151" s="75">
        <f ca="1" t="shared" si="178"/>
        <v>1.39</v>
      </c>
      <c r="BH151" s="76">
        <f ca="1" t="shared" si="179"/>
        <v>933.9312700000002</v>
      </c>
      <c r="BI151" s="76">
        <f ca="1" t="shared" si="216"/>
        <v>933.9312700000002</v>
      </c>
      <c r="BJ151" s="73">
        <f ca="1" t="shared" si="217"/>
        <v>38.73350166549015</v>
      </c>
      <c r="BK151" s="71">
        <f ca="1" t="shared" si="218"/>
        <v>0.07888778735169732</v>
      </c>
      <c r="BL151" s="71">
        <f ca="1" t="shared" si="180"/>
        <v>-0.12860048335712826</v>
      </c>
      <c r="BM151" s="74">
        <f ca="1" t="shared" si="219"/>
        <v>-0.11058391363709985</v>
      </c>
    </row>
    <row r="152" spans="2:55" ht="17.25" customHeight="1">
      <c r="B152" s="59"/>
      <c r="C152" s="49"/>
      <c r="D152" s="16"/>
      <c r="E152" s="16"/>
      <c r="F152" s="17"/>
      <c r="G152" s="17"/>
      <c r="H152" s="17"/>
      <c r="I152" s="17"/>
      <c r="J152" s="17"/>
      <c r="K152" s="17"/>
      <c r="L152" s="17"/>
      <c r="M152" s="17"/>
      <c r="N152" s="17"/>
      <c r="O152" s="55"/>
      <c r="P152" s="55"/>
      <c r="Q152" s="63"/>
      <c r="R152" s="55"/>
      <c r="S152" s="55"/>
      <c r="T152" s="55"/>
      <c r="U152" s="58"/>
      <c r="V152" s="18"/>
      <c r="W152" s="66"/>
      <c r="X152" s="18"/>
      <c r="Y152" s="55"/>
      <c r="Z152" s="55"/>
      <c r="AA152" s="55"/>
      <c r="AB152" s="55"/>
      <c r="AC152" s="55"/>
      <c r="AD152" s="55"/>
      <c r="AE152" s="55"/>
      <c r="AF152" s="55"/>
      <c r="AG152" s="55"/>
      <c r="AH152" s="55"/>
      <c r="AI152" s="55"/>
      <c r="AJ152" s="55"/>
      <c r="AK152" s="55"/>
      <c r="AL152" s="55"/>
      <c r="AM152" s="55"/>
      <c r="AN152" s="55"/>
      <c r="AO152" s="55"/>
      <c r="AP152" s="17"/>
      <c r="AQ152" s="17"/>
      <c r="AR152" s="17"/>
      <c r="AS152" s="17"/>
      <c r="AT152" s="17"/>
      <c r="AU152" s="17"/>
      <c r="AV152" s="17"/>
      <c r="AW152" s="17"/>
      <c r="AX152" s="17"/>
      <c r="AY152" s="17"/>
      <c r="AZ152" s="17"/>
      <c r="BA152" s="17"/>
      <c r="BB152" s="17"/>
      <c r="BC152" s="17"/>
    </row>
    <row r="153" spans="2:53" ht="12.75">
      <c r="B153" s="14" t="s">
        <v>150</v>
      </c>
      <c r="C153" s="15" t="s">
        <v>150</v>
      </c>
      <c r="D153" s="16" t="s">
        <v>150</v>
      </c>
      <c r="E153" s="16" t="s">
        <v>150</v>
      </c>
      <c r="F153" s="19"/>
      <c r="G153" s="19"/>
      <c r="H153" s="17"/>
      <c r="I153" s="18"/>
      <c r="J153" s="18"/>
      <c r="K153" s="19"/>
      <c r="L153" s="19"/>
      <c r="M153" s="20"/>
      <c r="N153" s="20"/>
      <c r="O153" s="55"/>
      <c r="P153" s="55"/>
      <c r="Q153" s="63"/>
      <c r="R153" s="55"/>
      <c r="S153" s="55"/>
      <c r="T153" s="55"/>
      <c r="U153" s="58"/>
      <c r="V153" s="18"/>
      <c r="W153" s="66"/>
      <c r="X153" s="18"/>
      <c r="Y153" s="18"/>
      <c r="Z153" s="55"/>
      <c r="AA153" s="55"/>
      <c r="AB153" s="55"/>
      <c r="AC153" s="55"/>
      <c r="AD153" s="55"/>
      <c r="AE153" s="55"/>
      <c r="AF153" s="55"/>
      <c r="AG153" s="55"/>
      <c r="AH153" s="55"/>
      <c r="AI153" s="55"/>
      <c r="AJ153" s="55"/>
      <c r="AK153" s="55"/>
      <c r="AL153" s="55"/>
      <c r="AM153" s="55"/>
      <c r="AN153" s="55"/>
      <c r="AO153" s="55"/>
      <c r="AP153" s="17"/>
      <c r="AQ153" s="17"/>
      <c r="AR153" s="17"/>
      <c r="AS153" s="17"/>
      <c r="AT153" s="17"/>
      <c r="AU153" s="17"/>
      <c r="AV153" s="17"/>
      <c r="AW153" s="17"/>
      <c r="AX153" s="17"/>
      <c r="AY153" s="17"/>
      <c r="AZ153" s="17"/>
      <c r="BA153" s="17"/>
    </row>
    <row r="154" spans="2:53" ht="12.75">
      <c r="B154" s="14" t="s">
        <v>150</v>
      </c>
      <c r="C154" s="15" t="s">
        <v>150</v>
      </c>
      <c r="D154" s="16" t="s">
        <v>150</v>
      </c>
      <c r="E154" s="16" t="s">
        <v>150</v>
      </c>
      <c r="F154" s="19" t="s">
        <v>150</v>
      </c>
      <c r="G154" s="19" t="s">
        <v>150</v>
      </c>
      <c r="H154" s="17" t="s">
        <v>150</v>
      </c>
      <c r="I154" s="18" t="s">
        <v>150</v>
      </c>
      <c r="J154" s="18" t="s">
        <v>150</v>
      </c>
      <c r="K154" s="19" t="s">
        <v>150</v>
      </c>
      <c r="L154" s="19" t="s">
        <v>150</v>
      </c>
      <c r="M154" s="20"/>
      <c r="N154" s="20"/>
      <c r="O154" s="55"/>
      <c r="P154" s="55"/>
      <c r="Q154" s="63"/>
      <c r="R154" s="55"/>
      <c r="S154" s="55"/>
      <c r="T154" s="55"/>
      <c r="U154" s="58"/>
      <c r="V154" s="18"/>
      <c r="W154" s="66"/>
      <c r="X154" s="18"/>
      <c r="Y154" s="18"/>
      <c r="Z154" s="55"/>
      <c r="AA154" s="55"/>
      <c r="AB154" s="55"/>
      <c r="AC154" s="55"/>
      <c r="AD154" s="55"/>
      <c r="AE154" s="55"/>
      <c r="AF154" s="55"/>
      <c r="AG154" s="55"/>
      <c r="AH154" s="55"/>
      <c r="AI154" s="55"/>
      <c r="AJ154" s="55"/>
      <c r="AK154" s="55"/>
      <c r="AL154" s="55"/>
      <c r="AM154" s="55"/>
      <c r="AN154" s="55"/>
      <c r="AO154" s="55"/>
      <c r="AP154" s="17"/>
      <c r="AQ154" s="17"/>
      <c r="AR154" s="17"/>
      <c r="AS154" s="17"/>
      <c r="AT154" s="17"/>
      <c r="AU154" s="17"/>
      <c r="AV154" s="17"/>
      <c r="AW154" s="17"/>
      <c r="AX154" s="17"/>
      <c r="AY154" s="17"/>
      <c r="AZ154" s="17"/>
      <c r="BA154" s="17"/>
    </row>
    <row r="155" spans="2:53" ht="12.75">
      <c r="B155" s="14" t="s">
        <v>150</v>
      </c>
      <c r="C155" s="15" t="s">
        <v>150</v>
      </c>
      <c r="D155" s="16" t="s">
        <v>150</v>
      </c>
      <c r="E155" s="16" t="s">
        <v>150</v>
      </c>
      <c r="F155" s="19" t="s">
        <v>150</v>
      </c>
      <c r="G155" s="19" t="s">
        <v>150</v>
      </c>
      <c r="H155" s="17" t="s">
        <v>150</v>
      </c>
      <c r="I155" s="18" t="s">
        <v>150</v>
      </c>
      <c r="J155" s="18" t="s">
        <v>150</v>
      </c>
      <c r="K155" s="19" t="s">
        <v>150</v>
      </c>
      <c r="L155" s="19" t="s">
        <v>150</v>
      </c>
      <c r="M155" s="20"/>
      <c r="N155" s="20"/>
      <c r="O155" s="55"/>
      <c r="P155" s="55"/>
      <c r="Q155" s="63"/>
      <c r="R155" s="55"/>
      <c r="S155" s="55"/>
      <c r="T155" s="55"/>
      <c r="U155" s="58"/>
      <c r="V155" s="18"/>
      <c r="W155" s="66"/>
      <c r="X155" s="18"/>
      <c r="Y155" s="18"/>
      <c r="Z155" s="55"/>
      <c r="AA155" s="55"/>
      <c r="AB155" s="55"/>
      <c r="AC155" s="55"/>
      <c r="AD155" s="55"/>
      <c r="AE155" s="55"/>
      <c r="AF155" s="55"/>
      <c r="AG155" s="55"/>
      <c r="AH155" s="55"/>
      <c r="AI155" s="55"/>
      <c r="AJ155" s="55"/>
      <c r="AK155" s="55"/>
      <c r="AL155" s="55"/>
      <c r="AM155" s="55"/>
      <c r="AN155" s="55"/>
      <c r="AO155" s="55"/>
      <c r="AP155" s="17"/>
      <c r="AQ155" s="17"/>
      <c r="AR155" s="17"/>
      <c r="AS155" s="17"/>
      <c r="AT155" s="17"/>
      <c r="AU155" s="17"/>
      <c r="AV155" s="17"/>
      <c r="AW155" s="17"/>
      <c r="AX155" s="17"/>
      <c r="AY155" s="17"/>
      <c r="AZ155" s="17"/>
      <c r="BA155" s="17"/>
    </row>
    <row r="156" spans="2:53" ht="12.75">
      <c r="B156" s="14" t="s">
        <v>150</v>
      </c>
      <c r="C156" s="15" t="s">
        <v>150</v>
      </c>
      <c r="D156" s="16" t="s">
        <v>150</v>
      </c>
      <c r="E156" s="16" t="s">
        <v>150</v>
      </c>
      <c r="F156" s="19" t="s">
        <v>150</v>
      </c>
      <c r="G156" s="19" t="s">
        <v>150</v>
      </c>
      <c r="H156" s="17" t="s">
        <v>150</v>
      </c>
      <c r="I156" s="18" t="s">
        <v>150</v>
      </c>
      <c r="J156" s="18" t="s">
        <v>150</v>
      </c>
      <c r="K156" s="19" t="s">
        <v>150</v>
      </c>
      <c r="L156" s="19" t="s">
        <v>150</v>
      </c>
      <c r="M156" s="20"/>
      <c r="N156" s="20"/>
      <c r="O156" s="55"/>
      <c r="P156" s="55"/>
      <c r="Q156" s="63"/>
      <c r="R156" s="55"/>
      <c r="S156" s="55"/>
      <c r="T156" s="55"/>
      <c r="U156" s="58"/>
      <c r="V156" s="18"/>
      <c r="W156" s="66"/>
      <c r="X156" s="18"/>
      <c r="Y156" s="18"/>
      <c r="Z156" s="55"/>
      <c r="AA156" s="55"/>
      <c r="AB156" s="55"/>
      <c r="AC156" s="55"/>
      <c r="AD156" s="55"/>
      <c r="AE156" s="55"/>
      <c r="AF156" s="55"/>
      <c r="AG156" s="55"/>
      <c r="AH156" s="55"/>
      <c r="AI156" s="55"/>
      <c r="AJ156" s="55"/>
      <c r="AK156" s="55"/>
      <c r="AL156" s="55"/>
      <c r="AM156" s="55"/>
      <c r="AN156" s="55"/>
      <c r="AO156" s="55"/>
      <c r="AP156" s="17"/>
      <c r="AQ156" s="17"/>
      <c r="AR156" s="17"/>
      <c r="AS156" s="17"/>
      <c r="AT156" s="17"/>
      <c r="AU156" s="17"/>
      <c r="AV156" s="17"/>
      <c r="AW156" s="17"/>
      <c r="AX156" s="17"/>
      <c r="AY156" s="17"/>
      <c r="AZ156" s="17"/>
      <c r="BA156" s="17"/>
    </row>
    <row r="157" spans="2:53" ht="12.75">
      <c r="B157" s="14" t="s">
        <v>150</v>
      </c>
      <c r="C157" s="15" t="s">
        <v>150</v>
      </c>
      <c r="D157" s="16" t="s">
        <v>150</v>
      </c>
      <c r="E157" s="16" t="s">
        <v>150</v>
      </c>
      <c r="F157" s="19" t="s">
        <v>150</v>
      </c>
      <c r="G157" s="19" t="s">
        <v>150</v>
      </c>
      <c r="H157" s="17" t="s">
        <v>150</v>
      </c>
      <c r="I157" s="18" t="s">
        <v>150</v>
      </c>
      <c r="J157" s="18" t="s">
        <v>150</v>
      </c>
      <c r="K157" s="19" t="s">
        <v>150</v>
      </c>
      <c r="L157" s="19" t="s">
        <v>150</v>
      </c>
      <c r="M157" s="20"/>
      <c r="N157" s="20"/>
      <c r="O157" s="55"/>
      <c r="P157" s="55"/>
      <c r="Q157" s="63"/>
      <c r="R157" s="55"/>
      <c r="S157" s="55"/>
      <c r="T157" s="55"/>
      <c r="U157" s="58"/>
      <c r="V157" s="18"/>
      <c r="W157" s="66"/>
      <c r="X157" s="18"/>
      <c r="Y157" s="18"/>
      <c r="Z157" s="55"/>
      <c r="AA157" s="55"/>
      <c r="AB157" s="55"/>
      <c r="AC157" s="55"/>
      <c r="AD157" s="55"/>
      <c r="AE157" s="55"/>
      <c r="AF157" s="55"/>
      <c r="AG157" s="55"/>
      <c r="AH157" s="55"/>
      <c r="AI157" s="55"/>
      <c r="AJ157" s="55"/>
      <c r="AK157" s="55"/>
      <c r="AL157" s="55"/>
      <c r="AM157" s="55"/>
      <c r="AN157" s="55"/>
      <c r="AO157" s="55"/>
      <c r="AP157" s="17"/>
      <c r="AQ157" s="17"/>
      <c r="AR157" s="17"/>
      <c r="AS157" s="17"/>
      <c r="AT157" s="17"/>
      <c r="AU157" s="17"/>
      <c r="AV157" s="17"/>
      <c r="AW157" s="17"/>
      <c r="AX157" s="17"/>
      <c r="AY157" s="17"/>
      <c r="AZ157" s="17"/>
      <c r="BA157" s="17"/>
    </row>
    <row r="158" spans="2:53" ht="12.75">
      <c r="B158" s="14" t="s">
        <v>150</v>
      </c>
      <c r="C158" s="15" t="s">
        <v>150</v>
      </c>
      <c r="D158" s="16" t="s">
        <v>150</v>
      </c>
      <c r="E158" s="16" t="s">
        <v>150</v>
      </c>
      <c r="F158" s="19" t="s">
        <v>150</v>
      </c>
      <c r="G158" s="19" t="s">
        <v>150</v>
      </c>
      <c r="H158" s="17" t="s">
        <v>150</v>
      </c>
      <c r="I158" s="18" t="s">
        <v>150</v>
      </c>
      <c r="J158" s="18" t="s">
        <v>150</v>
      </c>
      <c r="K158" s="19" t="s">
        <v>150</v>
      </c>
      <c r="L158" s="19" t="s">
        <v>150</v>
      </c>
      <c r="M158" s="20"/>
      <c r="N158" s="20"/>
      <c r="O158" s="55"/>
      <c r="P158" s="55"/>
      <c r="Q158" s="63"/>
      <c r="R158" s="55"/>
      <c r="S158" s="55"/>
      <c r="T158" s="55"/>
      <c r="U158" s="58"/>
      <c r="V158" s="18"/>
      <c r="W158" s="66"/>
      <c r="X158" s="18"/>
      <c r="Y158" s="18"/>
      <c r="Z158" s="55"/>
      <c r="AA158" s="55"/>
      <c r="AB158" s="55"/>
      <c r="AC158" s="55"/>
      <c r="AD158" s="55"/>
      <c r="AE158" s="55"/>
      <c r="AF158" s="55"/>
      <c r="AG158" s="55"/>
      <c r="AH158" s="55"/>
      <c r="AI158" s="55"/>
      <c r="AJ158" s="55"/>
      <c r="AK158" s="55"/>
      <c r="AL158" s="55"/>
      <c r="AM158" s="55"/>
      <c r="AN158" s="55"/>
      <c r="AO158" s="55"/>
      <c r="AP158" s="17"/>
      <c r="AQ158" s="17"/>
      <c r="AR158" s="17"/>
      <c r="AS158" s="17"/>
      <c r="AT158" s="17"/>
      <c r="AU158" s="17"/>
      <c r="AV158" s="17"/>
      <c r="AW158" s="17"/>
      <c r="AX158" s="17"/>
      <c r="AY158" s="17"/>
      <c r="AZ158" s="17"/>
      <c r="BA158" s="17"/>
    </row>
    <row r="159" spans="2:53" ht="12.75">
      <c r="B159" s="14" t="s">
        <v>150</v>
      </c>
      <c r="C159" s="15" t="s">
        <v>150</v>
      </c>
      <c r="D159" s="16" t="s">
        <v>150</v>
      </c>
      <c r="E159" s="16" t="s">
        <v>150</v>
      </c>
      <c r="F159" s="19" t="s">
        <v>150</v>
      </c>
      <c r="G159" s="19" t="s">
        <v>150</v>
      </c>
      <c r="H159" s="17" t="s">
        <v>150</v>
      </c>
      <c r="I159" s="18" t="s">
        <v>150</v>
      </c>
      <c r="J159" s="18" t="s">
        <v>150</v>
      </c>
      <c r="K159" s="19" t="s">
        <v>150</v>
      </c>
      <c r="L159" s="19" t="s">
        <v>150</v>
      </c>
      <c r="M159" s="20"/>
      <c r="N159" s="20"/>
      <c r="O159" s="55"/>
      <c r="P159" s="55"/>
      <c r="Q159" s="63"/>
      <c r="R159" s="55"/>
      <c r="S159" s="55"/>
      <c r="T159" s="55"/>
      <c r="U159" s="58"/>
      <c r="V159" s="18"/>
      <c r="W159" s="66"/>
      <c r="X159" s="18"/>
      <c r="Y159" s="18"/>
      <c r="Z159" s="55"/>
      <c r="AA159" s="55"/>
      <c r="AB159" s="55"/>
      <c r="AC159" s="55"/>
      <c r="AD159" s="55"/>
      <c r="AE159" s="55"/>
      <c r="AF159" s="55"/>
      <c r="AG159" s="55"/>
      <c r="AH159" s="55"/>
      <c r="AI159" s="55"/>
      <c r="AJ159" s="55"/>
      <c r="AK159" s="55"/>
      <c r="AL159" s="55"/>
      <c r="AM159" s="55"/>
      <c r="AN159" s="55"/>
      <c r="AO159" s="55"/>
      <c r="AP159" s="17"/>
      <c r="AQ159" s="17"/>
      <c r="AR159" s="17"/>
      <c r="AS159" s="17"/>
      <c r="AT159" s="17"/>
      <c r="AU159" s="17"/>
      <c r="AV159" s="17"/>
      <c r="AW159" s="17"/>
      <c r="AX159" s="17"/>
      <c r="AY159" s="17"/>
      <c r="AZ159" s="17"/>
      <c r="BA159" s="17"/>
    </row>
    <row r="160" spans="2:53" ht="12.75">
      <c r="B160" s="14" t="s">
        <v>150</v>
      </c>
      <c r="C160" s="15" t="s">
        <v>150</v>
      </c>
      <c r="D160" s="16" t="s">
        <v>150</v>
      </c>
      <c r="E160" s="16" t="s">
        <v>150</v>
      </c>
      <c r="F160" s="19" t="s">
        <v>150</v>
      </c>
      <c r="G160" s="19" t="s">
        <v>150</v>
      </c>
      <c r="H160" s="17" t="s">
        <v>150</v>
      </c>
      <c r="I160" s="18" t="s">
        <v>150</v>
      </c>
      <c r="J160" s="18" t="s">
        <v>150</v>
      </c>
      <c r="K160" s="19" t="s">
        <v>150</v>
      </c>
      <c r="L160" s="19" t="s">
        <v>150</v>
      </c>
      <c r="M160" s="20"/>
      <c r="N160" s="20"/>
      <c r="O160" s="55"/>
      <c r="P160" s="55"/>
      <c r="Q160" s="63"/>
      <c r="R160" s="55"/>
      <c r="S160" s="55"/>
      <c r="T160" s="55"/>
      <c r="U160" s="58"/>
      <c r="V160" s="18"/>
      <c r="W160" s="66"/>
      <c r="X160" s="18"/>
      <c r="Y160" s="18"/>
      <c r="Z160" s="55"/>
      <c r="AA160" s="55"/>
      <c r="AB160" s="55"/>
      <c r="AC160" s="55"/>
      <c r="AD160" s="55"/>
      <c r="AE160" s="55"/>
      <c r="AF160" s="55"/>
      <c r="AG160" s="55"/>
      <c r="AH160" s="55"/>
      <c r="AI160" s="55"/>
      <c r="AJ160" s="55"/>
      <c r="AK160" s="55"/>
      <c r="AL160" s="55"/>
      <c r="AM160" s="55"/>
      <c r="AN160" s="55"/>
      <c r="AO160" s="55"/>
      <c r="AP160" s="17"/>
      <c r="AQ160" s="17"/>
      <c r="AR160" s="17"/>
      <c r="AS160" s="17"/>
      <c r="AT160" s="17"/>
      <c r="AU160" s="17"/>
      <c r="AV160" s="17"/>
      <c r="AW160" s="17"/>
      <c r="AX160" s="17"/>
      <c r="AY160" s="17"/>
      <c r="AZ160" s="17"/>
      <c r="BA160" s="17"/>
    </row>
    <row r="161" spans="2:53" ht="12.75">
      <c r="B161" s="14" t="s">
        <v>150</v>
      </c>
      <c r="C161" s="15" t="s">
        <v>150</v>
      </c>
      <c r="D161" s="16" t="s">
        <v>150</v>
      </c>
      <c r="E161" s="16" t="s">
        <v>150</v>
      </c>
      <c r="F161" s="19" t="s">
        <v>150</v>
      </c>
      <c r="G161" s="19" t="s">
        <v>150</v>
      </c>
      <c r="H161" s="17" t="s">
        <v>150</v>
      </c>
      <c r="I161" s="18" t="s">
        <v>150</v>
      </c>
      <c r="J161" s="18" t="s">
        <v>150</v>
      </c>
      <c r="K161" s="19" t="s">
        <v>150</v>
      </c>
      <c r="L161" s="19" t="s">
        <v>150</v>
      </c>
      <c r="M161" s="20"/>
      <c r="N161" s="20"/>
      <c r="O161" s="55"/>
      <c r="P161" s="55"/>
      <c r="Q161" s="63"/>
      <c r="R161" s="55"/>
      <c r="S161" s="55"/>
      <c r="T161" s="55"/>
      <c r="U161" s="58"/>
      <c r="V161" s="18"/>
      <c r="W161" s="66"/>
      <c r="X161" s="18"/>
      <c r="Y161" s="18"/>
      <c r="Z161" s="55"/>
      <c r="AA161" s="55"/>
      <c r="AB161" s="55"/>
      <c r="AC161" s="55"/>
      <c r="AD161" s="55"/>
      <c r="AE161" s="55"/>
      <c r="AF161" s="55"/>
      <c r="AG161" s="55"/>
      <c r="AH161" s="55"/>
      <c r="AI161" s="55"/>
      <c r="AJ161" s="55"/>
      <c r="AK161" s="55"/>
      <c r="AL161" s="55"/>
      <c r="AM161" s="55"/>
      <c r="AN161" s="55"/>
      <c r="AO161" s="55"/>
      <c r="AP161" s="17"/>
      <c r="AQ161" s="17"/>
      <c r="AR161" s="17"/>
      <c r="AS161" s="17"/>
      <c r="AT161" s="17"/>
      <c r="AU161" s="17"/>
      <c r="AV161" s="17"/>
      <c r="AW161" s="17"/>
      <c r="AX161" s="17"/>
      <c r="AY161" s="17"/>
      <c r="AZ161" s="17"/>
      <c r="BA161" s="17"/>
    </row>
    <row r="162" spans="2:53" ht="12.75">
      <c r="B162" s="14" t="s">
        <v>150</v>
      </c>
      <c r="C162" s="15" t="s">
        <v>150</v>
      </c>
      <c r="D162" s="16" t="s">
        <v>150</v>
      </c>
      <c r="E162" s="16" t="s">
        <v>150</v>
      </c>
      <c r="F162" s="19" t="s">
        <v>150</v>
      </c>
      <c r="G162" s="19" t="s">
        <v>150</v>
      </c>
      <c r="H162" s="17" t="s">
        <v>150</v>
      </c>
      <c r="I162" s="18" t="s">
        <v>150</v>
      </c>
      <c r="J162" s="18" t="s">
        <v>150</v>
      </c>
      <c r="K162" s="19" t="s">
        <v>150</v>
      </c>
      <c r="L162" s="19" t="s">
        <v>150</v>
      </c>
      <c r="M162" s="20"/>
      <c r="N162" s="20"/>
      <c r="O162" s="55"/>
      <c r="P162" s="55"/>
      <c r="Q162" s="63"/>
      <c r="R162" s="55"/>
      <c r="S162" s="55"/>
      <c r="T162" s="55"/>
      <c r="U162" s="58"/>
      <c r="V162" s="18"/>
      <c r="W162" s="66"/>
      <c r="X162" s="18"/>
      <c r="Y162" s="18"/>
      <c r="Z162" s="55"/>
      <c r="AA162" s="55"/>
      <c r="AB162" s="55"/>
      <c r="AC162" s="55"/>
      <c r="AD162" s="55"/>
      <c r="AE162" s="55"/>
      <c r="AF162" s="55"/>
      <c r="AG162" s="55"/>
      <c r="AH162" s="55"/>
      <c r="AI162" s="55"/>
      <c r="AJ162" s="55"/>
      <c r="AK162" s="55"/>
      <c r="AL162" s="55"/>
      <c r="AM162" s="55"/>
      <c r="AN162" s="55"/>
      <c r="AO162" s="55"/>
      <c r="AP162" s="17"/>
      <c r="AQ162" s="17"/>
      <c r="AR162" s="17"/>
      <c r="AS162" s="17"/>
      <c r="AT162" s="17"/>
      <c r="AU162" s="17"/>
      <c r="AV162" s="17"/>
      <c r="AW162" s="17"/>
      <c r="AX162" s="17"/>
      <c r="AY162" s="17"/>
      <c r="AZ162" s="17"/>
      <c r="BA162" s="17"/>
    </row>
    <row r="163" spans="2:53" ht="12.75">
      <c r="B163" s="14" t="s">
        <v>150</v>
      </c>
      <c r="C163" s="15" t="s">
        <v>150</v>
      </c>
      <c r="D163" s="16" t="s">
        <v>150</v>
      </c>
      <c r="E163" s="16" t="s">
        <v>150</v>
      </c>
      <c r="F163" s="19" t="s">
        <v>150</v>
      </c>
      <c r="G163" s="19" t="s">
        <v>150</v>
      </c>
      <c r="H163" s="17" t="s">
        <v>150</v>
      </c>
      <c r="I163" s="18" t="s">
        <v>150</v>
      </c>
      <c r="J163" s="18" t="s">
        <v>150</v>
      </c>
      <c r="K163" s="19" t="s">
        <v>150</v>
      </c>
      <c r="L163" s="19" t="s">
        <v>150</v>
      </c>
      <c r="M163" s="20"/>
      <c r="N163" s="20"/>
      <c r="O163" s="55"/>
      <c r="P163" s="55"/>
      <c r="Q163" s="63"/>
      <c r="R163" s="55"/>
      <c r="S163" s="55"/>
      <c r="T163" s="55"/>
      <c r="U163" s="58"/>
      <c r="V163" s="18"/>
      <c r="W163" s="66"/>
      <c r="X163" s="18"/>
      <c r="Y163" s="18"/>
      <c r="Z163" s="55"/>
      <c r="AA163" s="55"/>
      <c r="AB163" s="55"/>
      <c r="AC163" s="55"/>
      <c r="AD163" s="55"/>
      <c r="AE163" s="55"/>
      <c r="AF163" s="55"/>
      <c r="AG163" s="55"/>
      <c r="AH163" s="55"/>
      <c r="AI163" s="55"/>
      <c r="AJ163" s="55"/>
      <c r="AK163" s="55"/>
      <c r="AL163" s="55"/>
      <c r="AM163" s="55"/>
      <c r="AN163" s="55"/>
      <c r="AO163" s="55"/>
      <c r="AP163" s="17"/>
      <c r="AQ163" s="17"/>
      <c r="AR163" s="17"/>
      <c r="AS163" s="17"/>
      <c r="AT163" s="17"/>
      <c r="AU163" s="17"/>
      <c r="AV163" s="17"/>
      <c r="AW163" s="17"/>
      <c r="AX163" s="17"/>
      <c r="AY163" s="17"/>
      <c r="AZ163" s="17"/>
      <c r="BA163" s="17"/>
    </row>
    <row r="164" spans="2:53" ht="12.75">
      <c r="B164" s="14" t="s">
        <v>150</v>
      </c>
      <c r="C164" s="15" t="s">
        <v>150</v>
      </c>
      <c r="D164" s="16" t="s">
        <v>150</v>
      </c>
      <c r="E164" s="16" t="s">
        <v>150</v>
      </c>
      <c r="F164" s="19" t="s">
        <v>150</v>
      </c>
      <c r="G164" s="19" t="s">
        <v>150</v>
      </c>
      <c r="H164" s="17" t="s">
        <v>150</v>
      </c>
      <c r="I164" s="18" t="s">
        <v>150</v>
      </c>
      <c r="J164" s="18" t="s">
        <v>150</v>
      </c>
      <c r="K164" s="19" t="s">
        <v>150</v>
      </c>
      <c r="L164" s="19" t="s">
        <v>150</v>
      </c>
      <c r="M164" s="20"/>
      <c r="N164" s="20"/>
      <c r="O164" s="55"/>
      <c r="P164" s="55"/>
      <c r="Q164" s="63"/>
      <c r="R164" s="55"/>
      <c r="S164" s="55"/>
      <c r="T164" s="55"/>
      <c r="U164" s="58"/>
      <c r="V164" s="18"/>
      <c r="W164" s="66"/>
      <c r="X164" s="18"/>
      <c r="Y164" s="18"/>
      <c r="Z164" s="55"/>
      <c r="AA164" s="55"/>
      <c r="AB164" s="55"/>
      <c r="AC164" s="55"/>
      <c r="AD164" s="55"/>
      <c r="AE164" s="55"/>
      <c r="AF164" s="55"/>
      <c r="AG164" s="55"/>
      <c r="AH164" s="55"/>
      <c r="AI164" s="55"/>
      <c r="AJ164" s="55"/>
      <c r="AK164" s="55"/>
      <c r="AL164" s="55"/>
      <c r="AM164" s="55"/>
      <c r="AN164" s="55"/>
      <c r="AO164" s="55"/>
      <c r="AP164" s="17"/>
      <c r="AQ164" s="17"/>
      <c r="AR164" s="17"/>
      <c r="AS164" s="17"/>
      <c r="AT164" s="17"/>
      <c r="AU164" s="17"/>
      <c r="AV164" s="17"/>
      <c r="AW164" s="17"/>
      <c r="AX164" s="17"/>
      <c r="AY164" s="17"/>
      <c r="AZ164" s="17"/>
      <c r="BA164" s="17"/>
    </row>
    <row r="165" spans="2:53" ht="12.75">
      <c r="B165" s="14" t="s">
        <v>150</v>
      </c>
      <c r="C165" s="15" t="s">
        <v>150</v>
      </c>
      <c r="D165" s="16" t="s">
        <v>150</v>
      </c>
      <c r="E165" s="16" t="s">
        <v>150</v>
      </c>
      <c r="F165" s="19" t="s">
        <v>150</v>
      </c>
      <c r="G165" s="19" t="s">
        <v>150</v>
      </c>
      <c r="H165" s="17" t="s">
        <v>150</v>
      </c>
      <c r="I165" s="18" t="s">
        <v>150</v>
      </c>
      <c r="J165" s="18" t="s">
        <v>150</v>
      </c>
      <c r="K165" s="19" t="s">
        <v>150</v>
      </c>
      <c r="L165" s="19" t="s">
        <v>150</v>
      </c>
      <c r="M165" s="20"/>
      <c r="N165" s="20"/>
      <c r="O165" s="55"/>
      <c r="P165" s="55"/>
      <c r="Q165" s="63"/>
      <c r="R165" s="55"/>
      <c r="S165" s="55"/>
      <c r="T165" s="55"/>
      <c r="U165" s="58"/>
      <c r="V165" s="18"/>
      <c r="W165" s="66"/>
      <c r="X165" s="18"/>
      <c r="Y165" s="18"/>
      <c r="Z165" s="55"/>
      <c r="AA165" s="55"/>
      <c r="AB165" s="55"/>
      <c r="AC165" s="55"/>
      <c r="AD165" s="55"/>
      <c r="AE165" s="55"/>
      <c r="AF165" s="55"/>
      <c r="AG165" s="55"/>
      <c r="AH165" s="55"/>
      <c r="AI165" s="55"/>
      <c r="AJ165" s="55"/>
      <c r="AK165" s="55"/>
      <c r="AL165" s="55"/>
      <c r="AM165" s="55"/>
      <c r="AN165" s="55"/>
      <c r="AO165" s="55"/>
      <c r="AP165" s="17"/>
      <c r="AQ165" s="17"/>
      <c r="AR165" s="17"/>
      <c r="AS165" s="17"/>
      <c r="AT165" s="17"/>
      <c r="AU165" s="17"/>
      <c r="AV165" s="17"/>
      <c r="AW165" s="17"/>
      <c r="AX165" s="17"/>
      <c r="AY165" s="17"/>
      <c r="AZ165" s="17"/>
      <c r="BA165" s="17"/>
    </row>
    <row r="166" spans="2:53" ht="12.75">
      <c r="B166" s="14" t="s">
        <v>150</v>
      </c>
      <c r="C166" s="15" t="s">
        <v>150</v>
      </c>
      <c r="D166" s="16" t="s">
        <v>150</v>
      </c>
      <c r="E166" s="16" t="s">
        <v>150</v>
      </c>
      <c r="F166" s="19" t="s">
        <v>150</v>
      </c>
      <c r="G166" s="19" t="s">
        <v>150</v>
      </c>
      <c r="H166" s="17" t="s">
        <v>150</v>
      </c>
      <c r="I166" s="18" t="s">
        <v>150</v>
      </c>
      <c r="J166" s="18" t="s">
        <v>150</v>
      </c>
      <c r="K166" s="19" t="s">
        <v>150</v>
      </c>
      <c r="L166" s="19" t="s">
        <v>150</v>
      </c>
      <c r="M166" s="20"/>
      <c r="N166" s="20"/>
      <c r="O166" s="55"/>
      <c r="P166" s="55"/>
      <c r="Q166" s="63"/>
      <c r="R166" s="55"/>
      <c r="S166" s="55"/>
      <c r="T166" s="55"/>
      <c r="U166" s="58"/>
      <c r="V166" s="18"/>
      <c r="W166" s="66"/>
      <c r="X166" s="18"/>
      <c r="Y166" s="18"/>
      <c r="Z166" s="55"/>
      <c r="AA166" s="55"/>
      <c r="AB166" s="55"/>
      <c r="AC166" s="55"/>
      <c r="AD166" s="55"/>
      <c r="AE166" s="55"/>
      <c r="AF166" s="55"/>
      <c r="AG166" s="55"/>
      <c r="AH166" s="55"/>
      <c r="AI166" s="55"/>
      <c r="AJ166" s="55"/>
      <c r="AK166" s="55"/>
      <c r="AL166" s="55"/>
      <c r="AM166" s="55"/>
      <c r="AN166" s="55"/>
      <c r="AO166" s="55"/>
      <c r="AP166" s="17"/>
      <c r="AQ166" s="17"/>
      <c r="AR166" s="17"/>
      <c r="AS166" s="17"/>
      <c r="AT166" s="17"/>
      <c r="AU166" s="17"/>
      <c r="AV166" s="17"/>
      <c r="AW166" s="17"/>
      <c r="AX166" s="17"/>
      <c r="AY166" s="17"/>
      <c r="AZ166" s="17"/>
      <c r="BA166" s="17"/>
    </row>
    <row r="167" spans="2:53" ht="12.75">
      <c r="B167" s="14" t="s">
        <v>150</v>
      </c>
      <c r="C167" s="15" t="s">
        <v>150</v>
      </c>
      <c r="D167" s="16" t="s">
        <v>150</v>
      </c>
      <c r="E167" s="16" t="s">
        <v>150</v>
      </c>
      <c r="F167" s="19" t="s">
        <v>150</v>
      </c>
      <c r="G167" s="19" t="s">
        <v>150</v>
      </c>
      <c r="H167" s="17" t="s">
        <v>150</v>
      </c>
      <c r="I167" s="18" t="s">
        <v>150</v>
      </c>
      <c r="J167" s="18" t="s">
        <v>150</v>
      </c>
      <c r="K167" s="19" t="s">
        <v>150</v>
      </c>
      <c r="L167" s="19" t="s">
        <v>150</v>
      </c>
      <c r="M167" s="20"/>
      <c r="N167" s="20"/>
      <c r="O167" s="55"/>
      <c r="P167" s="55"/>
      <c r="Q167" s="63"/>
      <c r="R167" s="55"/>
      <c r="S167" s="55"/>
      <c r="T167" s="55"/>
      <c r="U167" s="58"/>
      <c r="V167" s="18"/>
      <c r="W167" s="66"/>
      <c r="X167" s="18"/>
      <c r="Y167" s="18"/>
      <c r="Z167" s="55"/>
      <c r="AA167" s="55"/>
      <c r="AB167" s="55"/>
      <c r="AC167" s="55"/>
      <c r="AD167" s="55"/>
      <c r="AE167" s="55"/>
      <c r="AF167" s="55"/>
      <c r="AG167" s="55"/>
      <c r="AH167" s="55"/>
      <c r="AI167" s="55"/>
      <c r="AJ167" s="55"/>
      <c r="AK167" s="55"/>
      <c r="AL167" s="55"/>
      <c r="AM167" s="55"/>
      <c r="AN167" s="55"/>
      <c r="AO167" s="55"/>
      <c r="AP167" s="17"/>
      <c r="AQ167" s="17"/>
      <c r="AR167" s="17"/>
      <c r="AS167" s="17"/>
      <c r="AT167" s="17"/>
      <c r="AU167" s="17"/>
      <c r="AV167" s="17"/>
      <c r="AW167" s="17"/>
      <c r="AX167" s="17"/>
      <c r="AY167" s="17"/>
      <c r="AZ167" s="17"/>
      <c r="BA167" s="17"/>
    </row>
    <row r="168" spans="2:53" ht="12.75">
      <c r="B168" s="14" t="s">
        <v>150</v>
      </c>
      <c r="C168" s="15" t="s">
        <v>150</v>
      </c>
      <c r="D168" s="16" t="s">
        <v>150</v>
      </c>
      <c r="E168" s="16" t="s">
        <v>150</v>
      </c>
      <c r="F168" s="19" t="s">
        <v>150</v>
      </c>
      <c r="G168" s="19" t="s">
        <v>150</v>
      </c>
      <c r="H168" s="17" t="s">
        <v>150</v>
      </c>
      <c r="I168" s="18" t="s">
        <v>150</v>
      </c>
      <c r="J168" s="18" t="s">
        <v>150</v>
      </c>
      <c r="K168" s="19" t="s">
        <v>150</v>
      </c>
      <c r="L168" s="19" t="s">
        <v>150</v>
      </c>
      <c r="M168" s="20"/>
      <c r="N168" s="20"/>
      <c r="O168" s="55"/>
      <c r="P168" s="55"/>
      <c r="Q168" s="63"/>
      <c r="R168" s="55"/>
      <c r="S168" s="55"/>
      <c r="T168" s="55"/>
      <c r="U168" s="58"/>
      <c r="V168" s="18"/>
      <c r="W168" s="66"/>
      <c r="X168" s="18"/>
      <c r="Y168" s="18"/>
      <c r="Z168" s="55"/>
      <c r="AA168" s="55"/>
      <c r="AB168" s="55"/>
      <c r="AC168" s="55"/>
      <c r="AD168" s="55"/>
      <c r="AE168" s="55"/>
      <c r="AF168" s="55"/>
      <c r="AG168" s="55"/>
      <c r="AH168" s="55"/>
      <c r="AI168" s="55"/>
      <c r="AJ168" s="55"/>
      <c r="AK168" s="55"/>
      <c r="AL168" s="55"/>
      <c r="AM168" s="55"/>
      <c r="AN168" s="55"/>
      <c r="AO168" s="55"/>
      <c r="AP168" s="17"/>
      <c r="AQ168" s="17"/>
      <c r="AR168" s="17"/>
      <c r="AS168" s="17"/>
      <c r="AT168" s="17"/>
      <c r="AU168" s="17"/>
      <c r="AV168" s="17"/>
      <c r="AW168" s="17"/>
      <c r="AX168" s="17"/>
      <c r="AY168" s="17"/>
      <c r="AZ168" s="17"/>
      <c r="BA168" s="17"/>
    </row>
    <row r="169" spans="2:53" ht="12.75">
      <c r="B169" s="14" t="s">
        <v>150</v>
      </c>
      <c r="C169" s="15" t="s">
        <v>150</v>
      </c>
      <c r="D169" s="16" t="s">
        <v>150</v>
      </c>
      <c r="E169" s="16" t="s">
        <v>150</v>
      </c>
      <c r="F169" s="19" t="s">
        <v>150</v>
      </c>
      <c r="G169" s="19" t="s">
        <v>150</v>
      </c>
      <c r="H169" s="17" t="s">
        <v>150</v>
      </c>
      <c r="I169" s="18" t="s">
        <v>150</v>
      </c>
      <c r="J169" s="18" t="s">
        <v>150</v>
      </c>
      <c r="K169" s="19" t="s">
        <v>150</v>
      </c>
      <c r="L169" s="19" t="s">
        <v>150</v>
      </c>
      <c r="M169" s="20"/>
      <c r="N169" s="20"/>
      <c r="O169" s="55"/>
      <c r="P169" s="55"/>
      <c r="Q169" s="63"/>
      <c r="R169" s="55"/>
      <c r="S169" s="55"/>
      <c r="T169" s="55"/>
      <c r="U169" s="58"/>
      <c r="V169" s="18"/>
      <c r="W169" s="66"/>
      <c r="X169" s="18"/>
      <c r="Y169" s="18"/>
      <c r="Z169" s="55"/>
      <c r="AA169" s="55"/>
      <c r="AB169" s="55"/>
      <c r="AC169" s="55"/>
      <c r="AD169" s="55"/>
      <c r="AE169" s="55"/>
      <c r="AF169" s="55"/>
      <c r="AG169" s="55"/>
      <c r="AH169" s="55"/>
      <c r="AI169" s="55"/>
      <c r="AJ169" s="55"/>
      <c r="AK169" s="55"/>
      <c r="AL169" s="55"/>
      <c r="AM169" s="55"/>
      <c r="AN169" s="55"/>
      <c r="AO169" s="55"/>
      <c r="AP169" s="17"/>
      <c r="AQ169" s="17"/>
      <c r="AR169" s="17"/>
      <c r="AS169" s="17"/>
      <c r="AT169" s="17"/>
      <c r="AU169" s="17"/>
      <c r="AV169" s="17"/>
      <c r="AW169" s="17"/>
      <c r="AX169" s="17"/>
      <c r="AY169" s="17"/>
      <c r="AZ169" s="17"/>
      <c r="BA169" s="17"/>
    </row>
    <row r="170" spans="2:53" ht="12.75">
      <c r="B170" s="14" t="s">
        <v>150</v>
      </c>
      <c r="C170" s="15" t="s">
        <v>150</v>
      </c>
      <c r="D170" s="16" t="s">
        <v>150</v>
      </c>
      <c r="E170" s="16" t="s">
        <v>150</v>
      </c>
      <c r="F170" s="19" t="s">
        <v>150</v>
      </c>
      <c r="G170" s="19" t="s">
        <v>150</v>
      </c>
      <c r="H170" s="17" t="s">
        <v>150</v>
      </c>
      <c r="I170" s="18" t="s">
        <v>150</v>
      </c>
      <c r="J170" s="18" t="s">
        <v>150</v>
      </c>
      <c r="K170" s="19" t="s">
        <v>150</v>
      </c>
      <c r="L170" s="19" t="s">
        <v>150</v>
      </c>
      <c r="M170" s="20"/>
      <c r="N170" s="20"/>
      <c r="O170" s="55"/>
      <c r="P170" s="55"/>
      <c r="Q170" s="63"/>
      <c r="R170" s="55"/>
      <c r="S170" s="55"/>
      <c r="T170" s="55"/>
      <c r="U170" s="58"/>
      <c r="V170" s="18"/>
      <c r="W170" s="66"/>
      <c r="X170" s="18"/>
      <c r="Y170" s="18"/>
      <c r="Z170" s="55"/>
      <c r="AA170" s="55"/>
      <c r="AB170" s="55"/>
      <c r="AC170" s="55"/>
      <c r="AD170" s="55"/>
      <c r="AE170" s="55"/>
      <c r="AF170" s="55"/>
      <c r="AG170" s="55"/>
      <c r="AH170" s="55"/>
      <c r="AI170" s="55"/>
      <c r="AJ170" s="55"/>
      <c r="AK170" s="55"/>
      <c r="AL170" s="55"/>
      <c r="AM170" s="55"/>
      <c r="AN170" s="55"/>
      <c r="AO170" s="55"/>
      <c r="AP170" s="17"/>
      <c r="AQ170" s="17"/>
      <c r="AR170" s="17"/>
      <c r="AS170" s="17"/>
      <c r="AT170" s="17"/>
      <c r="AU170" s="17"/>
      <c r="AV170" s="17"/>
      <c r="AW170" s="17"/>
      <c r="AX170" s="17"/>
      <c r="AY170" s="17"/>
      <c r="AZ170" s="17"/>
      <c r="BA170" s="17"/>
    </row>
    <row r="171" spans="2:53" ht="12.75">
      <c r="B171" s="14" t="s">
        <v>150</v>
      </c>
      <c r="C171" s="15" t="s">
        <v>150</v>
      </c>
      <c r="D171" s="16" t="s">
        <v>150</v>
      </c>
      <c r="E171" s="16" t="s">
        <v>150</v>
      </c>
      <c r="F171" s="19" t="s">
        <v>150</v>
      </c>
      <c r="G171" s="19" t="s">
        <v>150</v>
      </c>
      <c r="H171" s="17" t="s">
        <v>150</v>
      </c>
      <c r="I171" s="18" t="s">
        <v>150</v>
      </c>
      <c r="J171" s="18" t="s">
        <v>150</v>
      </c>
      <c r="K171" s="19" t="s">
        <v>150</v>
      </c>
      <c r="L171" s="19" t="s">
        <v>150</v>
      </c>
      <c r="M171" s="20"/>
      <c r="N171" s="20"/>
      <c r="O171" s="55"/>
      <c r="P171" s="55"/>
      <c r="Q171" s="63"/>
      <c r="R171" s="55"/>
      <c r="S171" s="55"/>
      <c r="T171" s="55"/>
      <c r="U171" s="58"/>
      <c r="V171" s="18"/>
      <c r="W171" s="66"/>
      <c r="X171" s="18"/>
      <c r="Y171" s="18"/>
      <c r="Z171" s="55"/>
      <c r="AA171" s="55"/>
      <c r="AB171" s="55"/>
      <c r="AC171" s="55"/>
      <c r="AD171" s="55"/>
      <c r="AE171" s="55"/>
      <c r="AF171" s="55"/>
      <c r="AG171" s="55"/>
      <c r="AH171" s="55"/>
      <c r="AI171" s="55"/>
      <c r="AJ171" s="55"/>
      <c r="AK171" s="55"/>
      <c r="AL171" s="55"/>
      <c r="AM171" s="55"/>
      <c r="AN171" s="55"/>
      <c r="AO171" s="55"/>
      <c r="AP171" s="17"/>
      <c r="AQ171" s="17"/>
      <c r="AR171" s="17"/>
      <c r="AS171" s="17"/>
      <c r="AT171" s="17"/>
      <c r="AU171" s="17"/>
      <c r="AV171" s="17"/>
      <c r="AW171" s="17"/>
      <c r="AX171" s="17"/>
      <c r="AY171" s="17"/>
      <c r="AZ171" s="17"/>
      <c r="BA171" s="17"/>
    </row>
    <row r="172" spans="2:53" ht="12.75">
      <c r="B172" s="14" t="s">
        <v>150</v>
      </c>
      <c r="C172" s="15" t="s">
        <v>150</v>
      </c>
      <c r="D172" s="16" t="s">
        <v>150</v>
      </c>
      <c r="E172" s="16" t="s">
        <v>150</v>
      </c>
      <c r="F172" s="19" t="s">
        <v>150</v>
      </c>
      <c r="G172" s="19" t="s">
        <v>150</v>
      </c>
      <c r="H172" s="17" t="s">
        <v>150</v>
      </c>
      <c r="I172" s="18" t="s">
        <v>150</v>
      </c>
      <c r="J172" s="18" t="s">
        <v>150</v>
      </c>
      <c r="K172" s="19" t="s">
        <v>150</v>
      </c>
      <c r="L172" s="19" t="s">
        <v>150</v>
      </c>
      <c r="M172" s="20"/>
      <c r="N172" s="20"/>
      <c r="O172" s="55"/>
      <c r="P172" s="55"/>
      <c r="Q172" s="63"/>
      <c r="R172" s="55"/>
      <c r="S172" s="55"/>
      <c r="T172" s="55"/>
      <c r="U172" s="58"/>
      <c r="V172" s="18"/>
      <c r="W172" s="66"/>
      <c r="X172" s="18"/>
      <c r="Y172" s="18"/>
      <c r="Z172" s="55"/>
      <c r="AA172" s="55"/>
      <c r="AB172" s="55"/>
      <c r="AC172" s="55"/>
      <c r="AD172" s="55"/>
      <c r="AE172" s="55"/>
      <c r="AF172" s="55"/>
      <c r="AG172" s="55"/>
      <c r="AH172" s="55"/>
      <c r="AI172" s="55"/>
      <c r="AJ172" s="55"/>
      <c r="AK172" s="55"/>
      <c r="AL172" s="55"/>
      <c r="AM172" s="55"/>
      <c r="AN172" s="55"/>
      <c r="AO172" s="55"/>
      <c r="AP172" s="17"/>
      <c r="AQ172" s="17"/>
      <c r="AR172" s="17"/>
      <c r="AS172" s="17"/>
      <c r="AT172" s="17"/>
      <c r="AU172" s="17"/>
      <c r="AV172" s="17"/>
      <c r="AW172" s="17"/>
      <c r="AX172" s="17"/>
      <c r="AY172" s="17"/>
      <c r="AZ172" s="17"/>
      <c r="BA172" s="17"/>
    </row>
    <row r="173" spans="2:53" ht="12.75">
      <c r="B173" s="14" t="s">
        <v>150</v>
      </c>
      <c r="C173" s="15" t="s">
        <v>150</v>
      </c>
      <c r="D173" s="16" t="s">
        <v>150</v>
      </c>
      <c r="E173" s="16" t="s">
        <v>150</v>
      </c>
      <c r="F173" s="19" t="s">
        <v>150</v>
      </c>
      <c r="G173" s="19" t="s">
        <v>150</v>
      </c>
      <c r="H173" s="17" t="s">
        <v>150</v>
      </c>
      <c r="I173" s="18" t="s">
        <v>150</v>
      </c>
      <c r="J173" s="18" t="s">
        <v>150</v>
      </c>
      <c r="K173" s="19" t="s">
        <v>150</v>
      </c>
      <c r="L173" s="19" t="s">
        <v>150</v>
      </c>
      <c r="M173" s="20"/>
      <c r="N173" s="20"/>
      <c r="O173" s="55"/>
      <c r="P173" s="55"/>
      <c r="Q173" s="63"/>
      <c r="R173" s="55"/>
      <c r="S173" s="55"/>
      <c r="T173" s="55"/>
      <c r="U173" s="58"/>
      <c r="V173" s="18"/>
      <c r="W173" s="66"/>
      <c r="X173" s="18"/>
      <c r="Y173" s="18"/>
      <c r="Z173" s="55"/>
      <c r="AA173" s="55"/>
      <c r="AB173" s="55"/>
      <c r="AC173" s="55"/>
      <c r="AD173" s="55"/>
      <c r="AE173" s="55"/>
      <c r="AF173" s="55"/>
      <c r="AG173" s="55"/>
      <c r="AH173" s="55"/>
      <c r="AI173" s="55"/>
      <c r="AJ173" s="55"/>
      <c r="AK173" s="55"/>
      <c r="AL173" s="55"/>
      <c r="AM173" s="55"/>
      <c r="AN173" s="55"/>
      <c r="AO173" s="55"/>
      <c r="AP173" s="17"/>
      <c r="AQ173" s="17"/>
      <c r="AR173" s="17"/>
      <c r="AS173" s="17"/>
      <c r="AT173" s="17"/>
      <c r="AU173" s="17"/>
      <c r="AV173" s="17"/>
      <c r="AW173" s="17"/>
      <c r="AX173" s="17"/>
      <c r="AY173" s="17"/>
      <c r="AZ173" s="17"/>
      <c r="BA173" s="17"/>
    </row>
    <row r="174" spans="2:53" ht="12.75">
      <c r="B174" s="14" t="s">
        <v>150</v>
      </c>
      <c r="C174" s="15" t="s">
        <v>150</v>
      </c>
      <c r="D174" s="16" t="s">
        <v>150</v>
      </c>
      <c r="E174" s="16" t="s">
        <v>150</v>
      </c>
      <c r="F174" s="19" t="s">
        <v>150</v>
      </c>
      <c r="G174" s="19" t="s">
        <v>150</v>
      </c>
      <c r="H174" s="17" t="s">
        <v>150</v>
      </c>
      <c r="I174" s="18" t="s">
        <v>150</v>
      </c>
      <c r="J174" s="18" t="s">
        <v>150</v>
      </c>
      <c r="K174" s="19" t="s">
        <v>150</v>
      </c>
      <c r="L174" s="19" t="s">
        <v>150</v>
      </c>
      <c r="M174" s="20"/>
      <c r="N174" s="20"/>
      <c r="O174" s="55"/>
      <c r="P174" s="55"/>
      <c r="Q174" s="63"/>
      <c r="R174" s="55"/>
      <c r="S174" s="55"/>
      <c r="T174" s="55"/>
      <c r="U174" s="58"/>
      <c r="V174" s="18"/>
      <c r="W174" s="66"/>
      <c r="X174" s="18"/>
      <c r="Y174" s="18"/>
      <c r="Z174" s="55"/>
      <c r="AA174" s="55"/>
      <c r="AB174" s="55"/>
      <c r="AC174" s="55"/>
      <c r="AD174" s="55"/>
      <c r="AE174" s="55"/>
      <c r="AF174" s="55"/>
      <c r="AG174" s="55"/>
      <c r="AH174" s="55"/>
      <c r="AI174" s="55"/>
      <c r="AJ174" s="55"/>
      <c r="AK174" s="55"/>
      <c r="AL174" s="55"/>
      <c r="AM174" s="55"/>
      <c r="AN174" s="55"/>
      <c r="AO174" s="55"/>
      <c r="AP174" s="17"/>
      <c r="AQ174" s="17"/>
      <c r="AR174" s="17"/>
      <c r="AS174" s="17"/>
      <c r="AT174" s="17"/>
      <c r="AU174" s="17"/>
      <c r="AV174" s="17"/>
      <c r="AW174" s="17"/>
      <c r="AX174" s="17"/>
      <c r="AY174" s="17"/>
      <c r="AZ174" s="17"/>
      <c r="BA174" s="17"/>
    </row>
    <row r="175" spans="2:53" ht="12.75">
      <c r="B175" s="14" t="s">
        <v>150</v>
      </c>
      <c r="C175" s="15" t="s">
        <v>150</v>
      </c>
      <c r="D175" s="16" t="s">
        <v>150</v>
      </c>
      <c r="E175" s="16" t="s">
        <v>150</v>
      </c>
      <c r="F175" s="19" t="s">
        <v>150</v>
      </c>
      <c r="G175" s="19" t="s">
        <v>150</v>
      </c>
      <c r="H175" s="17" t="s">
        <v>150</v>
      </c>
      <c r="I175" s="18" t="s">
        <v>150</v>
      </c>
      <c r="J175" s="18" t="s">
        <v>150</v>
      </c>
      <c r="K175" s="19" t="s">
        <v>150</v>
      </c>
      <c r="L175" s="19" t="s">
        <v>150</v>
      </c>
      <c r="M175" s="20"/>
      <c r="N175" s="20"/>
      <c r="O175" s="55"/>
      <c r="P175" s="55"/>
      <c r="Q175" s="63"/>
      <c r="R175" s="55"/>
      <c r="S175" s="55"/>
      <c r="T175" s="55"/>
      <c r="U175" s="58"/>
      <c r="V175" s="18"/>
      <c r="W175" s="66"/>
      <c r="X175" s="18"/>
      <c r="Y175" s="18"/>
      <c r="Z175" s="55"/>
      <c r="AA175" s="55"/>
      <c r="AB175" s="55"/>
      <c r="AC175" s="55"/>
      <c r="AD175" s="55"/>
      <c r="AE175" s="55"/>
      <c r="AF175" s="55"/>
      <c r="AG175" s="55"/>
      <c r="AH175" s="55"/>
      <c r="AI175" s="55"/>
      <c r="AJ175" s="55"/>
      <c r="AK175" s="55"/>
      <c r="AL175" s="55"/>
      <c r="AM175" s="55"/>
      <c r="AN175" s="55"/>
      <c r="AO175" s="55"/>
      <c r="AP175" s="17"/>
      <c r="AQ175" s="17"/>
      <c r="AR175" s="17"/>
      <c r="AS175" s="17"/>
      <c r="AT175" s="17"/>
      <c r="AU175" s="17"/>
      <c r="AV175" s="17"/>
      <c r="AW175" s="17"/>
      <c r="AX175" s="17"/>
      <c r="AY175" s="17"/>
      <c r="AZ175" s="17"/>
      <c r="BA175" s="17"/>
    </row>
    <row r="176" spans="2:53" ht="12.75">
      <c r="B176" s="14" t="s">
        <v>150</v>
      </c>
      <c r="C176" s="15" t="s">
        <v>150</v>
      </c>
      <c r="D176" s="16" t="s">
        <v>150</v>
      </c>
      <c r="E176" s="16" t="s">
        <v>150</v>
      </c>
      <c r="F176" s="19" t="s">
        <v>150</v>
      </c>
      <c r="G176" s="19" t="s">
        <v>150</v>
      </c>
      <c r="H176" s="17" t="s">
        <v>150</v>
      </c>
      <c r="I176" s="18" t="s">
        <v>150</v>
      </c>
      <c r="J176" s="18" t="s">
        <v>150</v>
      </c>
      <c r="K176" s="19" t="s">
        <v>150</v>
      </c>
      <c r="L176" s="19" t="s">
        <v>150</v>
      </c>
      <c r="M176" s="20"/>
      <c r="N176" s="20"/>
      <c r="O176" s="55"/>
      <c r="P176" s="55"/>
      <c r="Q176" s="63"/>
      <c r="R176" s="55"/>
      <c r="S176" s="55"/>
      <c r="T176" s="55"/>
      <c r="U176" s="58"/>
      <c r="V176" s="18"/>
      <c r="W176" s="66"/>
      <c r="X176" s="18"/>
      <c r="Y176" s="18"/>
      <c r="Z176" s="55"/>
      <c r="AA176" s="55"/>
      <c r="AB176" s="55"/>
      <c r="AC176" s="55"/>
      <c r="AD176" s="55"/>
      <c r="AE176" s="55"/>
      <c r="AF176" s="55"/>
      <c r="AG176" s="55"/>
      <c r="AH176" s="55"/>
      <c r="AI176" s="55"/>
      <c r="AJ176" s="55"/>
      <c r="AK176" s="55"/>
      <c r="AL176" s="55"/>
      <c r="AM176" s="55"/>
      <c r="AN176" s="55"/>
      <c r="AO176" s="55"/>
      <c r="AP176" s="17"/>
      <c r="AQ176" s="17"/>
      <c r="AR176" s="17"/>
      <c r="AS176" s="17"/>
      <c r="AT176" s="17"/>
      <c r="AU176" s="17"/>
      <c r="AV176" s="17"/>
      <c r="AW176" s="17"/>
      <c r="AX176" s="17"/>
      <c r="AY176" s="17"/>
      <c r="AZ176" s="17"/>
      <c r="BA176" s="17"/>
    </row>
    <row r="177" spans="2:53" ht="12.75">
      <c r="B177" s="14" t="s">
        <v>150</v>
      </c>
      <c r="C177" s="15" t="s">
        <v>150</v>
      </c>
      <c r="D177" s="16" t="s">
        <v>150</v>
      </c>
      <c r="E177" s="16" t="s">
        <v>150</v>
      </c>
      <c r="F177" s="19" t="s">
        <v>150</v>
      </c>
      <c r="G177" s="19" t="s">
        <v>150</v>
      </c>
      <c r="H177" s="17" t="s">
        <v>150</v>
      </c>
      <c r="I177" s="18" t="s">
        <v>150</v>
      </c>
      <c r="J177" s="18" t="s">
        <v>150</v>
      </c>
      <c r="K177" s="19" t="s">
        <v>150</v>
      </c>
      <c r="L177" s="19" t="s">
        <v>150</v>
      </c>
      <c r="M177" s="20"/>
      <c r="N177" s="20"/>
      <c r="O177" s="55"/>
      <c r="P177" s="55"/>
      <c r="Q177" s="63"/>
      <c r="R177" s="55"/>
      <c r="S177" s="55"/>
      <c r="T177" s="55"/>
      <c r="U177" s="58"/>
      <c r="V177" s="18"/>
      <c r="W177" s="66"/>
      <c r="X177" s="18"/>
      <c r="Y177" s="18"/>
      <c r="Z177" s="55"/>
      <c r="AA177" s="55"/>
      <c r="AB177" s="55"/>
      <c r="AC177" s="55"/>
      <c r="AD177" s="55"/>
      <c r="AE177" s="55"/>
      <c r="AF177" s="55"/>
      <c r="AG177" s="55"/>
      <c r="AH177" s="55"/>
      <c r="AI177" s="55"/>
      <c r="AJ177" s="55"/>
      <c r="AK177" s="55"/>
      <c r="AL177" s="55"/>
      <c r="AM177" s="55"/>
      <c r="AN177" s="55"/>
      <c r="AO177" s="55"/>
      <c r="AP177" s="17"/>
      <c r="AQ177" s="17"/>
      <c r="AR177" s="17"/>
      <c r="AS177" s="17"/>
      <c r="AT177" s="17"/>
      <c r="AU177" s="17"/>
      <c r="AV177" s="17"/>
      <c r="AW177" s="17"/>
      <c r="AX177" s="17"/>
      <c r="AY177" s="17"/>
      <c r="AZ177" s="17"/>
      <c r="BA177" s="17"/>
    </row>
    <row r="178" spans="2:53" ht="12.75">
      <c r="B178" s="22" t="s">
        <v>150</v>
      </c>
      <c r="C178" s="22" t="s">
        <v>150</v>
      </c>
      <c r="D178" s="16" t="s">
        <v>150</v>
      </c>
      <c r="E178" s="16" t="s">
        <v>150</v>
      </c>
      <c r="F178" s="19" t="s">
        <v>150</v>
      </c>
      <c r="G178" s="19" t="s">
        <v>150</v>
      </c>
      <c r="H178" s="17" t="s">
        <v>150</v>
      </c>
      <c r="I178" s="18" t="s">
        <v>150</v>
      </c>
      <c r="J178" s="18" t="s">
        <v>150</v>
      </c>
      <c r="K178" s="19" t="s">
        <v>150</v>
      </c>
      <c r="L178" s="19" t="s">
        <v>150</v>
      </c>
      <c r="M178" s="20"/>
      <c r="N178" s="20"/>
      <c r="O178" s="55"/>
      <c r="P178" s="55"/>
      <c r="Q178" s="63"/>
      <c r="R178" s="55"/>
      <c r="S178" s="55"/>
      <c r="T178" s="55"/>
      <c r="U178" s="58"/>
      <c r="V178" s="18"/>
      <c r="W178" s="66"/>
      <c r="X178" s="18"/>
      <c r="Y178" s="18"/>
      <c r="Z178" s="55"/>
      <c r="AA178" s="55"/>
      <c r="AB178" s="55"/>
      <c r="AC178" s="55"/>
      <c r="AD178" s="55"/>
      <c r="AE178" s="55"/>
      <c r="AF178" s="55"/>
      <c r="AG178" s="55"/>
      <c r="AH178" s="55"/>
      <c r="AI178" s="55"/>
      <c r="AJ178" s="55"/>
      <c r="AK178" s="55"/>
      <c r="AL178" s="55"/>
      <c r="AM178" s="55"/>
      <c r="AN178" s="55"/>
      <c r="AO178" s="55"/>
      <c r="AP178" s="17"/>
      <c r="AQ178" s="17"/>
      <c r="AR178" s="17"/>
      <c r="AS178" s="17"/>
      <c r="AT178" s="17"/>
      <c r="AU178" s="17"/>
      <c r="AV178" s="17"/>
      <c r="AW178" s="17"/>
      <c r="AX178" s="17"/>
      <c r="AY178" s="17"/>
      <c r="AZ178" s="17"/>
      <c r="BA178" s="17"/>
    </row>
    <row r="179" spans="2:53" ht="12.75">
      <c r="B179" s="22" t="s">
        <v>150</v>
      </c>
      <c r="C179" s="22" t="s">
        <v>150</v>
      </c>
      <c r="D179" s="16" t="s">
        <v>150</v>
      </c>
      <c r="E179" s="16" t="s">
        <v>150</v>
      </c>
      <c r="F179" s="19" t="s">
        <v>150</v>
      </c>
      <c r="G179" s="19" t="s">
        <v>150</v>
      </c>
      <c r="H179" s="17" t="s">
        <v>150</v>
      </c>
      <c r="I179" s="18" t="s">
        <v>150</v>
      </c>
      <c r="J179" s="18" t="s">
        <v>150</v>
      </c>
      <c r="K179" s="19" t="s">
        <v>150</v>
      </c>
      <c r="L179" s="19" t="s">
        <v>150</v>
      </c>
      <c r="M179" s="20"/>
      <c r="N179" s="20"/>
      <c r="O179" s="55"/>
      <c r="P179" s="55"/>
      <c r="Q179" s="63"/>
      <c r="R179" s="55"/>
      <c r="S179" s="55"/>
      <c r="T179" s="55"/>
      <c r="U179" s="58"/>
      <c r="V179" s="18"/>
      <c r="W179" s="66"/>
      <c r="X179" s="18"/>
      <c r="Y179" s="18"/>
      <c r="Z179" s="55"/>
      <c r="AA179" s="55"/>
      <c r="AB179" s="55"/>
      <c r="AC179" s="55"/>
      <c r="AD179" s="55"/>
      <c r="AE179" s="55"/>
      <c r="AF179" s="55"/>
      <c r="AG179" s="55"/>
      <c r="AH179" s="55"/>
      <c r="AI179" s="55"/>
      <c r="AJ179" s="55"/>
      <c r="AK179" s="55"/>
      <c r="AL179" s="55"/>
      <c r="AM179" s="55"/>
      <c r="AN179" s="55"/>
      <c r="AO179" s="55"/>
      <c r="AP179" s="17"/>
      <c r="AQ179" s="17"/>
      <c r="AR179" s="17"/>
      <c r="AS179" s="17"/>
      <c r="AT179" s="17"/>
      <c r="AU179" s="17"/>
      <c r="AV179" s="17"/>
      <c r="AW179" s="17"/>
      <c r="AX179" s="17"/>
      <c r="AY179" s="17"/>
      <c r="AZ179" s="17"/>
      <c r="BA179" s="17"/>
    </row>
    <row r="180" spans="2:53" ht="12.75">
      <c r="B180" s="22" t="s">
        <v>150</v>
      </c>
      <c r="C180" s="22" t="s">
        <v>150</v>
      </c>
      <c r="D180" s="16" t="s">
        <v>150</v>
      </c>
      <c r="E180" s="16" t="s">
        <v>150</v>
      </c>
      <c r="F180" s="19" t="s">
        <v>150</v>
      </c>
      <c r="G180" s="19" t="s">
        <v>150</v>
      </c>
      <c r="H180" s="17" t="s">
        <v>150</v>
      </c>
      <c r="I180" s="18" t="s">
        <v>150</v>
      </c>
      <c r="J180" s="18" t="s">
        <v>150</v>
      </c>
      <c r="K180" s="19" t="s">
        <v>150</v>
      </c>
      <c r="L180" s="19" t="s">
        <v>150</v>
      </c>
      <c r="M180" s="20"/>
      <c r="N180" s="20"/>
      <c r="O180" s="55"/>
      <c r="P180" s="55"/>
      <c r="Q180" s="63"/>
      <c r="R180" s="55"/>
      <c r="S180" s="55"/>
      <c r="T180" s="55"/>
      <c r="U180" s="58"/>
      <c r="V180" s="18"/>
      <c r="W180" s="66"/>
      <c r="X180" s="18"/>
      <c r="Y180" s="18"/>
      <c r="Z180" s="55"/>
      <c r="AA180" s="55"/>
      <c r="AB180" s="55"/>
      <c r="AC180" s="55"/>
      <c r="AD180" s="55"/>
      <c r="AE180" s="55"/>
      <c r="AF180" s="55"/>
      <c r="AG180" s="55"/>
      <c r="AH180" s="55"/>
      <c r="AI180" s="55"/>
      <c r="AJ180" s="55"/>
      <c r="AK180" s="55"/>
      <c r="AL180" s="55"/>
      <c r="AM180" s="55"/>
      <c r="AN180" s="55"/>
      <c r="AO180" s="55"/>
      <c r="AP180" s="17"/>
      <c r="AQ180" s="17"/>
      <c r="AR180" s="17"/>
      <c r="AS180" s="17"/>
      <c r="AT180" s="17"/>
      <c r="AU180" s="17"/>
      <c r="AV180" s="17"/>
      <c r="AW180" s="17"/>
      <c r="AX180" s="17"/>
      <c r="AY180" s="17"/>
      <c r="AZ180" s="17"/>
      <c r="BA180" s="17"/>
    </row>
    <row r="181" spans="2:53" ht="12.75">
      <c r="B181" s="13" t="s">
        <v>150</v>
      </c>
      <c r="C181" s="13" t="s">
        <v>150</v>
      </c>
      <c r="D181" s="16" t="s">
        <v>150</v>
      </c>
      <c r="E181" s="16" t="s">
        <v>150</v>
      </c>
      <c r="F181" s="19" t="s">
        <v>150</v>
      </c>
      <c r="G181" s="19" t="s">
        <v>150</v>
      </c>
      <c r="H181" s="17" t="s">
        <v>150</v>
      </c>
      <c r="I181" s="18" t="s">
        <v>150</v>
      </c>
      <c r="J181" s="18" t="s">
        <v>150</v>
      </c>
      <c r="K181" s="19" t="s">
        <v>150</v>
      </c>
      <c r="L181" s="19" t="s">
        <v>150</v>
      </c>
      <c r="M181" s="20"/>
      <c r="N181" s="20"/>
      <c r="O181" s="55"/>
      <c r="P181" s="55"/>
      <c r="Q181" s="63"/>
      <c r="R181" s="55"/>
      <c r="S181" s="55"/>
      <c r="T181" s="55"/>
      <c r="U181" s="58"/>
      <c r="V181" s="18"/>
      <c r="W181" s="66"/>
      <c r="X181" s="18"/>
      <c r="Y181" s="18"/>
      <c r="Z181" s="55"/>
      <c r="AA181" s="55"/>
      <c r="AB181" s="55"/>
      <c r="AC181" s="55"/>
      <c r="AD181" s="55"/>
      <c r="AE181" s="55"/>
      <c r="AF181" s="55"/>
      <c r="AG181" s="55"/>
      <c r="AH181" s="55"/>
      <c r="AI181" s="55"/>
      <c r="AJ181" s="55"/>
      <c r="AK181" s="55"/>
      <c r="AL181" s="55"/>
      <c r="AM181" s="55"/>
      <c r="AN181" s="55"/>
      <c r="AO181" s="55"/>
      <c r="AP181" s="17"/>
      <c r="AQ181" s="17"/>
      <c r="AR181" s="17"/>
      <c r="AS181" s="17"/>
      <c r="AT181" s="17"/>
      <c r="AU181" s="17"/>
      <c r="AV181" s="17"/>
      <c r="AW181" s="17"/>
      <c r="AX181" s="17"/>
      <c r="AY181" s="17"/>
      <c r="AZ181" s="17"/>
      <c r="BA181" s="17"/>
    </row>
    <row r="182" spans="4:53" ht="12.75">
      <c r="D182" s="19" t="s">
        <v>150</v>
      </c>
      <c r="E182" s="19" t="s">
        <v>150</v>
      </c>
      <c r="F182" s="19" t="s">
        <v>150</v>
      </c>
      <c r="G182" s="19" t="s">
        <v>150</v>
      </c>
      <c r="H182" s="17" t="s">
        <v>150</v>
      </c>
      <c r="I182" s="18" t="s">
        <v>150</v>
      </c>
      <c r="J182" s="18" t="s">
        <v>150</v>
      </c>
      <c r="K182" s="19" t="s">
        <v>150</v>
      </c>
      <c r="L182" s="19" t="s">
        <v>150</v>
      </c>
      <c r="M182" s="20"/>
      <c r="N182" s="20"/>
      <c r="O182" s="55"/>
      <c r="P182" s="55"/>
      <c r="Q182" s="63"/>
      <c r="R182" s="55"/>
      <c r="S182" s="55"/>
      <c r="T182" s="55"/>
      <c r="U182" s="58"/>
      <c r="V182" s="18"/>
      <c r="W182" s="66"/>
      <c r="X182" s="18"/>
      <c r="Y182" s="18"/>
      <c r="Z182" s="55"/>
      <c r="AA182" s="55"/>
      <c r="AB182" s="55"/>
      <c r="AC182" s="55"/>
      <c r="AD182" s="55"/>
      <c r="AE182" s="55"/>
      <c r="AF182" s="55"/>
      <c r="AG182" s="55"/>
      <c r="AH182" s="55"/>
      <c r="AI182" s="55"/>
      <c r="AJ182" s="55"/>
      <c r="AK182" s="55"/>
      <c r="AL182" s="55"/>
      <c r="AM182" s="55"/>
      <c r="AN182" s="55"/>
      <c r="AO182" s="55"/>
      <c r="AP182" s="17"/>
      <c r="AQ182" s="17"/>
      <c r="AR182" s="17"/>
      <c r="AS182" s="17"/>
      <c r="AT182" s="17"/>
      <c r="AU182" s="17"/>
      <c r="AV182" s="17"/>
      <c r="AW182" s="17"/>
      <c r="AX182" s="17"/>
      <c r="AY182" s="17"/>
      <c r="AZ182" s="17"/>
      <c r="BA182" s="17"/>
    </row>
    <row r="183" spans="4:53" ht="12.75">
      <c r="D183" s="19" t="s">
        <v>150</v>
      </c>
      <c r="E183" s="19" t="s">
        <v>150</v>
      </c>
      <c r="F183" s="19" t="s">
        <v>150</v>
      </c>
      <c r="G183" s="19" t="s">
        <v>150</v>
      </c>
      <c r="H183" s="17" t="s">
        <v>150</v>
      </c>
      <c r="I183" s="18" t="s">
        <v>150</v>
      </c>
      <c r="J183" s="18" t="s">
        <v>150</v>
      </c>
      <c r="K183" s="19" t="s">
        <v>150</v>
      </c>
      <c r="L183" s="19" t="s">
        <v>150</v>
      </c>
      <c r="M183" s="20"/>
      <c r="N183" s="20"/>
      <c r="O183" s="55"/>
      <c r="P183" s="55"/>
      <c r="Q183" s="63"/>
      <c r="R183" s="55"/>
      <c r="S183" s="55"/>
      <c r="T183" s="55"/>
      <c r="U183" s="58"/>
      <c r="V183" s="18"/>
      <c r="W183" s="66"/>
      <c r="X183" s="18"/>
      <c r="Y183" s="18"/>
      <c r="Z183" s="55"/>
      <c r="AA183" s="55"/>
      <c r="AB183" s="55"/>
      <c r="AC183" s="55"/>
      <c r="AD183" s="55"/>
      <c r="AE183" s="55"/>
      <c r="AF183" s="55"/>
      <c r="AG183" s="55"/>
      <c r="AH183" s="55"/>
      <c r="AI183" s="55"/>
      <c r="AJ183" s="55"/>
      <c r="AK183" s="55"/>
      <c r="AL183" s="55"/>
      <c r="AM183" s="55"/>
      <c r="AN183" s="55"/>
      <c r="AO183" s="55"/>
      <c r="AP183" s="17"/>
      <c r="AQ183" s="17"/>
      <c r="AR183" s="17"/>
      <c r="AS183" s="17"/>
      <c r="AT183" s="17"/>
      <c r="AU183" s="17"/>
      <c r="AV183" s="17"/>
      <c r="AW183" s="17"/>
      <c r="AX183" s="17"/>
      <c r="AY183" s="17"/>
      <c r="AZ183" s="17"/>
      <c r="BA183" s="17"/>
    </row>
    <row r="184" spans="4:53" ht="12.75">
      <c r="D184" s="19" t="s">
        <v>150</v>
      </c>
      <c r="E184" s="19" t="s">
        <v>150</v>
      </c>
      <c r="F184" s="19" t="s">
        <v>150</v>
      </c>
      <c r="G184" s="19" t="s">
        <v>150</v>
      </c>
      <c r="H184" s="17" t="s">
        <v>150</v>
      </c>
      <c r="I184" s="18" t="s">
        <v>150</v>
      </c>
      <c r="J184" s="18" t="s">
        <v>150</v>
      </c>
      <c r="K184" s="19" t="s">
        <v>150</v>
      </c>
      <c r="L184" s="19" t="s">
        <v>150</v>
      </c>
      <c r="M184" s="20"/>
      <c r="N184" s="20"/>
      <c r="O184" s="55"/>
      <c r="P184" s="55"/>
      <c r="Q184" s="63"/>
      <c r="R184" s="55"/>
      <c r="S184" s="55"/>
      <c r="T184" s="55"/>
      <c r="U184" s="58"/>
      <c r="V184" s="18"/>
      <c r="W184" s="66"/>
      <c r="X184" s="18"/>
      <c r="Y184" s="18"/>
      <c r="Z184" s="55"/>
      <c r="AA184" s="55"/>
      <c r="AB184" s="55"/>
      <c r="AC184" s="55"/>
      <c r="AD184" s="55"/>
      <c r="AE184" s="55"/>
      <c r="AF184" s="55"/>
      <c r="AG184" s="55"/>
      <c r="AH184" s="55"/>
      <c r="AI184" s="55"/>
      <c r="AJ184" s="55"/>
      <c r="AK184" s="55"/>
      <c r="AL184" s="55"/>
      <c r="AM184" s="55"/>
      <c r="AN184" s="55"/>
      <c r="AO184" s="55"/>
      <c r="AP184" s="17"/>
      <c r="AQ184" s="17"/>
      <c r="AR184" s="17"/>
      <c r="AS184" s="17"/>
      <c r="AT184" s="17"/>
      <c r="AU184" s="17"/>
      <c r="AV184" s="17"/>
      <c r="AW184" s="17"/>
      <c r="AX184" s="17"/>
      <c r="AY184" s="17"/>
      <c r="AZ184" s="17"/>
      <c r="BA184" s="17"/>
    </row>
    <row r="185" spans="4:53" ht="12.75">
      <c r="D185" s="19" t="s">
        <v>150</v>
      </c>
      <c r="E185" s="19" t="s">
        <v>150</v>
      </c>
      <c r="F185" s="19" t="s">
        <v>150</v>
      </c>
      <c r="G185" s="19" t="s">
        <v>150</v>
      </c>
      <c r="H185" s="17" t="s">
        <v>150</v>
      </c>
      <c r="I185" s="18" t="s">
        <v>150</v>
      </c>
      <c r="J185" s="18" t="s">
        <v>150</v>
      </c>
      <c r="K185" s="19" t="s">
        <v>150</v>
      </c>
      <c r="L185" s="19" t="s">
        <v>150</v>
      </c>
      <c r="M185" s="20"/>
      <c r="N185" s="20"/>
      <c r="O185" s="55"/>
      <c r="P185" s="55"/>
      <c r="Q185" s="63"/>
      <c r="R185" s="55"/>
      <c r="S185" s="55"/>
      <c r="T185" s="55"/>
      <c r="U185" s="58"/>
      <c r="V185" s="18"/>
      <c r="W185" s="66"/>
      <c r="X185" s="18"/>
      <c r="Y185" s="18"/>
      <c r="Z185" s="55"/>
      <c r="AA185" s="55"/>
      <c r="AB185" s="55"/>
      <c r="AC185" s="55"/>
      <c r="AD185" s="55"/>
      <c r="AE185" s="55"/>
      <c r="AF185" s="55"/>
      <c r="AG185" s="55"/>
      <c r="AH185" s="55"/>
      <c r="AI185" s="55"/>
      <c r="AJ185" s="55"/>
      <c r="AK185" s="55"/>
      <c r="AL185" s="55"/>
      <c r="AM185" s="55"/>
      <c r="AN185" s="55"/>
      <c r="AO185" s="55"/>
      <c r="AP185" s="17"/>
      <c r="AQ185" s="17"/>
      <c r="AR185" s="17"/>
      <c r="AS185" s="17"/>
      <c r="AT185" s="17"/>
      <c r="AU185" s="17"/>
      <c r="AV185" s="17"/>
      <c r="AW185" s="17"/>
      <c r="AX185" s="17"/>
      <c r="AY185" s="17"/>
      <c r="AZ185" s="17"/>
      <c r="BA185" s="17"/>
    </row>
    <row r="186" spans="4:53" ht="12.75">
      <c r="D186" s="19" t="s">
        <v>150</v>
      </c>
      <c r="E186" s="19" t="s">
        <v>150</v>
      </c>
      <c r="F186" s="19" t="s">
        <v>150</v>
      </c>
      <c r="G186" s="19" t="s">
        <v>150</v>
      </c>
      <c r="H186" s="17" t="s">
        <v>150</v>
      </c>
      <c r="I186" s="18" t="s">
        <v>150</v>
      </c>
      <c r="J186" s="18" t="s">
        <v>150</v>
      </c>
      <c r="K186" s="19" t="s">
        <v>150</v>
      </c>
      <c r="L186" s="19" t="s">
        <v>150</v>
      </c>
      <c r="M186" s="20"/>
      <c r="N186" s="20"/>
      <c r="O186" s="55"/>
      <c r="P186" s="55"/>
      <c r="Q186" s="63"/>
      <c r="R186" s="55"/>
      <c r="S186" s="55"/>
      <c r="T186" s="55"/>
      <c r="U186" s="58"/>
      <c r="V186" s="18"/>
      <c r="W186" s="66"/>
      <c r="X186" s="18"/>
      <c r="Y186" s="18"/>
      <c r="Z186" s="55"/>
      <c r="AA186" s="55"/>
      <c r="AB186" s="55"/>
      <c r="AC186" s="55"/>
      <c r="AD186" s="55"/>
      <c r="AE186" s="55"/>
      <c r="AF186" s="55"/>
      <c r="AG186" s="55"/>
      <c r="AH186" s="55"/>
      <c r="AI186" s="55"/>
      <c r="AJ186" s="55"/>
      <c r="AK186" s="55"/>
      <c r="AL186" s="55"/>
      <c r="AM186" s="55"/>
      <c r="AN186" s="55"/>
      <c r="AO186" s="55"/>
      <c r="AP186" s="17"/>
      <c r="AQ186" s="17"/>
      <c r="AR186" s="17"/>
      <c r="AS186" s="17"/>
      <c r="AT186" s="17"/>
      <c r="AU186" s="17"/>
      <c r="AV186" s="17"/>
      <c r="AW186" s="17"/>
      <c r="AX186" s="17"/>
      <c r="AY186" s="17"/>
      <c r="AZ186" s="17"/>
      <c r="BA186" s="17"/>
    </row>
    <row r="187" spans="4:53" ht="12.75">
      <c r="D187" s="19" t="s">
        <v>150</v>
      </c>
      <c r="E187" s="19" t="s">
        <v>150</v>
      </c>
      <c r="F187" s="19" t="s">
        <v>150</v>
      </c>
      <c r="G187" s="19" t="s">
        <v>150</v>
      </c>
      <c r="H187" s="17" t="s">
        <v>150</v>
      </c>
      <c r="I187" s="18" t="s">
        <v>150</v>
      </c>
      <c r="J187" s="18" t="s">
        <v>150</v>
      </c>
      <c r="K187" s="19" t="s">
        <v>150</v>
      </c>
      <c r="L187" s="19" t="s">
        <v>150</v>
      </c>
      <c r="M187" s="20"/>
      <c r="N187" s="20"/>
      <c r="O187" s="55"/>
      <c r="P187" s="55"/>
      <c r="Q187" s="63"/>
      <c r="R187" s="55"/>
      <c r="S187" s="55"/>
      <c r="T187" s="55"/>
      <c r="U187" s="58"/>
      <c r="V187" s="18"/>
      <c r="W187" s="66"/>
      <c r="X187" s="18"/>
      <c r="Y187" s="18"/>
      <c r="Z187" s="55"/>
      <c r="AA187" s="55"/>
      <c r="AB187" s="55"/>
      <c r="AC187" s="55"/>
      <c r="AD187" s="55"/>
      <c r="AE187" s="55"/>
      <c r="AF187" s="55"/>
      <c r="AG187" s="55"/>
      <c r="AH187" s="55"/>
      <c r="AI187" s="55"/>
      <c r="AJ187" s="55"/>
      <c r="AK187" s="55"/>
      <c r="AL187" s="55"/>
      <c r="AM187" s="55"/>
      <c r="AN187" s="55"/>
      <c r="AO187" s="55"/>
      <c r="AP187" s="17"/>
      <c r="AQ187" s="17"/>
      <c r="AR187" s="17"/>
      <c r="AS187" s="17"/>
      <c r="AT187" s="17"/>
      <c r="AU187" s="17"/>
      <c r="AV187" s="17"/>
      <c r="AW187" s="17"/>
      <c r="AX187" s="17"/>
      <c r="AY187" s="17"/>
      <c r="AZ187" s="17"/>
      <c r="BA187" s="17"/>
    </row>
    <row r="188" spans="4:53" ht="12.75">
      <c r="D188" s="19" t="s">
        <v>150</v>
      </c>
      <c r="E188" s="19" t="s">
        <v>150</v>
      </c>
      <c r="F188" s="19" t="s">
        <v>150</v>
      </c>
      <c r="G188" s="19" t="s">
        <v>150</v>
      </c>
      <c r="H188" s="17" t="s">
        <v>150</v>
      </c>
      <c r="I188" s="18" t="s">
        <v>150</v>
      </c>
      <c r="J188" s="18" t="s">
        <v>150</v>
      </c>
      <c r="K188" s="19" t="s">
        <v>150</v>
      </c>
      <c r="L188" s="19" t="s">
        <v>150</v>
      </c>
      <c r="M188" s="20"/>
      <c r="N188" s="20"/>
      <c r="O188" s="55"/>
      <c r="P188" s="55"/>
      <c r="Q188" s="63"/>
      <c r="R188" s="55"/>
      <c r="S188" s="55"/>
      <c r="T188" s="55"/>
      <c r="U188" s="58"/>
      <c r="V188" s="18"/>
      <c r="W188" s="66"/>
      <c r="X188" s="18"/>
      <c r="Y188" s="18"/>
      <c r="Z188" s="55"/>
      <c r="AA188" s="55"/>
      <c r="AB188" s="55"/>
      <c r="AC188" s="55"/>
      <c r="AD188" s="55"/>
      <c r="AE188" s="55"/>
      <c r="AF188" s="55"/>
      <c r="AG188" s="55"/>
      <c r="AH188" s="55"/>
      <c r="AI188" s="55"/>
      <c r="AJ188" s="55"/>
      <c r="AK188" s="55"/>
      <c r="AL188" s="55"/>
      <c r="AM188" s="55"/>
      <c r="AN188" s="55"/>
      <c r="AO188" s="55"/>
      <c r="AP188" s="17"/>
      <c r="AQ188" s="17"/>
      <c r="AR188" s="17"/>
      <c r="AS188" s="17"/>
      <c r="AT188" s="17"/>
      <c r="AU188" s="17"/>
      <c r="AV188" s="17"/>
      <c r="AW188" s="17"/>
      <c r="AX188" s="17"/>
      <c r="AY188" s="17"/>
      <c r="AZ188" s="17"/>
      <c r="BA188" s="17"/>
    </row>
    <row r="189" spans="4:53" ht="12.75">
      <c r="D189" s="19" t="s">
        <v>150</v>
      </c>
      <c r="E189" s="19" t="s">
        <v>150</v>
      </c>
      <c r="F189" s="19" t="s">
        <v>150</v>
      </c>
      <c r="G189" s="19" t="s">
        <v>150</v>
      </c>
      <c r="H189" s="17" t="s">
        <v>150</v>
      </c>
      <c r="I189" s="18" t="s">
        <v>150</v>
      </c>
      <c r="J189" s="18" t="s">
        <v>150</v>
      </c>
      <c r="K189" s="19" t="s">
        <v>150</v>
      </c>
      <c r="L189" s="19" t="s">
        <v>150</v>
      </c>
      <c r="M189" s="20"/>
      <c r="N189" s="20"/>
      <c r="O189" s="55"/>
      <c r="P189" s="55"/>
      <c r="Q189" s="63"/>
      <c r="R189" s="55"/>
      <c r="S189" s="55"/>
      <c r="T189" s="55"/>
      <c r="U189" s="58"/>
      <c r="V189" s="18"/>
      <c r="W189" s="66"/>
      <c r="X189" s="18"/>
      <c r="Y189" s="18"/>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row>
    <row r="190" spans="4:53" ht="12.75">
      <c r="D190" s="19" t="s">
        <v>150</v>
      </c>
      <c r="E190" s="19" t="s">
        <v>150</v>
      </c>
      <c r="F190" s="19" t="s">
        <v>150</v>
      </c>
      <c r="G190" s="19" t="s">
        <v>150</v>
      </c>
      <c r="H190" s="17" t="s">
        <v>150</v>
      </c>
      <c r="I190" s="18" t="s">
        <v>150</v>
      </c>
      <c r="J190" s="18" t="s">
        <v>150</v>
      </c>
      <c r="K190" s="19" t="s">
        <v>150</v>
      </c>
      <c r="L190" s="19" t="s">
        <v>150</v>
      </c>
      <c r="M190" s="20"/>
      <c r="N190" s="20"/>
      <c r="O190" s="55"/>
      <c r="P190" s="55"/>
      <c r="Q190" s="63"/>
      <c r="R190" s="55"/>
      <c r="S190" s="55"/>
      <c r="T190" s="55"/>
      <c r="U190" s="58"/>
      <c r="V190" s="18"/>
      <c r="W190" s="66"/>
      <c r="X190" s="18"/>
      <c r="Y190" s="18"/>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4:53" ht="12.75">
      <c r="D191" s="19" t="s">
        <v>150</v>
      </c>
      <c r="E191" s="19" t="s">
        <v>150</v>
      </c>
      <c r="F191" s="19" t="s">
        <v>150</v>
      </c>
      <c r="G191" s="19" t="s">
        <v>150</v>
      </c>
      <c r="H191" s="17" t="s">
        <v>150</v>
      </c>
      <c r="I191" s="18" t="s">
        <v>150</v>
      </c>
      <c r="J191" s="18" t="s">
        <v>150</v>
      </c>
      <c r="K191" s="19" t="s">
        <v>150</v>
      </c>
      <c r="L191" s="19" t="s">
        <v>150</v>
      </c>
      <c r="M191" s="20"/>
      <c r="N191" s="20"/>
      <c r="O191" s="55"/>
      <c r="P191" s="55"/>
      <c r="Q191" s="63"/>
      <c r="R191" s="55"/>
      <c r="S191" s="55"/>
      <c r="T191" s="55"/>
      <c r="U191" s="58"/>
      <c r="V191" s="18"/>
      <c r="W191" s="66"/>
      <c r="X191" s="18"/>
      <c r="Y191" s="18"/>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row>
    <row r="192" spans="4:53" ht="12.75">
      <c r="D192" s="19" t="s">
        <v>150</v>
      </c>
      <c r="E192" s="19" t="s">
        <v>150</v>
      </c>
      <c r="F192" s="19" t="s">
        <v>150</v>
      </c>
      <c r="G192" s="19" t="s">
        <v>150</v>
      </c>
      <c r="H192" s="17" t="s">
        <v>150</v>
      </c>
      <c r="I192" s="18" t="s">
        <v>150</v>
      </c>
      <c r="J192" s="18" t="s">
        <v>150</v>
      </c>
      <c r="K192" s="19" t="s">
        <v>150</v>
      </c>
      <c r="L192" s="19" t="s">
        <v>150</v>
      </c>
      <c r="M192" s="20"/>
      <c r="N192" s="20"/>
      <c r="O192" s="55"/>
      <c r="P192" s="55"/>
      <c r="Q192" s="63"/>
      <c r="R192" s="55"/>
      <c r="S192" s="55"/>
      <c r="T192" s="55"/>
      <c r="U192" s="58"/>
      <c r="V192" s="18"/>
      <c r="W192" s="66"/>
      <c r="X192" s="18"/>
      <c r="Y192" s="18"/>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row>
    <row r="193" spans="4:53" ht="12.75">
      <c r="D193" s="19" t="s">
        <v>150</v>
      </c>
      <c r="E193" s="19" t="s">
        <v>150</v>
      </c>
      <c r="F193" s="19" t="s">
        <v>150</v>
      </c>
      <c r="G193" s="19" t="s">
        <v>150</v>
      </c>
      <c r="H193" s="17" t="s">
        <v>150</v>
      </c>
      <c r="I193" s="18" t="s">
        <v>150</v>
      </c>
      <c r="J193" s="18" t="s">
        <v>150</v>
      </c>
      <c r="K193" s="19" t="s">
        <v>150</v>
      </c>
      <c r="L193" s="19" t="s">
        <v>150</v>
      </c>
      <c r="M193" s="20"/>
      <c r="N193" s="20"/>
      <c r="O193" s="55"/>
      <c r="P193" s="55"/>
      <c r="Q193" s="63"/>
      <c r="R193" s="55"/>
      <c r="S193" s="55"/>
      <c r="T193" s="55"/>
      <c r="U193" s="58"/>
      <c r="V193" s="18"/>
      <c r="W193" s="66"/>
      <c r="X193" s="18"/>
      <c r="Y193" s="18"/>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row>
    <row r="194" spans="4:53" ht="12.75">
      <c r="D194" s="19" t="s">
        <v>150</v>
      </c>
      <c r="E194" s="19" t="s">
        <v>150</v>
      </c>
      <c r="F194" s="19" t="s">
        <v>150</v>
      </c>
      <c r="G194" s="19" t="s">
        <v>150</v>
      </c>
      <c r="H194" s="17" t="s">
        <v>150</v>
      </c>
      <c r="I194" s="18" t="s">
        <v>150</v>
      </c>
      <c r="J194" s="18" t="s">
        <v>150</v>
      </c>
      <c r="K194" s="19" t="s">
        <v>150</v>
      </c>
      <c r="L194" s="19" t="s">
        <v>150</v>
      </c>
      <c r="M194" s="20"/>
      <c r="N194" s="20"/>
      <c r="O194" s="55"/>
      <c r="P194" s="55"/>
      <c r="Q194" s="63"/>
      <c r="R194" s="55"/>
      <c r="S194" s="55"/>
      <c r="T194" s="55"/>
      <c r="U194" s="58"/>
      <c r="V194" s="18"/>
      <c r="W194" s="66"/>
      <c r="X194" s="18"/>
      <c r="Y194" s="18"/>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row>
    <row r="195" spans="4:53" ht="12.75">
      <c r="D195" s="19" t="s">
        <v>150</v>
      </c>
      <c r="E195" s="19" t="s">
        <v>150</v>
      </c>
      <c r="F195" s="19" t="s">
        <v>150</v>
      </c>
      <c r="G195" s="19" t="s">
        <v>150</v>
      </c>
      <c r="H195" s="17" t="s">
        <v>150</v>
      </c>
      <c r="I195" s="18" t="s">
        <v>150</v>
      </c>
      <c r="J195" s="18" t="s">
        <v>150</v>
      </c>
      <c r="K195" s="19" t="s">
        <v>150</v>
      </c>
      <c r="L195" s="19" t="s">
        <v>150</v>
      </c>
      <c r="M195" s="20"/>
      <c r="N195" s="20"/>
      <c r="O195" s="55"/>
      <c r="P195" s="55"/>
      <c r="Q195" s="63"/>
      <c r="R195" s="55"/>
      <c r="S195" s="55"/>
      <c r="T195" s="55"/>
      <c r="U195" s="58"/>
      <c r="V195" s="18"/>
      <c r="W195" s="66"/>
      <c r="X195" s="18"/>
      <c r="Y195" s="18"/>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row>
    <row r="196" spans="15:41" ht="12.7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row>
  </sheetData>
  <mergeCells count="4">
    <mergeCell ref="O15:AA15"/>
    <mergeCell ref="AP15:BC15"/>
    <mergeCell ref="BD15:BM15"/>
    <mergeCell ref="AB15:AO15"/>
  </mergeCells>
  <conditionalFormatting sqref="B15">
    <cfRule type="expression" priority="1" dxfId="0" stopIfTrue="1">
      <formula>A14 &gt; 30</formula>
    </cfRule>
  </conditionalFormatting>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64"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6"/>
  <sheetViews>
    <sheetView workbookViewId="0" topLeftCell="A1">
      <selection activeCell="AB76" sqref="AB76"/>
    </sheetView>
  </sheetViews>
  <sheetFormatPr defaultColWidth="9.140625" defaultRowHeight="12.75"/>
  <cols>
    <col min="1" max="1" width="3.57421875" style="13" customWidth="1"/>
    <col min="2" max="2" width="9.140625" style="13" customWidth="1"/>
    <col min="3" max="3" width="34.00390625" style="13" customWidth="1"/>
    <col min="4" max="4" width="16.57421875" style="13" bestFit="1" customWidth="1"/>
    <col min="5" max="5" width="20.140625" style="13" bestFit="1" customWidth="1"/>
    <col min="6" max="6" width="14.57421875" style="13" bestFit="1" customWidth="1"/>
    <col min="7" max="7" width="11.57421875" style="13" bestFit="1" customWidth="1"/>
    <col min="8" max="12" width="9.140625" style="13" customWidth="1"/>
    <col min="13" max="13" width="11.57421875" style="13" customWidth="1"/>
    <col min="14" max="14" width="18.00390625" style="13" bestFit="1" customWidth="1"/>
    <col min="15" max="15" width="23.28125" style="13" bestFit="1" customWidth="1"/>
    <col min="16" max="16" width="16.8515625" style="13" bestFit="1" customWidth="1"/>
    <col min="17" max="17" width="13.8515625" style="13" bestFit="1" customWidth="1"/>
    <col min="18" max="18" width="17.28125" style="13" bestFit="1" customWidth="1"/>
    <col min="19" max="19" width="22.57421875" style="13" bestFit="1" customWidth="1"/>
    <col min="20" max="20" width="16.140625" style="13" bestFit="1" customWidth="1"/>
    <col min="21" max="21" width="13.140625" style="13" bestFit="1" customWidth="1"/>
    <col min="22" max="22" width="9.140625" style="13" customWidth="1"/>
    <col min="23" max="23" width="45.57421875" style="13" customWidth="1"/>
    <col min="24" max="24" width="9.8515625" style="13" bestFit="1" customWidth="1"/>
    <col min="25" max="26" width="9.28125" style="13" bestFit="1" customWidth="1"/>
    <col min="27" max="27" width="8.7109375" style="13" bestFit="1" customWidth="1"/>
    <col min="28" max="29" width="16.28125" style="13" bestFit="1" customWidth="1"/>
    <col min="30" max="30" width="9.8515625" style="13" bestFit="1" customWidth="1"/>
    <col min="31" max="31" width="7.00390625" style="13" bestFit="1" customWidth="1"/>
    <col min="32" max="16384" width="9.140625" style="13" customWidth="1"/>
  </cols>
  <sheetData>
    <row r="1" ht="12.75">
      <c r="E1" s="97"/>
    </row>
    <row r="2" spans="4:11" ht="12.75">
      <c r="D2" s="104" t="s">
        <v>246</v>
      </c>
      <c r="E2" s="104" t="s">
        <v>246</v>
      </c>
      <c r="F2" s="104" t="s">
        <v>246</v>
      </c>
      <c r="G2" s="104" t="s">
        <v>246</v>
      </c>
      <c r="H2" s="104" t="s">
        <v>246</v>
      </c>
      <c r="I2" s="104" t="s">
        <v>246</v>
      </c>
      <c r="J2" s="104" t="s">
        <v>246</v>
      </c>
      <c r="K2" s="104" t="s">
        <v>246</v>
      </c>
    </row>
    <row r="3" spans="4:11" ht="12.75">
      <c r="D3" s="105">
        <f>ROUND(MAX(D7:D141),2)</f>
        <v>48.24</v>
      </c>
      <c r="E3" s="105">
        <f aca="true" t="shared" si="0" ref="E3:K3">ROUND(MAX(E7:E141),2)</f>
        <v>41.86</v>
      </c>
      <c r="F3" s="105">
        <f t="shared" si="0"/>
        <v>35.9</v>
      </c>
      <c r="G3" s="105">
        <f t="shared" si="0"/>
        <v>35.9</v>
      </c>
      <c r="H3" s="105">
        <f ca="1" t="shared" si="0"/>
        <v>49.29</v>
      </c>
      <c r="I3" s="105">
        <f ca="1" t="shared" si="0"/>
        <v>44.51</v>
      </c>
      <c r="J3" s="105">
        <f ca="1" t="shared" si="0"/>
        <v>43.69</v>
      </c>
      <c r="K3" s="105">
        <f ca="1" t="shared" si="0"/>
        <v>38.73</v>
      </c>
    </row>
    <row r="4" spans="4:11" ht="12.75">
      <c r="D4" s="104" t="s">
        <v>247</v>
      </c>
      <c r="E4" s="104" t="s">
        <v>247</v>
      </c>
      <c r="F4" s="104" t="s">
        <v>247</v>
      </c>
      <c r="G4" s="104" t="s">
        <v>247</v>
      </c>
      <c r="H4" s="104" t="s">
        <v>247</v>
      </c>
      <c r="I4" s="104" t="s">
        <v>247</v>
      </c>
      <c r="J4" s="104" t="s">
        <v>247</v>
      </c>
      <c r="K4" s="104" t="s">
        <v>247</v>
      </c>
    </row>
    <row r="5" spans="4:11" ht="13.5" thickBot="1">
      <c r="D5" s="105">
        <f>ROUND(MIN(D7:D141),2)</f>
        <v>33.95</v>
      </c>
      <c r="E5" s="105">
        <f aca="true" t="shared" si="1" ref="E5:K5">ROUND(MIN(E7:E141),2)</f>
        <v>34.96</v>
      </c>
      <c r="F5" s="105">
        <f t="shared" si="1"/>
        <v>35.9</v>
      </c>
      <c r="G5" s="105">
        <f t="shared" si="1"/>
        <v>35.9</v>
      </c>
      <c r="H5" s="105">
        <f ca="1" t="shared" si="1"/>
        <v>34.17</v>
      </c>
      <c r="I5" s="105">
        <f ca="1" t="shared" si="1"/>
        <v>34.85</v>
      </c>
      <c r="J5" s="105">
        <f ca="1" t="shared" si="1"/>
        <v>35.92</v>
      </c>
      <c r="K5" s="105">
        <f ca="1" t="shared" si="1"/>
        <v>38.73</v>
      </c>
    </row>
    <row r="6" spans="2:31" ht="48.75" thickBot="1">
      <c r="B6" s="120" t="s">
        <v>239</v>
      </c>
      <c r="C6" s="120" t="s">
        <v>245</v>
      </c>
      <c r="D6" s="120" t="str">
        <f>$AA$8&amp;" "&amp;AB8&amp;" Rate"</f>
        <v>Start Rollover Tier Rate</v>
      </c>
      <c r="E6" s="120" t="str">
        <f>$AA$8&amp;" "&amp;AC8&amp;" Rate"</f>
        <v>Start Rollover 50/50 Tier Rate</v>
      </c>
      <c r="F6" s="120" t="str">
        <f>$AA$8&amp;" "&amp;AD8&amp;" Rate"</f>
        <v>Start Hybrid Tier Rate</v>
      </c>
      <c r="G6" s="120" t="str">
        <f>$AA$8&amp;" "&amp;AE8&amp;" Rate"</f>
        <v>Start Melded Rate</v>
      </c>
      <c r="H6" s="120" t="str">
        <f>$AA$9&amp;" "&amp;AB8&amp;" Rate"</f>
        <v>End Rollover Tier Rate</v>
      </c>
      <c r="I6" s="120" t="str">
        <f>$AA$9&amp;" "&amp;AC8&amp;" Rate"</f>
        <v>End Rollover 50/50 Tier Rate</v>
      </c>
      <c r="J6" s="120" t="str">
        <f>$AA$9&amp;" "&amp;AD8&amp;" Rate"</f>
        <v>End Hybrid Tier Rate</v>
      </c>
      <c r="K6" s="120" t="str">
        <f>$AA$9&amp;" "&amp;AE8&amp;" Rate"</f>
        <v>End Melded Rate</v>
      </c>
      <c r="L6" s="120" t="str">
        <f>RootCalculations!V16</f>
        <v>End TRL - NLSL - Existing Resources</v>
      </c>
      <c r="M6" s="120" t="s">
        <v>197</v>
      </c>
      <c r="N6" s="120" t="str">
        <f>$AA$8&amp;" "&amp;AB8</f>
        <v>Start Rollover Tier</v>
      </c>
      <c r="O6" s="120" t="str">
        <f>$AA$8&amp;" "&amp;AC8</f>
        <v>Start Rollover 50/50 Tier</v>
      </c>
      <c r="P6" s="120" t="str">
        <f>$AA$8&amp;" "&amp;AD8</f>
        <v>Start Hybrid Tier</v>
      </c>
      <c r="Q6" s="120" t="str">
        <f>$AA$8&amp;" "&amp;AE8</f>
        <v>Start Melded</v>
      </c>
      <c r="R6" s="120" t="str">
        <f>$AA$9&amp;" "&amp;AB8</f>
        <v>End Rollover Tier</v>
      </c>
      <c r="S6" s="120" t="str">
        <f>$AA$9&amp;" "&amp;AC8</f>
        <v>End Rollover 50/50 Tier</v>
      </c>
      <c r="T6" s="120" t="str">
        <f>$AA$9&amp;" "&amp;AD8</f>
        <v>End Hybrid Tier</v>
      </c>
      <c r="U6" s="120" t="str">
        <f>$AA$9&amp;" "&amp;AE8</f>
        <v>End Melded</v>
      </c>
      <c r="W6" s="193" t="s">
        <v>254</v>
      </c>
      <c r="X6" s="194"/>
      <c r="Y6" s="194"/>
      <c r="Z6" s="194"/>
      <c r="AA6" s="194"/>
      <c r="AB6" s="194"/>
      <c r="AC6" s="194"/>
      <c r="AD6" s="194"/>
      <c r="AE6" s="195"/>
    </row>
    <row r="7" spans="2:31" ht="13.5" thickBot="1">
      <c r="B7" s="13">
        <f>RootCalculations!G45</f>
        <v>0.099</v>
      </c>
      <c r="C7" s="106" t="str">
        <f>RootCalculations!C45</f>
        <v>Minidoka, City of</v>
      </c>
      <c r="D7" s="105">
        <f>RootCalculations!T45</f>
        <v>33.949064274110405</v>
      </c>
      <c r="E7" s="105">
        <f>RootCalculations!AG45</f>
        <v>34.95898946171183</v>
      </c>
      <c r="F7" s="105">
        <f>RootCalculations!AU45</f>
        <v>35.90132553133049</v>
      </c>
      <c r="G7" s="107">
        <f>RootCalculations!BF45</f>
        <v>35.90132553133049</v>
      </c>
      <c r="H7" s="105">
        <f ca="1">RootCalculations!Z45</f>
        <v>38.294316662061476</v>
      </c>
      <c r="I7" s="105">
        <f ca="1">RootCalculations!AM45</f>
        <v>40.833752392610855</v>
      </c>
      <c r="J7" s="105">
        <f ca="1">RootCalculations!BA45</f>
        <v>39.79337902900909</v>
      </c>
      <c r="K7" s="105">
        <f ca="1">RootCalculations!BJ45</f>
        <v>38.73350166549015</v>
      </c>
      <c r="L7" s="13">
        <f ca="1">RootCalculations!V45</f>
        <v>0.13761</v>
      </c>
      <c r="M7" s="108">
        <f ca="1">RootCalculations!U45</f>
        <v>1.39</v>
      </c>
      <c r="N7" s="58">
        <v>0</v>
      </c>
      <c r="O7" s="58">
        <f aca="true" t="shared" si="2" ref="O7:O38">E7/$D7-1</f>
        <v>0.029748248123928178</v>
      </c>
      <c r="P7" s="58">
        <f aca="true" t="shared" si="3" ref="P7:P38">F7/$D7-1</f>
        <v>0.05750559842996572</v>
      </c>
      <c r="Q7" s="58">
        <f aca="true" t="shared" si="4" ref="Q7:Q38">G7/$D7-1</f>
        <v>0.05750559842996572</v>
      </c>
      <c r="R7" s="58">
        <v>0</v>
      </c>
      <c r="S7" s="58">
        <f aca="true" t="shared" si="5" ref="S7:S38">I7/$H7-1</f>
        <v>0.0663136452586246</v>
      </c>
      <c r="T7" s="58">
        <f aca="true" t="shared" si="6" ref="T7:T38">J7/$H7-1</f>
        <v>0.03914581842983367</v>
      </c>
      <c r="U7" s="58">
        <f aca="true" t="shared" si="7" ref="U7:U38">K7/$H7-1</f>
        <v>0.01146867320559286</v>
      </c>
      <c r="W7" s="109" t="str">
        <f ca="1">"End System Size and Rate Design | TRL = "&amp;X11&amp;" aMW | Acq. Cost = $"&amp;X13&amp;"/MWh"</f>
        <v>End System Size and Rate Design | TRL = 7984 aMW | Acq. Cost = $63/MWh</v>
      </c>
      <c r="AA7" s="190" t="s">
        <v>252</v>
      </c>
      <c r="AB7" s="191"/>
      <c r="AC7" s="191"/>
      <c r="AD7" s="191"/>
      <c r="AE7" s="192"/>
    </row>
    <row r="8" spans="2:31" ht="12.75">
      <c r="B8" s="13">
        <f>RootCalculations!G62</f>
        <v>0.232</v>
      </c>
      <c r="C8" s="106" t="str">
        <f>RootCalculations!C62</f>
        <v>Consolidated Irrigation District #19</v>
      </c>
      <c r="D8" s="105">
        <f>RootCalculations!T62</f>
        <v>34.452011441798156</v>
      </c>
      <c r="E8" s="105">
        <f>RootCalculations!AG62</f>
        <v>35.20175679393845</v>
      </c>
      <c r="F8" s="105">
        <f>RootCalculations!AU62</f>
        <v>35.90132553133049</v>
      </c>
      <c r="G8" s="107">
        <f>RootCalculations!BF62</f>
        <v>35.90132553133049</v>
      </c>
      <c r="H8" s="105">
        <f ca="1">RootCalculations!Z62</f>
        <v>41.56529269215879</v>
      </c>
      <c r="I8" s="105">
        <f ca="1">RootCalculations!AM62</f>
        <v>41.89131328435669</v>
      </c>
      <c r="J8" s="105">
        <f ca="1">RootCalculations!BA62</f>
        <v>42.51152342181523</v>
      </c>
      <c r="K8" s="105">
        <f ca="1">RootCalculations!BJ62</f>
        <v>38.73350166549015</v>
      </c>
      <c r="L8" s="13">
        <f ca="1">RootCalculations!V62</f>
        <v>0.30624</v>
      </c>
      <c r="M8" s="108">
        <f ca="1">RootCalculations!U62</f>
        <v>1.32</v>
      </c>
      <c r="N8" s="58">
        <f>N7</f>
        <v>0</v>
      </c>
      <c r="O8" s="58">
        <f t="shared" si="2"/>
        <v>0.021762019712749936</v>
      </c>
      <c r="P8" s="58">
        <f t="shared" si="3"/>
        <v>0.04206761895399769</v>
      </c>
      <c r="Q8" s="58">
        <f t="shared" si="4"/>
        <v>0.04206761895399769</v>
      </c>
      <c r="R8" s="58">
        <v>0</v>
      </c>
      <c r="S8" s="58">
        <f ca="1" t="shared" si="5"/>
        <v>0.007843577443625183</v>
      </c>
      <c r="T8" s="58">
        <f ca="1" t="shared" si="6"/>
        <v>0.022764924011588583</v>
      </c>
      <c r="U8" s="58">
        <f ca="1" t="shared" si="7"/>
        <v>-0.0681287401881534</v>
      </c>
      <c r="AA8" s="110" t="s">
        <v>192</v>
      </c>
      <c r="AB8" s="111" t="str">
        <f>RootCalculations!O15</f>
        <v>Rollover Tier</v>
      </c>
      <c r="AC8" s="111" t="str">
        <f>RootCalculations!AB15</f>
        <v>Rollover 50/50 Tier</v>
      </c>
      <c r="AD8" s="111" t="str">
        <f>RootCalculations!AP15</f>
        <v>Hybrid Tier</v>
      </c>
      <c r="AE8" s="112" t="str">
        <f>RootCalculations!BD15</f>
        <v>Melded</v>
      </c>
    </row>
    <row r="9" spans="2:31" ht="12.75">
      <c r="B9" s="13">
        <f>RootCalculations!G36</f>
        <v>0.389</v>
      </c>
      <c r="C9" s="106" t="str">
        <f>RootCalculations!C36</f>
        <v>Declo, City of</v>
      </c>
      <c r="D9" s="105">
        <f>RootCalculations!T36</f>
        <v>36.19875083394765</v>
      </c>
      <c r="E9" s="105">
        <f>RootCalculations!AG36</f>
        <v>36.04488961100315</v>
      </c>
      <c r="F9" s="105">
        <f>RootCalculations!AU36</f>
        <v>35.90132553133049</v>
      </c>
      <c r="G9" s="107">
        <f>RootCalculations!BF36</f>
        <v>35.90132553133049</v>
      </c>
      <c r="H9" s="105">
        <f ca="1">RootCalculations!Z36</f>
        <v>37.91375338592544</v>
      </c>
      <c r="I9" s="105">
        <f ca="1">RootCalculations!AM36</f>
        <v>37.4826375299755</v>
      </c>
      <c r="J9" s="105">
        <f ca="1">RootCalculations!BA36</f>
        <v>37.456614072449156</v>
      </c>
      <c r="K9" s="105">
        <f ca="1">RootCalculations!BJ36</f>
        <v>38.73350166549015</v>
      </c>
      <c r="L9" s="13">
        <f ca="1">RootCalculations!V36</f>
        <v>0.41234000000000004</v>
      </c>
      <c r="M9" s="108">
        <f ca="1">RootCalculations!U36</f>
        <v>1.06</v>
      </c>
      <c r="N9" s="58">
        <f aca="true" t="shared" si="8" ref="N9:N72">N8</f>
        <v>0</v>
      </c>
      <c r="O9" s="58">
        <f t="shared" si="2"/>
        <v>-0.0042504566980859915</v>
      </c>
      <c r="P9" s="58">
        <f t="shared" si="3"/>
        <v>-0.008216452108569139</v>
      </c>
      <c r="Q9" s="58">
        <f t="shared" si="4"/>
        <v>-0.008216452108569139</v>
      </c>
      <c r="R9" s="58">
        <v>0</v>
      </c>
      <c r="S9" s="58">
        <f ca="1" t="shared" si="5"/>
        <v>-0.011370962182551403</v>
      </c>
      <c r="T9" s="58">
        <f ca="1" t="shared" si="6"/>
        <v>-0.012057347865906176</v>
      </c>
      <c r="U9" s="58">
        <f ca="1" t="shared" si="7"/>
        <v>0.021621396099206214</v>
      </c>
      <c r="W9" s="109" t="str">
        <f ca="1">"Load Change | Total Change = "&amp;X12*100&amp;"%"</f>
        <v>Load Change | Total Change = 112%</v>
      </c>
      <c r="AA9" s="110" t="s">
        <v>193</v>
      </c>
      <c r="AB9" s="111" t="str">
        <f>AC8</f>
        <v>Rollover 50/50 Tier</v>
      </c>
      <c r="AC9" s="111"/>
      <c r="AD9" s="111"/>
      <c r="AE9" s="112"/>
    </row>
    <row r="10" spans="2:31" ht="12.75">
      <c r="B10" s="13">
        <f>RootCalculations!G26</f>
        <v>0.39</v>
      </c>
      <c r="C10" s="106" t="str">
        <f>RootCalculations!C26</f>
        <v>Albion, City of</v>
      </c>
      <c r="D10" s="105">
        <f>RootCalculations!T26</f>
        <v>33.949064274110405</v>
      </c>
      <c r="E10" s="105">
        <f>RootCalculations!AG26</f>
        <v>34.95898946171183</v>
      </c>
      <c r="F10" s="105">
        <f>RootCalculations!AU26</f>
        <v>35.90132553133049</v>
      </c>
      <c r="G10" s="107">
        <f>RootCalculations!BF26</f>
        <v>35.90132553133049</v>
      </c>
      <c r="H10" s="105">
        <f ca="1">RootCalculations!Z26</f>
        <v>34.71110610175298</v>
      </c>
      <c r="I10" s="105">
        <f ca="1">RootCalculations!AM26</f>
        <v>35.66284827844256</v>
      </c>
      <c r="J10" s="105">
        <f ca="1">RootCalculations!BA26</f>
        <v>36.4265353670731</v>
      </c>
      <c r="K10" s="105">
        <f ca="1">RootCalculations!BJ26</f>
        <v>38.73350166549015</v>
      </c>
      <c r="L10" s="13">
        <f ca="1">RootCalculations!V26</f>
        <v>0.4056</v>
      </c>
      <c r="M10" s="108">
        <f ca="1">RootCalculations!U26</f>
        <v>1.04</v>
      </c>
      <c r="N10" s="58">
        <f t="shared" si="8"/>
        <v>0</v>
      </c>
      <c r="O10" s="58">
        <f t="shared" si="2"/>
        <v>0.029748248123928178</v>
      </c>
      <c r="P10" s="58">
        <f t="shared" si="3"/>
        <v>0.05750559842996572</v>
      </c>
      <c r="Q10" s="58">
        <f t="shared" si="4"/>
        <v>0.05750559842996572</v>
      </c>
      <c r="R10" s="58">
        <v>0</v>
      </c>
      <c r="S10" s="58">
        <f ca="1" t="shared" si="5"/>
        <v>0.02741895270924588</v>
      </c>
      <c r="T10" s="58">
        <f ca="1" t="shared" si="6"/>
        <v>0.04942018443006302</v>
      </c>
      <c r="U10" s="58">
        <f ca="1" t="shared" si="7"/>
        <v>0.11588209122307491</v>
      </c>
      <c r="W10" s="53" t="s">
        <v>239</v>
      </c>
      <c r="X10" s="113">
        <f>ROUND(RootCalculations!P14,0)</f>
        <v>7153</v>
      </c>
      <c r="AA10" s="114"/>
      <c r="AB10" s="111" t="str">
        <f>AD8</f>
        <v>Hybrid Tier</v>
      </c>
      <c r="AC10" s="111"/>
      <c r="AD10" s="111"/>
      <c r="AE10" s="112"/>
    </row>
    <row r="11" spans="2:31" ht="13.5" thickBot="1">
      <c r="B11" s="13">
        <f>RootCalculations!G75</f>
        <v>0.496</v>
      </c>
      <c r="C11" s="106" t="str">
        <f>RootCalculations!C75</f>
        <v>Farmers Elec Coop</v>
      </c>
      <c r="D11" s="105">
        <f>RootCalculations!T75</f>
        <v>33.949064274110405</v>
      </c>
      <c r="E11" s="105">
        <f>RootCalculations!AG75</f>
        <v>34.95898946171183</v>
      </c>
      <c r="F11" s="105">
        <f>RootCalculations!AU75</f>
        <v>35.90132553133049</v>
      </c>
      <c r="G11" s="107">
        <f>RootCalculations!BF75</f>
        <v>35.90132553133049</v>
      </c>
      <c r="H11" s="105">
        <f ca="1">RootCalculations!Z75</f>
        <v>34.16862471073118</v>
      </c>
      <c r="I11" s="105">
        <f ca="1">RootCalculations!AM75</f>
        <v>34.85446513131041</v>
      </c>
      <c r="J11" s="105">
        <f ca="1">RootCalculations!BA75</f>
        <v>35.9168109167961</v>
      </c>
      <c r="K11" s="105">
        <f ca="1">RootCalculations!BJ75</f>
        <v>38.73350166549015</v>
      </c>
      <c r="L11" s="13">
        <f ca="1">RootCalculations!V75</f>
        <v>0.50096</v>
      </c>
      <c r="M11" s="108">
        <f ca="1">RootCalculations!U75</f>
        <v>1.01</v>
      </c>
      <c r="N11" s="58">
        <f t="shared" si="8"/>
        <v>0</v>
      </c>
      <c r="O11" s="58">
        <f t="shared" si="2"/>
        <v>0.029748248123928178</v>
      </c>
      <c r="P11" s="58">
        <f t="shared" si="3"/>
        <v>0.05750559842996572</v>
      </c>
      <c r="Q11" s="58">
        <f t="shared" si="4"/>
        <v>0.05750559842996572</v>
      </c>
      <c r="R11" s="58">
        <v>0</v>
      </c>
      <c r="S11" s="58">
        <f ca="1" t="shared" si="5"/>
        <v>0.020072227851881674</v>
      </c>
      <c r="T11" s="58">
        <f ca="1" t="shared" si="6"/>
        <v>0.051163493434837504</v>
      </c>
      <c r="U11" s="58">
        <f ca="1" t="shared" si="7"/>
        <v>0.13359849842962235</v>
      </c>
      <c r="W11" s="53" t="s">
        <v>238</v>
      </c>
      <c r="X11" s="113">
        <f ca="1">ROUND(RootCalculations!V14,0)</f>
        <v>7984</v>
      </c>
      <c r="AA11" s="115"/>
      <c r="AB11" s="116" t="str">
        <f>AE8</f>
        <v>Melded</v>
      </c>
      <c r="AC11" s="116"/>
      <c r="AD11" s="116"/>
      <c r="AE11" s="117"/>
    </row>
    <row r="12" spans="2:24" ht="12.75">
      <c r="B12" s="13">
        <f>RootCalculations!G18</f>
        <v>0.583</v>
      </c>
      <c r="C12" s="106" t="str">
        <f>RootCalculations!C18</f>
        <v>Asotin County PUD #1</v>
      </c>
      <c r="D12" s="105">
        <f>RootCalculations!T18</f>
        <v>34.44942337747043</v>
      </c>
      <c r="E12" s="105">
        <f>RootCalculations!AG18</f>
        <v>35.20050756238325</v>
      </c>
      <c r="F12" s="105">
        <f>RootCalculations!AU18</f>
        <v>35.90132553133049</v>
      </c>
      <c r="G12" s="107">
        <f>RootCalculations!BF18</f>
        <v>35.90132553133049</v>
      </c>
      <c r="H12" s="105">
        <f ca="1">RootCalculations!Z18</f>
        <v>41.23170597605089</v>
      </c>
      <c r="I12" s="105">
        <f ca="1">RootCalculations!AM18</f>
        <v>41.56375359004805</v>
      </c>
      <c r="J12" s="105">
        <f ca="1">RootCalculations!BA18</f>
        <v>42.194469935997006</v>
      </c>
      <c r="K12" s="105">
        <f ca="1">RootCalculations!BJ18</f>
        <v>38.73350166549015</v>
      </c>
      <c r="L12" s="13">
        <f ca="1">RootCalculations!V18</f>
        <v>0.7579</v>
      </c>
      <c r="M12" s="108">
        <f ca="1">RootCalculations!U18</f>
        <v>1.3</v>
      </c>
      <c r="N12" s="58">
        <f t="shared" si="8"/>
        <v>0</v>
      </c>
      <c r="O12" s="58">
        <f t="shared" si="2"/>
        <v>0.021802518337767696</v>
      </c>
      <c r="P12" s="58">
        <f t="shared" si="3"/>
        <v>0.04214590583857469</v>
      </c>
      <c r="Q12" s="58">
        <f t="shared" si="4"/>
        <v>0.04214590583857469</v>
      </c>
      <c r="R12" s="58">
        <v>0</v>
      </c>
      <c r="S12" s="58">
        <f ca="1" t="shared" si="5"/>
        <v>0.008053210657595233</v>
      </c>
      <c r="T12" s="58">
        <f ca="1" t="shared" si="6"/>
        <v>0.023350087927609176</v>
      </c>
      <c r="U12" s="58">
        <f ca="1" t="shared" si="7"/>
        <v>-0.060589399623964146</v>
      </c>
      <c r="W12" s="53" t="s">
        <v>240</v>
      </c>
      <c r="X12" s="121">
        <f ca="1">ROUND((X11/X10),2)</f>
        <v>1.12</v>
      </c>
    </row>
    <row r="13" spans="2:24" ht="12.75">
      <c r="B13" s="13">
        <f>RootCalculations!G133</f>
        <v>0.668</v>
      </c>
      <c r="C13" s="106" t="str">
        <f>RootCalculations!C133</f>
        <v>U.S. DOE Albany Research Center</v>
      </c>
      <c r="D13" s="105">
        <f>RootCalculations!T133</f>
        <v>43.119568020273306</v>
      </c>
      <c r="E13" s="105">
        <f>RootCalculations!AG133</f>
        <v>39.38549560919724</v>
      </c>
      <c r="F13" s="105">
        <f>RootCalculations!AU133</f>
        <v>35.90132553133049</v>
      </c>
      <c r="G13" s="107">
        <f>RootCalculations!BF133</f>
        <v>35.90132553133049</v>
      </c>
      <c r="H13" s="105">
        <f ca="1">RootCalculations!Z133</f>
        <v>41.77602684552649</v>
      </c>
      <c r="I13" s="105">
        <f ca="1">RootCalculations!AM133</f>
        <v>37.50430215203104</v>
      </c>
      <c r="J13" s="105">
        <f ca="1">RootCalculations!BA133</f>
        <v>35.9168109167961</v>
      </c>
      <c r="K13" s="105">
        <f ca="1">RootCalculations!BJ133</f>
        <v>38.73350166549015</v>
      </c>
      <c r="L13" s="13">
        <f ca="1">RootCalculations!V133</f>
        <v>0.62124</v>
      </c>
      <c r="M13" s="108">
        <f ca="1">RootCalculations!U133</f>
        <v>0.93</v>
      </c>
      <c r="N13" s="58">
        <f t="shared" si="8"/>
        <v>0</v>
      </c>
      <c r="O13" s="58">
        <f t="shared" si="2"/>
        <v>-0.0865980941488197</v>
      </c>
      <c r="P13" s="58">
        <f t="shared" si="3"/>
        <v>-0.16740062158204017</v>
      </c>
      <c r="Q13" s="58">
        <f t="shared" si="4"/>
        <v>-0.16740062158204017</v>
      </c>
      <c r="R13" s="58">
        <v>0</v>
      </c>
      <c r="S13" s="58">
        <f ca="1" t="shared" si="5"/>
        <v>-0.10225301485205451</v>
      </c>
      <c r="T13" s="58">
        <f ca="1" t="shared" si="6"/>
        <v>-0.14025306787540548</v>
      </c>
      <c r="U13" s="58">
        <f ca="1" t="shared" si="7"/>
        <v>-0.07282945291294829</v>
      </c>
      <c r="W13" s="53" t="s">
        <v>253</v>
      </c>
      <c r="X13" s="97">
        <f>ROUND(RootCalculations!T5,0)</f>
        <v>63</v>
      </c>
    </row>
    <row r="14" spans="2:21" ht="12.75">
      <c r="B14" s="13">
        <f>RootCalculations!G17</f>
        <v>0.689</v>
      </c>
      <c r="C14" s="106" t="str">
        <f>RootCalculations!C17</f>
        <v>Alder Mutual</v>
      </c>
      <c r="D14" s="105">
        <f>RootCalculations!T17</f>
        <v>39.91873326881349</v>
      </c>
      <c r="E14" s="105">
        <f>RootCalculations!AG17</f>
        <v>37.84048618587629</v>
      </c>
      <c r="F14" s="105">
        <f>RootCalculations!AU17</f>
        <v>35.90132553133049</v>
      </c>
      <c r="G14" s="107">
        <f>RootCalculations!BF17</f>
        <v>35.90132553133049</v>
      </c>
      <c r="H14" s="105">
        <f ca="1">RootCalculations!Z17</f>
        <v>43.93113490745124</v>
      </c>
      <c r="I14" s="105">
        <f ca="1">RootCalculations!AM17</f>
        <v>41.9755475129602</v>
      </c>
      <c r="J14" s="105">
        <f ca="1">RootCalculations!BA17</f>
        <v>40.450675763996756</v>
      </c>
      <c r="K14" s="105">
        <f ca="1">RootCalculations!BJ17</f>
        <v>38.73350166549015</v>
      </c>
      <c r="L14" s="13">
        <f ca="1">RootCalculations!V17</f>
        <v>0.8267999999999999</v>
      </c>
      <c r="M14" s="108">
        <f ca="1">RootCalculations!U17</f>
        <v>1.2</v>
      </c>
      <c r="N14" s="58">
        <f t="shared" si="8"/>
        <v>0</v>
      </c>
      <c r="O14" s="58">
        <f t="shared" si="2"/>
        <v>-0.05206194968518285</v>
      </c>
      <c r="P14" s="58">
        <f t="shared" si="3"/>
        <v>-0.10063965984165124</v>
      </c>
      <c r="Q14" s="58">
        <f t="shared" si="4"/>
        <v>-0.10063965984165124</v>
      </c>
      <c r="R14" s="58">
        <v>0</v>
      </c>
      <c r="S14" s="58">
        <f ca="1" t="shared" si="5"/>
        <v>-0.044514838931678735</v>
      </c>
      <c r="T14" s="58">
        <f ca="1" t="shared" si="6"/>
        <v>-0.07922534099760203</v>
      </c>
      <c r="U14" s="58">
        <f ca="1" t="shared" si="7"/>
        <v>-0.11831320208118512</v>
      </c>
    </row>
    <row r="15" spans="2:24" ht="12.75">
      <c r="B15" s="13">
        <f>RootCalculations!G134</f>
        <v>1.638</v>
      </c>
      <c r="C15" s="106" t="str">
        <f>RootCalculations!C134</f>
        <v>U.S. Naval Station, Everett (Jim Creek)</v>
      </c>
      <c r="D15" s="105">
        <f>RootCalculations!T134</f>
        <v>35.92584929582819</v>
      </c>
      <c r="E15" s="105">
        <f>RootCalculations!AG134</f>
        <v>35.91316289570145</v>
      </c>
      <c r="F15" s="105">
        <f>RootCalculations!AU134</f>
        <v>35.90132553133049</v>
      </c>
      <c r="G15" s="107">
        <f>RootCalculations!BF134</f>
        <v>35.90132553133049</v>
      </c>
      <c r="H15" s="105">
        <f ca="1">RootCalculations!Z134</f>
        <v>36.91663213087622</v>
      </c>
      <c r="I15" s="105">
        <f ca="1">RootCalculations!AM134</f>
        <v>36.607553534560694</v>
      </c>
      <c r="J15" s="105">
        <f ca="1">RootCalculations!BA134</f>
        <v>36.7091368124234</v>
      </c>
      <c r="K15" s="105">
        <f ca="1">RootCalculations!BJ134</f>
        <v>38.73350166549015</v>
      </c>
      <c r="L15" s="13">
        <f ca="1">RootCalculations!V134</f>
        <v>1.6871399999999999</v>
      </c>
      <c r="M15" s="108">
        <f ca="1">RootCalculations!U134</f>
        <v>1.03</v>
      </c>
      <c r="N15" s="58">
        <f t="shared" si="8"/>
        <v>0</v>
      </c>
      <c r="O15" s="58">
        <f t="shared" si="2"/>
        <v>-0.00035312735468773226</v>
      </c>
      <c r="P15" s="58">
        <f t="shared" si="3"/>
        <v>-0.000682621704939046</v>
      </c>
      <c r="Q15" s="58">
        <f t="shared" si="4"/>
        <v>-0.000682621704939046</v>
      </c>
      <c r="R15" s="58">
        <v>0</v>
      </c>
      <c r="S15" s="58">
        <f ca="1" t="shared" si="5"/>
        <v>-0.008372340012485102</v>
      </c>
      <c r="T15" s="58">
        <f ca="1" t="shared" si="6"/>
        <v>-0.005620645938589797</v>
      </c>
      <c r="U15" s="58">
        <f ca="1" t="shared" si="7"/>
        <v>0.049215473615599414</v>
      </c>
      <c r="W15" s="53"/>
      <c r="X15" s="53" t="s">
        <v>242</v>
      </c>
    </row>
    <row r="16" spans="2:25" ht="12.75">
      <c r="B16" s="13">
        <f>RootCalculations!G37</f>
        <v>1.864</v>
      </c>
      <c r="C16" s="106" t="str">
        <f>RootCalculations!C37</f>
        <v>Drain, City of</v>
      </c>
      <c r="D16" s="105">
        <f>RootCalculations!T37</f>
        <v>33.949064274110405</v>
      </c>
      <c r="E16" s="105">
        <f>RootCalculations!AG37</f>
        <v>34.95898946171183</v>
      </c>
      <c r="F16" s="105">
        <f>RootCalculations!AU37</f>
        <v>35.90132553133049</v>
      </c>
      <c r="G16" s="107">
        <f>RootCalculations!BF37</f>
        <v>35.90132553133049</v>
      </c>
      <c r="H16" s="105">
        <f ca="1">RootCalculations!Z37</f>
        <v>37.49244140166655</v>
      </c>
      <c r="I16" s="105">
        <f ca="1">RootCalculations!AM37</f>
        <v>38.42635111414337</v>
      </c>
      <c r="J16" s="105">
        <f ca="1">RootCalculations!BA37</f>
        <v>39.039923826563076</v>
      </c>
      <c r="K16" s="105">
        <f ca="1">RootCalculations!BJ37</f>
        <v>38.73350166549015</v>
      </c>
      <c r="L16" s="13">
        <f ca="1">RootCalculations!V37</f>
        <v>2.16224</v>
      </c>
      <c r="M16" s="108">
        <f ca="1">RootCalculations!U37</f>
        <v>1.16</v>
      </c>
      <c r="N16" s="58">
        <f t="shared" si="8"/>
        <v>0</v>
      </c>
      <c r="O16" s="58">
        <f t="shared" si="2"/>
        <v>0.029748248123928178</v>
      </c>
      <c r="P16" s="58">
        <f t="shared" si="3"/>
        <v>0.05750559842996572</v>
      </c>
      <c r="Q16" s="58">
        <f t="shared" si="4"/>
        <v>0.05750559842996572</v>
      </c>
      <c r="R16" s="58">
        <v>0</v>
      </c>
      <c r="S16" s="58">
        <f ca="1" t="shared" si="5"/>
        <v>0.024909279779132154</v>
      </c>
      <c r="T16" s="58">
        <f ca="1" t="shared" si="6"/>
        <v>0.04127451739719845</v>
      </c>
      <c r="U16" s="58">
        <f ca="1" t="shared" si="7"/>
        <v>0.03310161241642806</v>
      </c>
      <c r="W16" s="118" t="str">
        <f>$AA$9&amp;" "&amp;AB8</f>
        <v>End Rollover Tier</v>
      </c>
      <c r="X16" s="105">
        <f ca="1">ROUND(RootCalculations!Z14,2)</f>
        <v>34.17</v>
      </c>
      <c r="Y16" s="13" t="str">
        <f ca="1">W16&amp;" 1 Rate $"&amp;X16&amp;"/MWh"&amp;" | Max $"&amp;X58&amp;"/MWh"</f>
        <v>End Rollover Tier 1 Rate $34.17/MWh | Max $49.29/MWh</v>
      </c>
    </row>
    <row r="17" spans="2:31" ht="12.75">
      <c r="B17" s="13">
        <f>RootCalculations!G53</f>
        <v>2</v>
      </c>
      <c r="C17" s="106" t="str">
        <f>RootCalculations!C53</f>
        <v>Troy, City of</v>
      </c>
      <c r="D17" s="105">
        <f>RootCalculations!T53</f>
        <v>33.949064274110405</v>
      </c>
      <c r="E17" s="105">
        <f>RootCalculations!AG53</f>
        <v>34.95898946171183</v>
      </c>
      <c r="F17" s="105">
        <f>RootCalculations!AU53</f>
        <v>35.90132553133049</v>
      </c>
      <c r="G17" s="107">
        <f>RootCalculations!BF53</f>
        <v>35.90132553133049</v>
      </c>
      <c r="H17" s="105">
        <f ca="1">RootCalculations!Z53</f>
        <v>34.75321978868757</v>
      </c>
      <c r="I17" s="105">
        <f ca="1">RootCalculations!AM53</f>
        <v>35.68340629813256</v>
      </c>
      <c r="J17" s="105">
        <f ca="1">RootCalculations!BA53</f>
        <v>36.46610608097619</v>
      </c>
      <c r="K17" s="105">
        <f ca="1">RootCalculations!BJ53</f>
        <v>38.73350166549015</v>
      </c>
      <c r="L17" s="13">
        <f ca="1">RootCalculations!V53</f>
        <v>2.08</v>
      </c>
      <c r="M17" s="108">
        <f ca="1">RootCalculations!U53</f>
        <v>1.04</v>
      </c>
      <c r="N17" s="58">
        <f t="shared" si="8"/>
        <v>0</v>
      </c>
      <c r="O17" s="58">
        <f t="shared" si="2"/>
        <v>0.029748248123928178</v>
      </c>
      <c r="P17" s="58">
        <f t="shared" si="3"/>
        <v>0.05750559842996572</v>
      </c>
      <c r="Q17" s="58">
        <f t="shared" si="4"/>
        <v>0.05750559842996572</v>
      </c>
      <c r="R17" s="58">
        <v>0</v>
      </c>
      <c r="S17" s="58">
        <f ca="1" t="shared" si="5"/>
        <v>0.02676547712991395</v>
      </c>
      <c r="T17" s="58">
        <f ca="1" t="shared" si="6"/>
        <v>0.04928712512692646</v>
      </c>
      <c r="U17" s="58">
        <f ca="1" t="shared" si="7"/>
        <v>0.11452987380749668</v>
      </c>
      <c r="W17" s="118" t="str">
        <f>$AA$9&amp;" "&amp;AC8</f>
        <v>End Rollover 50/50 Tier</v>
      </c>
      <c r="X17" s="105">
        <f ca="1">ROUND(RootCalculations!AM14,2)</f>
        <v>34.85</v>
      </c>
      <c r="Y17" s="13" t="str">
        <f ca="1">W17&amp;" 1 Rate $"&amp;X17&amp;"/MWh"&amp;" | Max $"&amp;X59&amp;"/MWh"</f>
        <v>End Rollover 50/50 Tier 1 Rate $34.85/MWh | Max $44.51/MWh</v>
      </c>
      <c r="AE17" s="53"/>
    </row>
    <row r="18" spans="2:25" ht="12.75">
      <c r="B18" s="13">
        <f>RootCalculations!G129</f>
        <v>2.043</v>
      </c>
      <c r="C18" s="106" t="str">
        <f>RootCalculations!C129</f>
        <v>Coulee Dam, City of</v>
      </c>
      <c r="D18" s="105">
        <f>RootCalculations!T129</f>
        <v>34.263190845803784</v>
      </c>
      <c r="E18" s="105">
        <f>RootCalculations!AG129</f>
        <v>35.11061506911328</v>
      </c>
      <c r="F18" s="105">
        <f>RootCalculations!AU129</f>
        <v>35.90132553133049</v>
      </c>
      <c r="G18" s="107">
        <f>RootCalculations!BF129</f>
        <v>35.90132553133049</v>
      </c>
      <c r="H18" s="105">
        <f ca="1">RootCalculations!Z129</f>
        <v>35.041947990934</v>
      </c>
      <c r="I18" s="105">
        <f ca="1">RootCalculations!AM129</f>
        <v>35.5578956104646</v>
      </c>
      <c r="J18" s="105">
        <f ca="1">RootCalculations!BA129</f>
        <v>36.450206781172646</v>
      </c>
      <c r="K18" s="105">
        <f ca="1">RootCalculations!BJ129</f>
        <v>38.73350166549015</v>
      </c>
      <c r="L18" s="13">
        <f ca="1">RootCalculations!V129</f>
        <v>2.08386</v>
      </c>
      <c r="M18" s="108">
        <f ca="1">RootCalculations!U129</f>
        <v>1.02</v>
      </c>
      <c r="N18" s="58">
        <f t="shared" si="8"/>
        <v>0</v>
      </c>
      <c r="O18" s="58">
        <f t="shared" si="2"/>
        <v>0.02473278764733844</v>
      </c>
      <c r="P18" s="58">
        <f t="shared" si="3"/>
        <v>0.04781033654743028</v>
      </c>
      <c r="Q18" s="58">
        <f t="shared" si="4"/>
        <v>0.04781033654743028</v>
      </c>
      <c r="R18" s="58">
        <v>0</v>
      </c>
      <c r="S18" s="58">
        <f ca="1" t="shared" si="5"/>
        <v>0.014723713980286934</v>
      </c>
      <c r="T18" s="58">
        <f ca="1" t="shared" si="6"/>
        <v>0.04018779979363574</v>
      </c>
      <c r="U18" s="58">
        <f ca="1" t="shared" si="7"/>
        <v>0.10534670262940948</v>
      </c>
      <c r="W18" s="118" t="str">
        <f>$AA$9&amp;" "&amp;AD8</f>
        <v>End Hybrid Tier</v>
      </c>
      <c r="X18" s="105">
        <f ca="1">ROUND(RootCalculations!BA14,2)</f>
        <v>35.92</v>
      </c>
      <c r="Y18" s="13" t="str">
        <f ca="1">W18&amp;" 1 Rate $"&amp;X18&amp;"/MWh"&amp;" | Max $"&amp;X60&amp;"/MWh"</f>
        <v>End Hybrid Tier 1 Rate $35.92/MWh | Max $43.69/MWh</v>
      </c>
    </row>
    <row r="19" spans="2:25" ht="12.75">
      <c r="B19" s="13">
        <f>RootCalculations!G71</f>
        <v>2.268</v>
      </c>
      <c r="C19" s="106" t="str">
        <f>RootCalculations!C71</f>
        <v>Energy Northwest</v>
      </c>
      <c r="D19" s="105">
        <f>RootCalculations!T71</f>
        <v>33.949064274110405</v>
      </c>
      <c r="E19" s="105">
        <f>RootCalculations!AG71</f>
        <v>34.95898946171183</v>
      </c>
      <c r="F19" s="105">
        <f>RootCalculations!AU71</f>
        <v>35.90132553133049</v>
      </c>
      <c r="G19" s="107">
        <f>RootCalculations!BF71</f>
        <v>35.90132553133049</v>
      </c>
      <c r="H19" s="105">
        <f ca="1">RootCalculations!Z71</f>
        <v>34.16862471073118</v>
      </c>
      <c r="I19" s="105">
        <f ca="1">RootCalculations!AM71</f>
        <v>34.85446513131041</v>
      </c>
      <c r="J19" s="105">
        <f ca="1">RootCalculations!BA71</f>
        <v>35.9168109167961</v>
      </c>
      <c r="K19" s="105">
        <f ca="1">RootCalculations!BJ71</f>
        <v>38.73350166549015</v>
      </c>
      <c r="L19" s="13">
        <f ca="1">RootCalculations!V71</f>
        <v>2.40408</v>
      </c>
      <c r="M19" s="108">
        <f ca="1">RootCalculations!U71</f>
        <v>1.06</v>
      </c>
      <c r="N19" s="58">
        <f t="shared" si="8"/>
        <v>0</v>
      </c>
      <c r="O19" s="58">
        <f t="shared" si="2"/>
        <v>0.029748248123928178</v>
      </c>
      <c r="P19" s="58">
        <f t="shared" si="3"/>
        <v>0.05750559842996572</v>
      </c>
      <c r="Q19" s="58">
        <f t="shared" si="4"/>
        <v>0.05750559842996572</v>
      </c>
      <c r="R19" s="58">
        <v>0</v>
      </c>
      <c r="S19" s="58">
        <f ca="1" t="shared" si="5"/>
        <v>0.020072227851881674</v>
      </c>
      <c r="T19" s="58">
        <f ca="1" t="shared" si="6"/>
        <v>0.051163493434837504</v>
      </c>
      <c r="U19" s="58">
        <f ca="1" t="shared" si="7"/>
        <v>0.13359849842962235</v>
      </c>
      <c r="W19" s="118" t="str">
        <f>$AA$9&amp;" "&amp;AE8</f>
        <v>End Melded</v>
      </c>
      <c r="X19" s="105">
        <f ca="1">ROUND(RootCalculations!BJ14,2)</f>
        <v>38.73</v>
      </c>
      <c r="Y19" s="13" t="str">
        <f ca="1">W19&amp;" 1 Rate $"&amp;X19&amp;"/MWh"&amp;" | Max $"&amp;X61&amp;"/MWh"</f>
        <v>End Melded 1 Rate $38.73/MWh | Max $38.73/MWh</v>
      </c>
    </row>
    <row r="20" spans="2:21" ht="12.75">
      <c r="B20" s="13">
        <f>RootCalculations!G35</f>
        <v>2.52</v>
      </c>
      <c r="C20" s="106" t="str">
        <f>RootCalculations!C35</f>
        <v>Chewelah, City of</v>
      </c>
      <c r="D20" s="105">
        <f>RootCalculations!T35</f>
        <v>33.949064274110405</v>
      </c>
      <c r="E20" s="105">
        <f>RootCalculations!AG35</f>
        <v>34.95898946171183</v>
      </c>
      <c r="F20" s="105">
        <f>RootCalculations!AU35</f>
        <v>35.90132553133049</v>
      </c>
      <c r="G20" s="107">
        <f>RootCalculations!BF35</f>
        <v>35.90132553133049</v>
      </c>
      <c r="H20" s="105">
        <f ca="1">RootCalculations!Z35</f>
        <v>34.16862471073118</v>
      </c>
      <c r="I20" s="105">
        <f ca="1">RootCalculations!AM35</f>
        <v>34.85446513131041</v>
      </c>
      <c r="J20" s="105">
        <f ca="1">RootCalculations!BA35</f>
        <v>35.9168109167961</v>
      </c>
      <c r="K20" s="105">
        <f ca="1">RootCalculations!BJ35</f>
        <v>38.73350166549015</v>
      </c>
      <c r="L20" s="13">
        <f ca="1">RootCalculations!V35</f>
        <v>2.2932</v>
      </c>
      <c r="M20" s="108">
        <f ca="1">RootCalculations!U35</f>
        <v>0.91</v>
      </c>
      <c r="N20" s="58">
        <f t="shared" si="8"/>
        <v>0</v>
      </c>
      <c r="O20" s="58">
        <f t="shared" si="2"/>
        <v>0.029748248123928178</v>
      </c>
      <c r="P20" s="58">
        <f t="shared" si="3"/>
        <v>0.05750559842996572</v>
      </c>
      <c r="Q20" s="58">
        <f t="shared" si="4"/>
        <v>0.05750559842996572</v>
      </c>
      <c r="R20" s="58">
        <v>0</v>
      </c>
      <c r="S20" s="58">
        <f ca="1" t="shared" si="5"/>
        <v>0.020072227851881674</v>
      </c>
      <c r="T20" s="58">
        <f ca="1" t="shared" si="6"/>
        <v>0.051163493434837504</v>
      </c>
      <c r="U20" s="58">
        <f ca="1" t="shared" si="7"/>
        <v>0.13359849842962235</v>
      </c>
    </row>
    <row r="21" spans="2:24" ht="12.75">
      <c r="B21" s="13">
        <f>RootCalculations!G117</f>
        <v>2.787</v>
      </c>
      <c r="C21" s="106" t="str">
        <f>RootCalculations!C117</f>
        <v>Riverside Elec Coop</v>
      </c>
      <c r="D21" s="105">
        <f>RootCalculations!T117</f>
        <v>38.28231414512522</v>
      </c>
      <c r="E21" s="105">
        <f>RootCalculations!AG117</f>
        <v>37.05060380739739</v>
      </c>
      <c r="F21" s="105">
        <f>RootCalculations!AU117</f>
        <v>35.90132553133049</v>
      </c>
      <c r="G21" s="107">
        <f>RootCalculations!BF117</f>
        <v>35.90132553133049</v>
      </c>
      <c r="H21" s="105">
        <f ca="1">RootCalculations!Z117</f>
        <v>38.220262198071524</v>
      </c>
      <c r="I21" s="105">
        <f ca="1">RootCalculations!AM117</f>
        <v>36.689538238060855</v>
      </c>
      <c r="J21" s="105">
        <f ca="1">RootCalculations!BA117</f>
        <v>35.9168109167961</v>
      </c>
      <c r="K21" s="105">
        <f ca="1">RootCalculations!BJ117</f>
        <v>38.73350166549015</v>
      </c>
      <c r="L21" s="13">
        <f ca="1">RootCalculations!V117</f>
        <v>2.75913</v>
      </c>
      <c r="M21" s="108">
        <f ca="1">RootCalculations!U117</f>
        <v>0.99</v>
      </c>
      <c r="N21" s="58">
        <f t="shared" si="8"/>
        <v>0</v>
      </c>
      <c r="O21" s="58">
        <f t="shared" si="2"/>
        <v>-0.032174396068600175</v>
      </c>
      <c r="P21" s="58">
        <f t="shared" si="3"/>
        <v>-0.062195524668874236</v>
      </c>
      <c r="Q21" s="58">
        <f t="shared" si="4"/>
        <v>-0.062195524668874236</v>
      </c>
      <c r="R21" s="58">
        <v>0</v>
      </c>
      <c r="S21" s="58">
        <f ca="1" t="shared" si="5"/>
        <v>-0.040050064337023406</v>
      </c>
      <c r="T21" s="58">
        <f ca="1" t="shared" si="6"/>
        <v>-0.06026780426931888</v>
      </c>
      <c r="U21" s="58">
        <f ca="1" t="shared" si="7"/>
        <v>0.013428465371556841</v>
      </c>
      <c r="X21" s="53" t="s">
        <v>249</v>
      </c>
    </row>
    <row r="22" spans="2:25" ht="12.75">
      <c r="B22" s="13">
        <f>RootCalculations!G144</f>
        <v>2.809</v>
      </c>
      <c r="C22" s="106" t="str">
        <f>RootCalculations!C144</f>
        <v>Umpqua Indian Utility Cooperative</v>
      </c>
      <c r="D22" s="105">
        <f>RootCalculations!T144</f>
        <v>33.949064274110405</v>
      </c>
      <c r="E22" s="105">
        <f>RootCalculations!AG144</f>
        <v>34.95898946171183</v>
      </c>
      <c r="F22" s="105">
        <f>RootCalculations!AU144</f>
        <v>35.90132553133049</v>
      </c>
      <c r="G22" s="107">
        <f>RootCalculations!BF144</f>
        <v>35.90132553133049</v>
      </c>
      <c r="H22" s="105">
        <f ca="1">RootCalculations!Z144</f>
        <v>34.16862471073118</v>
      </c>
      <c r="I22" s="105">
        <f ca="1">RootCalculations!AM144</f>
        <v>34.85446513131041</v>
      </c>
      <c r="J22" s="105">
        <f ca="1">RootCalculations!BA144</f>
        <v>35.9168109167961</v>
      </c>
      <c r="K22" s="105">
        <f ca="1">RootCalculations!BJ144</f>
        <v>38.73350166549015</v>
      </c>
      <c r="L22" s="13">
        <f ca="1">RootCalculations!V144</f>
        <v>2.78091</v>
      </c>
      <c r="M22" s="108">
        <f ca="1">RootCalculations!U144</f>
        <v>0.99</v>
      </c>
      <c r="N22" s="58">
        <f t="shared" si="8"/>
        <v>0</v>
      </c>
      <c r="O22" s="58">
        <f t="shared" si="2"/>
        <v>0.029748248123928178</v>
      </c>
      <c r="P22" s="58">
        <f t="shared" si="3"/>
        <v>0.05750559842996572</v>
      </c>
      <c r="Q22" s="58">
        <f t="shared" si="4"/>
        <v>0.05750559842996572</v>
      </c>
      <c r="R22" s="58">
        <v>0</v>
      </c>
      <c r="S22" s="58">
        <f ca="1" t="shared" si="5"/>
        <v>0.020072227851881674</v>
      </c>
      <c r="T22" s="58">
        <f ca="1" t="shared" si="6"/>
        <v>0.051163493434837504</v>
      </c>
      <c r="U22" s="58">
        <f ca="1" t="shared" si="7"/>
        <v>0.13359849842962235</v>
      </c>
      <c r="W22" s="118" t="str">
        <f>$AA$9&amp;" "&amp;AB8</f>
        <v>End Rollover Tier</v>
      </c>
      <c r="X22" s="13">
        <f ca="1">RootCalculations!Y12</f>
        <v>0</v>
      </c>
      <c r="Y22" s="13" t="str">
        <f ca="1">W22&amp;" 1 Augmentation "&amp;X22&amp;" aMW"</f>
        <v>End Rollover Tier 1 Augmentation 0 aMW</v>
      </c>
    </row>
    <row r="23" spans="2:25" ht="12.75">
      <c r="B23" s="13">
        <f>RootCalculations!G51</f>
        <v>3.031</v>
      </c>
      <c r="C23" s="106" t="str">
        <f>RootCalculations!C51</f>
        <v>Soda Springs, City of</v>
      </c>
      <c r="D23" s="105">
        <f>RootCalculations!T51</f>
        <v>33.949064274110405</v>
      </c>
      <c r="E23" s="105">
        <f>RootCalculations!AG51</f>
        <v>34.95898946171183</v>
      </c>
      <c r="F23" s="105">
        <f>RootCalculations!AU51</f>
        <v>35.90132553133049</v>
      </c>
      <c r="G23" s="107">
        <f>RootCalculations!BF51</f>
        <v>35.90132553133049</v>
      </c>
      <c r="H23" s="105">
        <f ca="1">RootCalculations!Z51</f>
        <v>35.492680161031444</v>
      </c>
      <c r="I23" s="105">
        <f ca="1">RootCalculations!AM51</f>
        <v>36.17379874892643</v>
      </c>
      <c r="J23" s="105">
        <f ca="1">RootCalculations!BA51</f>
        <v>37.16091522656668</v>
      </c>
      <c r="K23" s="105">
        <f ca="1">RootCalculations!BJ51</f>
        <v>38.73350166549015</v>
      </c>
      <c r="L23" s="13">
        <f ca="1">RootCalculations!V51</f>
        <v>3.1825500000000004</v>
      </c>
      <c r="M23" s="108">
        <f ca="1">RootCalculations!U51</f>
        <v>1.05</v>
      </c>
      <c r="N23" s="58">
        <f t="shared" si="8"/>
        <v>0</v>
      </c>
      <c r="O23" s="58">
        <f t="shared" si="2"/>
        <v>0.029748248123928178</v>
      </c>
      <c r="P23" s="58">
        <f t="shared" si="3"/>
        <v>0.05750559842996572</v>
      </c>
      <c r="Q23" s="58">
        <f t="shared" si="4"/>
        <v>0.05750559842996572</v>
      </c>
      <c r="R23" s="58">
        <v>0</v>
      </c>
      <c r="S23" s="58">
        <f ca="1" t="shared" si="5"/>
        <v>0.019190396014184596</v>
      </c>
      <c r="T23" s="58">
        <f ca="1" t="shared" si="6"/>
        <v>0.04700222857125458</v>
      </c>
      <c r="U23" s="58">
        <f ca="1" t="shared" si="7"/>
        <v>0.09130957396722361</v>
      </c>
      <c r="W23" s="118" t="str">
        <f>$AA$9&amp;" "&amp;AB9</f>
        <v>End Rollover 50/50 Tier</v>
      </c>
      <c r="X23" s="13">
        <f ca="1">ROUND(RootCalculations!AL12,0)</f>
        <v>0</v>
      </c>
      <c r="Y23" s="13" t="str">
        <f ca="1">W23&amp;" 1 Augmentation "&amp;X23&amp;" aMW"</f>
        <v>End Rollover 50/50 Tier 1 Augmentation 0 aMW</v>
      </c>
    </row>
    <row r="24" spans="2:25" ht="12.75">
      <c r="B24" s="13">
        <f>RootCalculations!G59</f>
        <v>3.14</v>
      </c>
      <c r="C24" s="106" t="str">
        <f>RootCalculations!C59</f>
        <v>Columbia Power Coop</v>
      </c>
      <c r="D24" s="105">
        <f>RootCalculations!T59</f>
        <v>33.949064274110405</v>
      </c>
      <c r="E24" s="105">
        <f>RootCalculations!AG59</f>
        <v>34.95898946171183</v>
      </c>
      <c r="F24" s="105">
        <f>RootCalculations!AU59</f>
        <v>35.90132553133049</v>
      </c>
      <c r="G24" s="107">
        <f>RootCalculations!BF59</f>
        <v>35.90132553133049</v>
      </c>
      <c r="H24" s="105">
        <f ca="1">RootCalculations!Z59</f>
        <v>35.755511289433585</v>
      </c>
      <c r="I24" s="105">
        <f ca="1">RootCalculations!AM59</f>
        <v>36.79603798458831</v>
      </c>
      <c r="J24" s="105">
        <f ca="1">RootCalculations!BA59</f>
        <v>37.40787568393485</v>
      </c>
      <c r="K24" s="105">
        <f ca="1">RootCalculations!BJ59</f>
        <v>38.73350166549015</v>
      </c>
      <c r="L24" s="13">
        <f ca="1">RootCalculations!V59</f>
        <v>3.4226000000000005</v>
      </c>
      <c r="M24" s="108">
        <f ca="1">RootCalculations!U59</f>
        <v>1.09</v>
      </c>
      <c r="N24" s="58">
        <f t="shared" si="8"/>
        <v>0</v>
      </c>
      <c r="O24" s="58">
        <f t="shared" si="2"/>
        <v>0.029748248123928178</v>
      </c>
      <c r="P24" s="58">
        <f t="shared" si="3"/>
        <v>0.05750559842996572</v>
      </c>
      <c r="Q24" s="58">
        <f t="shared" si="4"/>
        <v>0.05750559842996572</v>
      </c>
      <c r="R24" s="58">
        <v>0</v>
      </c>
      <c r="S24" s="58">
        <f ca="1" t="shared" si="5"/>
        <v>0.029101155531852774</v>
      </c>
      <c r="T24" s="58">
        <f ca="1" t="shared" si="6"/>
        <v>0.046212858798905465</v>
      </c>
      <c r="U24" s="58">
        <f ca="1" t="shared" si="7"/>
        <v>0.0832875903227992</v>
      </c>
      <c r="W24" s="118" t="str">
        <f>$AA$9&amp;" "&amp;AB10</f>
        <v>End Hybrid Tier</v>
      </c>
      <c r="X24" s="13">
        <f ca="1">ROUND(RootCalculations!AZ12,0)</f>
        <v>94</v>
      </c>
      <c r="Y24" s="13" t="str">
        <f ca="1">W24&amp;" 1 Augmentation "&amp;X24&amp;" aMW"</f>
        <v>End Hybrid Tier 1 Augmentation 94 aMW</v>
      </c>
    </row>
    <row r="25" spans="2:25" ht="12.75">
      <c r="B25" s="13">
        <f>RootCalculations!G68</f>
        <v>3.258</v>
      </c>
      <c r="C25" s="106" t="str">
        <f>RootCalculations!C68</f>
        <v>Eatonville, City of</v>
      </c>
      <c r="D25" s="105">
        <f>RootCalculations!T68</f>
        <v>33.949064274110405</v>
      </c>
      <c r="E25" s="105">
        <f>RootCalculations!AG68</f>
        <v>34.95898946171183</v>
      </c>
      <c r="F25" s="105">
        <f>RootCalculations!AU68</f>
        <v>35.90132553133049</v>
      </c>
      <c r="G25" s="107">
        <f>RootCalculations!BF68</f>
        <v>35.90132553133049</v>
      </c>
      <c r="H25" s="105">
        <f ca="1">RootCalculations!Z68</f>
        <v>34.16862471073118</v>
      </c>
      <c r="I25" s="105">
        <f ca="1">RootCalculations!AM68</f>
        <v>34.85446513131041</v>
      </c>
      <c r="J25" s="105">
        <f ca="1">RootCalculations!BA68</f>
        <v>35.9168109167961</v>
      </c>
      <c r="K25" s="105">
        <f ca="1">RootCalculations!BJ68</f>
        <v>38.73350166549015</v>
      </c>
      <c r="L25" s="13">
        <f ca="1">RootCalculations!V68</f>
        <v>3.19284</v>
      </c>
      <c r="M25" s="108">
        <f ca="1">RootCalculations!U68</f>
        <v>0.98</v>
      </c>
      <c r="N25" s="58">
        <f t="shared" si="8"/>
        <v>0</v>
      </c>
      <c r="O25" s="58">
        <f t="shared" si="2"/>
        <v>0.029748248123928178</v>
      </c>
      <c r="P25" s="58">
        <f t="shared" si="3"/>
        <v>0.05750559842996572</v>
      </c>
      <c r="Q25" s="58">
        <f t="shared" si="4"/>
        <v>0.05750559842996572</v>
      </c>
      <c r="R25" s="58">
        <v>0</v>
      </c>
      <c r="S25" s="58">
        <f ca="1" t="shared" si="5"/>
        <v>0.020072227851881674</v>
      </c>
      <c r="T25" s="58">
        <f ca="1" t="shared" si="6"/>
        <v>0.051163493434837504</v>
      </c>
      <c r="U25" s="58">
        <f ca="1" t="shared" si="7"/>
        <v>0.13359849842962235</v>
      </c>
      <c r="W25" s="118" t="str">
        <f>$AA$9&amp;" "&amp;AB11</f>
        <v>End Melded</v>
      </c>
      <c r="X25" s="13">
        <f ca="1">ROUND(RootCalculations!BJ12,0)</f>
        <v>920</v>
      </c>
      <c r="Y25" s="13" t="str">
        <f ca="1">W25&amp;" Augmentation "&amp;X25&amp;" aMW"</f>
        <v>End Melded Augmentation 920 aMW</v>
      </c>
    </row>
    <row r="26" spans="2:21" ht="12.75">
      <c r="B26" s="13">
        <f>RootCalculations!G67</f>
        <v>3.347</v>
      </c>
      <c r="C26" s="106" t="str">
        <f>RootCalculations!C67</f>
        <v>East End Mutual Electric</v>
      </c>
      <c r="D26" s="105">
        <f>RootCalculations!T67</f>
        <v>39.70132527772174</v>
      </c>
      <c r="E26" s="105">
        <f>RootCalculations!AG67</f>
        <v>37.735545624733966</v>
      </c>
      <c r="F26" s="105">
        <f>RootCalculations!AU67</f>
        <v>35.90132553133049</v>
      </c>
      <c r="G26" s="107">
        <f>RootCalculations!BF67</f>
        <v>35.90132553133049</v>
      </c>
      <c r="H26" s="105">
        <f ca="1">RootCalculations!Z67</f>
        <v>38.12816156909403</v>
      </c>
      <c r="I26" s="105">
        <f ca="1">RootCalculations!AM67</f>
        <v>35.72357736543511</v>
      </c>
      <c r="J26" s="105">
        <f ca="1">RootCalculations!BA67</f>
        <v>35.9168109167961</v>
      </c>
      <c r="K26" s="105">
        <f ca="1">RootCalculations!BJ67</f>
        <v>38.73350166549015</v>
      </c>
      <c r="L26" s="13">
        <f ca="1">RootCalculations!V67</f>
        <v>3.1127100000000003</v>
      </c>
      <c r="M26" s="108">
        <f ca="1">RootCalculations!U67</f>
        <v>0.93</v>
      </c>
      <c r="N26" s="58">
        <f t="shared" si="8"/>
        <v>0</v>
      </c>
      <c r="O26" s="58">
        <f t="shared" si="2"/>
        <v>-0.049514207378131725</v>
      </c>
      <c r="P26" s="58">
        <f t="shared" si="3"/>
        <v>-0.09571468256561211</v>
      </c>
      <c r="Q26" s="58">
        <f t="shared" si="4"/>
        <v>-0.09571468256561211</v>
      </c>
      <c r="R26" s="58">
        <v>0</v>
      </c>
      <c r="S26" s="58">
        <f ca="1" t="shared" si="5"/>
        <v>-0.06306583125707355</v>
      </c>
      <c r="T26" s="58">
        <f ca="1" t="shared" si="6"/>
        <v>-0.057997830508838666</v>
      </c>
      <c r="U26" s="58">
        <f ca="1" t="shared" si="7"/>
        <v>0.015876456442809328</v>
      </c>
    </row>
    <row r="27" spans="2:24" ht="12.75">
      <c r="B27" s="13">
        <f>RootCalculations!G52</f>
        <v>3.828</v>
      </c>
      <c r="C27" s="106" t="str">
        <f>RootCalculations!C52</f>
        <v>Sumas, Town of</v>
      </c>
      <c r="D27" s="105">
        <f>RootCalculations!T52</f>
        <v>35.358840425962434</v>
      </c>
      <c r="E27" s="105">
        <f>RootCalculations!AG52</f>
        <v>35.63947365052887</v>
      </c>
      <c r="F27" s="105">
        <f>RootCalculations!AU52</f>
        <v>35.90132553133049</v>
      </c>
      <c r="G27" s="107">
        <f>RootCalculations!BF52</f>
        <v>35.90132553133049</v>
      </c>
      <c r="H27" s="105">
        <f ca="1">RootCalculations!Z52</f>
        <v>36.62749030955954</v>
      </c>
      <c r="I27" s="105">
        <f ca="1">RootCalculations!AM52</f>
        <v>36.59834139589111</v>
      </c>
      <c r="J27" s="105">
        <f ca="1">RootCalculations!BA52</f>
        <v>36.96308741999625</v>
      </c>
      <c r="K27" s="105">
        <f ca="1">RootCalculations!BJ52</f>
        <v>38.73350166549015</v>
      </c>
      <c r="L27" s="13">
        <f ca="1">RootCalculations!V52</f>
        <v>3.9811199999999998</v>
      </c>
      <c r="M27" s="108">
        <f ca="1">RootCalculations!U52</f>
        <v>1.04</v>
      </c>
      <c r="N27" s="58">
        <f t="shared" si="8"/>
        <v>0</v>
      </c>
      <c r="O27" s="58">
        <f t="shared" si="2"/>
        <v>0.007936720242680328</v>
      </c>
      <c r="P27" s="58">
        <f t="shared" si="3"/>
        <v>0.015342276467011473</v>
      </c>
      <c r="Q27" s="58">
        <f t="shared" si="4"/>
        <v>0.015342276467011473</v>
      </c>
      <c r="R27" s="58">
        <v>0</v>
      </c>
      <c r="S27" s="58">
        <f ca="1" t="shared" si="5"/>
        <v>-0.0007958206642626475</v>
      </c>
      <c r="T27" s="58">
        <f ca="1" t="shared" si="6"/>
        <v>0.00916243803767025</v>
      </c>
      <c r="U27" s="58">
        <f ca="1" t="shared" si="7"/>
        <v>0.057498106971881624</v>
      </c>
      <c r="X27" s="53" t="s">
        <v>250</v>
      </c>
    </row>
    <row r="28" spans="2:25" ht="12.75">
      <c r="B28" s="13">
        <f>RootCalculations!G47</f>
        <v>3.874</v>
      </c>
      <c r="C28" s="106" t="str">
        <f>RootCalculations!C47</f>
        <v>Plummer, City of</v>
      </c>
      <c r="D28" s="105">
        <f>RootCalculations!T47</f>
        <v>33.949064274110405</v>
      </c>
      <c r="E28" s="105">
        <f>RootCalculations!AG47</f>
        <v>34.95898946171182</v>
      </c>
      <c r="F28" s="105">
        <f>RootCalculations!AU47</f>
        <v>35.90132553133049</v>
      </c>
      <c r="G28" s="107">
        <f>RootCalculations!BF47</f>
        <v>35.90132553133049</v>
      </c>
      <c r="H28" s="105">
        <f ca="1">RootCalculations!Z47</f>
        <v>35.04192749805406</v>
      </c>
      <c r="I28" s="105">
        <f ca="1">RootCalculations!AM47</f>
        <v>35.9537614452536</v>
      </c>
      <c r="J28" s="105">
        <f ca="1">RootCalculations!BA47</f>
        <v>36.73738060003457</v>
      </c>
      <c r="K28" s="105">
        <f ca="1">RootCalculations!BJ47</f>
        <v>38.73350166549015</v>
      </c>
      <c r="L28" s="13">
        <f ca="1">RootCalculations!V47</f>
        <v>4.0677</v>
      </c>
      <c r="M28" s="108">
        <f ca="1">RootCalculations!U47</f>
        <v>1.05</v>
      </c>
      <c r="N28" s="58">
        <f t="shared" si="8"/>
        <v>0</v>
      </c>
      <c r="O28" s="58">
        <f t="shared" si="2"/>
        <v>0.029748248123927956</v>
      </c>
      <c r="P28" s="58">
        <f t="shared" si="3"/>
        <v>0.05750559842996572</v>
      </c>
      <c r="Q28" s="58">
        <f t="shared" si="4"/>
        <v>0.05750559842996572</v>
      </c>
      <c r="R28" s="58">
        <v>0</v>
      </c>
      <c r="S28" s="58">
        <f ca="1" t="shared" si="5"/>
        <v>0.026021226921669083</v>
      </c>
      <c r="T28" s="58">
        <f ca="1" t="shared" si="6"/>
        <v>0.04838355715662801</v>
      </c>
      <c r="U28" s="58">
        <f ca="1" t="shared" si="7"/>
        <v>0.10534734904754006</v>
      </c>
      <c r="W28" s="118" t="str">
        <f>$AA$9&amp;" "&amp;AB8&amp;" Above-RHWM Augmentation"</f>
        <v>End Rollover Tier Above-RHWM Augmentation</v>
      </c>
      <c r="X28" s="13">
        <f ca="1">ROUND(RootCalculations!X14,0)</f>
        <v>1259</v>
      </c>
      <c r="Y28" s="13" t="str">
        <f ca="1">W28&amp;" "&amp;X28&amp;" aMW"</f>
        <v>End Rollover Tier Above-RHWM Augmentation 1259 aMW</v>
      </c>
    </row>
    <row r="29" spans="2:25" ht="12.75">
      <c r="B29" s="13">
        <f>RootCalculations!G146</f>
        <v>4.068</v>
      </c>
      <c r="C29" s="106" t="str">
        <f>RootCalculations!C146</f>
        <v>Kalispel Tribe Utility</v>
      </c>
      <c r="D29" s="105">
        <f>RootCalculations!T146</f>
        <v>33.949064274110405</v>
      </c>
      <c r="E29" s="105">
        <f>RootCalculations!AG146</f>
        <v>34.95898946171183</v>
      </c>
      <c r="F29" s="105">
        <f>RootCalculations!AU146</f>
        <v>35.90132553133049</v>
      </c>
      <c r="G29" s="107">
        <f>RootCalculations!BF146</f>
        <v>35.90132553133049</v>
      </c>
      <c r="H29" s="105">
        <f ca="1">RootCalculations!Z146</f>
        <v>41.961635346339975</v>
      </c>
      <c r="I29" s="105">
        <f ca="1">RootCalculations!AM146</f>
        <v>42.475543411098734</v>
      </c>
      <c r="J29" s="105">
        <f ca="1">RootCalculations!BA146</f>
        <v>43.2392520695818</v>
      </c>
      <c r="K29" s="105">
        <f ca="1">RootCalculations!BJ146</f>
        <v>38.73350166549015</v>
      </c>
      <c r="L29" s="13">
        <f ca="1">RootCalculations!V146</f>
        <v>5.57316</v>
      </c>
      <c r="M29" s="108">
        <f ca="1">RootCalculations!U146</f>
        <v>1.37</v>
      </c>
      <c r="N29" s="58">
        <f t="shared" si="8"/>
        <v>0</v>
      </c>
      <c r="O29" s="58">
        <f t="shared" si="2"/>
        <v>0.029748248123928178</v>
      </c>
      <c r="P29" s="58">
        <f t="shared" si="3"/>
        <v>0.05750559842996572</v>
      </c>
      <c r="Q29" s="58">
        <f t="shared" si="4"/>
        <v>0.05750559842996572</v>
      </c>
      <c r="R29" s="58">
        <v>0</v>
      </c>
      <c r="S29" s="58">
        <f ca="1" t="shared" si="5"/>
        <v>0.012247093339358806</v>
      </c>
      <c r="T29" s="58">
        <f ca="1" t="shared" si="6"/>
        <v>0.030447257660401572</v>
      </c>
      <c r="U29" s="58">
        <f ca="1" t="shared" si="7"/>
        <v>-0.0769305975376241</v>
      </c>
      <c r="W29" s="118" t="str">
        <f>$AA$9&amp;" "&amp;AC8&amp;" Above-RHWM Augmentation"</f>
        <v>End Rollover 50/50 Tier Above-RHWM Augmentation</v>
      </c>
      <c r="X29" s="13">
        <f ca="1">ROUND(RootCalculations!AK14,0)</f>
        <v>1096</v>
      </c>
      <c r="Y29" s="13" t="str">
        <f ca="1">W29&amp;" "&amp;X29&amp;" aMW"</f>
        <v>End Rollover 50/50 Tier Above-RHWM Augmentation 1096 aMW</v>
      </c>
    </row>
    <row r="30" spans="2:25" ht="12.75">
      <c r="B30" s="13">
        <f>RootCalculations!G32</f>
        <v>4.527</v>
      </c>
      <c r="C30" s="106" t="str">
        <f>RootCalculations!C32</f>
        <v>Cascade Locks, City of</v>
      </c>
      <c r="D30" s="105">
        <f>RootCalculations!T32</f>
        <v>47.7967207518963</v>
      </c>
      <c r="E30" s="105">
        <f>RootCalculations!AG32</f>
        <v>41.643108265199935</v>
      </c>
      <c r="F30" s="105">
        <f>RootCalculations!AU32</f>
        <v>35.90132553133049</v>
      </c>
      <c r="G30" s="107">
        <f>RootCalculations!BF32</f>
        <v>35.90132553133049</v>
      </c>
      <c r="H30" s="105">
        <f ca="1">RootCalculations!Z32</f>
        <v>49.294594767178495</v>
      </c>
      <c r="I30" s="105">
        <f ca="1">RootCalculations!AM32</f>
        <v>43.52308469703983</v>
      </c>
      <c r="J30" s="105">
        <f ca="1">RootCalculations!BA32</f>
        <v>38.38982810617827</v>
      </c>
      <c r="K30" s="105">
        <f ca="1">RootCalculations!BJ32</f>
        <v>38.73350166549015</v>
      </c>
      <c r="L30" s="13">
        <f ca="1">RootCalculations!V32</f>
        <v>4.9797</v>
      </c>
      <c r="M30" s="108">
        <f ca="1">RootCalculations!U32</f>
        <v>1.1</v>
      </c>
      <c r="N30" s="58">
        <f t="shared" si="8"/>
        <v>0</v>
      </c>
      <c r="O30" s="58">
        <f t="shared" si="2"/>
        <v>-0.12874549529534884</v>
      </c>
      <c r="P30" s="58">
        <f t="shared" si="3"/>
        <v>-0.24887471427825658</v>
      </c>
      <c r="Q30" s="58">
        <f t="shared" si="4"/>
        <v>-0.24887471427825658</v>
      </c>
      <c r="R30" s="58">
        <v>0</v>
      </c>
      <c r="S30" s="58">
        <f ca="1" t="shared" si="5"/>
        <v>-0.1170820066053464</v>
      </c>
      <c r="T30" s="58">
        <f ca="1" t="shared" si="6"/>
        <v>-0.2212162755877014</v>
      </c>
      <c r="U30" s="58">
        <f ca="1" t="shared" si="7"/>
        <v>-0.2142444450871147</v>
      </c>
      <c r="W30" s="118" t="str">
        <f>$AA$9&amp;" "&amp;AD8&amp;" Above-RHWM Augmentation"</f>
        <v>End Hybrid Tier Above-RHWM Augmentation</v>
      </c>
      <c r="X30" s="13">
        <f ca="1">ROUND(RootCalculations!AY14,0)</f>
        <v>827</v>
      </c>
      <c r="Y30" s="13" t="str">
        <f ca="1">W30&amp;" "&amp;X30&amp;" aMW"</f>
        <v>End Hybrid Tier Above-RHWM Augmentation 827 aMW</v>
      </c>
    </row>
    <row r="31" spans="2:25" ht="12.75">
      <c r="B31" s="13">
        <f>RootCalculations!G130</f>
        <v>4.611</v>
      </c>
      <c r="C31" s="106" t="str">
        <f>RootCalculations!C130</f>
        <v>Steilacoom, Town of</v>
      </c>
      <c r="D31" s="105">
        <f>RootCalculations!T130</f>
        <v>33.949064274110405</v>
      </c>
      <c r="E31" s="105">
        <f>RootCalculations!AG130</f>
        <v>34.95898946171183</v>
      </c>
      <c r="F31" s="105">
        <f>RootCalculations!AU130</f>
        <v>35.90132553133049</v>
      </c>
      <c r="G31" s="107">
        <f>RootCalculations!BF130</f>
        <v>35.90132553133049</v>
      </c>
      <c r="H31" s="105">
        <f ca="1">RootCalculations!Z130</f>
        <v>34.16862471073118</v>
      </c>
      <c r="I31" s="105">
        <f ca="1">RootCalculations!AM130</f>
        <v>34.85446513131041</v>
      </c>
      <c r="J31" s="105">
        <f ca="1">RootCalculations!BA130</f>
        <v>35.9168109167961</v>
      </c>
      <c r="K31" s="105">
        <f ca="1">RootCalculations!BJ130</f>
        <v>38.73350166549015</v>
      </c>
      <c r="L31" s="13">
        <f ca="1">RootCalculations!V130</f>
        <v>4.24212</v>
      </c>
      <c r="M31" s="108">
        <f ca="1">RootCalculations!U130</f>
        <v>0.92</v>
      </c>
      <c r="N31" s="58">
        <f t="shared" si="8"/>
        <v>0</v>
      </c>
      <c r="O31" s="58">
        <f t="shared" si="2"/>
        <v>0.029748248123928178</v>
      </c>
      <c r="P31" s="58">
        <f t="shared" si="3"/>
        <v>0.05750559842996572</v>
      </c>
      <c r="Q31" s="58">
        <f t="shared" si="4"/>
        <v>0.05750559842996572</v>
      </c>
      <c r="R31" s="58">
        <v>0</v>
      </c>
      <c r="S31" s="58">
        <f ca="1" t="shared" si="5"/>
        <v>0.020072227851881674</v>
      </c>
      <c r="T31" s="58">
        <f ca="1" t="shared" si="6"/>
        <v>0.051163493434837504</v>
      </c>
      <c r="U31" s="58">
        <f ca="1" t="shared" si="7"/>
        <v>0.13359849842962235</v>
      </c>
      <c r="W31" s="118" t="str">
        <f>$AA$9&amp;" "&amp;AE8&amp;" Above-RHWM Augmentation"</f>
        <v>End Melded Above-RHWM Augmentation</v>
      </c>
      <c r="X31" s="119" t="s">
        <v>251</v>
      </c>
      <c r="Y31" s="13" t="str">
        <f>W31&amp;" "&amp;X31&amp;" aMW"</f>
        <v>End Melded Above-RHWM Augmentation N/A aMW</v>
      </c>
    </row>
    <row r="32" spans="2:21" ht="12.75">
      <c r="B32" s="13">
        <f>RootCalculations!G41</f>
        <v>4.809</v>
      </c>
      <c r="C32" s="106" t="str">
        <f>RootCalculations!C41</f>
        <v>McCleary, City of</v>
      </c>
      <c r="D32" s="105">
        <f>RootCalculations!T41</f>
        <v>40.56696630716209</v>
      </c>
      <c r="E32" s="105">
        <f>RootCalculations!AG41</f>
        <v>38.153381486797336</v>
      </c>
      <c r="F32" s="105">
        <f>RootCalculations!AU41</f>
        <v>35.90132553133049</v>
      </c>
      <c r="G32" s="107">
        <f>RootCalculations!BF41</f>
        <v>35.90132553133049</v>
      </c>
      <c r="H32" s="105">
        <f ca="1">RootCalculations!Z41</f>
        <v>43.311783965996376</v>
      </c>
      <c r="I32" s="105">
        <f ca="1">RootCalculations!AM41</f>
        <v>40.9436404248196</v>
      </c>
      <c r="J32" s="105">
        <f ca="1">RootCalculations!BA41</f>
        <v>39.04638134229744</v>
      </c>
      <c r="K32" s="105">
        <f ca="1">RootCalculations!BJ41</f>
        <v>38.73350166549015</v>
      </c>
      <c r="L32" s="13">
        <f ca="1">RootCalculations!V41</f>
        <v>5.43417</v>
      </c>
      <c r="M32" s="108">
        <f ca="1">RootCalculations!U41</f>
        <v>1.13</v>
      </c>
      <c r="N32" s="58">
        <f t="shared" si="8"/>
        <v>0</v>
      </c>
      <c r="O32" s="58">
        <f t="shared" si="2"/>
        <v>-0.0594963104238494</v>
      </c>
      <c r="P32" s="58">
        <f t="shared" si="3"/>
        <v>-0.115010837648165</v>
      </c>
      <c r="Q32" s="58">
        <f t="shared" si="4"/>
        <v>-0.115010837648165</v>
      </c>
      <c r="R32" s="58">
        <v>0</v>
      </c>
      <c r="S32" s="58">
        <f ca="1" t="shared" si="5"/>
        <v>-0.05467665665852006</v>
      </c>
      <c r="T32" s="58">
        <f ca="1" t="shared" si="6"/>
        <v>-0.09848134233047667</v>
      </c>
      <c r="U32" s="58">
        <f ca="1" t="shared" si="7"/>
        <v>-0.10570523495639395</v>
      </c>
    </row>
    <row r="33" spans="2:25" ht="12.75">
      <c r="B33" s="13">
        <f>RootCalculations!G139</f>
        <v>5.268</v>
      </c>
      <c r="C33" s="106" t="str">
        <f>RootCalculations!C139</f>
        <v>Wahkiakum County PUD #1</v>
      </c>
      <c r="D33" s="105">
        <f>RootCalculations!T139</f>
        <v>35.405396107046805</v>
      </c>
      <c r="E33" s="105">
        <f>RootCalculations!AG139</f>
        <v>35.66194559037259</v>
      </c>
      <c r="F33" s="105">
        <f>RootCalculations!AU139</f>
        <v>35.90132553133049</v>
      </c>
      <c r="G33" s="107">
        <f>RootCalculations!BF139</f>
        <v>35.90132553133049</v>
      </c>
      <c r="H33" s="105">
        <f ca="1">RootCalculations!Z139</f>
        <v>35.88633187434868</v>
      </c>
      <c r="I33" s="105">
        <f ca="1">RootCalculations!AM139</f>
        <v>35.832901386096495</v>
      </c>
      <c r="J33" s="105">
        <f ca="1">RootCalculations!BA139</f>
        <v>36.186149422570395</v>
      </c>
      <c r="K33" s="105">
        <f ca="1">RootCalculations!BJ139</f>
        <v>38.73350166549015</v>
      </c>
      <c r="L33" s="13">
        <f ca="1">RootCalculations!V139</f>
        <v>5.320679999999999</v>
      </c>
      <c r="M33" s="108">
        <f ca="1">RootCalculations!U139</f>
        <v>1.01</v>
      </c>
      <c r="N33" s="58">
        <f t="shared" si="8"/>
        <v>0</v>
      </c>
      <c r="O33" s="58">
        <f t="shared" si="2"/>
        <v>0.007246056012199853</v>
      </c>
      <c r="P33" s="58">
        <f t="shared" si="3"/>
        <v>0.014007170624055876</v>
      </c>
      <c r="Q33" s="58">
        <f t="shared" si="4"/>
        <v>0.014007170624055876</v>
      </c>
      <c r="R33" s="58">
        <v>0</v>
      </c>
      <c r="S33" s="58">
        <f ca="1" t="shared" si="5"/>
        <v>-0.0014888812943953944</v>
      </c>
      <c r="T33" s="58">
        <f ca="1" t="shared" si="6"/>
        <v>0.008354644583667303</v>
      </c>
      <c r="U33" s="58">
        <f ca="1" t="shared" si="7"/>
        <v>0.07933855711724647</v>
      </c>
      <c r="X33" s="53" t="s">
        <v>232</v>
      </c>
      <c r="Y33" s="53" t="s">
        <v>255</v>
      </c>
    </row>
    <row r="34" spans="2:26" ht="12.75">
      <c r="B34" s="13">
        <f>RootCalculations!G73</f>
        <v>5.302</v>
      </c>
      <c r="C34" s="106" t="str">
        <f>RootCalculations!C73</f>
        <v>U.S. Airforce Base, Fairchild</v>
      </c>
      <c r="D34" s="105">
        <f>RootCalculations!T73</f>
        <v>33.949064274110405</v>
      </c>
      <c r="E34" s="105">
        <f>RootCalculations!AG73</f>
        <v>34.95898946171183</v>
      </c>
      <c r="F34" s="105">
        <f>RootCalculations!AU73</f>
        <v>35.90132553133049</v>
      </c>
      <c r="G34" s="107">
        <f>RootCalculations!BF73</f>
        <v>35.90132553133049</v>
      </c>
      <c r="H34" s="105">
        <f ca="1">RootCalculations!Z73</f>
        <v>34.16862471073118</v>
      </c>
      <c r="I34" s="105">
        <f ca="1">RootCalculations!AM73</f>
        <v>36.21913443561654</v>
      </c>
      <c r="J34" s="105">
        <f ca="1">RootCalculations!BA73</f>
        <v>35.9168109167961</v>
      </c>
      <c r="K34" s="105">
        <f ca="1">RootCalculations!BJ73</f>
        <v>38.73350166549015</v>
      </c>
      <c r="L34" s="13">
        <f ca="1">RootCalculations!V73</f>
        <v>5.991259999999999</v>
      </c>
      <c r="M34" s="108">
        <f ca="1">RootCalculations!U73</f>
        <v>1.13</v>
      </c>
      <c r="N34" s="58">
        <f t="shared" si="8"/>
        <v>0</v>
      </c>
      <c r="O34" s="58">
        <f t="shared" si="2"/>
        <v>0.029748248123928178</v>
      </c>
      <c r="P34" s="58">
        <f t="shared" si="3"/>
        <v>0.05750559842996572</v>
      </c>
      <c r="Q34" s="58">
        <f t="shared" si="4"/>
        <v>0.05750559842996572</v>
      </c>
      <c r="R34" s="58">
        <v>0</v>
      </c>
      <c r="S34" s="58">
        <f ca="1" t="shared" si="5"/>
        <v>0.06001147960284636</v>
      </c>
      <c r="T34" s="58">
        <f ca="1" t="shared" si="6"/>
        <v>0.051163493434837504</v>
      </c>
      <c r="U34" s="58">
        <f ca="1" t="shared" si="7"/>
        <v>0.13359849842962235</v>
      </c>
      <c r="W34" s="118" t="str">
        <f>$AA$9&amp;" "&amp;AB8</f>
        <v>End Rollover Tier</v>
      </c>
      <c r="X34" s="57">
        <f ca="1">ROUND(RootCalculations!Y10,0)</f>
        <v>338</v>
      </c>
      <c r="Y34" s="13">
        <f ca="1">ROUND(RootCalculations!Y14,0)</f>
        <v>338</v>
      </c>
      <c r="Z34" s="13" t="str">
        <f ca="1">W34&amp;" Surplus "&amp;X34&amp;" aMW | Above-RHWM "&amp;X28&amp;" aMW | "&amp;"Unused "&amp;Y34&amp;" aMW"</f>
        <v>End Rollover Tier Surplus 338 aMW | Above-RHWM 1259 aMW | Unused 338 aMW</v>
      </c>
    </row>
    <row r="35" spans="2:26" ht="12.75">
      <c r="B35" s="13">
        <f>RootCalculations!G149</f>
        <v>6.546</v>
      </c>
      <c r="C35" s="106" t="str">
        <f>RootCalculations!C149</f>
        <v>Weiser, City of</v>
      </c>
      <c r="D35" s="105">
        <f>RootCalculations!T149</f>
        <v>34.91608123905359</v>
      </c>
      <c r="E35" s="105">
        <f>RootCalculations!AG149</f>
        <v>35.42575842648486</v>
      </c>
      <c r="F35" s="105">
        <f>RootCalculations!AU149</f>
        <v>35.90132553133049</v>
      </c>
      <c r="G35" s="107">
        <f>RootCalculations!BF149</f>
        <v>35.90132553133049</v>
      </c>
      <c r="H35" s="105">
        <f ca="1">RootCalculations!Z149</f>
        <v>38.127467182005596</v>
      </c>
      <c r="I35" s="105">
        <f ca="1">RootCalculations!AM149</f>
        <v>38.301220167551996</v>
      </c>
      <c r="J35" s="105">
        <f ca="1">RootCalculations!BA149</f>
        <v>38.83143831856795</v>
      </c>
      <c r="K35" s="105">
        <f ca="1">RootCalculations!BJ149</f>
        <v>38.73350166549015</v>
      </c>
      <c r="L35" s="13">
        <f ca="1">RootCalculations!V149</f>
        <v>7.331520000000001</v>
      </c>
      <c r="M35" s="108">
        <f ca="1">RootCalculations!U149</f>
        <v>1.12</v>
      </c>
      <c r="N35" s="58">
        <f t="shared" si="8"/>
        <v>0</v>
      </c>
      <c r="O35" s="58">
        <f t="shared" si="2"/>
        <v>0.014597204764811966</v>
      </c>
      <c r="P35" s="58">
        <f t="shared" si="3"/>
        <v>0.028217493410311656</v>
      </c>
      <c r="Q35" s="58">
        <f t="shared" si="4"/>
        <v>0.028217493410311656</v>
      </c>
      <c r="R35" s="58">
        <v>0</v>
      </c>
      <c r="S35" s="58">
        <f ca="1" t="shared" si="5"/>
        <v>0.004557160451203579</v>
      </c>
      <c r="T35" s="58">
        <f ca="1" t="shared" si="6"/>
        <v>0.018463621860898005</v>
      </c>
      <c r="U35" s="58">
        <f ca="1" t="shared" si="7"/>
        <v>0.0158949578421137</v>
      </c>
      <c r="W35" s="118" t="str">
        <f>$AA$9&amp;" "&amp;AB9</f>
        <v>End Rollover 50/50 Tier</v>
      </c>
      <c r="X35" s="55">
        <f ca="1">ROUND(RootCalculations!AL10,0)</f>
        <v>175</v>
      </c>
      <c r="Y35" s="13">
        <f ca="1">ROUND(RootCalculations!AL14,0)</f>
        <v>220</v>
      </c>
      <c r="Z35" s="13" t="str">
        <f aca="true" t="shared" si="9" ref="Z35:Z37">W35&amp;" Surplus "&amp;X35&amp;" aMW | Above-RHWM "&amp;X29&amp;" aMW | "&amp;"Unused "&amp;Y35&amp;" aMW"</f>
        <v>End Rollover 50/50 Tier Surplus 175 aMW | Above-RHWM 1096 aMW | Unused 220 aMW</v>
      </c>
    </row>
    <row r="36" spans="2:26" ht="12.75">
      <c r="B36" s="13">
        <f>RootCalculations!G43</f>
        <v>6.61</v>
      </c>
      <c r="C36" s="106" t="str">
        <f>RootCalculations!C43</f>
        <v>Milton, Town of</v>
      </c>
      <c r="D36" s="105">
        <f>RootCalculations!T43</f>
        <v>33.949064274110405</v>
      </c>
      <c r="E36" s="105">
        <f>RootCalculations!AG43</f>
        <v>34.95898946171183</v>
      </c>
      <c r="F36" s="105">
        <f>RootCalculations!AU43</f>
        <v>35.90132553133049</v>
      </c>
      <c r="G36" s="107">
        <f>RootCalculations!BF43</f>
        <v>35.90132553133049</v>
      </c>
      <c r="H36" s="105">
        <f ca="1">RootCalculations!Z43</f>
        <v>38.44304382406223</v>
      </c>
      <c r="I36" s="105">
        <f ca="1">RootCalculations!AM43</f>
        <v>40.36717093588212</v>
      </c>
      <c r="J36" s="105">
        <f ca="1">RootCalculations!BA43</f>
        <v>39.93312552012706</v>
      </c>
      <c r="K36" s="105">
        <f ca="1">RootCalculations!BJ43</f>
        <v>38.73350166549015</v>
      </c>
      <c r="L36" s="13">
        <f ca="1">RootCalculations!V43</f>
        <v>8.725200000000001</v>
      </c>
      <c r="M36" s="108">
        <f ca="1">RootCalculations!U43</f>
        <v>1.32</v>
      </c>
      <c r="N36" s="58">
        <f t="shared" si="8"/>
        <v>0</v>
      </c>
      <c r="O36" s="58">
        <f t="shared" si="2"/>
        <v>0.029748248123928178</v>
      </c>
      <c r="P36" s="58">
        <f t="shared" si="3"/>
        <v>0.05750559842996572</v>
      </c>
      <c r="Q36" s="58">
        <f t="shared" si="4"/>
        <v>0.05750559842996572</v>
      </c>
      <c r="R36" s="58">
        <v>0</v>
      </c>
      <c r="S36" s="58">
        <f ca="1" t="shared" si="5"/>
        <v>0.05005137263911297</v>
      </c>
      <c r="T36" s="58">
        <f ca="1" t="shared" si="6"/>
        <v>0.03876076262026262</v>
      </c>
      <c r="U36" s="58">
        <f ca="1" t="shared" si="7"/>
        <v>0.007555537037005289</v>
      </c>
      <c r="W36" s="118" t="str">
        <f>$AA$9&amp;" "&amp;AB10</f>
        <v>End Hybrid Tier</v>
      </c>
      <c r="X36" s="55">
        <f ca="1">ROUND(RootCalculations!AZ10,0)</f>
        <v>0</v>
      </c>
      <c r="Y36" s="13">
        <f ca="1">ROUND(RootCalculations!AZ14,0)</f>
        <v>385</v>
      </c>
      <c r="Z36" s="13" t="str">
        <f ca="1" t="shared" si="9"/>
        <v>End Hybrid Tier Surplus 0 aMW | Above-RHWM 827 aMW | Unused 385 aMW</v>
      </c>
    </row>
    <row r="37" spans="2:26" ht="12.75">
      <c r="B37" s="13">
        <f>RootCalculations!G84</f>
        <v>6.775</v>
      </c>
      <c r="C37" s="106" t="str">
        <f>RootCalculations!C84</f>
        <v>Idaho County L &amp; P</v>
      </c>
      <c r="D37" s="105">
        <f>RootCalculations!T84</f>
        <v>36.368852595579035</v>
      </c>
      <c r="E37" s="105">
        <f>RootCalculations!AG84</f>
        <v>36.12699595045855</v>
      </c>
      <c r="F37" s="105">
        <f>RootCalculations!AU84</f>
        <v>35.90132553133049</v>
      </c>
      <c r="G37" s="107">
        <f>RootCalculations!BF84</f>
        <v>35.90132553133049</v>
      </c>
      <c r="H37" s="105">
        <f ca="1">RootCalculations!Z84</f>
        <v>43.598088270867464</v>
      </c>
      <c r="I37" s="105">
        <f ca="1">RootCalculations!AM84</f>
        <v>43.19853446524092</v>
      </c>
      <c r="J37" s="105">
        <f ca="1">RootCalculations!BA84</f>
        <v>43.117655085879484</v>
      </c>
      <c r="K37" s="105">
        <f ca="1">RootCalculations!BJ84</f>
        <v>38.73350166549015</v>
      </c>
      <c r="L37" s="13">
        <f ca="1">RootCalculations!V84</f>
        <v>9.214</v>
      </c>
      <c r="M37" s="108">
        <f ca="1">RootCalculations!U84</f>
        <v>1.36</v>
      </c>
      <c r="N37" s="58">
        <f t="shared" si="8"/>
        <v>0</v>
      </c>
      <c r="O37" s="58">
        <f t="shared" si="2"/>
        <v>-0.006650103807505969</v>
      </c>
      <c r="P37" s="58">
        <f t="shared" si="3"/>
        <v>-0.012855150242088609</v>
      </c>
      <c r="Q37" s="58">
        <f t="shared" si="4"/>
        <v>-0.012855150242088609</v>
      </c>
      <c r="R37" s="58">
        <v>0</v>
      </c>
      <c r="S37" s="58">
        <f ca="1" t="shared" si="5"/>
        <v>-0.009164479945638626</v>
      </c>
      <c r="T37" s="58">
        <f ca="1" t="shared" si="6"/>
        <v>-0.011019592923504629</v>
      </c>
      <c r="U37" s="58">
        <f ca="1" t="shared" si="7"/>
        <v>-0.11157797963879668</v>
      </c>
      <c r="W37" s="118" t="str">
        <f>$AA$9&amp;" "&amp;AB11</f>
        <v>End Melded</v>
      </c>
      <c r="X37" s="13">
        <f ca="1">ROUND(RootCalculations!BJ10,0)</f>
        <v>0</v>
      </c>
      <c r="Y37" s="119" t="s">
        <v>251</v>
      </c>
      <c r="Z37" s="13" t="str">
        <f ca="1" t="shared" si="9"/>
        <v>End Melded Surplus 0 aMW | Above-RHWM N/A aMW | Unused N/A aMW</v>
      </c>
    </row>
    <row r="38" spans="2:21" ht="12.75">
      <c r="B38" s="13">
        <f>RootCalculations!G30</f>
        <v>7.209</v>
      </c>
      <c r="C38" s="106" t="str">
        <f>RootCalculations!C30</f>
        <v>Bonners Ferry, City of</v>
      </c>
      <c r="D38" s="105">
        <f>RootCalculations!T30</f>
        <v>41.592828677800995</v>
      </c>
      <c r="E38" s="105">
        <f>RootCalculations!AG30</f>
        <v>38.648554512816446</v>
      </c>
      <c r="F38" s="105">
        <f>RootCalculations!AU30</f>
        <v>35.90132553133049</v>
      </c>
      <c r="G38" s="107">
        <f>RootCalculations!BF30</f>
        <v>35.90132553133049</v>
      </c>
      <c r="H38" s="105">
        <f ca="1">RootCalculations!Z30</f>
        <v>44.54161470397387</v>
      </c>
      <c r="I38" s="105">
        <f ca="1">RootCalculations!AM30</f>
        <v>41.761499673125265</v>
      </c>
      <c r="J38" s="105">
        <f ca="1">RootCalculations!BA30</f>
        <v>39.46505297112704</v>
      </c>
      <c r="K38" s="105">
        <f ca="1">RootCalculations!BJ30</f>
        <v>38.73350166549015</v>
      </c>
      <c r="L38" s="13">
        <f ca="1">RootCalculations!V30</f>
        <v>8.290349999999998</v>
      </c>
      <c r="M38" s="108">
        <f ca="1">RootCalculations!U30</f>
        <v>1.15</v>
      </c>
      <c r="N38" s="58">
        <f t="shared" si="8"/>
        <v>0</v>
      </c>
      <c r="O38" s="58">
        <f t="shared" si="2"/>
        <v>-0.07078802424793895</v>
      </c>
      <c r="P38" s="58">
        <f t="shared" si="3"/>
        <v>-0.13683856874846756</v>
      </c>
      <c r="Q38" s="58">
        <f t="shared" si="4"/>
        <v>-0.13683856874846756</v>
      </c>
      <c r="R38" s="58">
        <v>0</v>
      </c>
      <c r="S38" s="58">
        <f ca="1" t="shared" si="5"/>
        <v>-0.0624161258931768</v>
      </c>
      <c r="T38" s="58">
        <f ca="1" t="shared" si="6"/>
        <v>-0.11397345530883773</v>
      </c>
      <c r="U38" s="58">
        <f ca="1" t="shared" si="7"/>
        <v>-0.1303974513965147</v>
      </c>
    </row>
    <row r="39" spans="2:21" ht="12.75">
      <c r="B39" s="13">
        <f>RootCalculations!G80</f>
        <v>7.415</v>
      </c>
      <c r="C39" s="106" t="str">
        <f>RootCalculations!C80</f>
        <v>Grant County PUD #2</v>
      </c>
      <c r="D39" s="105">
        <f>RootCalculations!T80</f>
        <v>42.694443925985325</v>
      </c>
      <c r="E39" s="105">
        <f>RootCalculations!AG80</f>
        <v>39.18029265973035</v>
      </c>
      <c r="F39" s="105">
        <f>RootCalculations!AU80</f>
        <v>35.90132553133049</v>
      </c>
      <c r="G39" s="107">
        <f>RootCalculations!BF80</f>
        <v>35.90132553133049</v>
      </c>
      <c r="H39" s="105">
        <f ca="1">RootCalculations!Z80</f>
        <v>46.36643028684499</v>
      </c>
      <c r="I39" s="105">
        <f ca="1">RootCalculations!AM80</f>
        <v>43.26168298069194</v>
      </c>
      <c r="J39" s="105">
        <f ca="1">RootCalculations!BA80</f>
        <v>40.63802555107116</v>
      </c>
      <c r="K39" s="105">
        <f ca="1">RootCalculations!BJ80</f>
        <v>38.73350166549015</v>
      </c>
      <c r="L39" s="13">
        <f ca="1">RootCalculations!V80</f>
        <v>8.97215</v>
      </c>
      <c r="M39" s="108">
        <f ca="1">RootCalculations!U80</f>
        <v>1.21</v>
      </c>
      <c r="N39" s="58">
        <f t="shared" si="8"/>
        <v>0</v>
      </c>
      <c r="O39" s="58">
        <f aca="true" t="shared" si="10" ref="O39:O70">E39/$D39-1</f>
        <v>-0.08230933449671052</v>
      </c>
      <c r="P39" s="58">
        <f aca="true" t="shared" si="11" ref="P39:P70">F39/$D39-1</f>
        <v>-0.15911012698587468</v>
      </c>
      <c r="Q39" s="58">
        <f aca="true" t="shared" si="12" ref="Q39:Q70">G39/$D39-1</f>
        <v>-0.15911012698587468</v>
      </c>
      <c r="R39" s="58">
        <v>0</v>
      </c>
      <c r="S39" s="58">
        <f aca="true" t="shared" si="13" ref="S39:S70">I39/$H39-1</f>
        <v>-0.06696110282688561</v>
      </c>
      <c r="T39" s="58">
        <f aca="true" t="shared" si="14" ref="T39:T70">J39/$H39-1</f>
        <v>-0.12354638259480333</v>
      </c>
      <c r="U39" s="58">
        <f aca="true" t="shared" si="15" ref="U39:U70">K39/$H39-1</f>
        <v>-0.1646218735005882</v>
      </c>
    </row>
    <row r="40" spans="2:21" ht="12.75">
      <c r="B40" s="13">
        <f>RootCalculations!G28</f>
        <v>7.599</v>
      </c>
      <c r="C40" s="106" t="str">
        <f>RootCalculations!C28</f>
        <v>Bandon, City of</v>
      </c>
      <c r="D40" s="105">
        <f>RootCalculations!T28</f>
        <v>33.949064274110405</v>
      </c>
      <c r="E40" s="105">
        <f>RootCalculations!AG28</f>
        <v>34.95898946171183</v>
      </c>
      <c r="F40" s="105">
        <f>RootCalculations!AU28</f>
        <v>35.90132553133049</v>
      </c>
      <c r="G40" s="107">
        <f>RootCalculations!BF28</f>
        <v>35.90132553133049</v>
      </c>
      <c r="H40" s="105">
        <f ca="1">RootCalculations!Z28</f>
        <v>41.56165111055309</v>
      </c>
      <c r="I40" s="105">
        <f ca="1">RootCalculations!AM28</f>
        <v>42.12746100465988</v>
      </c>
      <c r="J40" s="105">
        <f ca="1">RootCalculations!BA28</f>
        <v>42.863420293450446</v>
      </c>
      <c r="K40" s="105">
        <f ca="1">RootCalculations!BJ28</f>
        <v>38.73350166549015</v>
      </c>
      <c r="L40" s="13">
        <f ca="1">RootCalculations!V28</f>
        <v>10.258650000000001</v>
      </c>
      <c r="M40" s="108">
        <f ca="1">RootCalculations!U28</f>
        <v>1.35</v>
      </c>
      <c r="N40" s="58">
        <f t="shared" si="8"/>
        <v>0</v>
      </c>
      <c r="O40" s="58">
        <f t="shared" si="10"/>
        <v>0.029748248123928178</v>
      </c>
      <c r="P40" s="58">
        <f t="shared" si="11"/>
        <v>0.05750559842996572</v>
      </c>
      <c r="Q40" s="58">
        <f t="shared" si="12"/>
        <v>0.05750559842996572</v>
      </c>
      <c r="R40" s="58">
        <v>0</v>
      </c>
      <c r="S40" s="58">
        <f ca="1" t="shared" si="13"/>
        <v>0.013613749189168134</v>
      </c>
      <c r="T40" s="58">
        <f ca="1" t="shared" si="14"/>
        <v>0.03132140201636058</v>
      </c>
      <c r="U40" s="58">
        <f ca="1" t="shared" si="15"/>
        <v>-0.06804709075537263</v>
      </c>
    </row>
    <row r="41" spans="2:24" ht="12.75">
      <c r="B41" s="13">
        <f>RootCalculations!G123</f>
        <v>7.761</v>
      </c>
      <c r="C41" s="106" t="str">
        <f>RootCalculations!C123</f>
        <v>Southside Elec Lines</v>
      </c>
      <c r="D41" s="105">
        <f>RootCalculations!T123</f>
        <v>37.69268648555043</v>
      </c>
      <c r="E41" s="105">
        <f>RootCalculations!AG123</f>
        <v>36.76599670924018</v>
      </c>
      <c r="F41" s="105">
        <f>RootCalculations!AU123</f>
        <v>35.90132553133049</v>
      </c>
      <c r="G41" s="107">
        <f>RootCalculations!BF123</f>
        <v>35.90132553133049</v>
      </c>
      <c r="H41" s="105">
        <f ca="1">RootCalculations!Z123</f>
        <v>44.28721631195553</v>
      </c>
      <c r="I41" s="105">
        <f ca="1">RootCalculations!AM123</f>
        <v>43.37983536595218</v>
      </c>
      <c r="J41" s="105">
        <f ca="1">RootCalculations!BA123</f>
        <v>42.819112624474705</v>
      </c>
      <c r="K41" s="105">
        <f ca="1">RootCalculations!BJ123</f>
        <v>38.73350166549015</v>
      </c>
      <c r="L41" s="13">
        <f ca="1">RootCalculations!V123</f>
        <v>10.399740000000001</v>
      </c>
      <c r="M41" s="108">
        <f ca="1">RootCalculations!U123</f>
        <v>1.34</v>
      </c>
      <c r="N41" s="58">
        <f t="shared" si="8"/>
        <v>0</v>
      </c>
      <c r="O41" s="58">
        <f t="shared" si="10"/>
        <v>-0.024585400052753004</v>
      </c>
      <c r="P41" s="58">
        <f t="shared" si="11"/>
        <v>-0.047525425254755005</v>
      </c>
      <c r="Q41" s="58">
        <f t="shared" si="12"/>
        <v>-0.047525425254755005</v>
      </c>
      <c r="R41" s="58">
        <v>0</v>
      </c>
      <c r="S41" s="58">
        <f ca="1" t="shared" si="13"/>
        <v>-0.020488552263294935</v>
      </c>
      <c r="T41" s="58">
        <f ca="1" t="shared" si="14"/>
        <v>-0.0331496041010938</v>
      </c>
      <c r="U41" s="58">
        <f ca="1" t="shared" si="15"/>
        <v>-0.12540220652717182</v>
      </c>
      <c r="W41" s="118"/>
      <c r="X41" s="53" t="s">
        <v>248</v>
      </c>
    </row>
    <row r="42" spans="2:25" ht="12.75">
      <c r="B42" s="13">
        <f>RootCalculations!G106</f>
        <v>7.82</v>
      </c>
      <c r="C42" s="106" t="str">
        <f>RootCalculations!C106</f>
        <v>Okanogan County Elec Coop</v>
      </c>
      <c r="D42" s="105">
        <f>RootCalculations!T106</f>
        <v>38.764879877962514</v>
      </c>
      <c r="E42" s="105">
        <f>RootCalculations!AG106</f>
        <v>37.28353323440557</v>
      </c>
      <c r="F42" s="105">
        <f>RootCalculations!AU106</f>
        <v>35.90132553133049</v>
      </c>
      <c r="G42" s="107">
        <f>RootCalculations!BF106</f>
        <v>35.90132553133049</v>
      </c>
      <c r="H42" s="105">
        <f ca="1">RootCalculations!Z106</f>
        <v>37.94103457165972</v>
      </c>
      <c r="I42" s="105">
        <f ca="1">RootCalculations!AM106</f>
        <v>36.10712170777208</v>
      </c>
      <c r="J42" s="105">
        <f ca="1">RootCalculations!BA106</f>
        <v>35.9168109167961</v>
      </c>
      <c r="K42" s="105">
        <f ca="1">RootCalculations!BJ106</f>
        <v>38.73350166549015</v>
      </c>
      <c r="L42" s="13">
        <f ca="1">RootCalculations!V106</f>
        <v>7.5072</v>
      </c>
      <c r="M42" s="108">
        <f ca="1">RootCalculations!U106</f>
        <v>0.96</v>
      </c>
      <c r="N42" s="58">
        <f t="shared" si="8"/>
        <v>0</v>
      </c>
      <c r="O42" s="58">
        <f t="shared" si="10"/>
        <v>-0.03821362656663563</v>
      </c>
      <c r="P42" s="58">
        <f t="shared" si="11"/>
        <v>-0.07386981091252975</v>
      </c>
      <c r="Q42" s="58">
        <f t="shared" si="12"/>
        <v>-0.07386981091252975</v>
      </c>
      <c r="R42" s="58">
        <v>0</v>
      </c>
      <c r="S42" s="58">
        <f ca="1" t="shared" si="13"/>
        <v>-0.04833586866019446</v>
      </c>
      <c r="T42" s="58">
        <f ca="1" t="shared" si="14"/>
        <v>-0.05335183074780003</v>
      </c>
      <c r="U42" s="58">
        <f ca="1" t="shared" si="15"/>
        <v>0.02088680772090412</v>
      </c>
      <c r="W42" s="118" t="str">
        <f>$AA$8&amp;" "&amp;AB8</f>
        <v>Start Rollover Tier</v>
      </c>
      <c r="X42" s="13">
        <f>ROUND(RootCalculations!S12,0)</f>
        <v>0</v>
      </c>
      <c r="Y42" s="13" t="str">
        <f>W42&amp;" Augmentation "&amp;X42&amp;" aMW"&amp;" | Max $"&amp;X50&amp;"/MWh"&amp;" | Min $"&amp;Y50&amp;"/MWh"</f>
        <v>Start Rollover Tier Augmentation 0 aMW | Max $48.24/MWh | Min $33.95/MWh</v>
      </c>
    </row>
    <row r="43" spans="2:25" ht="12.75">
      <c r="B43" s="13">
        <f>RootCalculations!G40</f>
        <v>8.132</v>
      </c>
      <c r="C43" s="106" t="str">
        <f>RootCalculations!C40</f>
        <v>Heyburn, City of</v>
      </c>
      <c r="D43" s="105">
        <f>RootCalculations!T40</f>
        <v>45.840561068419795</v>
      </c>
      <c r="E43" s="105">
        <f>RootCalculations!AG40</f>
        <v>40.69889046604196</v>
      </c>
      <c r="F43" s="105">
        <f>RootCalculations!AU40</f>
        <v>35.90132553133049</v>
      </c>
      <c r="G43" s="107">
        <f>RootCalculations!BF40</f>
        <v>35.90132553133049</v>
      </c>
      <c r="H43" s="105">
        <f ca="1">RootCalculations!Z40</f>
        <v>44.06513106405313</v>
      </c>
      <c r="I43" s="105">
        <f ca="1">RootCalculations!AM40</f>
        <v>38.115189715891844</v>
      </c>
      <c r="J43" s="105">
        <f ca="1">RootCalculations!BA40</f>
        <v>35.9168109167961</v>
      </c>
      <c r="K43" s="105">
        <f ca="1">RootCalculations!BJ40</f>
        <v>38.73350166549015</v>
      </c>
      <c r="L43" s="13">
        <f ca="1">RootCalculations!V40</f>
        <v>7.3187999999999995</v>
      </c>
      <c r="M43" s="108">
        <f ca="1">RootCalculations!U40</f>
        <v>0.9</v>
      </c>
      <c r="N43" s="58">
        <f t="shared" si="8"/>
        <v>0</v>
      </c>
      <c r="O43" s="58">
        <f t="shared" si="10"/>
        <v>-0.11216421619935202</v>
      </c>
      <c r="P43" s="58">
        <f t="shared" si="11"/>
        <v>-0.21682185613423</v>
      </c>
      <c r="Q43" s="58">
        <f t="shared" si="12"/>
        <v>-0.21682185613423</v>
      </c>
      <c r="R43" s="58">
        <v>0</v>
      </c>
      <c r="S43" s="58">
        <f ca="1" t="shared" si="13"/>
        <v>-0.13502606719840338</v>
      </c>
      <c r="T43" s="58">
        <f ca="1" t="shared" si="14"/>
        <v>-0.18491537300575878</v>
      </c>
      <c r="U43" s="58">
        <f ca="1" t="shared" si="15"/>
        <v>-0.12099429344287926</v>
      </c>
      <c r="W43" s="118" t="str">
        <f>$AA$8&amp;" "&amp;AC8</f>
        <v>Start Rollover 50/50 Tier</v>
      </c>
      <c r="X43" s="55">
        <f>ROUND(RootCalculations!S12,0)</f>
        <v>0</v>
      </c>
      <c r="Y43" s="13" t="str">
        <f>W43&amp;" Augmentation "&amp;X43&amp;" aMW"&amp;" | Max $"&amp;X51&amp;"/MWh"&amp;" | Min $"&amp;Y51&amp;"/MWh"</f>
        <v>Start Rollover 50/50 Tier Augmentation 0 aMW | Max $41.86/MWh | Min $34.96/MWh</v>
      </c>
    </row>
    <row r="44" spans="2:25" ht="12.75">
      <c r="B44" s="13">
        <f>RootCalculations!G102</f>
        <v>8.182</v>
      </c>
      <c r="C44" s="106" t="str">
        <f>RootCalculations!C102</f>
        <v>Nespelem Valley Elec Coop</v>
      </c>
      <c r="D44" s="105">
        <f>RootCalculations!T102</f>
        <v>42.152721461261706</v>
      </c>
      <c r="E44" s="105">
        <f>RootCalculations!AG102</f>
        <v>38.91880889758332</v>
      </c>
      <c r="F44" s="105">
        <f>RootCalculations!AU102</f>
        <v>35.90132553133049</v>
      </c>
      <c r="G44" s="107">
        <f>RootCalculations!BF102</f>
        <v>35.90132553133049</v>
      </c>
      <c r="H44" s="105">
        <f ca="1">RootCalculations!Z102</f>
        <v>46.60455202901938</v>
      </c>
      <c r="I44" s="105">
        <f ca="1">RootCalculations!AM102</f>
        <v>43.84141436785445</v>
      </c>
      <c r="J44" s="105">
        <f ca="1">RootCalculations!BA102</f>
        <v>41.53016739428262</v>
      </c>
      <c r="K44" s="105">
        <f ca="1">RootCalculations!BJ102</f>
        <v>38.73350166549015</v>
      </c>
      <c r="L44" s="13">
        <f ca="1">RootCalculations!V102</f>
        <v>10.309320000000001</v>
      </c>
      <c r="M44" s="108">
        <f ca="1">RootCalculations!U102</f>
        <v>1.26</v>
      </c>
      <c r="N44" s="58">
        <f t="shared" si="8"/>
        <v>0</v>
      </c>
      <c r="O44" s="58">
        <f t="shared" si="10"/>
        <v>-0.0767189507953917</v>
      </c>
      <c r="P44" s="58">
        <f t="shared" si="11"/>
        <v>-0.1483034953194241</v>
      </c>
      <c r="Q44" s="58">
        <f t="shared" si="12"/>
        <v>-0.1483034953194241</v>
      </c>
      <c r="R44" s="58">
        <v>0</v>
      </c>
      <c r="S44" s="58">
        <f ca="1" t="shared" si="13"/>
        <v>-0.05928900806608772</v>
      </c>
      <c r="T44" s="58">
        <f ca="1" t="shared" si="14"/>
        <v>-0.1088817382382965</v>
      </c>
      <c r="U44" s="58">
        <f ca="1" t="shared" si="15"/>
        <v>-0.16889016245941257</v>
      </c>
      <c r="W44" s="118" t="str">
        <f>$AA$8&amp;" "&amp;AD8</f>
        <v>Start Hybrid Tier</v>
      </c>
      <c r="X44" s="13">
        <f>ROUND(RootCalculations!AT12,0)</f>
        <v>90</v>
      </c>
      <c r="Y44" s="13" t="str">
        <f>W44&amp;" Augmentation "&amp;X44&amp;" aMW"&amp;" | Max $"&amp;X52&amp;"/MWh"&amp;" | Min $"&amp;Y52&amp;"/MWh"</f>
        <v>Start Hybrid Tier Augmentation 90 aMW | Max $35.9/MWh | Min $35.9/MWh</v>
      </c>
    </row>
    <row r="45" spans="2:25" ht="12.75">
      <c r="B45" s="13">
        <f>RootCalculations!G142</f>
        <v>8.236</v>
      </c>
      <c r="C45" s="106" t="str">
        <f>RootCalculations!C142</f>
        <v>West Oregon Elec Coop</v>
      </c>
      <c r="D45" s="105">
        <f>RootCalculations!T142</f>
        <v>33.949064274110405</v>
      </c>
      <c r="E45" s="105">
        <f>RootCalculations!AG142</f>
        <v>34.95898946171183</v>
      </c>
      <c r="F45" s="105">
        <f>RootCalculations!AU142</f>
        <v>35.90132553133049</v>
      </c>
      <c r="G45" s="107">
        <f>RootCalculations!BF142</f>
        <v>35.90132553133049</v>
      </c>
      <c r="H45" s="105">
        <f ca="1">RootCalculations!Z142</f>
        <v>39.64550796500395</v>
      </c>
      <c r="I45" s="105">
        <f ca="1">RootCalculations!AM142</f>
        <v>40.53263884693454</v>
      </c>
      <c r="J45" s="105">
        <f ca="1">RootCalculations!BA142</f>
        <v>41.06298063288002</v>
      </c>
      <c r="K45" s="105">
        <f ca="1">RootCalculations!BJ142</f>
        <v>38.73350166549015</v>
      </c>
      <c r="L45" s="13">
        <f ca="1">RootCalculations!V142</f>
        <v>10.45972</v>
      </c>
      <c r="M45" s="108">
        <f ca="1">RootCalculations!U142</f>
        <v>1.27</v>
      </c>
      <c r="N45" s="58">
        <f t="shared" si="8"/>
        <v>0</v>
      </c>
      <c r="O45" s="58">
        <f t="shared" si="10"/>
        <v>0.029748248123928178</v>
      </c>
      <c r="P45" s="58">
        <f t="shared" si="11"/>
        <v>0.05750559842996572</v>
      </c>
      <c r="Q45" s="58">
        <f t="shared" si="12"/>
        <v>0.05750559842996572</v>
      </c>
      <c r="R45" s="58">
        <v>0</v>
      </c>
      <c r="S45" s="58">
        <f ca="1" t="shared" si="13"/>
        <v>0.022376580033069082</v>
      </c>
      <c r="T45" s="58">
        <f ca="1" t="shared" si="14"/>
        <v>0.03575367653574535</v>
      </c>
      <c r="U45" s="58">
        <f ca="1" t="shared" si="15"/>
        <v>-0.023004026088374263</v>
      </c>
      <c r="W45" s="118" t="str">
        <f>$AA$8&amp;" "&amp;AE8</f>
        <v>Start Melded</v>
      </c>
      <c r="X45" s="13">
        <f>ROUND(RootCalculations!BF12,0)</f>
        <v>90</v>
      </c>
      <c r="Y45" s="13" t="str">
        <f>W45&amp;" Augmentation "&amp;X45&amp;" aMW"&amp;" | Max $"&amp;X53&amp;"/MWh"&amp;" | Min $"&amp;Y53&amp;"/MWh"</f>
        <v>Start Melded Augmentation 90 aMW | Max $35.9/MWh | Min $35.9/MWh</v>
      </c>
    </row>
    <row r="46" spans="2:21" ht="12.75">
      <c r="B46" s="13">
        <f>RootCalculations!G46</f>
        <v>8.742</v>
      </c>
      <c r="C46" s="106" t="str">
        <f>RootCalculations!C46</f>
        <v>Monmouth, City of</v>
      </c>
      <c r="D46" s="105">
        <f>RootCalculations!T46</f>
        <v>35.21373879254008</v>
      </c>
      <c r="E46" s="105">
        <f>RootCalculations!AG46</f>
        <v>35.56943461122059</v>
      </c>
      <c r="F46" s="105">
        <f>RootCalculations!AU46</f>
        <v>35.90132553133049</v>
      </c>
      <c r="G46" s="107">
        <f>RootCalculations!BF46</f>
        <v>35.90132553133049</v>
      </c>
      <c r="H46" s="105">
        <f ca="1">RootCalculations!Z46</f>
        <v>40.78433905062</v>
      </c>
      <c r="I46" s="105">
        <f ca="1">RootCalculations!AM46</f>
        <v>40.81933552478693</v>
      </c>
      <c r="J46" s="105">
        <f ca="1">RootCalculations!BA46</f>
        <v>41.181944287738794</v>
      </c>
      <c r="K46" s="105">
        <f ca="1">RootCalculations!BJ46</f>
        <v>38.73350166549015</v>
      </c>
      <c r="L46" s="13">
        <f ca="1">RootCalculations!V46</f>
        <v>10.84008</v>
      </c>
      <c r="M46" s="108">
        <f ca="1">RootCalculations!U46</f>
        <v>1.24</v>
      </c>
      <c r="N46" s="58">
        <f t="shared" si="8"/>
        <v>0</v>
      </c>
      <c r="O46" s="58">
        <f t="shared" si="10"/>
        <v>0.010101052341419336</v>
      </c>
      <c r="P46" s="58">
        <f t="shared" si="11"/>
        <v>0.019526093007087297</v>
      </c>
      <c r="Q46" s="58">
        <f t="shared" si="12"/>
        <v>0.019526093007087297</v>
      </c>
      <c r="R46" s="58">
        <v>0</v>
      </c>
      <c r="S46" s="58">
        <f ca="1" t="shared" si="13"/>
        <v>0.0008580860933775636</v>
      </c>
      <c r="T46" s="58">
        <f ca="1" t="shared" si="14"/>
        <v>0.009748968510322253</v>
      </c>
      <c r="U46" s="58">
        <f ca="1" t="shared" si="15"/>
        <v>-0.050284923891605104</v>
      </c>
    </row>
    <row r="47" spans="2:21" ht="12.75">
      <c r="B47" s="13">
        <f>RootCalculations!G50</f>
        <v>9.029</v>
      </c>
      <c r="C47" s="106" t="str">
        <f>RootCalculations!C50</f>
        <v>Rupert, City of</v>
      </c>
      <c r="D47" s="105">
        <f>RootCalculations!T50</f>
        <v>33.949064274110405</v>
      </c>
      <c r="E47" s="105">
        <f>RootCalculations!AG50</f>
        <v>34.95898946171183</v>
      </c>
      <c r="F47" s="105">
        <f>RootCalculations!AU50</f>
        <v>35.90132553133049</v>
      </c>
      <c r="G47" s="107">
        <f>RootCalculations!BF50</f>
        <v>35.90132553133049</v>
      </c>
      <c r="H47" s="105">
        <f ca="1">RootCalculations!Z50</f>
        <v>34.16862471073118</v>
      </c>
      <c r="I47" s="105">
        <f ca="1">RootCalculations!AM50</f>
        <v>34.85446513131041</v>
      </c>
      <c r="J47" s="105">
        <f ca="1">RootCalculations!BA50</f>
        <v>35.9168109167961</v>
      </c>
      <c r="K47" s="105">
        <f ca="1">RootCalculations!BJ50</f>
        <v>38.73350166549015</v>
      </c>
      <c r="L47" s="13">
        <f ca="1">RootCalculations!V50</f>
        <v>8.577549999999999</v>
      </c>
      <c r="M47" s="108">
        <f ca="1">RootCalculations!U50</f>
        <v>0.95</v>
      </c>
      <c r="N47" s="58">
        <f t="shared" si="8"/>
        <v>0</v>
      </c>
      <c r="O47" s="58">
        <f t="shared" si="10"/>
        <v>0.029748248123928178</v>
      </c>
      <c r="P47" s="58">
        <f t="shared" si="11"/>
        <v>0.05750559842996572</v>
      </c>
      <c r="Q47" s="58">
        <f t="shared" si="12"/>
        <v>0.05750559842996572</v>
      </c>
      <c r="R47" s="58">
        <v>0</v>
      </c>
      <c r="S47" s="58">
        <f ca="1" t="shared" si="13"/>
        <v>0.020072227851881674</v>
      </c>
      <c r="T47" s="58">
        <f ca="1" t="shared" si="14"/>
        <v>0.051163493434837504</v>
      </c>
      <c r="U47" s="58">
        <f ca="1" t="shared" si="15"/>
        <v>0.13359849842962235</v>
      </c>
    </row>
    <row r="48" spans="2:23" ht="12.75">
      <c r="B48" s="13">
        <f>RootCalculations!G44</f>
        <v>9.111</v>
      </c>
      <c r="C48" s="106" t="str">
        <f>RootCalculations!C44</f>
        <v>Milton-Freewater, City of</v>
      </c>
      <c r="D48" s="105">
        <f>RootCalculations!T44</f>
        <v>33.949064274110405</v>
      </c>
      <c r="E48" s="105">
        <f>RootCalculations!AG44</f>
        <v>34.95898946171183</v>
      </c>
      <c r="F48" s="105">
        <f>RootCalculations!AU44</f>
        <v>35.90132553133049</v>
      </c>
      <c r="G48" s="107">
        <f>RootCalculations!BF44</f>
        <v>35.90132553133049</v>
      </c>
      <c r="H48" s="105">
        <f ca="1">RootCalculations!Z44</f>
        <v>34.16862471073118</v>
      </c>
      <c r="I48" s="105">
        <f ca="1">RootCalculations!AM44</f>
        <v>35.01785570348518</v>
      </c>
      <c r="J48" s="105">
        <f ca="1">RootCalculations!BA44</f>
        <v>35.9168109167961</v>
      </c>
      <c r="K48" s="105">
        <f ca="1">RootCalculations!BJ44</f>
        <v>38.73350166549015</v>
      </c>
      <c r="L48" s="13">
        <f ca="1">RootCalculations!V44</f>
        <v>9.83988</v>
      </c>
      <c r="M48" s="108">
        <f ca="1">RootCalculations!U44</f>
        <v>1.08</v>
      </c>
      <c r="N48" s="58">
        <f t="shared" si="8"/>
        <v>0</v>
      </c>
      <c r="O48" s="58">
        <f t="shared" si="10"/>
        <v>0.029748248123928178</v>
      </c>
      <c r="P48" s="58">
        <f t="shared" si="11"/>
        <v>0.05750559842996572</v>
      </c>
      <c r="Q48" s="58">
        <f t="shared" si="12"/>
        <v>0.05750559842996572</v>
      </c>
      <c r="R48" s="58">
        <v>0</v>
      </c>
      <c r="S48" s="58">
        <f ca="1" t="shared" si="13"/>
        <v>0.024854116896524836</v>
      </c>
      <c r="T48" s="58">
        <f ca="1" t="shared" si="14"/>
        <v>0.051163493434837504</v>
      </c>
      <c r="U48" s="58">
        <f ca="1" t="shared" si="15"/>
        <v>0.13359849842962235</v>
      </c>
      <c r="W48" s="13" t="str">
        <f>"Start Rate Design and System Size Quantities | TRL = "&amp;X10&amp;" aMW | Acq. Cost = $"&amp;X13&amp;"/MWh"</f>
        <v>Start Rate Design and System Size Quantities | TRL = 7153 aMW | Acq. Cost = $63/MWh</v>
      </c>
    </row>
    <row r="49" spans="2:26" ht="12.75">
      <c r="B49" s="13">
        <f>RootCalculations!G29</f>
        <v>9.802</v>
      </c>
      <c r="C49" s="106" t="str">
        <f>RootCalculations!C29</f>
        <v>Blaine, City of</v>
      </c>
      <c r="D49" s="105">
        <f>RootCalculations!T29</f>
        <v>37.08876404872921</v>
      </c>
      <c r="E49" s="105">
        <f>RootCalculations!AG29</f>
        <v>36.474489671765596</v>
      </c>
      <c r="F49" s="105">
        <f>RootCalculations!AU29</f>
        <v>35.90132553133049</v>
      </c>
      <c r="G49" s="107">
        <f>RootCalculations!BF29</f>
        <v>35.90132553133049</v>
      </c>
      <c r="H49" s="105">
        <f ca="1">RootCalculations!Z29</f>
        <v>43.83992011566065</v>
      </c>
      <c r="I49" s="105">
        <f ca="1">RootCalculations!AM29</f>
        <v>43.16148535482695</v>
      </c>
      <c r="J49" s="105">
        <f ca="1">RootCalculations!BA29</f>
        <v>42.8191126244747</v>
      </c>
      <c r="K49" s="105">
        <f ca="1">RootCalculations!BJ29</f>
        <v>38.73350166549015</v>
      </c>
      <c r="L49" s="13">
        <f ca="1">RootCalculations!V29</f>
        <v>13.13468</v>
      </c>
      <c r="M49" s="108">
        <f ca="1">RootCalculations!U29</f>
        <v>1.34</v>
      </c>
      <c r="N49" s="58">
        <f t="shared" si="8"/>
        <v>0</v>
      </c>
      <c r="O49" s="58">
        <f t="shared" si="10"/>
        <v>-0.016562276816680876</v>
      </c>
      <c r="P49" s="58">
        <f t="shared" si="11"/>
        <v>-0.032016125310581844</v>
      </c>
      <c r="Q49" s="58">
        <f t="shared" si="12"/>
        <v>-0.032016125310581844</v>
      </c>
      <c r="R49" s="58">
        <v>0</v>
      </c>
      <c r="S49" s="58">
        <f ca="1" t="shared" si="13"/>
        <v>-0.015475273655695898</v>
      </c>
      <c r="T49" s="58">
        <f ca="1" t="shared" si="14"/>
        <v>-0.023284884837673103</v>
      </c>
      <c r="U49" s="58">
        <f ca="1" t="shared" si="15"/>
        <v>-0.11647873528734742</v>
      </c>
      <c r="X49" s="53" t="s">
        <v>246</v>
      </c>
      <c r="Y49" s="53" t="s">
        <v>247</v>
      </c>
      <c r="Z49" s="53" t="s">
        <v>261</v>
      </c>
    </row>
    <row r="50" spans="2:26" ht="12.75">
      <c r="B50" s="13">
        <f>RootCalculations!G96</f>
        <v>9.862</v>
      </c>
      <c r="C50" s="106" t="str">
        <f>RootCalculations!C96</f>
        <v>Mason County PUD #1</v>
      </c>
      <c r="D50" s="105">
        <f>RootCalculations!T96</f>
        <v>36.537237946808986</v>
      </c>
      <c r="E50" s="105">
        <f>RootCalculations!AG96</f>
        <v>36.208273796583164</v>
      </c>
      <c r="F50" s="105">
        <f>RootCalculations!AU96</f>
        <v>35.90132553133049</v>
      </c>
      <c r="G50" s="107">
        <f>RootCalculations!BF96</f>
        <v>35.90132553133049</v>
      </c>
      <c r="H50" s="105">
        <f ca="1">RootCalculations!Z96</f>
        <v>38.69159075570101</v>
      </c>
      <c r="I50" s="105">
        <f ca="1">RootCalculations!AM96</f>
        <v>38.10924666227598</v>
      </c>
      <c r="J50" s="105">
        <f ca="1">RootCalculations!BA96</f>
        <v>37.9318619599964</v>
      </c>
      <c r="K50" s="105">
        <f ca="1">RootCalculations!BJ96</f>
        <v>38.73350166549015</v>
      </c>
      <c r="L50" s="13">
        <f ca="1">RootCalculations!V96</f>
        <v>10.650960000000001</v>
      </c>
      <c r="M50" s="108">
        <f ca="1">RootCalculations!U96</f>
        <v>1.08</v>
      </c>
      <c r="N50" s="58">
        <f t="shared" si="8"/>
        <v>0</v>
      </c>
      <c r="O50" s="58">
        <f t="shared" si="10"/>
        <v>-0.009003530882786714</v>
      </c>
      <c r="P50" s="58">
        <f t="shared" si="11"/>
        <v>-0.017404501577384046</v>
      </c>
      <c r="Q50" s="58">
        <f t="shared" si="12"/>
        <v>-0.017404501577384046</v>
      </c>
      <c r="R50" s="58">
        <v>0</v>
      </c>
      <c r="S50" s="58">
        <f ca="1" t="shared" si="13"/>
        <v>-0.015050921454792476</v>
      </c>
      <c r="T50" s="58">
        <f ca="1" t="shared" si="14"/>
        <v>-0.019635501690833612</v>
      </c>
      <c r="U50" s="58">
        <f ca="1" t="shared" si="15"/>
        <v>0.0010832046181241672</v>
      </c>
      <c r="W50" s="118" t="str">
        <f>$AA$8&amp;" "&amp;AB8</f>
        <v>Start Rollover Tier</v>
      </c>
      <c r="X50" s="105">
        <f>D3</f>
        <v>48.24</v>
      </c>
      <c r="Y50" s="105">
        <f>D5</f>
        <v>33.95</v>
      </c>
      <c r="Z50" s="105">
        <f>RootCalculations!T14</f>
        <v>33.949064274110405</v>
      </c>
    </row>
    <row r="51" spans="2:26" ht="12.75">
      <c r="B51" s="13">
        <f>RootCalculations!G76</f>
        <v>10.083</v>
      </c>
      <c r="C51" s="106" t="str">
        <f>RootCalculations!C76</f>
        <v>Ferry County PUD #1</v>
      </c>
      <c r="D51" s="105">
        <f>RootCalculations!T76</f>
        <v>33.949064274110405</v>
      </c>
      <c r="E51" s="105">
        <f>RootCalculations!AG76</f>
        <v>34.95898946171183</v>
      </c>
      <c r="F51" s="105">
        <f>RootCalculations!AU76</f>
        <v>35.90132553133049</v>
      </c>
      <c r="G51" s="107">
        <f>RootCalculations!BF76</f>
        <v>35.90132553133049</v>
      </c>
      <c r="H51" s="105">
        <f ca="1">RootCalculations!Z76</f>
        <v>34.16862471073118</v>
      </c>
      <c r="I51" s="105">
        <f ca="1">RootCalculations!AM76</f>
        <v>36.14395198067275</v>
      </c>
      <c r="J51" s="105">
        <f ca="1">RootCalculations!BA76</f>
        <v>35.9168109167961</v>
      </c>
      <c r="K51" s="105">
        <f ca="1">RootCalculations!BJ76</f>
        <v>38.73350166549015</v>
      </c>
      <c r="L51" s="13">
        <f ca="1">RootCalculations!V76</f>
        <v>11.39379</v>
      </c>
      <c r="M51" s="108">
        <f ca="1">RootCalculations!U76</f>
        <v>1.13</v>
      </c>
      <c r="N51" s="58">
        <f t="shared" si="8"/>
        <v>0</v>
      </c>
      <c r="O51" s="58">
        <f t="shared" si="10"/>
        <v>0.029748248123928178</v>
      </c>
      <c r="P51" s="58">
        <f t="shared" si="11"/>
        <v>0.05750559842996572</v>
      </c>
      <c r="Q51" s="58">
        <f t="shared" si="12"/>
        <v>0.05750559842996572</v>
      </c>
      <c r="R51" s="58">
        <v>0</v>
      </c>
      <c r="S51" s="58">
        <f ca="1" t="shared" si="13"/>
        <v>0.057811143605121185</v>
      </c>
      <c r="T51" s="58">
        <f ca="1" t="shared" si="14"/>
        <v>0.051163493434837504</v>
      </c>
      <c r="U51" s="58">
        <f ca="1" t="shared" si="15"/>
        <v>0.13359849842962235</v>
      </c>
      <c r="W51" s="118" t="str">
        <f>$AA$8&amp;" "&amp;AB9</f>
        <v>Start Rollover 50/50 Tier</v>
      </c>
      <c r="X51" s="105">
        <f>E3</f>
        <v>41.86</v>
      </c>
      <c r="Y51" s="105">
        <f>E5</f>
        <v>34.96</v>
      </c>
      <c r="Z51" s="105">
        <f>RootCalculations!AG14</f>
        <v>34.95898946171183</v>
      </c>
    </row>
    <row r="52" spans="2:26" ht="12.75">
      <c r="B52" s="13">
        <f>RootCalculations!G105</f>
        <v>10.997</v>
      </c>
      <c r="C52" s="106" t="str">
        <f>RootCalculations!C105</f>
        <v>Ohop Mutual Light Company</v>
      </c>
      <c r="D52" s="105">
        <f>RootCalculations!T105</f>
        <v>36.17461806823802</v>
      </c>
      <c r="E52" s="105">
        <f>RootCalculations!AG105</f>
        <v>36.03324097765362</v>
      </c>
      <c r="F52" s="105">
        <f>RootCalculations!AU105</f>
        <v>35.90132553133049</v>
      </c>
      <c r="G52" s="107">
        <f>RootCalculations!BF105</f>
        <v>35.90132553133049</v>
      </c>
      <c r="H52" s="105">
        <f ca="1">RootCalculations!Z105</f>
        <v>37.650883298181526</v>
      </c>
      <c r="I52" s="105">
        <f ca="1">RootCalculations!AM105</f>
        <v>37.227337059582126</v>
      </c>
      <c r="J52" s="105">
        <f ca="1">RootCalculations!BA105</f>
        <v>37.212200873139146</v>
      </c>
      <c r="K52" s="105">
        <f ca="1">RootCalculations!BJ105</f>
        <v>38.73350166549015</v>
      </c>
      <c r="L52" s="13">
        <f ca="1">RootCalculations!V105</f>
        <v>11.546850000000001</v>
      </c>
      <c r="M52" s="108">
        <f ca="1">RootCalculations!U105</f>
        <v>1.05</v>
      </c>
      <c r="N52" s="58">
        <f t="shared" si="8"/>
        <v>0</v>
      </c>
      <c r="O52" s="58">
        <f t="shared" si="10"/>
        <v>-0.003908184747596022</v>
      </c>
      <c r="P52" s="58">
        <f t="shared" si="11"/>
        <v>-0.007554814715444946</v>
      </c>
      <c r="Q52" s="58">
        <f t="shared" si="12"/>
        <v>-0.007554814715444946</v>
      </c>
      <c r="R52" s="58">
        <v>0</v>
      </c>
      <c r="S52" s="58">
        <f ca="1" t="shared" si="13"/>
        <v>-0.011249304172894603</v>
      </c>
      <c r="T52" s="58">
        <f ca="1" t="shared" si="14"/>
        <v>-0.011651318285634149</v>
      </c>
      <c r="U52" s="58">
        <f ca="1" t="shared" si="15"/>
        <v>0.028754129318419253</v>
      </c>
      <c r="W52" s="118" t="str">
        <f>$AA$8&amp;" "&amp;AB10</f>
        <v>Start Hybrid Tier</v>
      </c>
      <c r="X52" s="105">
        <f>F3</f>
        <v>35.9</v>
      </c>
      <c r="Y52" s="105">
        <f>F5</f>
        <v>35.9</v>
      </c>
      <c r="Z52" s="105">
        <f>RootCalculations!AU14</f>
        <v>35.90132553133049</v>
      </c>
    </row>
    <row r="53" spans="2:26" ht="12.75">
      <c r="B53" s="13">
        <f>RootCalculations!G94</f>
        <v>11.468</v>
      </c>
      <c r="C53" s="106" t="str">
        <f>RootCalculations!C94</f>
        <v>Lost River Elec Coop</v>
      </c>
      <c r="D53" s="105">
        <f>RootCalculations!T94</f>
        <v>38.8888931178214</v>
      </c>
      <c r="E53" s="105">
        <f>RootCalculations!AG94</f>
        <v>37.343393126926145</v>
      </c>
      <c r="F53" s="105">
        <f>RootCalculations!AU94</f>
        <v>35.90132553133049</v>
      </c>
      <c r="G53" s="107">
        <f>RootCalculations!BF94</f>
        <v>35.90132553133049</v>
      </c>
      <c r="H53" s="105">
        <f ca="1">RootCalculations!Z94</f>
        <v>45.81875756841215</v>
      </c>
      <c r="I53" s="105">
        <f ca="1">RootCalculations!AM94</f>
        <v>44.50684813816395</v>
      </c>
      <c r="J53" s="105">
        <f ca="1">RootCalculations!BA94</f>
        <v>43.54936037179576</v>
      </c>
      <c r="K53" s="105">
        <f ca="1">RootCalculations!BJ94</f>
        <v>38.73350166549015</v>
      </c>
      <c r="L53" s="13">
        <f ca="1">RootCalculations!V94</f>
        <v>15.94052</v>
      </c>
      <c r="M53" s="108">
        <f ca="1">RootCalculations!U94</f>
        <v>1.39</v>
      </c>
      <c r="N53" s="58">
        <f t="shared" si="8"/>
        <v>0</v>
      </c>
      <c r="O53" s="58">
        <f t="shared" si="10"/>
        <v>-0.03974142401566594</v>
      </c>
      <c r="P53" s="58">
        <f t="shared" si="11"/>
        <v>-0.07682315815571028</v>
      </c>
      <c r="Q53" s="58">
        <f t="shared" si="12"/>
        <v>-0.07682315815571028</v>
      </c>
      <c r="R53" s="58">
        <v>0</v>
      </c>
      <c r="S53" s="58">
        <f ca="1" t="shared" si="13"/>
        <v>-0.028632584117746607</v>
      </c>
      <c r="T53" s="58">
        <f ca="1" t="shared" si="14"/>
        <v>-0.049529871979351436</v>
      </c>
      <c r="U53" s="58">
        <f ca="1" t="shared" si="15"/>
        <v>-0.1546365785310302</v>
      </c>
      <c r="W53" s="118" t="str">
        <f>$AA$8&amp;" "&amp;AB11</f>
        <v>Start Melded</v>
      </c>
      <c r="X53" s="105">
        <f>G3</f>
        <v>35.9</v>
      </c>
      <c r="Y53" s="105">
        <f>G5</f>
        <v>35.9</v>
      </c>
      <c r="Z53" s="105">
        <f>RootCalculations!BF14</f>
        <v>35.90132553133049</v>
      </c>
    </row>
    <row r="54" spans="2:21" ht="12.75">
      <c r="B54" s="13">
        <f>RootCalculations!G127</f>
        <v>11.568</v>
      </c>
      <c r="C54" s="106" t="str">
        <f>RootCalculations!C127</f>
        <v>Tanner Elec Coop</v>
      </c>
      <c r="D54" s="105">
        <f>RootCalculations!T127</f>
        <v>35.30069130981898</v>
      </c>
      <c r="E54" s="105">
        <f>RootCalculations!AG127</f>
        <v>35.61140568095986</v>
      </c>
      <c r="F54" s="105">
        <f>RootCalculations!AU127</f>
        <v>35.90132553133049</v>
      </c>
      <c r="G54" s="107">
        <f>RootCalculations!BF127</f>
        <v>35.90132553133049</v>
      </c>
      <c r="H54" s="105">
        <f ca="1">RootCalculations!Z127</f>
        <v>34.16862471073118</v>
      </c>
      <c r="I54" s="105">
        <f ca="1">RootCalculations!AM127</f>
        <v>34.85446513131041</v>
      </c>
      <c r="J54" s="105">
        <f ca="1">RootCalculations!BA127</f>
        <v>35.9168109167961</v>
      </c>
      <c r="K54" s="105">
        <f ca="1">RootCalculations!BJ127</f>
        <v>38.73350166549015</v>
      </c>
      <c r="L54" s="13">
        <f ca="1">RootCalculations!V127</f>
        <v>10.4112</v>
      </c>
      <c r="M54" s="108">
        <f ca="1">RootCalculations!U127</f>
        <v>0.9</v>
      </c>
      <c r="N54" s="58">
        <f t="shared" si="8"/>
        <v>0</v>
      </c>
      <c r="O54" s="58">
        <f t="shared" si="10"/>
        <v>0.00880193445544375</v>
      </c>
      <c r="P54" s="58">
        <f t="shared" si="11"/>
        <v>0.017014800538607044</v>
      </c>
      <c r="Q54" s="58">
        <f t="shared" si="12"/>
        <v>0.017014800538607044</v>
      </c>
      <c r="R54" s="58">
        <v>0</v>
      </c>
      <c r="S54" s="58">
        <f ca="1" t="shared" si="13"/>
        <v>0.020072227851881674</v>
      </c>
      <c r="T54" s="58">
        <f ca="1" t="shared" si="14"/>
        <v>0.051163493434837504</v>
      </c>
      <c r="U54" s="58">
        <f ca="1" t="shared" si="15"/>
        <v>0.13359849842962235</v>
      </c>
    </row>
    <row r="55" spans="2:21" ht="12.75">
      <c r="B55" s="13">
        <f>RootCalculations!G147</f>
        <v>12.32</v>
      </c>
      <c r="C55" s="106" t="str">
        <f>RootCalculations!C147</f>
        <v>Hermiston, City of</v>
      </c>
      <c r="D55" s="105">
        <f>RootCalculations!T147</f>
        <v>33.949064274110405</v>
      </c>
      <c r="E55" s="105">
        <f>RootCalculations!AG147</f>
        <v>34.95898946171183</v>
      </c>
      <c r="F55" s="105">
        <f>RootCalculations!AU147</f>
        <v>35.90132553133049</v>
      </c>
      <c r="G55" s="107">
        <f>RootCalculations!BF147</f>
        <v>35.90132553133049</v>
      </c>
      <c r="H55" s="105">
        <f ca="1">RootCalculations!Z147</f>
        <v>34.16862471073118</v>
      </c>
      <c r="I55" s="105">
        <f ca="1">RootCalculations!AM147</f>
        <v>34.85446513131041</v>
      </c>
      <c r="J55" s="105">
        <f ca="1">RootCalculations!BA147</f>
        <v>35.9168109167961</v>
      </c>
      <c r="K55" s="105">
        <f ca="1">RootCalculations!BJ147</f>
        <v>38.73350166549015</v>
      </c>
      <c r="L55" s="13">
        <f ca="1">RootCalculations!V147</f>
        <v>11.088000000000001</v>
      </c>
      <c r="M55" s="108">
        <f ca="1">RootCalculations!U147</f>
        <v>0.9</v>
      </c>
      <c r="N55" s="58">
        <f t="shared" si="8"/>
        <v>0</v>
      </c>
      <c r="O55" s="58">
        <f t="shared" si="10"/>
        <v>0.029748248123928178</v>
      </c>
      <c r="P55" s="58">
        <f t="shared" si="11"/>
        <v>0.05750559842996572</v>
      </c>
      <c r="Q55" s="58">
        <f t="shared" si="12"/>
        <v>0.05750559842996572</v>
      </c>
      <c r="R55" s="58">
        <v>0</v>
      </c>
      <c r="S55" s="58">
        <f ca="1" t="shared" si="13"/>
        <v>0.020072227851881674</v>
      </c>
      <c r="T55" s="58">
        <f ca="1" t="shared" si="14"/>
        <v>0.051163493434837504</v>
      </c>
      <c r="U55" s="58">
        <f ca="1" t="shared" si="15"/>
        <v>0.13359849842962235</v>
      </c>
    </row>
    <row r="56" spans="2:23" ht="12.75">
      <c r="B56" s="13">
        <f>RootCalculations!G87</f>
        <v>12.471</v>
      </c>
      <c r="C56" s="106" t="str">
        <f>RootCalculations!C87</f>
        <v>Kittitas County PUD #1</v>
      </c>
      <c r="D56" s="105">
        <f>RootCalculations!T87</f>
        <v>40.42603653174719</v>
      </c>
      <c r="E56" s="105">
        <f>RootCalculations!AG87</f>
        <v>38.08535615967189</v>
      </c>
      <c r="F56" s="105">
        <f>RootCalculations!AU87</f>
        <v>35.90132553133049</v>
      </c>
      <c r="G56" s="107">
        <f>RootCalculations!BF87</f>
        <v>35.90132553133049</v>
      </c>
      <c r="H56" s="105">
        <f ca="1">RootCalculations!Z87</f>
        <v>44.6583990493035</v>
      </c>
      <c r="I56" s="105">
        <f ca="1">RootCalculations!AM87</f>
        <v>42.52363595530304</v>
      </c>
      <c r="J56" s="105">
        <f ca="1">RootCalculations!BA87</f>
        <v>40.822304030160744</v>
      </c>
      <c r="K56" s="105">
        <f ca="1">RootCalculations!BJ87</f>
        <v>38.73350166549015</v>
      </c>
      <c r="L56" s="13">
        <f ca="1">RootCalculations!V87</f>
        <v>15.21462</v>
      </c>
      <c r="M56" s="108">
        <f ca="1">RootCalculations!U87</f>
        <v>1.22</v>
      </c>
      <c r="N56" s="58">
        <f t="shared" si="8"/>
        <v>0</v>
      </c>
      <c r="O56" s="58">
        <f t="shared" si="10"/>
        <v>-0.0579003180348171</v>
      </c>
      <c r="P56" s="58">
        <f t="shared" si="11"/>
        <v>-0.11192566446288565</v>
      </c>
      <c r="Q56" s="58">
        <f t="shared" si="12"/>
        <v>-0.11192566446288565</v>
      </c>
      <c r="R56" s="58">
        <v>0</v>
      </c>
      <c r="S56" s="58">
        <f ca="1" t="shared" si="13"/>
        <v>-0.04780205156131201</v>
      </c>
      <c r="T56" s="58">
        <f ca="1" t="shared" si="14"/>
        <v>-0.08589862379320068</v>
      </c>
      <c r="U56" s="58">
        <f ca="1" t="shared" si="15"/>
        <v>-0.1326715133086651</v>
      </c>
      <c r="W56" s="13" t="str">
        <f ca="1">"End Rate Design and System Size Quantities | TRL = "&amp;X11&amp;" aMW | Total Load Change = "&amp;X12*100&amp;"% | Acq. Cost = $"&amp;X13&amp;"/MWh"</f>
        <v>End Rate Design and System Size Quantities | TRL = 7984 aMW | Total Load Change = 112% | Acq. Cost = $63/MWh</v>
      </c>
    </row>
    <row r="57" spans="2:26" ht="12.75">
      <c r="B57" s="13">
        <f>RootCalculations!G140</f>
        <v>12.635</v>
      </c>
      <c r="C57" s="106" t="str">
        <f>RootCalculations!C140</f>
        <v>Wasco Elec Coop</v>
      </c>
      <c r="D57" s="105">
        <f>RootCalculations!T140</f>
        <v>33.949064274110405</v>
      </c>
      <c r="E57" s="105">
        <f>RootCalculations!AG140</f>
        <v>34.95898946171183</v>
      </c>
      <c r="F57" s="105">
        <f>RootCalculations!AU140</f>
        <v>35.90132553133049</v>
      </c>
      <c r="G57" s="107">
        <f>RootCalculations!BF140</f>
        <v>35.90132553133049</v>
      </c>
      <c r="H57" s="105">
        <f ca="1">RootCalculations!Z140</f>
        <v>38.758807333179746</v>
      </c>
      <c r="I57" s="105">
        <f ca="1">RootCalculations!AM140</f>
        <v>40.011472472947446</v>
      </c>
      <c r="J57" s="105">
        <f ca="1">RootCalculations!BA140</f>
        <v>40.229822114270675</v>
      </c>
      <c r="K57" s="105">
        <f ca="1">RootCalculations!BJ140</f>
        <v>38.73350166549015</v>
      </c>
      <c r="L57" s="13">
        <f ca="1">RootCalculations!V140</f>
        <v>15.9201</v>
      </c>
      <c r="M57" s="108">
        <f ca="1">RootCalculations!U140</f>
        <v>1.26</v>
      </c>
      <c r="N57" s="58">
        <f t="shared" si="8"/>
        <v>0</v>
      </c>
      <c r="O57" s="58">
        <f t="shared" si="10"/>
        <v>0.029748248123928178</v>
      </c>
      <c r="P57" s="58">
        <f t="shared" si="11"/>
        <v>0.05750559842996572</v>
      </c>
      <c r="Q57" s="58">
        <f t="shared" si="12"/>
        <v>0.05750559842996572</v>
      </c>
      <c r="R57" s="58">
        <v>0</v>
      </c>
      <c r="S57" s="58">
        <f ca="1" t="shared" si="13"/>
        <v>0.032319496546926674</v>
      </c>
      <c r="T57" s="58">
        <f ca="1" t="shared" si="14"/>
        <v>0.03795304557350643</v>
      </c>
      <c r="U57" s="58">
        <f ca="1" t="shared" si="15"/>
        <v>-0.0006529010934743784</v>
      </c>
      <c r="X57" s="53" t="s">
        <v>246</v>
      </c>
      <c r="Y57" s="53" t="s">
        <v>247</v>
      </c>
      <c r="Z57" s="53" t="s">
        <v>261</v>
      </c>
    </row>
    <row r="58" spans="2:26" ht="12.75">
      <c r="B58" s="13">
        <f>RootCalculations!G111</f>
        <v>13.445</v>
      </c>
      <c r="C58" s="106" t="str">
        <f>RootCalculations!C111</f>
        <v>Parkland L &amp; W</v>
      </c>
      <c r="D58" s="105">
        <f>RootCalculations!T111</f>
        <v>33.949064274110405</v>
      </c>
      <c r="E58" s="105">
        <f>RootCalculations!AG111</f>
        <v>34.95898946171183</v>
      </c>
      <c r="F58" s="105">
        <f>RootCalculations!AU111</f>
        <v>35.90132553133049</v>
      </c>
      <c r="G58" s="107">
        <f>RootCalculations!BF111</f>
        <v>35.90132553133049</v>
      </c>
      <c r="H58" s="105">
        <f ca="1">RootCalculations!Z111</f>
        <v>34.16862471073118</v>
      </c>
      <c r="I58" s="105">
        <f ca="1">RootCalculations!AM111</f>
        <v>34.85446513131041</v>
      </c>
      <c r="J58" s="105">
        <f ca="1">RootCalculations!BA111</f>
        <v>35.9168109167961</v>
      </c>
      <c r="K58" s="105">
        <f ca="1">RootCalculations!BJ111</f>
        <v>38.73350166549015</v>
      </c>
      <c r="L58" s="13">
        <f ca="1">RootCalculations!V111</f>
        <v>12.234950000000001</v>
      </c>
      <c r="M58" s="108">
        <f ca="1">RootCalculations!U111</f>
        <v>0.91</v>
      </c>
      <c r="N58" s="58">
        <f t="shared" si="8"/>
        <v>0</v>
      </c>
      <c r="O58" s="58">
        <f t="shared" si="10"/>
        <v>0.029748248123928178</v>
      </c>
      <c r="P58" s="58">
        <f t="shared" si="11"/>
        <v>0.05750559842996572</v>
      </c>
      <c r="Q58" s="58">
        <f t="shared" si="12"/>
        <v>0.05750559842996572</v>
      </c>
      <c r="R58" s="58">
        <v>0</v>
      </c>
      <c r="S58" s="58">
        <f ca="1" t="shared" si="13"/>
        <v>0.020072227851881674</v>
      </c>
      <c r="T58" s="58">
        <f ca="1" t="shared" si="14"/>
        <v>0.051163493434837504</v>
      </c>
      <c r="U58" s="58">
        <f ca="1" t="shared" si="15"/>
        <v>0.13359849842962235</v>
      </c>
      <c r="W58" s="118" t="str">
        <f>$AA$9&amp;" "&amp;AB8</f>
        <v>End Rollover Tier</v>
      </c>
      <c r="X58" s="105">
        <f ca="1">H3</f>
        <v>49.29</v>
      </c>
      <c r="Y58" s="105">
        <f ca="1">H5</f>
        <v>34.17</v>
      </c>
      <c r="Z58" s="105">
        <f ca="1">X16</f>
        <v>34.17</v>
      </c>
    </row>
    <row r="59" spans="2:30" ht="12.75">
      <c r="B59" s="13">
        <f>RootCalculations!G58</f>
        <v>15.006</v>
      </c>
      <c r="C59" s="106" t="str">
        <f>RootCalculations!C58</f>
        <v>Columbia Basin Elec Coop</v>
      </c>
      <c r="D59" s="105">
        <f>RootCalculations!T58</f>
        <v>39.56319611313274</v>
      </c>
      <c r="E59" s="105">
        <f>RootCalculations!AG58</f>
        <v>37.668872123133134</v>
      </c>
      <c r="F59" s="105">
        <f>RootCalculations!AU58</f>
        <v>35.90132553133049</v>
      </c>
      <c r="G59" s="107">
        <f>RootCalculations!BF58</f>
        <v>35.90132553133049</v>
      </c>
      <c r="H59" s="105">
        <f ca="1">RootCalculations!Z58</f>
        <v>44.9963571700333</v>
      </c>
      <c r="I59" s="105">
        <f ca="1">RootCalculations!AM58</f>
        <v>43.317213936690536</v>
      </c>
      <c r="J59" s="105">
        <f ca="1">RootCalculations!BA58</f>
        <v>42.03225652464814</v>
      </c>
      <c r="K59" s="105">
        <f ca="1">RootCalculations!BJ58</f>
        <v>38.73350166549015</v>
      </c>
      <c r="L59" s="13">
        <f ca="1">RootCalculations!V58</f>
        <v>19.35774</v>
      </c>
      <c r="M59" s="108">
        <f ca="1">RootCalculations!U58</f>
        <v>1.29</v>
      </c>
      <c r="N59" s="58">
        <f t="shared" si="8"/>
        <v>0</v>
      </c>
      <c r="O59" s="58">
        <f t="shared" si="10"/>
        <v>-0.04788096453539048</v>
      </c>
      <c r="P59" s="58">
        <f t="shared" si="11"/>
        <v>-0.09255750145491193</v>
      </c>
      <c r="Q59" s="58">
        <f t="shared" si="12"/>
        <v>-0.09255750145491193</v>
      </c>
      <c r="R59" s="58">
        <v>0</v>
      </c>
      <c r="S59" s="58">
        <f ca="1" t="shared" si="13"/>
        <v>-0.03731731497724533</v>
      </c>
      <c r="T59" s="58">
        <f ca="1" t="shared" si="14"/>
        <v>-0.06587423586723573</v>
      </c>
      <c r="U59" s="58">
        <f ca="1" t="shared" si="15"/>
        <v>-0.13918583410823504</v>
      </c>
      <c r="W59" s="118" t="str">
        <f>$AA$9&amp;" "&amp;AB9</f>
        <v>End Rollover 50/50 Tier</v>
      </c>
      <c r="X59" s="105">
        <f ca="1">I3</f>
        <v>44.51</v>
      </c>
      <c r="Y59" s="105">
        <f ca="1">I5</f>
        <v>34.85</v>
      </c>
      <c r="Z59" s="105">
        <f ca="1">X17</f>
        <v>34.85</v>
      </c>
      <c r="AB59" s="122"/>
      <c r="AC59" s="122"/>
      <c r="AD59" s="122"/>
    </row>
    <row r="60" spans="2:26" ht="12.75">
      <c r="B60" s="13">
        <f>RootCalculations!G119</f>
        <v>15.132</v>
      </c>
      <c r="C60" s="106" t="str">
        <f>RootCalculations!C119</f>
        <v>Salmon River Elec Coop</v>
      </c>
      <c r="D60" s="105">
        <f>RootCalculations!T119</f>
        <v>33.949064274110405</v>
      </c>
      <c r="E60" s="105">
        <f>RootCalculations!AG119</f>
        <v>34.95898946171184</v>
      </c>
      <c r="F60" s="105">
        <f>RootCalculations!AU119</f>
        <v>35.90132553133049</v>
      </c>
      <c r="G60" s="107">
        <f>RootCalculations!BF119</f>
        <v>35.90132553133049</v>
      </c>
      <c r="H60" s="105">
        <f ca="1">RootCalculations!Z119</f>
        <v>34.16862471073118</v>
      </c>
      <c r="I60" s="105">
        <f ca="1">RootCalculations!AM119</f>
        <v>34.85446513131041</v>
      </c>
      <c r="J60" s="105">
        <f ca="1">RootCalculations!BA119</f>
        <v>35.9168109167961</v>
      </c>
      <c r="K60" s="105">
        <f ca="1">RootCalculations!BJ119</f>
        <v>38.73350166549015</v>
      </c>
      <c r="L60" s="13">
        <f ca="1">RootCalculations!V119</f>
        <v>20.88216</v>
      </c>
      <c r="M60" s="108">
        <f ca="1">RootCalculations!U119</f>
        <v>1.38</v>
      </c>
      <c r="N60" s="58">
        <f t="shared" si="8"/>
        <v>0</v>
      </c>
      <c r="O60" s="58">
        <f t="shared" si="10"/>
        <v>0.0297482481239284</v>
      </c>
      <c r="P60" s="58">
        <f t="shared" si="11"/>
        <v>0.05750559842996572</v>
      </c>
      <c r="Q60" s="58">
        <f t="shared" si="12"/>
        <v>0.05750559842996572</v>
      </c>
      <c r="R60" s="58">
        <v>0</v>
      </c>
      <c r="S60" s="58">
        <f ca="1" t="shared" si="13"/>
        <v>0.020072227851881674</v>
      </c>
      <c r="T60" s="58">
        <f ca="1" t="shared" si="14"/>
        <v>0.051163493434837504</v>
      </c>
      <c r="U60" s="58">
        <f ca="1" t="shared" si="15"/>
        <v>0.13359849842962235</v>
      </c>
      <c r="W60" s="118" t="str">
        <f>$AA$9&amp;" "&amp;AB10</f>
        <v>End Hybrid Tier</v>
      </c>
      <c r="X60" s="105">
        <f ca="1">J3</f>
        <v>43.69</v>
      </c>
      <c r="Y60" s="105">
        <f ca="1">J5</f>
        <v>35.92</v>
      </c>
      <c r="Z60" s="105">
        <f ca="1">X18</f>
        <v>35.92</v>
      </c>
    </row>
    <row r="61" spans="2:26" ht="12.75">
      <c r="B61" s="13">
        <f>RootCalculations!G93</f>
        <v>15.165</v>
      </c>
      <c r="C61" s="106" t="str">
        <f>RootCalculations!C93</f>
        <v>Lincoln Elec Coop (MT)</v>
      </c>
      <c r="D61" s="105">
        <f>RootCalculations!T93</f>
        <v>36.190023068746825</v>
      </c>
      <c r="E61" s="105">
        <f>RootCalculations!AG93</f>
        <v>36.04067681011624</v>
      </c>
      <c r="F61" s="105">
        <f>RootCalculations!AU93</f>
        <v>35.90132553133049</v>
      </c>
      <c r="G61" s="107">
        <f>RootCalculations!BF93</f>
        <v>35.90132553133049</v>
      </c>
      <c r="H61" s="105">
        <f ca="1">RootCalculations!Z93</f>
        <v>39.04136622974526</v>
      </c>
      <c r="I61" s="105">
        <f ca="1">RootCalculations!AM93</f>
        <v>38.63366427420502</v>
      </c>
      <c r="J61" s="105">
        <f ca="1">RootCalculations!BA93</f>
        <v>38.61262244756405</v>
      </c>
      <c r="K61" s="105">
        <f ca="1">RootCalculations!BJ93</f>
        <v>38.73350166549015</v>
      </c>
      <c r="L61" s="13">
        <f ca="1">RootCalculations!V93</f>
        <v>16.83315</v>
      </c>
      <c r="M61" s="108">
        <f ca="1">RootCalculations!U93</f>
        <v>1.11</v>
      </c>
      <c r="N61" s="58">
        <f t="shared" si="8"/>
        <v>0</v>
      </c>
      <c r="O61" s="58">
        <f t="shared" si="10"/>
        <v>-0.004126724604372023</v>
      </c>
      <c r="P61" s="58">
        <f t="shared" si="11"/>
        <v>-0.007977268676174099</v>
      </c>
      <c r="Q61" s="58">
        <f t="shared" si="12"/>
        <v>-0.007977268676174099</v>
      </c>
      <c r="R61" s="58">
        <v>0</v>
      </c>
      <c r="S61" s="58">
        <f ca="1" t="shared" si="13"/>
        <v>-0.010442819883429544</v>
      </c>
      <c r="T61" s="58">
        <f ca="1" t="shared" si="14"/>
        <v>-0.010981782237286297</v>
      </c>
      <c r="U61" s="58">
        <f ca="1" t="shared" si="15"/>
        <v>-0.007885599147412714</v>
      </c>
      <c r="W61" s="118" t="str">
        <f>$AA$9&amp;" "&amp;AB11</f>
        <v>End Melded</v>
      </c>
      <c r="X61" s="105">
        <f ca="1">K3</f>
        <v>38.73</v>
      </c>
      <c r="Y61" s="105">
        <f ca="1">K5</f>
        <v>38.73</v>
      </c>
      <c r="Z61" s="105">
        <f ca="1">X19</f>
        <v>38.73</v>
      </c>
    </row>
    <row r="62" spans="2:21" ht="13.5" thickBot="1">
      <c r="B62" s="13">
        <f>RootCalculations!G83</f>
        <v>15.607</v>
      </c>
      <c r="C62" s="106" t="str">
        <f>RootCalculations!C83</f>
        <v>Hood River Elec Coop</v>
      </c>
      <c r="D62" s="105">
        <f>RootCalculations!T83</f>
        <v>38.63674972298149</v>
      </c>
      <c r="E62" s="105">
        <f>RootCalculations!AG83</f>
        <v>37.22168615005766</v>
      </c>
      <c r="F62" s="105">
        <f>RootCalculations!AU83</f>
        <v>35.90132553133049</v>
      </c>
      <c r="G62" s="107">
        <f>RootCalculations!BF83</f>
        <v>35.90132553133049</v>
      </c>
      <c r="H62" s="105">
        <f ca="1">RootCalculations!Z83</f>
        <v>45.12076105858804</v>
      </c>
      <c r="I62" s="105">
        <f ca="1">RootCalculations!AM83</f>
        <v>43.86485940685203</v>
      </c>
      <c r="J62" s="105">
        <f ca="1">RootCalculations!BA83</f>
        <v>42.96948956799711</v>
      </c>
      <c r="K62" s="105">
        <f ca="1">RootCalculations!BJ83</f>
        <v>38.73350166549015</v>
      </c>
      <c r="L62" s="13">
        <f ca="1">RootCalculations!V83</f>
        <v>21.06945</v>
      </c>
      <c r="M62" s="108">
        <f ca="1">RootCalculations!U83</f>
        <v>1.35</v>
      </c>
      <c r="N62" s="58">
        <f t="shared" si="8"/>
        <v>0</v>
      </c>
      <c r="O62" s="58">
        <f t="shared" si="10"/>
        <v>-0.03662480884312436</v>
      </c>
      <c r="P62" s="58">
        <f t="shared" si="11"/>
        <v>-0.07079850689469214</v>
      </c>
      <c r="Q62" s="58">
        <f t="shared" si="12"/>
        <v>-0.07079850689469214</v>
      </c>
      <c r="R62" s="58">
        <v>0</v>
      </c>
      <c r="S62" s="58">
        <f ca="1" t="shared" si="13"/>
        <v>-0.027834230236171265</v>
      </c>
      <c r="T62" s="58">
        <f ca="1" t="shared" si="14"/>
        <v>-0.04767808521220562</v>
      </c>
      <c r="U62" s="58">
        <f ca="1" t="shared" si="15"/>
        <v>-0.1415592122837691</v>
      </c>
    </row>
    <row r="63" spans="2:27" ht="12.75">
      <c r="B63" s="13">
        <f>RootCalculations!G121</f>
        <v>15.917</v>
      </c>
      <c r="C63" s="106" t="str">
        <f>RootCalculations!C121</f>
        <v>Skamania County PUD #1</v>
      </c>
      <c r="D63" s="105">
        <f>RootCalculations!T121</f>
        <v>33.96739117976216</v>
      </c>
      <c r="E63" s="105">
        <f>RootCalculations!AG121</f>
        <v>34.96783566719599</v>
      </c>
      <c r="F63" s="105">
        <f>RootCalculations!AU121</f>
        <v>35.90132553133049</v>
      </c>
      <c r="G63" s="107">
        <f>RootCalculations!BF121</f>
        <v>35.90132553133049</v>
      </c>
      <c r="H63" s="105">
        <f ca="1">RootCalculations!Z121</f>
        <v>35.56458445289707</v>
      </c>
      <c r="I63" s="105">
        <f ca="1">RootCalculations!AM121</f>
        <v>36.208899210452515</v>
      </c>
      <c r="J63" s="105">
        <f ca="1">RootCalculations!BA121</f>
        <v>37.212200873139146</v>
      </c>
      <c r="K63" s="105">
        <f ca="1">RootCalculations!BJ121</f>
        <v>38.73350166549015</v>
      </c>
      <c r="L63" s="13">
        <f ca="1">RootCalculations!V121</f>
        <v>16.71285</v>
      </c>
      <c r="M63" s="108">
        <f ca="1">RootCalculations!U121</f>
        <v>1.05</v>
      </c>
      <c r="N63" s="58">
        <f t="shared" si="8"/>
        <v>0</v>
      </c>
      <c r="O63" s="58">
        <f t="shared" si="10"/>
        <v>0.02945308581808015</v>
      </c>
      <c r="P63" s="58">
        <f t="shared" si="11"/>
        <v>0.05693502751899815</v>
      </c>
      <c r="Q63" s="58">
        <f t="shared" si="12"/>
        <v>0.05693502751899815</v>
      </c>
      <c r="R63" s="58">
        <v>0</v>
      </c>
      <c r="S63" s="58">
        <f ca="1" t="shared" si="13"/>
        <v>0.018116752029221583</v>
      </c>
      <c r="T63" s="58">
        <f ca="1" t="shared" si="14"/>
        <v>0.046327447532087174</v>
      </c>
      <c r="U63" s="58">
        <f ca="1" t="shared" si="15"/>
        <v>0.08910316994677947</v>
      </c>
      <c r="W63" s="134" t="s">
        <v>256</v>
      </c>
      <c r="X63" s="135"/>
      <c r="Y63" s="135"/>
      <c r="Z63" s="135"/>
      <c r="AA63" s="136"/>
    </row>
    <row r="64" spans="2:29" ht="12.75">
      <c r="B64" s="13">
        <f>RootCalculations!G148</f>
        <v>16.887</v>
      </c>
      <c r="C64" s="106" t="str">
        <f>RootCalculations!C148</f>
        <v>Port of Seattle - SETAC In'tl. Airport</v>
      </c>
      <c r="D64" s="105">
        <f>RootCalculations!T148</f>
        <v>33.949064274110405</v>
      </c>
      <c r="E64" s="105">
        <f>RootCalculations!AG148</f>
        <v>34.95898946171183</v>
      </c>
      <c r="F64" s="105">
        <f>RootCalculations!AU148</f>
        <v>35.90132553133049</v>
      </c>
      <c r="G64" s="107">
        <f>RootCalculations!BF148</f>
        <v>35.90132553133049</v>
      </c>
      <c r="H64" s="105">
        <f ca="1">RootCalculations!Z148</f>
        <v>35.69248824715118</v>
      </c>
      <c r="I64" s="105">
        <f ca="1">RootCalculations!AM148</f>
        <v>36.64521886250491</v>
      </c>
      <c r="J64" s="105">
        <f ca="1">RootCalculations!BA148</f>
        <v>37.34865819534658</v>
      </c>
      <c r="K64" s="105">
        <f ca="1">RootCalculations!BJ148</f>
        <v>38.73350166549015</v>
      </c>
      <c r="L64" s="13">
        <f ca="1">RootCalculations!V148</f>
        <v>18.23796</v>
      </c>
      <c r="M64" s="108">
        <f ca="1">RootCalculations!U148</f>
        <v>1.08</v>
      </c>
      <c r="N64" s="58">
        <f t="shared" si="8"/>
        <v>0</v>
      </c>
      <c r="O64" s="58">
        <f t="shared" si="10"/>
        <v>0.029748248123928178</v>
      </c>
      <c r="P64" s="58">
        <f t="shared" si="11"/>
        <v>0.05750559842996572</v>
      </c>
      <c r="Q64" s="58">
        <f t="shared" si="12"/>
        <v>0.05750559842996572</v>
      </c>
      <c r="R64" s="58">
        <v>0</v>
      </c>
      <c r="S64" s="58">
        <f ca="1" t="shared" si="13"/>
        <v>0.026692748590588122</v>
      </c>
      <c r="T64" s="58">
        <f ca="1" t="shared" si="14"/>
        <v>0.04640107847699815</v>
      </c>
      <c r="U64" s="58">
        <f ca="1" t="shared" si="15"/>
        <v>0.08520037598055907</v>
      </c>
      <c r="W64" s="114" t="str">
        <f>"Start Rate Design and System Size Quantities | TRL = "&amp;X10&amp;" aMW"</f>
        <v>Start Rate Design and System Size Quantities | TRL = 7153 aMW</v>
      </c>
      <c r="X64" s="111"/>
      <c r="Y64" s="111"/>
      <c r="Z64" s="111"/>
      <c r="AA64" s="112"/>
      <c r="AC64" s="55"/>
    </row>
    <row r="65" spans="2:27" ht="12.75">
      <c r="B65" s="13">
        <f>RootCalculations!G31</f>
        <v>17.511</v>
      </c>
      <c r="C65" s="106" t="str">
        <f>RootCalculations!C31</f>
        <v>Burley, City of</v>
      </c>
      <c r="D65" s="105">
        <f>RootCalculations!T31</f>
        <v>39.69129575415959</v>
      </c>
      <c r="E65" s="105">
        <f>RootCalculations!AG31</f>
        <v>37.73070447871484</v>
      </c>
      <c r="F65" s="105">
        <f>RootCalculations!AU31</f>
        <v>35.90132553133049</v>
      </c>
      <c r="G65" s="107">
        <f>RootCalculations!BF31</f>
        <v>35.90132553133049</v>
      </c>
      <c r="H65" s="105">
        <f ca="1">RootCalculations!Z31</f>
        <v>40.09785764827445</v>
      </c>
      <c r="I65" s="105">
        <f ca="1">RootCalculations!AM31</f>
        <v>37.88878003475966</v>
      </c>
      <c r="J65" s="105">
        <f ca="1">RootCalculations!BA31</f>
        <v>36.186149422570395</v>
      </c>
      <c r="K65" s="105">
        <f ca="1">RootCalculations!BJ31</f>
        <v>38.73350166549015</v>
      </c>
      <c r="L65" s="13">
        <f ca="1">RootCalculations!V31</f>
        <v>17.68611</v>
      </c>
      <c r="M65" s="108">
        <f ca="1">RootCalculations!U31</f>
        <v>1.01</v>
      </c>
      <c r="N65" s="58">
        <f t="shared" si="8"/>
        <v>0</v>
      </c>
      <c r="O65" s="58">
        <f t="shared" si="10"/>
        <v>-0.049396000765212666</v>
      </c>
      <c r="P65" s="58">
        <f t="shared" si="11"/>
        <v>-0.09548618030269052</v>
      </c>
      <c r="Q65" s="58">
        <f t="shared" si="12"/>
        <v>-0.09548618030269052</v>
      </c>
      <c r="R65" s="58">
        <v>0</v>
      </c>
      <c r="S65" s="58">
        <f ca="1" t="shared" si="13"/>
        <v>-0.055092160605988205</v>
      </c>
      <c r="T65" s="58">
        <f ca="1" t="shared" si="14"/>
        <v>-0.09755404540602408</v>
      </c>
      <c r="U65" s="58">
        <f ca="1" t="shared" si="15"/>
        <v>-0.03402565779827915</v>
      </c>
      <c r="W65" s="114" t="str">
        <f ca="1">"End Rate Design and System Size Quantities | TRL = "&amp;X11&amp;" aMW | Total Load Change = "&amp;X12*100&amp;"%"</f>
        <v>End Rate Design and System Size Quantities | TRL = 7984 aMW | Total Load Change = 112%</v>
      </c>
      <c r="X65" s="111"/>
      <c r="Y65" s="111"/>
      <c r="Z65" s="111"/>
      <c r="AA65" s="112"/>
    </row>
    <row r="66" spans="2:27" ht="12.75">
      <c r="B66" s="13">
        <f>RootCalculations!G79</f>
        <v>17.694</v>
      </c>
      <c r="C66" s="106" t="str">
        <f>RootCalculations!C79</f>
        <v>Glacier Elec  Coop</v>
      </c>
      <c r="D66" s="105">
        <f>RootCalculations!T79</f>
        <v>33.949064274110405</v>
      </c>
      <c r="E66" s="105">
        <f>RootCalculations!AG79</f>
        <v>34.95898946171183</v>
      </c>
      <c r="F66" s="105">
        <f>RootCalculations!AU79</f>
        <v>35.90132553133049</v>
      </c>
      <c r="G66" s="107">
        <f>RootCalculations!BF79</f>
        <v>35.90132553133049</v>
      </c>
      <c r="H66" s="105">
        <f ca="1">RootCalculations!Z79</f>
        <v>38.026891697574044</v>
      </c>
      <c r="I66" s="105">
        <f ca="1">RootCalculations!AM79</f>
        <v>40.70320747750834</v>
      </c>
      <c r="J66" s="105">
        <f ca="1">RootCalculations!BA79</f>
        <v>39.54210212758958</v>
      </c>
      <c r="K66" s="105">
        <f ca="1">RootCalculations!BJ79</f>
        <v>38.73350166549015</v>
      </c>
      <c r="L66" s="13">
        <f ca="1">RootCalculations!V79</f>
        <v>24.594659999999998</v>
      </c>
      <c r="M66" s="108">
        <f ca="1">RootCalculations!U79</f>
        <v>1.39</v>
      </c>
      <c r="N66" s="58">
        <f t="shared" si="8"/>
        <v>0</v>
      </c>
      <c r="O66" s="58">
        <f t="shared" si="10"/>
        <v>0.029748248123928178</v>
      </c>
      <c r="P66" s="58">
        <f t="shared" si="11"/>
        <v>0.05750559842996572</v>
      </c>
      <c r="Q66" s="58">
        <f t="shared" si="12"/>
        <v>0.05750559842996572</v>
      </c>
      <c r="R66" s="58">
        <v>0</v>
      </c>
      <c r="S66" s="58">
        <f ca="1" t="shared" si="13"/>
        <v>0.07037955668895846</v>
      </c>
      <c r="T66" s="58">
        <f ca="1" t="shared" si="14"/>
        <v>0.03984576078597035</v>
      </c>
      <c r="U66" s="58">
        <f ca="1" t="shared" si="15"/>
        <v>0.018581849222275126</v>
      </c>
      <c r="W66" s="114"/>
      <c r="X66" s="125" t="s">
        <v>257</v>
      </c>
      <c r="Y66" s="125" t="s">
        <v>258</v>
      </c>
      <c r="Z66" s="125" t="s">
        <v>259</v>
      </c>
      <c r="AA66" s="126" t="s">
        <v>260</v>
      </c>
    </row>
    <row r="67" spans="2:27" ht="12.75">
      <c r="B67" s="13">
        <f>RootCalculations!G34</f>
        <v>17.911</v>
      </c>
      <c r="C67" s="106" t="str">
        <f>RootCalculations!C34</f>
        <v>Cheney, City of</v>
      </c>
      <c r="D67" s="105">
        <f>RootCalculations!T34</f>
        <v>37.35947907004658</v>
      </c>
      <c r="E67" s="105">
        <f>RootCalculations!AG34</f>
        <v>36.60516097829871</v>
      </c>
      <c r="F67" s="105">
        <f>RootCalculations!AU34</f>
        <v>35.90132553133049</v>
      </c>
      <c r="G67" s="107">
        <f>RootCalculations!BF34</f>
        <v>35.90132553133049</v>
      </c>
      <c r="H67" s="105">
        <f ca="1">RootCalculations!Z34</f>
        <v>44.85812170691734</v>
      </c>
      <c r="I67" s="105">
        <f ca="1">RootCalculations!AM34</f>
        <v>44.11053335039197</v>
      </c>
      <c r="J67" s="105">
        <f ca="1">RootCalculations!BA34</f>
        <v>43.68915065485436</v>
      </c>
      <c r="K67" s="105">
        <f ca="1">RootCalculations!BJ34</f>
        <v>38.73350166549015</v>
      </c>
      <c r="L67" s="13">
        <f ca="1">RootCalculations!V34</f>
        <v>25.075400000000002</v>
      </c>
      <c r="M67" s="108">
        <f ca="1">RootCalculations!U34</f>
        <v>1.4</v>
      </c>
      <c r="N67" s="58">
        <f t="shared" si="8"/>
        <v>0</v>
      </c>
      <c r="O67" s="58">
        <f t="shared" si="10"/>
        <v>-0.020190808612014388</v>
      </c>
      <c r="P67" s="58">
        <f t="shared" si="11"/>
        <v>-0.03903034986066445</v>
      </c>
      <c r="Q67" s="58">
        <f t="shared" si="12"/>
        <v>-0.03903034986066445</v>
      </c>
      <c r="R67" s="58">
        <v>0</v>
      </c>
      <c r="S67" s="58">
        <f ca="1" t="shared" si="13"/>
        <v>-0.016665618801646964</v>
      </c>
      <c r="T67" s="58">
        <f ca="1" t="shared" si="14"/>
        <v>-0.02605929556526032</v>
      </c>
      <c r="U67" s="58">
        <f ca="1" t="shared" si="15"/>
        <v>-0.13653313621650676</v>
      </c>
      <c r="W67" s="123" t="str">
        <f>$AA$8&amp;" "&amp;AB8</f>
        <v>Start Rollover Tier</v>
      </c>
      <c r="X67" s="127">
        <f>X42</f>
        <v>0</v>
      </c>
      <c r="Y67" s="127">
        <f>ROUND(RootCalculations!R14,0)</f>
        <v>479</v>
      </c>
      <c r="Z67" s="127">
        <f>ROUND(RootCalculations!S14,0)</f>
        <v>389</v>
      </c>
      <c r="AA67" s="128">
        <f>ROUND(RootCalculations!S10,)</f>
        <v>389</v>
      </c>
    </row>
    <row r="68" spans="2:27" ht="12.75">
      <c r="B68" s="13">
        <f>RootCalculations!G125</f>
        <v>18.394</v>
      </c>
      <c r="C68" s="106" t="str">
        <f>RootCalculations!C125</f>
        <v>Surprise Valley Elec Coop</v>
      </c>
      <c r="D68" s="105">
        <f>RootCalculations!T125</f>
        <v>37.0605884610298</v>
      </c>
      <c r="E68" s="105">
        <f>RootCalculations!AG125</f>
        <v>36.46088961056802</v>
      </c>
      <c r="F68" s="105">
        <f>RootCalculations!AU125</f>
        <v>35.90132553133049</v>
      </c>
      <c r="G68" s="107">
        <f>RootCalculations!BF125</f>
        <v>35.90132553133049</v>
      </c>
      <c r="H68" s="105">
        <f ca="1">RootCalculations!Z125</f>
        <v>40.824077100044555</v>
      </c>
      <c r="I68" s="105">
        <f ca="1">RootCalculations!AM125</f>
        <v>40.05270675461583</v>
      </c>
      <c r="J68" s="105">
        <f ca="1">RootCalculations!BA125</f>
        <v>39.668974928272505</v>
      </c>
      <c r="K68" s="105">
        <f ca="1">RootCalculations!BJ125</f>
        <v>38.73350166549015</v>
      </c>
      <c r="L68" s="13">
        <f ca="1">RootCalculations!V125</f>
        <v>21.33704</v>
      </c>
      <c r="M68" s="108">
        <f ca="1">RootCalculations!U125</f>
        <v>1.16</v>
      </c>
      <c r="N68" s="58">
        <f t="shared" si="8"/>
        <v>0</v>
      </c>
      <c r="O68" s="58">
        <f t="shared" si="10"/>
        <v>-0.016181579283134795</v>
      </c>
      <c r="P68" s="58">
        <f t="shared" si="11"/>
        <v>-0.03128020837872836</v>
      </c>
      <c r="Q68" s="58">
        <f t="shared" si="12"/>
        <v>-0.03128020837872836</v>
      </c>
      <c r="R68" s="58">
        <v>0</v>
      </c>
      <c r="S68" s="58">
        <f ca="1" t="shared" si="13"/>
        <v>-0.018894985514023577</v>
      </c>
      <c r="T68" s="58">
        <f ca="1" t="shared" si="14"/>
        <v>-0.028294630370732654</v>
      </c>
      <c r="U68" s="58">
        <f ca="1" t="shared" si="15"/>
        <v>-0.051209374052258005</v>
      </c>
      <c r="W68" s="123" t="str">
        <f>$AA$8&amp;" "&amp;AB9</f>
        <v>Start Rollover 50/50 Tier</v>
      </c>
      <c r="X68" s="127">
        <f>X43</f>
        <v>0</v>
      </c>
      <c r="Y68" s="127">
        <f>ROUND(RootCalculations!AE14,0)</f>
        <v>239</v>
      </c>
      <c r="Z68" s="127">
        <f>ROUND(RootCalculations!AF14,0)</f>
        <v>194</v>
      </c>
      <c r="AA68" s="128">
        <f>ROUND(RootCalculations!AF10,0)</f>
        <v>150</v>
      </c>
    </row>
    <row r="69" spans="2:27" ht="12.75">
      <c r="B69" s="13">
        <f>RootCalculations!G66</f>
        <v>18.434</v>
      </c>
      <c r="C69" s="106" t="str">
        <f>RootCalculations!C66</f>
        <v>Douglas Electric Cooperative</v>
      </c>
      <c r="D69" s="105">
        <f>RootCalculations!T66</f>
        <v>33.949064274110405</v>
      </c>
      <c r="E69" s="105">
        <f>RootCalculations!AG66</f>
        <v>34.95898946171183</v>
      </c>
      <c r="F69" s="105">
        <f>RootCalculations!AU66</f>
        <v>35.90132553133049</v>
      </c>
      <c r="G69" s="107">
        <f>RootCalculations!BF66</f>
        <v>35.90132553133049</v>
      </c>
      <c r="H69" s="105">
        <f ca="1">RootCalculations!Z66</f>
        <v>40.72527604772218</v>
      </c>
      <c r="I69" s="105">
        <f ca="1">RootCalculations!AM66</f>
        <v>41.31653713392638</v>
      </c>
      <c r="J69" s="105">
        <f ca="1">RootCalculations!BA66</f>
        <v>42.077548508385405</v>
      </c>
      <c r="K69" s="105">
        <f ca="1">RootCalculations!BJ66</f>
        <v>38.73350166549015</v>
      </c>
      <c r="L69" s="13">
        <f ca="1">RootCalculations!V66</f>
        <v>23.9642</v>
      </c>
      <c r="M69" s="108">
        <f ca="1">RootCalculations!U66</f>
        <v>1.3</v>
      </c>
      <c r="N69" s="58">
        <f t="shared" si="8"/>
        <v>0</v>
      </c>
      <c r="O69" s="58">
        <f t="shared" si="10"/>
        <v>0.029748248123928178</v>
      </c>
      <c r="P69" s="58">
        <f t="shared" si="11"/>
        <v>0.05750559842996572</v>
      </c>
      <c r="Q69" s="58">
        <f t="shared" si="12"/>
        <v>0.05750559842996572</v>
      </c>
      <c r="R69" s="58">
        <v>0</v>
      </c>
      <c r="S69" s="58">
        <f ca="1" t="shared" si="13"/>
        <v>0.014518283080791283</v>
      </c>
      <c r="T69" s="58">
        <f ca="1" t="shared" si="14"/>
        <v>0.0332047463368601</v>
      </c>
      <c r="U69" s="58">
        <f ca="1" t="shared" si="15"/>
        <v>-0.04890757228749176</v>
      </c>
      <c r="W69" s="123" t="str">
        <f>$AA$8&amp;" "&amp;AB10</f>
        <v>Start Hybrid Tier</v>
      </c>
      <c r="X69" s="127">
        <f>X44</f>
        <v>90</v>
      </c>
      <c r="Y69" s="127">
        <f>ROUND(RootCalculations!AS14,0)</f>
        <v>0</v>
      </c>
      <c r="Z69" s="127">
        <f>ROUND(RootCalculations!AT14,0)</f>
        <v>389</v>
      </c>
      <c r="AA69" s="128">
        <f>ROUND(RootCalculations!AT10,0)</f>
        <v>0</v>
      </c>
    </row>
    <row r="70" spans="2:27" ht="12.75">
      <c r="B70" s="13">
        <f>RootCalculations!G145</f>
        <v>18.718</v>
      </c>
      <c r="C70" s="106" t="str">
        <f>RootCalculations!C145</f>
        <v>Yakama Power</v>
      </c>
      <c r="D70" s="105">
        <f>RootCalculations!T145</f>
        <v>33.96620714690583</v>
      </c>
      <c r="E70" s="105">
        <f>RootCalculations!AG145</f>
        <v>34.96726414693251</v>
      </c>
      <c r="F70" s="105">
        <f>RootCalculations!AU145</f>
        <v>35.90132553133049</v>
      </c>
      <c r="G70" s="107">
        <f>RootCalculations!BF145</f>
        <v>35.90132553133049</v>
      </c>
      <c r="H70" s="105">
        <f ca="1">RootCalculations!Z145</f>
        <v>41.68713967002047</v>
      </c>
      <c r="I70" s="105">
        <f ca="1">RootCalculations!AM145</f>
        <v>42.188718910679995</v>
      </c>
      <c r="J70" s="105">
        <f ca="1">RootCalculations!BA145</f>
        <v>42.96948956799711</v>
      </c>
      <c r="K70" s="105">
        <f ca="1">RootCalculations!BJ145</f>
        <v>38.73350166549015</v>
      </c>
      <c r="L70" s="13">
        <f ca="1">RootCalculations!V145</f>
        <v>25.2693</v>
      </c>
      <c r="M70" s="108">
        <f ca="1">RootCalculations!U145</f>
        <v>1.35</v>
      </c>
      <c r="N70" s="58">
        <f t="shared" si="8"/>
        <v>0</v>
      </c>
      <c r="O70" s="58">
        <f t="shared" si="10"/>
        <v>0.02947214552678923</v>
      </c>
      <c r="P70" s="58">
        <f t="shared" si="11"/>
        <v>0.056971871367773375</v>
      </c>
      <c r="Q70" s="58">
        <f t="shared" si="12"/>
        <v>0.056971871367773375</v>
      </c>
      <c r="R70" s="58">
        <v>0</v>
      </c>
      <c r="S70" s="58">
        <f ca="1" t="shared" si="13"/>
        <v>0.012031989832591794</v>
      </c>
      <c r="T70" s="58">
        <f ca="1" t="shared" si="14"/>
        <v>0.03076128293107261</v>
      </c>
      <c r="U70" s="58">
        <f ca="1" t="shared" si="15"/>
        <v>-0.0708524985861394</v>
      </c>
      <c r="W70" s="123" t="str">
        <f>$AA$8&amp;" "&amp;AB11</f>
        <v>Start Melded</v>
      </c>
      <c r="X70" s="129">
        <f>X45</f>
        <v>90</v>
      </c>
      <c r="Y70" s="129" t="s">
        <v>251</v>
      </c>
      <c r="Z70" s="129" t="s">
        <v>251</v>
      </c>
      <c r="AA70" s="131">
        <f>ROUND(RootCalculations!BF10,0)</f>
        <v>0</v>
      </c>
    </row>
    <row r="71" spans="2:27" ht="12.75">
      <c r="B71" s="13">
        <f>RootCalculations!G27</f>
        <v>19.99</v>
      </c>
      <c r="C71" s="106" t="str">
        <f>RootCalculations!C27</f>
        <v>Ashland, City of</v>
      </c>
      <c r="D71" s="105">
        <f>RootCalculations!T27</f>
        <v>33.949064274110405</v>
      </c>
      <c r="E71" s="105">
        <f>RootCalculations!AG27</f>
        <v>34.95898946171183</v>
      </c>
      <c r="F71" s="105">
        <f>RootCalculations!AU27</f>
        <v>35.90132553133049</v>
      </c>
      <c r="G71" s="107">
        <f>RootCalculations!BF27</f>
        <v>35.90132553133049</v>
      </c>
      <c r="H71" s="105">
        <f ca="1">RootCalculations!Z27</f>
        <v>40.3482960148132</v>
      </c>
      <c r="I71" s="105">
        <f ca="1">RootCalculations!AM27</f>
        <v>41.45703052695143</v>
      </c>
      <c r="J71" s="105">
        <f ca="1">RootCalculations!BA27</f>
        <v>41.723331860182974</v>
      </c>
      <c r="K71" s="105">
        <f ca="1">RootCalculations!BJ27</f>
        <v>38.73350166549015</v>
      </c>
      <c r="L71" s="13">
        <f ca="1">RootCalculations!V27</f>
        <v>26.7866</v>
      </c>
      <c r="M71" s="108">
        <f ca="1">RootCalculations!U27</f>
        <v>1.34</v>
      </c>
      <c r="N71" s="58">
        <f t="shared" si="8"/>
        <v>0</v>
      </c>
      <c r="O71" s="58">
        <f aca="true" t="shared" si="16" ref="O71:O102">E71/$D71-1</f>
        <v>0.029748248123928178</v>
      </c>
      <c r="P71" s="58">
        <f aca="true" t="shared" si="17" ref="P71:P102">F71/$D71-1</f>
        <v>0.05750559842996572</v>
      </c>
      <c r="Q71" s="58">
        <f aca="true" t="shared" si="18" ref="Q71:Q102">G71/$D71-1</f>
        <v>0.05750559842996572</v>
      </c>
      <c r="R71" s="58">
        <v>0</v>
      </c>
      <c r="S71" s="58">
        <f aca="true" t="shared" si="19" ref="S71:S102">I71/$H71-1</f>
        <v>0.027479091353230123</v>
      </c>
      <c r="T71" s="58">
        <f aca="true" t="shared" si="20" ref="T71:T102">J71/$H71-1</f>
        <v>0.03407915528489602</v>
      </c>
      <c r="U71" s="58">
        <f aca="true" t="shared" si="21" ref="U71:U102">K71/$H71-1</f>
        <v>-0.04002137658378946</v>
      </c>
      <c r="W71" s="114"/>
      <c r="X71" s="125" t="s">
        <v>257</v>
      </c>
      <c r="Y71" s="125" t="s">
        <v>258</v>
      </c>
      <c r="Z71" s="125" t="s">
        <v>259</v>
      </c>
      <c r="AA71" s="126" t="s">
        <v>260</v>
      </c>
    </row>
    <row r="72" spans="2:27" ht="12.75">
      <c r="B72" s="13">
        <f>RootCalculations!G22</f>
        <v>21.674</v>
      </c>
      <c r="C72" s="106" t="str">
        <f>RootCalculations!C22</f>
        <v>Blachly Lane Elec Coop</v>
      </c>
      <c r="D72" s="105">
        <f>RootCalculations!T22</f>
        <v>39.41070758755785</v>
      </c>
      <c r="E72" s="105">
        <f>RootCalculations!AG22</f>
        <v>37.595267508320056</v>
      </c>
      <c r="F72" s="105">
        <f>RootCalculations!AU22</f>
        <v>35.90132553133049</v>
      </c>
      <c r="G72" s="107">
        <f>RootCalculations!BF22</f>
        <v>35.90132553133049</v>
      </c>
      <c r="H72" s="105">
        <f ca="1">RootCalculations!Z22</f>
        <v>44.59177949356356</v>
      </c>
      <c r="I72" s="105">
        <f ca="1">RootCalculations!AM22</f>
        <v>42.94718753354442</v>
      </c>
      <c r="J72" s="105">
        <f ca="1">RootCalculations!BA22</f>
        <v>41.7001660762174</v>
      </c>
      <c r="K72" s="105">
        <f ca="1">RootCalculations!BJ22</f>
        <v>38.73350166549015</v>
      </c>
      <c r="L72" s="13">
        <f ca="1">RootCalculations!V22</f>
        <v>27.52598</v>
      </c>
      <c r="M72" s="108">
        <f ca="1">RootCalculations!U22</f>
        <v>1.27</v>
      </c>
      <c r="N72" s="58">
        <f t="shared" si="8"/>
        <v>0</v>
      </c>
      <c r="O72" s="58">
        <f t="shared" si="16"/>
        <v>-0.04606464056004256</v>
      </c>
      <c r="P72" s="58">
        <f t="shared" si="17"/>
        <v>-0.08904641076110209</v>
      </c>
      <c r="Q72" s="58">
        <f t="shared" si="18"/>
        <v>-0.08904641076110209</v>
      </c>
      <c r="R72" s="58">
        <v>0</v>
      </c>
      <c r="S72" s="58">
        <f ca="1" t="shared" si="19"/>
        <v>-0.036881056972766</v>
      </c>
      <c r="T72" s="58">
        <f ca="1" t="shared" si="20"/>
        <v>-0.06484633379036908</v>
      </c>
      <c r="U72" s="58">
        <f ca="1" t="shared" si="21"/>
        <v>-0.13137573549669612</v>
      </c>
      <c r="W72" s="123" t="str">
        <f>$AA$9&amp;" "&amp;AB8</f>
        <v>End Rollover Tier</v>
      </c>
      <c r="X72" s="130">
        <f ca="1">X22</f>
        <v>0</v>
      </c>
      <c r="Y72" s="130">
        <f ca="1">X28</f>
        <v>1259</v>
      </c>
      <c r="Z72" s="130">
        <f ca="1">Y34</f>
        <v>338</v>
      </c>
      <c r="AA72" s="128">
        <f ca="1">X34</f>
        <v>338</v>
      </c>
    </row>
    <row r="73" spans="2:27" ht="12.75">
      <c r="B73" s="13">
        <f>RootCalculations!G116</f>
        <v>21.994</v>
      </c>
      <c r="C73" s="106" t="str">
        <f>RootCalculations!C116</f>
        <v>Ravalli County Elec Coop</v>
      </c>
      <c r="D73" s="105">
        <f>RootCalculations!T116</f>
        <v>38.56330840388989</v>
      </c>
      <c r="E73" s="105">
        <f>RootCalculations!AG116</f>
        <v>37.186236794227625</v>
      </c>
      <c r="F73" s="105">
        <f>RootCalculations!AU116</f>
        <v>35.90132553133049</v>
      </c>
      <c r="G73" s="107">
        <f>RootCalculations!BF116</f>
        <v>35.90132553133049</v>
      </c>
      <c r="H73" s="105">
        <f ca="1">RootCalculations!Z116</f>
        <v>44.93204394004293</v>
      </c>
      <c r="I73" s="105">
        <f ca="1">RootCalculations!AM116</f>
        <v>43.6946113934101</v>
      </c>
      <c r="J73" s="105">
        <f ca="1">RootCalculations!BA116</f>
        <v>42.819112624474705</v>
      </c>
      <c r="K73" s="105">
        <f ca="1">RootCalculations!BJ116</f>
        <v>38.73350166549015</v>
      </c>
      <c r="L73" s="13">
        <f ca="1">RootCalculations!V116</f>
        <v>29.471960000000003</v>
      </c>
      <c r="M73" s="108">
        <f ca="1">RootCalculations!U116</f>
        <v>1.34</v>
      </c>
      <c r="N73" s="58">
        <f aca="true" t="shared" si="22" ref="N73:N136">N72</f>
        <v>0</v>
      </c>
      <c r="O73" s="58">
        <f t="shared" si="16"/>
        <v>-0.035709374186457477</v>
      </c>
      <c r="P73" s="58">
        <f t="shared" si="17"/>
        <v>-0.06902890293227237</v>
      </c>
      <c r="Q73" s="58">
        <f t="shared" si="18"/>
        <v>-0.06902890293227237</v>
      </c>
      <c r="R73" s="58">
        <v>0</v>
      </c>
      <c r="S73" s="58">
        <f ca="1" t="shared" si="19"/>
        <v>-0.027540090281315766</v>
      </c>
      <c r="T73" s="58">
        <f ca="1" t="shared" si="20"/>
        <v>-0.04702504338301883</v>
      </c>
      <c r="U73" s="58">
        <f ca="1" t="shared" si="21"/>
        <v>-0.13795371256255506</v>
      </c>
      <c r="W73" s="123" t="str">
        <f>$AA$9&amp;" "&amp;AB9</f>
        <v>End Rollover 50/50 Tier</v>
      </c>
      <c r="X73" s="130">
        <f ca="1">X23</f>
        <v>0</v>
      </c>
      <c r="Y73" s="130">
        <f ca="1">X29</f>
        <v>1096</v>
      </c>
      <c r="Z73" s="130">
        <f ca="1">Y35</f>
        <v>220</v>
      </c>
      <c r="AA73" s="128">
        <f ca="1">X35</f>
        <v>175</v>
      </c>
    </row>
    <row r="74" spans="2:27" ht="12.75">
      <c r="B74" s="13">
        <f>RootCalculations!G23</f>
        <v>24.05</v>
      </c>
      <c r="C74" s="106" t="str">
        <f>RootCalculations!C23</f>
        <v>Canby, City of</v>
      </c>
      <c r="D74" s="105">
        <f>RootCalculations!T23</f>
        <v>38.486630617168736</v>
      </c>
      <c r="E74" s="105">
        <f>RootCalculations!AG23</f>
        <v>37.14922522935707</v>
      </c>
      <c r="F74" s="105">
        <f>RootCalculations!AU23</f>
        <v>35.90132553133049</v>
      </c>
      <c r="G74" s="107">
        <f>RootCalculations!BF23</f>
        <v>35.90132553133049</v>
      </c>
      <c r="H74" s="105">
        <f ca="1">RootCalculations!Z23</f>
        <v>43.24360831094568</v>
      </c>
      <c r="I74" s="105">
        <f ca="1">RootCalculations!AM23</f>
        <v>41.92717912816792</v>
      </c>
      <c r="J74" s="105">
        <f ca="1">RootCalculations!BA23</f>
        <v>41.00358611121634</v>
      </c>
      <c r="K74" s="105">
        <f ca="1">RootCalculations!BJ23</f>
        <v>38.73350166549015</v>
      </c>
      <c r="L74" s="13">
        <f ca="1">RootCalculations!V23</f>
        <v>29.581500000000002</v>
      </c>
      <c r="M74" s="108">
        <f ca="1">RootCalculations!U23</f>
        <v>1.23</v>
      </c>
      <c r="N74" s="58">
        <f t="shared" si="22"/>
        <v>0</v>
      </c>
      <c r="O74" s="58">
        <f t="shared" si="16"/>
        <v>-0.03474986940569047</v>
      </c>
      <c r="P74" s="58">
        <f t="shared" si="17"/>
        <v>-0.06717410810924429</v>
      </c>
      <c r="Q74" s="58">
        <f t="shared" si="18"/>
        <v>-0.06717410810924429</v>
      </c>
      <c r="R74" s="58">
        <v>0</v>
      </c>
      <c r="S74" s="58">
        <f ca="1" t="shared" si="19"/>
        <v>-0.03044216785315179</v>
      </c>
      <c r="T74" s="58">
        <f ca="1" t="shared" si="20"/>
        <v>-0.05180007606262471</v>
      </c>
      <c r="U74" s="58">
        <f ca="1" t="shared" si="21"/>
        <v>-0.10429533569505456</v>
      </c>
      <c r="W74" s="123" t="str">
        <f>$AA$9&amp;" "&amp;AB10</f>
        <v>End Hybrid Tier</v>
      </c>
      <c r="X74" s="130">
        <f ca="1">X24</f>
        <v>94</v>
      </c>
      <c r="Y74" s="130">
        <f ca="1">X30</f>
        <v>827</v>
      </c>
      <c r="Z74" s="130">
        <f ca="1">Y36</f>
        <v>385</v>
      </c>
      <c r="AA74" s="128">
        <f ca="1">X36</f>
        <v>0</v>
      </c>
    </row>
    <row r="75" spans="2:27" ht="13.5" thickBot="1">
      <c r="B75" s="13">
        <f>RootCalculations!G57</f>
        <v>24.235</v>
      </c>
      <c r="C75" s="106" t="str">
        <f>RootCalculations!C57</f>
        <v>Clearwater Power</v>
      </c>
      <c r="D75" s="105">
        <f>RootCalculations!T57</f>
        <v>34.377570695336594</v>
      </c>
      <c r="E75" s="105">
        <f>RootCalculations!AG57</f>
        <v>35.16582502498046</v>
      </c>
      <c r="F75" s="105">
        <f>RootCalculations!AU57</f>
        <v>35.90132553133049</v>
      </c>
      <c r="G75" s="107">
        <f>RootCalculations!BF57</f>
        <v>35.90132553133049</v>
      </c>
      <c r="H75" s="105">
        <f ca="1">RootCalculations!Z57</f>
        <v>42.298033503078884</v>
      </c>
      <c r="I75" s="105">
        <f ca="1">RootCalculations!AM57</f>
        <v>42.639757955901224</v>
      </c>
      <c r="J75" s="105">
        <f ca="1">RootCalculations!BA57</f>
        <v>43.2636576035008</v>
      </c>
      <c r="K75" s="105">
        <f ca="1">RootCalculations!BJ57</f>
        <v>38.73350166549015</v>
      </c>
      <c r="L75" s="13">
        <f ca="1">RootCalculations!V57</f>
        <v>33.201950000000004</v>
      </c>
      <c r="M75" s="108">
        <f ca="1">RootCalculations!U57</f>
        <v>1.37</v>
      </c>
      <c r="N75" s="58">
        <f t="shared" si="22"/>
        <v>0</v>
      </c>
      <c r="O75" s="58">
        <f t="shared" si="16"/>
        <v>0.022929320301006362</v>
      </c>
      <c r="P75" s="58">
        <f t="shared" si="17"/>
        <v>0.044324098683348856</v>
      </c>
      <c r="Q75" s="58">
        <f t="shared" si="18"/>
        <v>0.044324098683348856</v>
      </c>
      <c r="R75" s="58">
        <v>0</v>
      </c>
      <c r="S75" s="58">
        <f ca="1" t="shared" si="19"/>
        <v>0.008078967850774221</v>
      </c>
      <c r="T75" s="58">
        <f ca="1" t="shared" si="20"/>
        <v>0.022829054224273282</v>
      </c>
      <c r="U75" s="58">
        <f ca="1" t="shared" si="21"/>
        <v>-0.08427180987809446</v>
      </c>
      <c r="W75" s="124" t="str">
        <f>$AA$9&amp;" "&amp;AB11</f>
        <v>End Melded</v>
      </c>
      <c r="X75" s="132">
        <f ca="1">X25</f>
        <v>920</v>
      </c>
      <c r="Y75" s="132" t="str">
        <f>X31</f>
        <v>N/A</v>
      </c>
      <c r="Z75" s="132" t="str">
        <f>Y37</f>
        <v>N/A</v>
      </c>
      <c r="AA75" s="133">
        <f ca="1">X37</f>
        <v>0</v>
      </c>
    </row>
    <row r="76" spans="2:21" ht="12.75">
      <c r="B76" s="13">
        <f>RootCalculations!G108</f>
        <v>24.655</v>
      </c>
      <c r="C76" s="106" t="str">
        <f>RootCalculations!C108</f>
        <v>Orcas P &amp; L</v>
      </c>
      <c r="D76" s="105">
        <f>RootCalculations!T108</f>
        <v>33.949064274110405</v>
      </c>
      <c r="E76" s="105">
        <f>RootCalculations!AG108</f>
        <v>34.95898946171183</v>
      </c>
      <c r="F76" s="105">
        <f>RootCalculations!AU108</f>
        <v>35.90132553133049</v>
      </c>
      <c r="G76" s="107">
        <f>RootCalculations!BF108</f>
        <v>35.90132553133049</v>
      </c>
      <c r="H76" s="105">
        <f ca="1">RootCalculations!Z108</f>
        <v>40.06909379903703</v>
      </c>
      <c r="I76" s="105">
        <f ca="1">RootCalculations!AM108</f>
        <v>40.65109576231824</v>
      </c>
      <c r="J76" s="105">
        <f ca="1">RootCalculations!BA108</f>
        <v>41.46098885946811</v>
      </c>
      <c r="K76" s="105">
        <f ca="1">RootCalculations!BJ108</f>
        <v>38.73350166549015</v>
      </c>
      <c r="L76" s="13">
        <f ca="1">RootCalculations!V108</f>
        <v>31.0653</v>
      </c>
      <c r="M76" s="108">
        <f ca="1">RootCalculations!U108</f>
        <v>1.26</v>
      </c>
      <c r="N76" s="58">
        <f t="shared" si="22"/>
        <v>0</v>
      </c>
      <c r="O76" s="58">
        <f t="shared" si="16"/>
        <v>0.029748248123928178</v>
      </c>
      <c r="P76" s="58">
        <f t="shared" si="17"/>
        <v>0.05750559842996572</v>
      </c>
      <c r="Q76" s="58">
        <f t="shared" si="18"/>
        <v>0.05750559842996572</v>
      </c>
      <c r="R76" s="58">
        <v>0</v>
      </c>
      <c r="S76" s="58">
        <f ca="1" t="shared" si="19"/>
        <v>0.01452495946627086</v>
      </c>
      <c r="T76" s="58">
        <f ca="1" t="shared" si="20"/>
        <v>0.03473737308390379</v>
      </c>
      <c r="U76" s="58">
        <f ca="1" t="shared" si="21"/>
        <v>-0.03333222708368244</v>
      </c>
    </row>
    <row r="77" spans="2:21" ht="12.75">
      <c r="B77" s="13">
        <f>RootCalculations!G138</f>
        <v>25.148</v>
      </c>
      <c r="C77" s="106" t="str">
        <f>RootCalculations!C138</f>
        <v>Vigilante Elec Coop</v>
      </c>
      <c r="D77" s="105">
        <f>RootCalculations!T138</f>
        <v>40.90424681794824</v>
      </c>
      <c r="E77" s="105">
        <f>RootCalculations!AG138</f>
        <v>38.31618325818821</v>
      </c>
      <c r="F77" s="105">
        <f>RootCalculations!AU138</f>
        <v>35.90132553133049</v>
      </c>
      <c r="G77" s="107">
        <f>RootCalculations!BF138</f>
        <v>35.90132553133049</v>
      </c>
      <c r="H77" s="105">
        <f ca="1">RootCalculations!Z138</f>
        <v>42.891979622284644</v>
      </c>
      <c r="I77" s="105">
        <f ca="1">RootCalculations!AM138</f>
        <v>40.27974286019519</v>
      </c>
      <c r="J77" s="105">
        <f ca="1">RootCalculations!BA138</f>
        <v>38.162945795225774</v>
      </c>
      <c r="K77" s="105">
        <f ca="1">RootCalculations!BJ138</f>
        <v>38.73350166549015</v>
      </c>
      <c r="L77" s="13">
        <f ca="1">RootCalculations!V138</f>
        <v>27.41132</v>
      </c>
      <c r="M77" s="108">
        <f ca="1">RootCalculations!U138</f>
        <v>1.09</v>
      </c>
      <c r="N77" s="58">
        <f t="shared" si="22"/>
        <v>0</v>
      </c>
      <c r="O77" s="58">
        <f t="shared" si="16"/>
        <v>-0.06327126792674309</v>
      </c>
      <c r="P77" s="58">
        <f t="shared" si="17"/>
        <v>-0.12230811409104181</v>
      </c>
      <c r="Q77" s="58">
        <f t="shared" si="18"/>
        <v>-0.12230811409104181</v>
      </c>
      <c r="R77" s="58">
        <v>0</v>
      </c>
      <c r="S77" s="58">
        <f ca="1" t="shared" si="19"/>
        <v>-0.060902685888908126</v>
      </c>
      <c r="T77" s="58">
        <f ca="1" t="shared" si="20"/>
        <v>-0.1102545013940529</v>
      </c>
      <c r="U77" s="58">
        <f ca="1" t="shared" si="21"/>
        <v>-0.09695234385110874</v>
      </c>
    </row>
    <row r="78" spans="2:21" ht="12.75">
      <c r="B78" s="13">
        <f>RootCalculations!G33</f>
        <v>25.316</v>
      </c>
      <c r="C78" s="106" t="str">
        <f>RootCalculations!C33</f>
        <v>Centralia, City of</v>
      </c>
      <c r="D78" s="105">
        <f>RootCalculations!T33</f>
        <v>35.03796197757721</v>
      </c>
      <c r="E78" s="105">
        <f>RootCalculations!AG33</f>
        <v>35.48458898293719</v>
      </c>
      <c r="F78" s="105">
        <f>RootCalculations!AU33</f>
        <v>35.90132553133049</v>
      </c>
      <c r="G78" s="107">
        <f>RootCalculations!BF33</f>
        <v>35.90132553133049</v>
      </c>
      <c r="H78" s="105">
        <f ca="1">RootCalculations!Z33</f>
        <v>34.38734703554207</v>
      </c>
      <c r="I78" s="105">
        <f ca="1">RootCalculations!AM33</f>
        <v>34.85446513131041</v>
      </c>
      <c r="J78" s="105">
        <f ca="1">RootCalculations!BA33</f>
        <v>35.9168109167961</v>
      </c>
      <c r="K78" s="105">
        <f ca="1">RootCalculations!BJ33</f>
        <v>38.73350166549015</v>
      </c>
      <c r="L78" s="13">
        <f ca="1">RootCalculations!V33</f>
        <v>24.55652</v>
      </c>
      <c r="M78" s="108">
        <f ca="1">RootCalculations!U33</f>
        <v>0.97</v>
      </c>
      <c r="N78" s="58">
        <f t="shared" si="22"/>
        <v>0</v>
      </c>
      <c r="O78" s="58">
        <f t="shared" si="16"/>
        <v>0.012746945888171268</v>
      </c>
      <c r="P78" s="58">
        <f t="shared" si="17"/>
        <v>0.02464080400297819</v>
      </c>
      <c r="Q78" s="58">
        <f t="shared" si="18"/>
        <v>0.02464080400297819</v>
      </c>
      <c r="R78" s="58">
        <v>0</v>
      </c>
      <c r="S78" s="58">
        <f ca="1" t="shared" si="19"/>
        <v>0.013584010865552942</v>
      </c>
      <c r="T78" s="58">
        <f ca="1" t="shared" si="20"/>
        <v>0.04447751900352204</v>
      </c>
      <c r="U78" s="58">
        <f ca="1" t="shared" si="21"/>
        <v>0.12638819230387233</v>
      </c>
    </row>
    <row r="79" spans="2:21" ht="12.75">
      <c r="B79" s="13">
        <f>RootCalculations!G38</f>
        <v>25.697</v>
      </c>
      <c r="C79" s="106" t="str">
        <f>RootCalculations!C38</f>
        <v>Ellensburg, City of</v>
      </c>
      <c r="D79" s="105">
        <f>RootCalculations!T38</f>
        <v>35.89591234080693</v>
      </c>
      <c r="E79" s="105">
        <f>RootCalculations!AG38</f>
        <v>35.89871264093828</v>
      </c>
      <c r="F79" s="105">
        <f>RootCalculations!AU38</f>
        <v>35.90132553133049</v>
      </c>
      <c r="G79" s="107">
        <f>RootCalculations!BF38</f>
        <v>35.90132553133049</v>
      </c>
      <c r="H79" s="105">
        <f ca="1">RootCalculations!Z38</f>
        <v>34.16862471073118</v>
      </c>
      <c r="I79" s="105">
        <f ca="1">RootCalculations!AM38</f>
        <v>34.85446513131041</v>
      </c>
      <c r="J79" s="105">
        <f ca="1">RootCalculations!BA38</f>
        <v>35.9168109167961</v>
      </c>
      <c r="K79" s="105">
        <f ca="1">RootCalculations!BJ38</f>
        <v>38.73350166549015</v>
      </c>
      <c r="L79" s="13">
        <f ca="1">RootCalculations!V38</f>
        <v>23.38427</v>
      </c>
      <c r="M79" s="108">
        <f ca="1">RootCalculations!U38</f>
        <v>0.91</v>
      </c>
      <c r="N79" s="58">
        <f t="shared" si="22"/>
        <v>0</v>
      </c>
      <c r="O79" s="58">
        <f t="shared" si="16"/>
        <v>7.801167176801904E-05</v>
      </c>
      <c r="P79" s="58">
        <f t="shared" si="17"/>
        <v>0.0001508024220744364</v>
      </c>
      <c r="Q79" s="58">
        <f t="shared" si="18"/>
        <v>0.0001508024220744364</v>
      </c>
      <c r="R79" s="58">
        <v>0</v>
      </c>
      <c r="S79" s="58">
        <f ca="1" t="shared" si="19"/>
        <v>0.020072227851881674</v>
      </c>
      <c r="T79" s="58">
        <f ca="1" t="shared" si="20"/>
        <v>0.051163493434837504</v>
      </c>
      <c r="U79" s="58">
        <f ca="1" t="shared" si="21"/>
        <v>0.13359849842962235</v>
      </c>
    </row>
    <row r="80" spans="2:21" ht="12.75">
      <c r="B80" s="13">
        <f>RootCalculations!G112</f>
        <v>25.76899999999999</v>
      </c>
      <c r="C80" s="106" t="str">
        <f>RootCalculations!C112</f>
        <v>Pend Oreille County PUD  #1</v>
      </c>
      <c r="D80" s="105">
        <f>RootCalculations!T112</f>
        <v>33.949064274110405</v>
      </c>
      <c r="E80" s="105">
        <f>RootCalculations!AG112</f>
        <v>34.95898946171183</v>
      </c>
      <c r="F80" s="105">
        <f>RootCalculations!AU112</f>
        <v>35.90132553133049</v>
      </c>
      <c r="G80" s="107">
        <f>RootCalculations!BF112</f>
        <v>35.90132553133049</v>
      </c>
      <c r="H80" s="105">
        <f ca="1">RootCalculations!Z112</f>
        <v>40.849711315947054</v>
      </c>
      <c r="I80" s="105">
        <f ca="1">RootCalculations!AM112</f>
        <v>41.37728087023878</v>
      </c>
      <c r="J80" s="105">
        <f ca="1">RootCalculations!BA112</f>
        <v>42.194469935997</v>
      </c>
      <c r="K80" s="105">
        <f ca="1">RootCalculations!BJ112</f>
        <v>38.73350166549015</v>
      </c>
      <c r="L80" s="13">
        <f ca="1">RootCalculations!V112</f>
        <v>33.49969999999999</v>
      </c>
      <c r="M80" s="108">
        <f ca="1">RootCalculations!U112</f>
        <v>1.3</v>
      </c>
      <c r="N80" s="58">
        <f t="shared" si="22"/>
        <v>0</v>
      </c>
      <c r="O80" s="58">
        <f t="shared" si="16"/>
        <v>0.029748248123928178</v>
      </c>
      <c r="P80" s="58">
        <f t="shared" si="17"/>
        <v>0.05750559842996572</v>
      </c>
      <c r="Q80" s="58">
        <f t="shared" si="18"/>
        <v>0.05750559842996572</v>
      </c>
      <c r="R80" s="58">
        <v>0</v>
      </c>
      <c r="S80" s="58">
        <f ca="1" t="shared" si="19"/>
        <v>0.012914890639282639</v>
      </c>
      <c r="T80" s="58">
        <f ca="1" t="shared" si="20"/>
        <v>0.03291966030430604</v>
      </c>
      <c r="U80" s="58">
        <f ca="1" t="shared" si="21"/>
        <v>-0.05180476390859512</v>
      </c>
    </row>
    <row r="81" spans="2:21" ht="12.75">
      <c r="B81" s="13">
        <f>RootCalculations!G135</f>
        <v>26.702</v>
      </c>
      <c r="C81" s="106" t="str">
        <f>RootCalculations!C135</f>
        <v>U.S. Naval Submarine Base, Bangor</v>
      </c>
      <c r="D81" s="105">
        <f>RootCalculations!T135</f>
        <v>40.8108217190326</v>
      </c>
      <c r="E81" s="105">
        <f>RootCalculations!AG135</f>
        <v>38.27108794105772</v>
      </c>
      <c r="F81" s="105">
        <f>RootCalculations!AU135</f>
        <v>35.90132553133049</v>
      </c>
      <c r="G81" s="107">
        <f>RootCalculations!BF135</f>
        <v>35.90132553133049</v>
      </c>
      <c r="H81" s="105">
        <f ca="1">RootCalculations!Z135</f>
        <v>44.513895689613825</v>
      </c>
      <c r="I81" s="105">
        <f ca="1">RootCalculations!AM135</f>
        <v>42.16105632069137</v>
      </c>
      <c r="J81" s="105">
        <f ca="1">RootCalculations!BA135</f>
        <v>40.260177241005124</v>
      </c>
      <c r="K81" s="105">
        <f ca="1">RootCalculations!BJ135</f>
        <v>38.73350166549015</v>
      </c>
      <c r="L81" s="13">
        <f ca="1">RootCalculations!V135</f>
        <v>31.775380000000002</v>
      </c>
      <c r="M81" s="108">
        <f ca="1">RootCalculations!U135</f>
        <v>1.19</v>
      </c>
      <c r="N81" s="58">
        <f t="shared" si="22"/>
        <v>0</v>
      </c>
      <c r="O81" s="58">
        <f t="shared" si="16"/>
        <v>-0.062231870641076714</v>
      </c>
      <c r="P81" s="58">
        <f t="shared" si="17"/>
        <v>-0.12029888105420117</v>
      </c>
      <c r="Q81" s="58">
        <f t="shared" si="18"/>
        <v>-0.12029888105420117</v>
      </c>
      <c r="R81" s="58">
        <v>0</v>
      </c>
      <c r="S81" s="58">
        <f ca="1" t="shared" si="19"/>
        <v>-0.05285628976013046</v>
      </c>
      <c r="T81" s="58">
        <f ca="1" t="shared" si="20"/>
        <v>-0.09555933900436397</v>
      </c>
      <c r="U81" s="58">
        <f ca="1" t="shared" si="21"/>
        <v>-0.12985594575745885</v>
      </c>
    </row>
    <row r="82" spans="2:21" ht="12.75">
      <c r="B82" s="13">
        <f>RootCalculations!G143</f>
        <v>26.806</v>
      </c>
      <c r="C82" s="106" t="str">
        <f>RootCalculations!C143</f>
        <v>Whatcom County PUD #1</v>
      </c>
      <c r="D82" s="105">
        <f>RootCalculations!T143</f>
        <v>33.949064274110405</v>
      </c>
      <c r="E82" s="105">
        <f>RootCalculations!AG143</f>
        <v>34.95898946171183</v>
      </c>
      <c r="F82" s="105">
        <f>RootCalculations!AU143</f>
        <v>35.90132553133049</v>
      </c>
      <c r="G82" s="107">
        <f>RootCalculations!BF143</f>
        <v>35.90132553133049</v>
      </c>
      <c r="H82" s="105">
        <f ca="1">RootCalculations!Z143</f>
        <v>40.827279853048104</v>
      </c>
      <c r="I82" s="105">
        <f ca="1">RootCalculations!AM143</f>
        <v>41.36633083262586</v>
      </c>
      <c r="J82" s="105">
        <f ca="1">RootCalculations!BA143</f>
        <v>42.173392963985954</v>
      </c>
      <c r="K82" s="105">
        <f ca="1">RootCalculations!BJ143</f>
        <v>38.73350166549015</v>
      </c>
      <c r="L82" s="13">
        <f ca="1">RootCalculations!V143</f>
        <v>34.8478</v>
      </c>
      <c r="M82" s="108">
        <f ca="1">RootCalculations!U143</f>
        <v>1.3</v>
      </c>
      <c r="N82" s="58">
        <f t="shared" si="22"/>
        <v>0</v>
      </c>
      <c r="O82" s="58">
        <f t="shared" si="16"/>
        <v>0.029748248123928178</v>
      </c>
      <c r="P82" s="58">
        <f t="shared" si="17"/>
        <v>0.05750559842996572</v>
      </c>
      <c r="Q82" s="58">
        <f t="shared" si="18"/>
        <v>0.05750559842996572</v>
      </c>
      <c r="R82" s="58">
        <v>0</v>
      </c>
      <c r="S82" s="58">
        <f ca="1" t="shared" si="19"/>
        <v>0.013203205834873</v>
      </c>
      <c r="T82" s="58">
        <f ca="1" t="shared" si="20"/>
        <v>0.03297092325971729</v>
      </c>
      <c r="U82" s="58">
        <f ca="1" t="shared" si="21"/>
        <v>-0.05128380325836557</v>
      </c>
    </row>
    <row r="83" spans="2:21" ht="12.75">
      <c r="B83" s="13">
        <f>RootCalculations!G101</f>
        <v>27.176</v>
      </c>
      <c r="C83" s="106" t="str">
        <f>RootCalculations!C101</f>
        <v>Modern Elec Coop</v>
      </c>
      <c r="D83" s="105">
        <f>RootCalculations!T101</f>
        <v>34.90547079941831</v>
      </c>
      <c r="E83" s="105">
        <f>RootCalculations!AG101</f>
        <v>35.42063687835915</v>
      </c>
      <c r="F83" s="105">
        <f>RootCalculations!AU101</f>
        <v>35.90132553133049</v>
      </c>
      <c r="G83" s="107">
        <f>RootCalculations!BF101</f>
        <v>35.90132553133049</v>
      </c>
      <c r="H83" s="105">
        <f ca="1">RootCalculations!Z101</f>
        <v>35.933429772470895</v>
      </c>
      <c r="I83" s="105">
        <f ca="1">RootCalculations!AM101</f>
        <v>36.12759808742197</v>
      </c>
      <c r="J83" s="105">
        <f ca="1">RootCalculations!BA101</f>
        <v>36.7091368124234</v>
      </c>
      <c r="K83" s="105">
        <f ca="1">RootCalculations!BJ101</f>
        <v>38.73350166549015</v>
      </c>
      <c r="L83" s="13">
        <f ca="1">RootCalculations!V101</f>
        <v>27.99128</v>
      </c>
      <c r="M83" s="108">
        <f ca="1">RootCalculations!U101</f>
        <v>1.03</v>
      </c>
      <c r="N83" s="58">
        <f t="shared" si="22"/>
        <v>0</v>
      </c>
      <c r="O83" s="58">
        <f t="shared" si="16"/>
        <v>0.014758892149061786</v>
      </c>
      <c r="P83" s="58">
        <f t="shared" si="17"/>
        <v>0.028530047270663772</v>
      </c>
      <c r="Q83" s="58">
        <f t="shared" si="18"/>
        <v>0.028530047270663772</v>
      </c>
      <c r="R83" s="58">
        <v>0</v>
      </c>
      <c r="S83" s="58">
        <f ca="1" t="shared" si="19"/>
        <v>0.005403556414752098</v>
      </c>
      <c r="T83" s="58">
        <f ca="1" t="shared" si="20"/>
        <v>0.021587336495966447</v>
      </c>
      <c r="U83" s="58">
        <f ca="1" t="shared" si="21"/>
        <v>0.07792386952064434</v>
      </c>
    </row>
    <row r="84" spans="2:21" ht="12.75">
      <c r="B84" s="13">
        <f>RootCalculations!G137</f>
        <v>27.383</v>
      </c>
      <c r="C84" s="106" t="str">
        <f>RootCalculations!C137</f>
        <v>Vera Irrigation District</v>
      </c>
      <c r="D84" s="105">
        <f>RootCalculations!T137</f>
        <v>34.18982063659994</v>
      </c>
      <c r="E84" s="105">
        <f>RootCalculations!AG137</f>
        <v>35.07520003728158</v>
      </c>
      <c r="F84" s="105">
        <f>RootCalculations!AU137</f>
        <v>35.90132553133049</v>
      </c>
      <c r="G84" s="107">
        <f>RootCalculations!BF137</f>
        <v>35.90132553133049</v>
      </c>
      <c r="H84" s="105">
        <f ca="1">RootCalculations!Z137</f>
        <v>36.534415718502245</v>
      </c>
      <c r="I84" s="105">
        <f ca="1">RootCalculations!AM137</f>
        <v>37.05621022406559</v>
      </c>
      <c r="J84" s="105">
        <f ca="1">RootCalculations!BA137</f>
        <v>37.93186195999639</v>
      </c>
      <c r="K84" s="105">
        <f ca="1">RootCalculations!BJ137</f>
        <v>38.73350166549015</v>
      </c>
      <c r="L84" s="13">
        <f ca="1">RootCalculations!V137</f>
        <v>29.57364</v>
      </c>
      <c r="M84" s="108">
        <f ca="1">RootCalculations!U137</f>
        <v>1.08</v>
      </c>
      <c r="N84" s="58">
        <f t="shared" si="22"/>
        <v>0</v>
      </c>
      <c r="O84" s="58">
        <f t="shared" si="16"/>
        <v>0.025895994310477732</v>
      </c>
      <c r="P84" s="58">
        <f t="shared" si="17"/>
        <v>0.05005890241197686</v>
      </c>
      <c r="Q84" s="58">
        <f t="shared" si="18"/>
        <v>0.05005890241197686</v>
      </c>
      <c r="R84" s="58">
        <v>0</v>
      </c>
      <c r="S84" s="58">
        <f ca="1" t="shared" si="19"/>
        <v>0.014282273174525795</v>
      </c>
      <c r="T84" s="58">
        <f ca="1" t="shared" si="20"/>
        <v>0.03825013248498266</v>
      </c>
      <c r="U84" s="58">
        <f ca="1" t="shared" si="21"/>
        <v>0.06019217506944319</v>
      </c>
    </row>
    <row r="85" spans="2:21" ht="12.75">
      <c r="B85" s="13">
        <f>RootCalculations!G91</f>
        <v>28.056</v>
      </c>
      <c r="C85" s="106" t="str">
        <f>RootCalculations!C91</f>
        <v>Lane County Elec Coop</v>
      </c>
      <c r="D85" s="105">
        <f>RootCalculations!T91</f>
        <v>33.949064274110405</v>
      </c>
      <c r="E85" s="105">
        <f>RootCalculations!AG91</f>
        <v>34.95898946171183</v>
      </c>
      <c r="F85" s="105">
        <f>RootCalculations!AU91</f>
        <v>35.90132553133049</v>
      </c>
      <c r="G85" s="107">
        <f>RootCalculations!BF91</f>
        <v>35.90132553133049</v>
      </c>
      <c r="H85" s="105">
        <f ca="1">RootCalculations!Z91</f>
        <v>39.83954333184156</v>
      </c>
      <c r="I85" s="105">
        <f ca="1">RootCalculations!AM91</f>
        <v>40.799887904707916</v>
      </c>
      <c r="J85" s="105">
        <f ca="1">RootCalculations!BA91</f>
        <v>41.24529945953931</v>
      </c>
      <c r="K85" s="105">
        <f ca="1">RootCalculations!BJ91</f>
        <v>38.73350166549015</v>
      </c>
      <c r="L85" s="13">
        <f ca="1">RootCalculations!V91</f>
        <v>36.192240000000005</v>
      </c>
      <c r="M85" s="108">
        <f ca="1">RootCalculations!U91</f>
        <v>1.29</v>
      </c>
      <c r="N85" s="58">
        <f t="shared" si="22"/>
        <v>0</v>
      </c>
      <c r="O85" s="58">
        <f t="shared" si="16"/>
        <v>0.029748248123928178</v>
      </c>
      <c r="P85" s="58">
        <f t="shared" si="17"/>
        <v>0.05750559842996572</v>
      </c>
      <c r="Q85" s="58">
        <f t="shared" si="18"/>
        <v>0.05750559842996572</v>
      </c>
      <c r="R85" s="58">
        <v>0</v>
      </c>
      <c r="S85" s="58">
        <f ca="1" t="shared" si="19"/>
        <v>0.024105310767927435</v>
      </c>
      <c r="T85" s="58">
        <f ca="1" t="shared" si="20"/>
        <v>0.03528544782726484</v>
      </c>
      <c r="U85" s="58">
        <f ca="1" t="shared" si="21"/>
        <v>-0.027762408246969295</v>
      </c>
    </row>
    <row r="86" spans="2:21" ht="12.75">
      <c r="B86" s="13">
        <f>RootCalculations!G82</f>
        <v>28.477</v>
      </c>
      <c r="C86" s="106" t="str">
        <f>RootCalculations!C82</f>
        <v>Harney Elec Coop</v>
      </c>
      <c r="D86" s="105">
        <f>RootCalculations!T82</f>
        <v>39.812548352313584</v>
      </c>
      <c r="E86" s="105">
        <f>RootCalculations!AG82</f>
        <v>37.78923183838707</v>
      </c>
      <c r="F86" s="105">
        <f>RootCalculations!AU82</f>
        <v>35.90132553133049</v>
      </c>
      <c r="G86" s="107">
        <f>RootCalculations!BF82</f>
        <v>35.90132553133049</v>
      </c>
      <c r="H86" s="105">
        <f ca="1">RootCalculations!Z82</f>
        <v>45.985167550245656</v>
      </c>
      <c r="I86" s="105">
        <f ca="1">RootCalculations!AM82</f>
        <v>44.28682402142642</v>
      </c>
      <c r="J86" s="105">
        <f ca="1">RootCalculations!BA82</f>
        <v>42.969489567997115</v>
      </c>
      <c r="K86" s="105">
        <f ca="1">RootCalculations!BJ82</f>
        <v>38.73350166549015</v>
      </c>
      <c r="L86" s="13">
        <f ca="1">RootCalculations!V82</f>
        <v>38.44395</v>
      </c>
      <c r="M86" s="108">
        <f ca="1">RootCalculations!U82</f>
        <v>1.35</v>
      </c>
      <c r="N86" s="58">
        <f t="shared" si="22"/>
        <v>0</v>
      </c>
      <c r="O86" s="58">
        <f t="shared" si="16"/>
        <v>-0.05082107520527357</v>
      </c>
      <c r="P86" s="58">
        <f t="shared" si="17"/>
        <v>-0.09824095625257312</v>
      </c>
      <c r="Q86" s="58">
        <f t="shared" si="18"/>
        <v>-0.09824095625257312</v>
      </c>
      <c r="R86" s="58">
        <v>0</v>
      </c>
      <c r="S86" s="58">
        <f ca="1" t="shared" si="19"/>
        <v>-0.036932420154032086</v>
      </c>
      <c r="T86" s="58">
        <f ca="1" t="shared" si="20"/>
        <v>-0.06557936271415044</v>
      </c>
      <c r="U86" s="58">
        <f ca="1" t="shared" si="21"/>
        <v>-0.1576957586776644</v>
      </c>
    </row>
    <row r="87" spans="2:21" ht="12.75">
      <c r="B87" s="13">
        <f>RootCalculations!G39</f>
        <v>29.579</v>
      </c>
      <c r="C87" s="106" t="str">
        <f>RootCalculations!C39</f>
        <v>Forest Grove, City of</v>
      </c>
      <c r="D87" s="105">
        <f>RootCalculations!T39</f>
        <v>36.806098007431416</v>
      </c>
      <c r="E87" s="105">
        <f>RootCalculations!AG39</f>
        <v>36.33804973300939</v>
      </c>
      <c r="F87" s="105">
        <f>RootCalculations!AU39</f>
        <v>35.90132553133049</v>
      </c>
      <c r="G87" s="107">
        <f>RootCalculations!BF39</f>
        <v>35.90132553133049</v>
      </c>
      <c r="H87" s="105">
        <f ca="1">RootCalculations!Z39</f>
        <v>43.63056302378022</v>
      </c>
      <c r="I87" s="105">
        <f ca="1">RootCalculations!AM39</f>
        <v>43.05928657978729</v>
      </c>
      <c r="J87" s="105">
        <f ca="1">RootCalculations!BA39</f>
        <v>42.8191126244747</v>
      </c>
      <c r="K87" s="105">
        <f ca="1">RootCalculations!BJ39</f>
        <v>38.73350166549015</v>
      </c>
      <c r="L87" s="13">
        <f ca="1">RootCalculations!V39</f>
        <v>39.63586</v>
      </c>
      <c r="M87" s="108">
        <f ca="1">RootCalculations!U39</f>
        <v>1.34</v>
      </c>
      <c r="N87" s="58">
        <f t="shared" si="22"/>
        <v>0</v>
      </c>
      <c r="O87" s="58">
        <f t="shared" si="16"/>
        <v>-0.012716595883853876</v>
      </c>
      <c r="P87" s="58">
        <f t="shared" si="17"/>
        <v>-0.024582135164619823</v>
      </c>
      <c r="Q87" s="58">
        <f t="shared" si="18"/>
        <v>-0.024582135164619823</v>
      </c>
      <c r="R87" s="58">
        <v>0</v>
      </c>
      <c r="S87" s="58">
        <f ca="1" t="shared" si="19"/>
        <v>-0.01309349236867663</v>
      </c>
      <c r="T87" s="58">
        <f ca="1" t="shared" si="20"/>
        <v>-0.018598210590664466</v>
      </c>
      <c r="U87" s="58">
        <f ca="1" t="shared" si="21"/>
        <v>-0.11223924283583031</v>
      </c>
    </row>
    <row r="88" spans="2:21" ht="12.75">
      <c r="B88" s="13">
        <f>RootCalculations!G90</f>
        <v>30.275</v>
      </c>
      <c r="C88" s="106" t="str">
        <f>RootCalculations!C90</f>
        <v>Lakeview L &amp; P (WA)</v>
      </c>
      <c r="D88" s="105">
        <f>RootCalculations!T90</f>
        <v>33.949064274110405</v>
      </c>
      <c r="E88" s="105">
        <f>RootCalculations!AG90</f>
        <v>34.95898946171183</v>
      </c>
      <c r="F88" s="105">
        <f>RootCalculations!AU90</f>
        <v>35.90132553133049</v>
      </c>
      <c r="G88" s="107">
        <f>RootCalculations!BF90</f>
        <v>35.90132553133049</v>
      </c>
      <c r="H88" s="105">
        <f ca="1">RootCalculations!Z90</f>
        <v>40.17413205151908</v>
      </c>
      <c r="I88" s="105">
        <f ca="1">RootCalculations!AM90</f>
        <v>41.677717011255574</v>
      </c>
      <c r="J88" s="105">
        <f ca="1">RootCalculations!BA90</f>
        <v>41.5596845315973</v>
      </c>
      <c r="K88" s="105">
        <f ca="1">RootCalculations!BJ90</f>
        <v>38.73350166549015</v>
      </c>
      <c r="L88" s="13">
        <f ca="1">RootCalculations!V90</f>
        <v>41.77949999999999</v>
      </c>
      <c r="M88" s="108">
        <f ca="1">RootCalculations!U90</f>
        <v>1.38</v>
      </c>
      <c r="N88" s="58">
        <f t="shared" si="22"/>
        <v>0</v>
      </c>
      <c r="O88" s="58">
        <f t="shared" si="16"/>
        <v>0.029748248123928178</v>
      </c>
      <c r="P88" s="58">
        <f t="shared" si="17"/>
        <v>0.05750559842996572</v>
      </c>
      <c r="Q88" s="58">
        <f t="shared" si="18"/>
        <v>0.05750559842996572</v>
      </c>
      <c r="R88" s="58">
        <v>0</v>
      </c>
      <c r="S88" s="58">
        <f ca="1" t="shared" si="19"/>
        <v>0.037426694316838205</v>
      </c>
      <c r="T88" s="58">
        <f ca="1" t="shared" si="20"/>
        <v>0.0344886724198894</v>
      </c>
      <c r="U88" s="58">
        <f ca="1" t="shared" si="21"/>
        <v>-0.035859651782432334</v>
      </c>
    </row>
    <row r="89" spans="2:21" ht="12.75">
      <c r="B89" s="13">
        <f>RootCalculations!G69</f>
        <v>33.006</v>
      </c>
      <c r="C89" s="106" t="str">
        <f>RootCalculations!C69</f>
        <v>Elmhurst Mutual P &amp; L</v>
      </c>
      <c r="D89" s="105">
        <f>RootCalculations!T69</f>
        <v>34.62782809394568</v>
      </c>
      <c r="E89" s="105">
        <f>RootCalculations!AG69</f>
        <v>35.28662165121383</v>
      </c>
      <c r="F89" s="105">
        <f>RootCalculations!AU69</f>
        <v>35.90132553133049</v>
      </c>
      <c r="G89" s="107">
        <f>RootCalculations!BF69</f>
        <v>35.90132553133049</v>
      </c>
      <c r="H89" s="105">
        <f ca="1">RootCalculations!Z69</f>
        <v>35.929884316620516</v>
      </c>
      <c r="I89" s="105">
        <f ca="1">RootCalculations!AM69</f>
        <v>36.257801329641936</v>
      </c>
      <c r="J89" s="105">
        <f ca="1">RootCalculations!BA69</f>
        <v>36.96308741999625</v>
      </c>
      <c r="K89" s="105">
        <f ca="1">RootCalculations!BJ69</f>
        <v>38.73350166549015</v>
      </c>
      <c r="L89" s="13">
        <f ca="1">RootCalculations!V69</f>
        <v>34.32624</v>
      </c>
      <c r="M89" s="108">
        <f ca="1">RootCalculations!U69</f>
        <v>1.04</v>
      </c>
      <c r="N89" s="58">
        <f t="shared" si="22"/>
        <v>0</v>
      </c>
      <c r="O89" s="58">
        <f t="shared" si="16"/>
        <v>0.019024974811612028</v>
      </c>
      <c r="P89" s="58">
        <f t="shared" si="17"/>
        <v>0.036776705542426624</v>
      </c>
      <c r="Q89" s="58">
        <f t="shared" si="18"/>
        <v>0.036776705542426624</v>
      </c>
      <c r="R89" s="58">
        <v>0</v>
      </c>
      <c r="S89" s="58">
        <f ca="1" t="shared" si="19"/>
        <v>0.009126581375318521</v>
      </c>
      <c r="T89" s="58">
        <f ca="1" t="shared" si="20"/>
        <v>0.028756093236230962</v>
      </c>
      <c r="U89" s="58">
        <f ca="1" t="shared" si="21"/>
        <v>0.07803023589398905</v>
      </c>
    </row>
    <row r="90" spans="2:21" ht="12.75">
      <c r="B90" s="13">
        <f>RootCalculations!G100</f>
        <v>33.872</v>
      </c>
      <c r="C90" s="106" t="str">
        <f>RootCalculations!C100</f>
        <v>Missoula Elec Coop</v>
      </c>
      <c r="D90" s="105">
        <f>RootCalculations!T100</f>
        <v>39.88022376703086</v>
      </c>
      <c r="E90" s="105">
        <f>RootCalculations!AG100</f>
        <v>37.821898052541876</v>
      </c>
      <c r="F90" s="105">
        <f>RootCalculations!AU100</f>
        <v>35.90132553133049</v>
      </c>
      <c r="G90" s="107">
        <f>RootCalculations!BF100</f>
        <v>35.90132553133049</v>
      </c>
      <c r="H90" s="105">
        <f ca="1">RootCalculations!Z100</f>
        <v>44.519308254869394</v>
      </c>
      <c r="I90" s="105">
        <f ca="1">RootCalculations!AM100</f>
        <v>42.64258055583256</v>
      </c>
      <c r="J90" s="105">
        <f ca="1">RootCalculations!BA100</f>
        <v>41.181944287738794</v>
      </c>
      <c r="K90" s="105">
        <f ca="1">RootCalculations!BJ100</f>
        <v>38.73350166549015</v>
      </c>
      <c r="L90" s="13">
        <f ca="1">RootCalculations!V100</f>
        <v>42.00128</v>
      </c>
      <c r="M90" s="108">
        <f ca="1">RootCalculations!U100</f>
        <v>1.24</v>
      </c>
      <c r="N90" s="58">
        <f t="shared" si="22"/>
        <v>0</v>
      </c>
      <c r="O90" s="58">
        <f t="shared" si="16"/>
        <v>-0.0516126922083775</v>
      </c>
      <c r="P90" s="58">
        <f t="shared" si="17"/>
        <v>-0.0997712113889827</v>
      </c>
      <c r="Q90" s="58">
        <f t="shared" si="18"/>
        <v>-0.0997712113889827</v>
      </c>
      <c r="R90" s="58">
        <v>0</v>
      </c>
      <c r="S90" s="58">
        <f ca="1" t="shared" si="19"/>
        <v>-0.042155365224740726</v>
      </c>
      <c r="T90" s="58">
        <f ca="1" t="shared" si="20"/>
        <v>-0.07496441651843433</v>
      </c>
      <c r="U90" s="58">
        <f ca="1" t="shared" si="21"/>
        <v>-0.12996173606867323</v>
      </c>
    </row>
    <row r="91" spans="2:21" ht="12.75">
      <c r="B91" s="13">
        <f>RootCalculations!G115</f>
        <v>35.408</v>
      </c>
      <c r="C91" s="106" t="str">
        <f>RootCalculations!C115</f>
        <v>Raft River Elec Coop</v>
      </c>
      <c r="D91" s="105">
        <f>RootCalculations!T115</f>
        <v>33.949064274110405</v>
      </c>
      <c r="E91" s="105">
        <f>RootCalculations!AG115</f>
        <v>34.95898946171183</v>
      </c>
      <c r="F91" s="105">
        <f>RootCalculations!AU115</f>
        <v>35.90132553133049</v>
      </c>
      <c r="G91" s="107">
        <f>RootCalculations!BF115</f>
        <v>35.90132553133049</v>
      </c>
      <c r="H91" s="105">
        <f ca="1">RootCalculations!Z115</f>
        <v>34.16862471073118</v>
      </c>
      <c r="I91" s="105">
        <f ca="1">RootCalculations!AM115</f>
        <v>34.85446513131041</v>
      </c>
      <c r="J91" s="105">
        <f ca="1">RootCalculations!BA115</f>
        <v>35.9168109167961</v>
      </c>
      <c r="K91" s="105">
        <f ca="1">RootCalculations!BJ115</f>
        <v>38.73350166549015</v>
      </c>
      <c r="L91" s="13">
        <f ca="1">RootCalculations!V115</f>
        <v>33.6376</v>
      </c>
      <c r="M91" s="108">
        <f ca="1">RootCalculations!U115</f>
        <v>0.95</v>
      </c>
      <c r="N91" s="58">
        <f t="shared" si="22"/>
        <v>0</v>
      </c>
      <c r="O91" s="58">
        <f t="shared" si="16"/>
        <v>0.029748248123928178</v>
      </c>
      <c r="P91" s="58">
        <f t="shared" si="17"/>
        <v>0.05750559842996572</v>
      </c>
      <c r="Q91" s="58">
        <f t="shared" si="18"/>
        <v>0.05750559842996572</v>
      </c>
      <c r="R91" s="58">
        <v>0</v>
      </c>
      <c r="S91" s="58">
        <f ca="1" t="shared" si="19"/>
        <v>0.020072227851881674</v>
      </c>
      <c r="T91" s="58">
        <f ca="1" t="shared" si="20"/>
        <v>0.051163493434837504</v>
      </c>
      <c r="U91" s="58">
        <f ca="1" t="shared" si="21"/>
        <v>0.13359849842962235</v>
      </c>
    </row>
    <row r="92" spans="2:21" ht="12.75">
      <c r="B92" s="13">
        <f>RootCalculations!G114</f>
        <v>35.805</v>
      </c>
      <c r="C92" s="106" t="str">
        <f>RootCalculations!C114</f>
        <v>U.S. Naval Base,  Bremerton</v>
      </c>
      <c r="D92" s="105">
        <f>RootCalculations!T114</f>
        <v>38.30372567488906</v>
      </c>
      <c r="E92" s="105">
        <f>RootCalculations!AG114</f>
        <v>37.060938928645925</v>
      </c>
      <c r="F92" s="105">
        <f>RootCalculations!AU114</f>
        <v>35.90132553133049</v>
      </c>
      <c r="G92" s="107">
        <f>RootCalculations!BF114</f>
        <v>35.90132553133049</v>
      </c>
      <c r="H92" s="105">
        <f ca="1">RootCalculations!Z114</f>
        <v>43.57278567303209</v>
      </c>
      <c r="I92" s="105">
        <f ca="1">RootCalculations!AM114</f>
        <v>42.36144153767524</v>
      </c>
      <c r="J92" s="105">
        <f ca="1">RootCalculations!BA114</f>
        <v>41.53016739428262</v>
      </c>
      <c r="K92" s="105">
        <f ca="1">RootCalculations!BJ114</f>
        <v>38.73350166549015</v>
      </c>
      <c r="L92" s="13">
        <f ca="1">RootCalculations!V114</f>
        <v>45.1143</v>
      </c>
      <c r="M92" s="108">
        <f ca="1">RootCalculations!U114</f>
        <v>1.26</v>
      </c>
      <c r="N92" s="58">
        <f t="shared" si="22"/>
        <v>0</v>
      </c>
      <c r="O92" s="58">
        <f t="shared" si="16"/>
        <v>-0.032445583930700295</v>
      </c>
      <c r="P92" s="58">
        <f t="shared" si="17"/>
        <v>-0.06271975117902218</v>
      </c>
      <c r="Q92" s="58">
        <f t="shared" si="18"/>
        <v>-0.06271975117902218</v>
      </c>
      <c r="R92" s="58">
        <v>0</v>
      </c>
      <c r="S92" s="58">
        <f ca="1" t="shared" si="19"/>
        <v>-0.027800474921358287</v>
      </c>
      <c r="T92" s="58">
        <f ca="1" t="shared" si="20"/>
        <v>-0.046878303675077504</v>
      </c>
      <c r="U92" s="58">
        <f ca="1" t="shared" si="21"/>
        <v>-0.11106207539393209</v>
      </c>
    </row>
    <row r="93" spans="2:21" ht="12.75">
      <c r="B93" s="13">
        <f>RootCalculations!G110</f>
        <v>36.972</v>
      </c>
      <c r="C93" s="106" t="str">
        <f>RootCalculations!C110</f>
        <v>Pacific County PUD #2</v>
      </c>
      <c r="D93" s="105">
        <f>RootCalculations!T110</f>
        <v>34.45796975780615</v>
      </c>
      <c r="E93" s="105">
        <f>RootCalculations!AG110</f>
        <v>35.20463281069479</v>
      </c>
      <c r="F93" s="105">
        <f>RootCalculations!AU110</f>
        <v>35.90132553133049</v>
      </c>
      <c r="G93" s="107">
        <f>RootCalculations!BF110</f>
        <v>35.90132553133049</v>
      </c>
      <c r="H93" s="105">
        <f ca="1">RootCalculations!Z110</f>
        <v>36.28386775782213</v>
      </c>
      <c r="I93" s="105">
        <f ca="1">RootCalculations!AM110</f>
        <v>36.68700021408248</v>
      </c>
      <c r="J93" s="105">
        <f ca="1">RootCalculations!BA110</f>
        <v>37.45661407244915</v>
      </c>
      <c r="K93" s="105">
        <f ca="1">RootCalculations!BJ110</f>
        <v>38.73350166549015</v>
      </c>
      <c r="L93" s="13">
        <f ca="1">RootCalculations!V110</f>
        <v>39.19032</v>
      </c>
      <c r="M93" s="108">
        <f ca="1">RootCalculations!U110</f>
        <v>1.06</v>
      </c>
      <c r="N93" s="58">
        <f t="shared" si="22"/>
        <v>0</v>
      </c>
      <c r="O93" s="58">
        <f t="shared" si="16"/>
        <v>0.021668805740346686</v>
      </c>
      <c r="P93" s="58">
        <f t="shared" si="17"/>
        <v>0.041887429342739146</v>
      </c>
      <c r="Q93" s="58">
        <f t="shared" si="18"/>
        <v>0.041887429342739146</v>
      </c>
      <c r="R93" s="58">
        <v>0</v>
      </c>
      <c r="S93" s="58">
        <f ca="1" t="shared" si="19"/>
        <v>0.01111051498013027</v>
      </c>
      <c r="T93" s="58">
        <f ca="1" t="shared" si="20"/>
        <v>0.032321425115275915</v>
      </c>
      <c r="U93" s="58">
        <f ca="1" t="shared" si="21"/>
        <v>0.0675130315218373</v>
      </c>
    </row>
    <row r="94" spans="2:21" ht="12.75">
      <c r="B94" s="13">
        <f>RootCalculations!G136</f>
        <v>37.084</v>
      </c>
      <c r="C94" s="106" t="str">
        <f>RootCalculations!C136</f>
        <v>U.S. DOE Richland Operations Office</v>
      </c>
      <c r="D94" s="105">
        <f>RootCalculations!T136</f>
        <v>34.37777099319707</v>
      </c>
      <c r="E94" s="105">
        <f>RootCalculations!AG136</f>
        <v>35.16592170666069</v>
      </c>
      <c r="F94" s="105">
        <f>RootCalculations!AU136</f>
        <v>35.90132553133049</v>
      </c>
      <c r="G94" s="107">
        <f>RootCalculations!BF136</f>
        <v>35.90132553133049</v>
      </c>
      <c r="H94" s="105">
        <f ca="1">RootCalculations!Z136</f>
        <v>39.34842057458307</v>
      </c>
      <c r="I94" s="105">
        <f ca="1">RootCalculations!AM136</f>
        <v>39.73847120009603</v>
      </c>
      <c r="J94" s="105">
        <f ca="1">RootCalculations!BA136</f>
        <v>40.45067576399675</v>
      </c>
      <c r="K94" s="105">
        <f ca="1">RootCalculations!BJ136</f>
        <v>38.73350166549015</v>
      </c>
      <c r="L94" s="13">
        <f ca="1">RootCalculations!V136</f>
        <v>44.500800000000005</v>
      </c>
      <c r="M94" s="108">
        <f ca="1">RootCalculations!U136</f>
        <v>1.2</v>
      </c>
      <c r="N94" s="58">
        <f t="shared" si="22"/>
        <v>0</v>
      </c>
      <c r="O94" s="58">
        <f t="shared" si="16"/>
        <v>0.022926172660222344</v>
      </c>
      <c r="P94" s="58">
        <f t="shared" si="17"/>
        <v>0.04431801405724989</v>
      </c>
      <c r="Q94" s="58">
        <f t="shared" si="18"/>
        <v>0.04431801405724989</v>
      </c>
      <c r="R94" s="58">
        <v>0</v>
      </c>
      <c r="S94" s="58">
        <f ca="1" t="shared" si="19"/>
        <v>0.009912739058322018</v>
      </c>
      <c r="T94" s="58">
        <f ca="1" t="shared" si="20"/>
        <v>0.02801269208059831</v>
      </c>
      <c r="U94" s="58">
        <f ca="1" t="shared" si="21"/>
        <v>-0.01562753727121957</v>
      </c>
    </row>
    <row r="95" spans="2:21" ht="12.75">
      <c r="B95" s="13">
        <f>RootCalculations!G118</f>
        <v>38.332</v>
      </c>
      <c r="C95" s="106" t="str">
        <f>RootCalculations!C118</f>
        <v>Salem Elec Coop</v>
      </c>
      <c r="D95" s="105">
        <f>RootCalculations!T118</f>
        <v>33.949064274110405</v>
      </c>
      <c r="E95" s="105">
        <f>RootCalculations!AG118</f>
        <v>34.95898946171183</v>
      </c>
      <c r="F95" s="105">
        <f>RootCalculations!AU118</f>
        <v>35.90132553133049</v>
      </c>
      <c r="G95" s="107">
        <f>RootCalculations!BF118</f>
        <v>35.90132553133049</v>
      </c>
      <c r="H95" s="105">
        <f ca="1">RootCalculations!Z118</f>
        <v>36.55407214202471</v>
      </c>
      <c r="I95" s="105">
        <f ca="1">RootCalculations!AM118</f>
        <v>37.303730989167875</v>
      </c>
      <c r="J95" s="105">
        <f ca="1">RootCalculations!BA118</f>
        <v>38.15821661421642</v>
      </c>
      <c r="K95" s="105">
        <f ca="1">RootCalculations!BJ118</f>
        <v>38.73350166549015</v>
      </c>
      <c r="L95" s="13">
        <f ca="1">RootCalculations!V118</f>
        <v>42.165200000000006</v>
      </c>
      <c r="M95" s="108">
        <f ca="1">RootCalculations!U118</f>
        <v>1.1</v>
      </c>
      <c r="N95" s="58">
        <f t="shared" si="22"/>
        <v>0</v>
      </c>
      <c r="O95" s="58">
        <f t="shared" si="16"/>
        <v>0.029748248123928178</v>
      </c>
      <c r="P95" s="58">
        <f t="shared" si="17"/>
        <v>0.05750559842996572</v>
      </c>
      <c r="Q95" s="58">
        <f t="shared" si="18"/>
        <v>0.05750559842996572</v>
      </c>
      <c r="R95" s="58">
        <v>0</v>
      </c>
      <c r="S95" s="58">
        <f ca="1" t="shared" si="19"/>
        <v>0.020508217093583747</v>
      </c>
      <c r="T95" s="58">
        <f ca="1" t="shared" si="20"/>
        <v>0.043884152385514685</v>
      </c>
      <c r="U95" s="58">
        <f ca="1" t="shared" si="21"/>
        <v>0.059622072063479914</v>
      </c>
    </row>
    <row r="96" spans="2:21" ht="12.75">
      <c r="B96" s="13">
        <f>RootCalculations!G132</f>
        <v>38.608</v>
      </c>
      <c r="C96" s="106" t="str">
        <f>RootCalculations!C132</f>
        <v>United Electric Coop</v>
      </c>
      <c r="D96" s="105">
        <f>RootCalculations!T132</f>
        <v>40.47036416662369</v>
      </c>
      <c r="E96" s="105">
        <f>RootCalculations!AG132</f>
        <v>38.10675264493765</v>
      </c>
      <c r="F96" s="105">
        <f>RootCalculations!AU132</f>
        <v>35.90132553133049</v>
      </c>
      <c r="G96" s="107">
        <f>RootCalculations!BF132</f>
        <v>35.90132553133049</v>
      </c>
      <c r="H96" s="105">
        <f ca="1">RootCalculations!Z132</f>
        <v>43.741414512839675</v>
      </c>
      <c r="I96" s="105">
        <f ca="1">RootCalculations!AM132</f>
        <v>41.47682048913085</v>
      </c>
      <c r="J96" s="105">
        <f ca="1">RootCalculations!BA132</f>
        <v>39.668974928272505</v>
      </c>
      <c r="K96" s="105">
        <f ca="1">RootCalculations!BJ132</f>
        <v>38.73350166549015</v>
      </c>
      <c r="L96" s="13">
        <f ca="1">RootCalculations!V132</f>
        <v>44.78527999999999</v>
      </c>
      <c r="M96" s="108">
        <f ca="1">RootCalculations!U132</f>
        <v>1.16</v>
      </c>
      <c r="N96" s="58">
        <f t="shared" si="22"/>
        <v>0</v>
      </c>
      <c r="O96" s="58">
        <f t="shared" si="16"/>
        <v>-0.058403515025331365</v>
      </c>
      <c r="P96" s="58">
        <f t="shared" si="17"/>
        <v>-0.11289838204770408</v>
      </c>
      <c r="Q96" s="58">
        <f t="shared" si="18"/>
        <v>-0.11289838204770408</v>
      </c>
      <c r="R96" s="58">
        <v>0</v>
      </c>
      <c r="S96" s="58">
        <f ca="1" t="shared" si="19"/>
        <v>-0.051772308896048225</v>
      </c>
      <c r="T96" s="58">
        <f ca="1" t="shared" si="20"/>
        <v>-0.09310260378917934</v>
      </c>
      <c r="U96" s="58">
        <f ca="1" t="shared" si="21"/>
        <v>-0.11448904666490656</v>
      </c>
    </row>
    <row r="97" spans="2:21" ht="12.75">
      <c r="B97" s="13">
        <f>RootCalculations!G64</f>
        <v>39.47</v>
      </c>
      <c r="C97" s="106" t="str">
        <f>RootCalculations!C64</f>
        <v>Coos Curry Elec Coop</v>
      </c>
      <c r="D97" s="105">
        <f>RootCalculations!T64</f>
        <v>33.949064274110405</v>
      </c>
      <c r="E97" s="105">
        <f>RootCalculations!AG64</f>
        <v>34.95898946171183</v>
      </c>
      <c r="F97" s="105">
        <f>RootCalculations!AU64</f>
        <v>35.90132553133049</v>
      </c>
      <c r="G97" s="107">
        <f>RootCalculations!BF64</f>
        <v>35.90132553133049</v>
      </c>
      <c r="H97" s="105">
        <f ca="1">RootCalculations!Z64</f>
        <v>34.16862471073118</v>
      </c>
      <c r="I97" s="105">
        <f ca="1">RootCalculations!AM64</f>
        <v>34.85446513131041</v>
      </c>
      <c r="J97" s="105">
        <f ca="1">RootCalculations!BA64</f>
        <v>35.9168109167961</v>
      </c>
      <c r="K97" s="105">
        <f ca="1">RootCalculations!BJ64</f>
        <v>38.73350166549015</v>
      </c>
      <c r="L97" s="13">
        <f ca="1">RootCalculations!V64</f>
        <v>36.312400000000004</v>
      </c>
      <c r="M97" s="108">
        <f ca="1">RootCalculations!U64</f>
        <v>0.92</v>
      </c>
      <c r="N97" s="58">
        <f t="shared" si="22"/>
        <v>0</v>
      </c>
      <c r="O97" s="58">
        <f t="shared" si="16"/>
        <v>0.029748248123928178</v>
      </c>
      <c r="P97" s="58">
        <f t="shared" si="17"/>
        <v>0.05750559842996572</v>
      </c>
      <c r="Q97" s="58">
        <f t="shared" si="18"/>
        <v>0.05750559842996572</v>
      </c>
      <c r="R97" s="58">
        <v>0</v>
      </c>
      <c r="S97" s="58">
        <f ca="1" t="shared" si="19"/>
        <v>0.020072227851881674</v>
      </c>
      <c r="T97" s="58">
        <f ca="1" t="shared" si="20"/>
        <v>0.051163493434837504</v>
      </c>
      <c r="U97" s="58">
        <f ca="1" t="shared" si="21"/>
        <v>0.13359849842962235</v>
      </c>
    </row>
    <row r="98" spans="2:21" ht="12.75">
      <c r="B98" s="13">
        <f>RootCalculations!G103</f>
        <v>40.108</v>
      </c>
      <c r="C98" s="106" t="str">
        <f>RootCalculations!C103</f>
        <v>Northern Lights</v>
      </c>
      <c r="D98" s="105">
        <f>RootCalculations!T103</f>
        <v>36.98921864067614</v>
      </c>
      <c r="E98" s="105">
        <f>RootCalculations!AG103</f>
        <v>36.42644014549118</v>
      </c>
      <c r="F98" s="105">
        <f>RootCalculations!AU103</f>
        <v>35.90132553133049</v>
      </c>
      <c r="G98" s="107">
        <f>RootCalculations!BF103</f>
        <v>35.90132553133049</v>
      </c>
      <c r="H98" s="105">
        <f ca="1">RootCalculations!Z103</f>
        <v>43.90955318061881</v>
      </c>
      <c r="I98" s="105">
        <f ca="1">RootCalculations!AM103</f>
        <v>43.27360185577015</v>
      </c>
      <c r="J98" s="105">
        <f ca="1">RootCalculations!BA103</f>
        <v>42.969489567997115</v>
      </c>
      <c r="K98" s="105">
        <f ca="1">RootCalculations!BJ103</f>
        <v>38.73350166549015</v>
      </c>
      <c r="L98" s="13">
        <f ca="1">RootCalculations!V103</f>
        <v>54.1458</v>
      </c>
      <c r="M98" s="108">
        <f ca="1">RootCalculations!U103</f>
        <v>1.35</v>
      </c>
      <c r="N98" s="58">
        <f t="shared" si="22"/>
        <v>0</v>
      </c>
      <c r="O98" s="58">
        <f t="shared" si="16"/>
        <v>-0.015214662971174242</v>
      </c>
      <c r="P98" s="58">
        <f t="shared" si="17"/>
        <v>-0.029411086509119166</v>
      </c>
      <c r="Q98" s="58">
        <f t="shared" si="18"/>
        <v>-0.029411086509119166</v>
      </c>
      <c r="R98" s="58">
        <v>0</v>
      </c>
      <c r="S98" s="58">
        <f ca="1" t="shared" si="19"/>
        <v>-0.014483211027739529</v>
      </c>
      <c r="T98" s="58">
        <f ca="1" t="shared" si="20"/>
        <v>-0.02140909083621978</v>
      </c>
      <c r="U98" s="58">
        <f ca="1" t="shared" si="21"/>
        <v>-0.11787984937667972</v>
      </c>
    </row>
    <row r="99" spans="2:21" ht="12.75">
      <c r="B99" s="13">
        <f>RootCalculations!G74</f>
        <v>40.763</v>
      </c>
      <c r="C99" s="106" t="str">
        <f>RootCalculations!C74</f>
        <v>Fall River Elec Coop</v>
      </c>
      <c r="D99" s="105">
        <f>RootCalculations!T74</f>
        <v>39.41141376741844</v>
      </c>
      <c r="E99" s="105">
        <f>RootCalculations!AG74</f>
        <v>37.595608373945396</v>
      </c>
      <c r="F99" s="105">
        <f>RootCalculations!AU74</f>
        <v>35.90132553133049</v>
      </c>
      <c r="G99" s="107">
        <f>RootCalculations!BF74</f>
        <v>35.90132553133049</v>
      </c>
      <c r="H99" s="105">
        <f ca="1">RootCalculations!Z74</f>
        <v>41.92167641575956</v>
      </c>
      <c r="I99" s="105">
        <f ca="1">RootCalculations!AM74</f>
        <v>40.03970297153774</v>
      </c>
      <c r="J99" s="105">
        <f ca="1">RootCalculations!BA74</f>
        <v>38.612622447564064</v>
      </c>
      <c r="K99" s="105">
        <f ca="1">RootCalculations!BJ74</f>
        <v>38.73350166549015</v>
      </c>
      <c r="L99" s="13">
        <f ca="1">RootCalculations!V74</f>
        <v>45.24693</v>
      </c>
      <c r="M99" s="108">
        <f ca="1">RootCalculations!U74</f>
        <v>1.11</v>
      </c>
      <c r="N99" s="58">
        <f t="shared" si="22"/>
        <v>0</v>
      </c>
      <c r="O99" s="58">
        <f t="shared" si="16"/>
        <v>-0.046073084416326515</v>
      </c>
      <c r="P99" s="58">
        <f t="shared" si="17"/>
        <v>-0.08906273336963488</v>
      </c>
      <c r="Q99" s="58">
        <f t="shared" si="18"/>
        <v>-0.08906273336963488</v>
      </c>
      <c r="R99" s="58">
        <v>0</v>
      </c>
      <c r="S99" s="58">
        <f ca="1" t="shared" si="19"/>
        <v>-0.04489260938797601</v>
      </c>
      <c r="T99" s="58">
        <f ca="1" t="shared" si="20"/>
        <v>-0.07893419946706925</v>
      </c>
      <c r="U99" s="58">
        <f ca="1" t="shared" si="21"/>
        <v>-0.07605074564887593</v>
      </c>
    </row>
    <row r="100" spans="2:21" ht="12.75">
      <c r="B100" s="13">
        <f>RootCalculations!G99</f>
        <v>41.46</v>
      </c>
      <c r="C100" s="106" t="str">
        <f>RootCalculations!C99</f>
        <v>Mission Valley</v>
      </c>
      <c r="D100" s="105">
        <f>RootCalculations!T99</f>
        <v>36.41726597518181</v>
      </c>
      <c r="E100" s="105">
        <f>RootCalculations!AG99</f>
        <v>36.15036458192788</v>
      </c>
      <c r="F100" s="105">
        <f>RootCalculations!AU99</f>
        <v>35.90132553133049</v>
      </c>
      <c r="G100" s="107">
        <f>RootCalculations!BF99</f>
        <v>35.90132553133049</v>
      </c>
      <c r="H100" s="105">
        <f ca="1">RootCalculations!Z99</f>
        <v>37.390144694890616</v>
      </c>
      <c r="I100" s="105">
        <f ca="1">RootCalculations!AM99</f>
        <v>36.83870120466589</v>
      </c>
      <c r="J100" s="105">
        <f ca="1">RootCalculations!BA99</f>
        <v>36.709136812423395</v>
      </c>
      <c r="K100" s="105">
        <f ca="1">RootCalculations!BJ99</f>
        <v>38.73350166549015</v>
      </c>
      <c r="L100" s="13">
        <f ca="1">RootCalculations!V99</f>
        <v>42.7038</v>
      </c>
      <c r="M100" s="108">
        <f ca="1">RootCalculations!U99</f>
        <v>1.03</v>
      </c>
      <c r="N100" s="58">
        <f t="shared" si="22"/>
        <v>0</v>
      </c>
      <c r="O100" s="58">
        <f t="shared" si="16"/>
        <v>-0.007328979430686111</v>
      </c>
      <c r="P100" s="58">
        <f t="shared" si="17"/>
        <v>-0.014167467821525448</v>
      </c>
      <c r="Q100" s="58">
        <f t="shared" si="18"/>
        <v>-0.014167467821525448</v>
      </c>
      <c r="R100" s="58">
        <v>0</v>
      </c>
      <c r="S100" s="58">
        <f ca="1" t="shared" si="19"/>
        <v>-0.014748364702105055</v>
      </c>
      <c r="T100" s="58">
        <f ca="1" t="shared" si="20"/>
        <v>-0.018213566382915936</v>
      </c>
      <c r="U100" s="58">
        <f ca="1" t="shared" si="21"/>
        <v>0.03592810302184013</v>
      </c>
    </row>
    <row r="101" spans="2:21" ht="12.75">
      <c r="B101" s="13">
        <f>RootCalculations!G61</f>
        <v>44.037</v>
      </c>
      <c r="C101" s="106" t="str">
        <f>RootCalculations!C61</f>
        <v>Columbia REA</v>
      </c>
      <c r="D101" s="105">
        <f>RootCalculations!T61</f>
        <v>38.15144900161327</v>
      </c>
      <c r="E101" s="105">
        <f>RootCalculations!AG61</f>
        <v>36.98743657271962</v>
      </c>
      <c r="F101" s="105">
        <f>RootCalculations!AU61</f>
        <v>35.90132553133049</v>
      </c>
      <c r="G101" s="107">
        <f>RootCalculations!BF61</f>
        <v>35.90132553133049</v>
      </c>
      <c r="H101" s="105">
        <f ca="1">RootCalculations!Z61</f>
        <v>42.1194740790312</v>
      </c>
      <c r="I101" s="105">
        <f ca="1">RootCalculations!AM61</f>
        <v>40.89156030947397</v>
      </c>
      <c r="J101" s="105">
        <f ca="1">RootCalculations!BA61</f>
        <v>40.06644992948822</v>
      </c>
      <c r="K101" s="105">
        <f ca="1">RootCalculations!BJ61</f>
        <v>38.73350166549015</v>
      </c>
      <c r="L101" s="13">
        <f ca="1">RootCalculations!V61</f>
        <v>51.96366</v>
      </c>
      <c r="M101" s="108">
        <f ca="1">RootCalculations!U61</f>
        <v>1.18</v>
      </c>
      <c r="N101" s="58">
        <f t="shared" si="22"/>
        <v>0</v>
      </c>
      <c r="O101" s="58">
        <f t="shared" si="16"/>
        <v>-0.030510307192904484</v>
      </c>
      <c r="P101" s="58">
        <f t="shared" si="17"/>
        <v>-0.05897871585919667</v>
      </c>
      <c r="Q101" s="58">
        <f t="shared" si="18"/>
        <v>-0.05897871585919667</v>
      </c>
      <c r="R101" s="58">
        <v>0</v>
      </c>
      <c r="S101" s="58">
        <f ca="1" t="shared" si="19"/>
        <v>-0.0291531125781207</v>
      </c>
      <c r="T101" s="58">
        <f ca="1" t="shared" si="20"/>
        <v>-0.04874287237515762</v>
      </c>
      <c r="U101" s="58">
        <f ca="1" t="shared" si="21"/>
        <v>-0.08038971253980409</v>
      </c>
    </row>
    <row r="102" spans="2:21" ht="12.75">
      <c r="B102" s="13">
        <f>RootCalculations!G150</f>
        <v>46.112</v>
      </c>
      <c r="C102" s="106" t="str">
        <f>RootCalculations!C150</f>
        <v>Jefferson County PUD #1</v>
      </c>
      <c r="D102" s="105">
        <f>RootCalculations!T150</f>
        <v>34.54308554073537</v>
      </c>
      <c r="E102" s="105">
        <f>RootCalculations!AG150</f>
        <v>35.245717307993196</v>
      </c>
      <c r="F102" s="105">
        <f>RootCalculations!AU150</f>
        <v>35.90132553133049</v>
      </c>
      <c r="G102" s="107">
        <f>RootCalculations!BF150</f>
        <v>35.90132553133049</v>
      </c>
      <c r="H102" s="105">
        <f ca="1">RootCalculations!Z150</f>
        <v>41.95445893026615</v>
      </c>
      <c r="I102" s="105">
        <f ca="1">RootCalculations!AM150</f>
        <v>42.24108747481531</v>
      </c>
      <c r="J102" s="105">
        <f ca="1">RootCalculations!BA150</f>
        <v>42.819112624474705</v>
      </c>
      <c r="K102" s="105">
        <f ca="1">RootCalculations!BJ150</f>
        <v>38.73350166549015</v>
      </c>
      <c r="L102" s="13">
        <f ca="1">RootCalculations!V150</f>
        <v>61.79008</v>
      </c>
      <c r="M102" s="108">
        <f ca="1">RootCalculations!U150</f>
        <v>1.34</v>
      </c>
      <c r="N102" s="58">
        <f t="shared" si="22"/>
        <v>0</v>
      </c>
      <c r="O102" s="58">
        <f t="shared" si="16"/>
        <v>0.020340735526629183</v>
      </c>
      <c r="P102" s="58">
        <f t="shared" si="17"/>
        <v>0.03932016984972009</v>
      </c>
      <c r="Q102" s="58">
        <f t="shared" si="18"/>
        <v>0.03932016984972009</v>
      </c>
      <c r="R102" s="58">
        <v>0</v>
      </c>
      <c r="S102" s="58">
        <f ca="1" t="shared" si="19"/>
        <v>0.0068318970583216565</v>
      </c>
      <c r="T102" s="58">
        <f ca="1" t="shared" si="20"/>
        <v>0.020609339656738834</v>
      </c>
      <c r="U102" s="58">
        <f ca="1" t="shared" si="21"/>
        <v>-0.07677270418692927</v>
      </c>
    </row>
    <row r="103" spans="2:21" ht="12.75">
      <c r="B103" s="13">
        <f>RootCalculations!G48</f>
        <v>46.761</v>
      </c>
      <c r="C103" s="106" t="str">
        <f>RootCalculations!C48</f>
        <v>Port Angeles, City of</v>
      </c>
      <c r="D103" s="105">
        <f>RootCalculations!T48</f>
        <v>33.949064274110405</v>
      </c>
      <c r="E103" s="105">
        <f>RootCalculations!AG48</f>
        <v>34.95898946171183</v>
      </c>
      <c r="F103" s="105">
        <f>RootCalculations!AU48</f>
        <v>35.90132553133049</v>
      </c>
      <c r="G103" s="107">
        <f>RootCalculations!BF48</f>
        <v>35.90132553133049</v>
      </c>
      <c r="H103" s="105">
        <f ca="1">RootCalculations!Z48</f>
        <v>34.16862471073118</v>
      </c>
      <c r="I103" s="105">
        <f ca="1">RootCalculations!AM48</f>
        <v>34.85446513131041</v>
      </c>
      <c r="J103" s="105">
        <f ca="1">RootCalculations!BA48</f>
        <v>35.9168109167961</v>
      </c>
      <c r="K103" s="105">
        <f ca="1">RootCalculations!BJ48</f>
        <v>38.73350166549015</v>
      </c>
      <c r="L103" s="13">
        <f ca="1">RootCalculations!V48</f>
        <v>47.22861</v>
      </c>
      <c r="M103" s="108">
        <f ca="1">RootCalculations!U48</f>
        <v>1.01</v>
      </c>
      <c r="N103" s="58">
        <f t="shared" si="22"/>
        <v>0</v>
      </c>
      <c r="O103" s="58">
        <f aca="true" t="shared" si="23" ref="O103:O134">E103/$D103-1</f>
        <v>0.029748248123928178</v>
      </c>
      <c r="P103" s="58">
        <f aca="true" t="shared" si="24" ref="P103:P134">F103/$D103-1</f>
        <v>0.05750559842996572</v>
      </c>
      <c r="Q103" s="58">
        <f aca="true" t="shared" si="25" ref="Q103:Q134">G103/$D103-1</f>
        <v>0.05750559842996572</v>
      </c>
      <c r="R103" s="58">
        <v>0</v>
      </c>
      <c r="S103" s="58">
        <f aca="true" t="shared" si="26" ref="S103:S134">I103/$H103-1</f>
        <v>0.020072227851881674</v>
      </c>
      <c r="T103" s="58">
        <f aca="true" t="shared" si="27" ref="T103:T134">J103/$H103-1</f>
        <v>0.051163493434837504</v>
      </c>
      <c r="U103" s="58">
        <f aca="true" t="shared" si="28" ref="U103:U134">K103/$H103-1</f>
        <v>0.13359849842962235</v>
      </c>
    </row>
    <row r="104" spans="2:21" ht="12.75">
      <c r="B104" s="13">
        <f>RootCalculations!G63</f>
        <v>49.605</v>
      </c>
      <c r="C104" s="106" t="str">
        <f>RootCalculations!C63</f>
        <v>Consumers Power</v>
      </c>
      <c r="D104" s="105">
        <f>RootCalculations!T63</f>
        <v>36.260745522744045</v>
      </c>
      <c r="E104" s="105">
        <f>RootCalculations!AG63</f>
        <v>36.07481379823044</v>
      </c>
      <c r="F104" s="105">
        <f>RootCalculations!AU63</f>
        <v>35.90132553133049</v>
      </c>
      <c r="G104" s="107">
        <f>RootCalculations!BF63</f>
        <v>35.90132553133049</v>
      </c>
      <c r="H104" s="105">
        <f ca="1">RootCalculations!Z63</f>
        <v>39.736584792455766</v>
      </c>
      <c r="I104" s="105">
        <f ca="1">RootCalculations!AM63</f>
        <v>39.30809740145504</v>
      </c>
      <c r="J104" s="105">
        <f ca="1">RootCalculations!BA63</f>
        <v>39.25755343578605</v>
      </c>
      <c r="K104" s="105">
        <f ca="1">RootCalculations!BJ63</f>
        <v>38.73350166549015</v>
      </c>
      <c r="L104" s="13">
        <f ca="1">RootCalculations!V63</f>
        <v>56.549699999999994</v>
      </c>
      <c r="M104" s="108">
        <f ca="1">RootCalculations!U63</f>
        <v>1.14</v>
      </c>
      <c r="N104" s="58">
        <f t="shared" si="22"/>
        <v>0</v>
      </c>
      <c r="O104" s="58">
        <f t="shared" si="23"/>
        <v>-0.005127631046553782</v>
      </c>
      <c r="P104" s="58">
        <f t="shared" si="24"/>
        <v>-0.009912096020974315</v>
      </c>
      <c r="Q104" s="58">
        <f t="shared" si="25"/>
        <v>-0.009912096020974315</v>
      </c>
      <c r="R104" s="58">
        <v>0</v>
      </c>
      <c r="S104" s="58">
        <f ca="1" t="shared" si="26"/>
        <v>-0.010783196221786806</v>
      </c>
      <c r="T104" s="58">
        <f ca="1" t="shared" si="27"/>
        <v>-0.012055171806326537</v>
      </c>
      <c r="U104" s="58">
        <f ca="1" t="shared" si="28"/>
        <v>-0.025243315000640254</v>
      </c>
    </row>
    <row r="105" spans="2:21" ht="12.75">
      <c r="B105" s="13">
        <f>RootCalculations!G107</f>
        <v>49.893</v>
      </c>
      <c r="C105" s="106" t="str">
        <f>RootCalculations!C107</f>
        <v>Okanogan County PUD #1</v>
      </c>
      <c r="D105" s="105">
        <f>RootCalculations!T107</f>
        <v>36.27721984824891</v>
      </c>
      <c r="E105" s="105">
        <f>RootCalculations!AG107</f>
        <v>36.08276578267332</v>
      </c>
      <c r="F105" s="105">
        <f>RootCalculations!AU107</f>
        <v>35.90132553133049</v>
      </c>
      <c r="G105" s="107">
        <f>RootCalculations!BF107</f>
        <v>35.90132553133049</v>
      </c>
      <c r="H105" s="105">
        <f ca="1">RootCalculations!Z107</f>
        <v>34.16862471073118</v>
      </c>
      <c r="I105" s="105">
        <f ca="1">RootCalculations!AM107</f>
        <v>34.85446513131041</v>
      </c>
      <c r="J105" s="105">
        <f ca="1">RootCalculations!BA107</f>
        <v>35.9168109167961</v>
      </c>
      <c r="K105" s="105">
        <f ca="1">RootCalculations!BJ107</f>
        <v>38.73350166549015</v>
      </c>
      <c r="L105" s="13">
        <f ca="1">RootCalculations!V107</f>
        <v>44.9037</v>
      </c>
      <c r="M105" s="108">
        <f ca="1">RootCalculations!U107</f>
        <v>0.9</v>
      </c>
      <c r="N105" s="58">
        <f t="shared" si="22"/>
        <v>0</v>
      </c>
      <c r="O105" s="58">
        <f t="shared" si="23"/>
        <v>-0.005360225132714502</v>
      </c>
      <c r="P105" s="58">
        <f t="shared" si="24"/>
        <v>-0.010361717862912956</v>
      </c>
      <c r="Q105" s="58">
        <f t="shared" si="25"/>
        <v>-0.010361717862912956</v>
      </c>
      <c r="R105" s="58">
        <v>0</v>
      </c>
      <c r="S105" s="58">
        <f ca="1" t="shared" si="26"/>
        <v>0.020072227851881674</v>
      </c>
      <c r="T105" s="58">
        <f ca="1" t="shared" si="27"/>
        <v>0.051163493434837504</v>
      </c>
      <c r="U105" s="58">
        <f ca="1" t="shared" si="28"/>
        <v>0.13359849842962235</v>
      </c>
    </row>
    <row r="106" spans="2:21" ht="12.75">
      <c r="B106" s="13">
        <f>RootCalculations!G70</f>
        <v>55.836</v>
      </c>
      <c r="C106" s="106" t="str">
        <f>RootCalculations!C70</f>
        <v>Emerald PUD</v>
      </c>
      <c r="D106" s="105">
        <f>RootCalculations!T70</f>
        <v>37.0199640555557</v>
      </c>
      <c r="E106" s="105">
        <f>RootCalculations!AG70</f>
        <v>36.44128063536375</v>
      </c>
      <c r="F106" s="105">
        <f>RootCalculations!AU70</f>
        <v>35.90132553133049</v>
      </c>
      <c r="G106" s="107">
        <f>RootCalculations!BF70</f>
        <v>35.90132553133049</v>
      </c>
      <c r="H106" s="105">
        <f ca="1">RootCalculations!Z70</f>
        <v>43.788963281843365</v>
      </c>
      <c r="I106" s="105">
        <f ca="1">RootCalculations!AM70</f>
        <v>43.13661050607331</v>
      </c>
      <c r="J106" s="105">
        <f ca="1">RootCalculations!BA70</f>
        <v>42.8191126244747</v>
      </c>
      <c r="K106" s="105">
        <f ca="1">RootCalculations!BJ70</f>
        <v>38.73350166549015</v>
      </c>
      <c r="L106" s="13">
        <f ca="1">RootCalculations!V70</f>
        <v>74.82024</v>
      </c>
      <c r="M106" s="108">
        <f ca="1">RootCalculations!U70</f>
        <v>1.34</v>
      </c>
      <c r="N106" s="58">
        <f t="shared" si="22"/>
        <v>0</v>
      </c>
      <c r="O106" s="58">
        <f t="shared" si="23"/>
        <v>-0.015631658078422594</v>
      </c>
      <c r="P106" s="58">
        <f t="shared" si="24"/>
        <v>-0.03021716937775709</v>
      </c>
      <c r="Q106" s="58">
        <f t="shared" si="25"/>
        <v>-0.03021716937775709</v>
      </c>
      <c r="R106" s="58">
        <v>0</v>
      </c>
      <c r="S106" s="58">
        <f ca="1" t="shared" si="26"/>
        <v>-0.014897652898773872</v>
      </c>
      <c r="T106" s="58">
        <f ca="1" t="shared" si="27"/>
        <v>-0.022148289995502224</v>
      </c>
      <c r="U106" s="58">
        <f ca="1" t="shared" si="28"/>
        <v>-0.11545058931434915</v>
      </c>
    </row>
    <row r="107" spans="2:21" ht="12.75">
      <c r="B107" s="13">
        <f>RootCalculations!G128</f>
        <v>56.128</v>
      </c>
      <c r="C107" s="106" t="str">
        <f>RootCalculations!C128</f>
        <v>Tillamook PUD #1</v>
      </c>
      <c r="D107" s="105">
        <f>RootCalculations!T128</f>
        <v>34.00051671561666</v>
      </c>
      <c r="E107" s="105">
        <f>RootCalculations!AG128</f>
        <v>34.98382501654445</v>
      </c>
      <c r="F107" s="105">
        <f>RootCalculations!AU128</f>
        <v>35.90132553133049</v>
      </c>
      <c r="G107" s="107">
        <f>RootCalculations!BF128</f>
        <v>35.90132553133049</v>
      </c>
      <c r="H107" s="105">
        <f ca="1">RootCalculations!Z128</f>
        <v>42.02488312841707</v>
      </c>
      <c r="I107" s="105">
        <f ca="1">RootCalculations!AM128</f>
        <v>42.50641815144881</v>
      </c>
      <c r="J107" s="105">
        <f ca="1">RootCalculations!BA128</f>
        <v>43.2636576035008</v>
      </c>
      <c r="K107" s="105">
        <f ca="1">RootCalculations!BJ128</f>
        <v>38.73350166549015</v>
      </c>
      <c r="L107" s="13">
        <f ca="1">RootCalculations!V128</f>
        <v>76.89536000000001</v>
      </c>
      <c r="M107" s="108">
        <f ca="1">RootCalculations!U128</f>
        <v>1.37</v>
      </c>
      <c r="N107" s="58">
        <f t="shared" si="22"/>
        <v>0</v>
      </c>
      <c r="O107" s="58">
        <f t="shared" si="23"/>
        <v>0.028920392862034072</v>
      </c>
      <c r="P107" s="58">
        <f t="shared" si="24"/>
        <v>0.05590529201695271</v>
      </c>
      <c r="Q107" s="58">
        <f t="shared" si="25"/>
        <v>0.05590529201695271</v>
      </c>
      <c r="R107" s="58">
        <v>0</v>
      </c>
      <c r="S107" s="58">
        <f ca="1" t="shared" si="26"/>
        <v>0.011458331045449688</v>
      </c>
      <c r="T107" s="58">
        <f ca="1" t="shared" si="27"/>
        <v>0.02947716645156051</v>
      </c>
      <c r="U107" s="58">
        <f ca="1" t="shared" si="28"/>
        <v>-0.07831982430193363</v>
      </c>
    </row>
    <row r="108" spans="2:21" ht="12.75">
      <c r="B108" s="13">
        <f>RootCalculations!G88</f>
        <v>57.802</v>
      </c>
      <c r="C108" s="106" t="str">
        <f>RootCalculations!C88</f>
        <v>Klickitat County PUD #1</v>
      </c>
      <c r="D108" s="105">
        <f>RootCalculations!T88</f>
        <v>44.61930222526234</v>
      </c>
      <c r="E108" s="105">
        <f>RootCalculations!AG88</f>
        <v>40.109401608445744</v>
      </c>
      <c r="F108" s="105">
        <f>RootCalculations!AU88</f>
        <v>35.90132553133049</v>
      </c>
      <c r="G108" s="107">
        <f>RootCalculations!BF88</f>
        <v>35.90132553133049</v>
      </c>
      <c r="H108" s="105">
        <f ca="1">RootCalculations!Z88</f>
        <v>47.81879262065174</v>
      </c>
      <c r="I108" s="105">
        <f ca="1">RootCalculations!AM88</f>
        <v>43.87332824966201</v>
      </c>
      <c r="J108" s="105">
        <f ca="1">RootCalculations!BA88</f>
        <v>40.45067576399675</v>
      </c>
      <c r="K108" s="105">
        <f ca="1">RootCalculations!BJ88</f>
        <v>38.73350166549015</v>
      </c>
      <c r="L108" s="13">
        <f ca="1">RootCalculations!V88</f>
        <v>69.3624</v>
      </c>
      <c r="M108" s="108">
        <f ca="1">RootCalculations!U88</f>
        <v>1.2</v>
      </c>
      <c r="N108" s="58">
        <f t="shared" si="22"/>
        <v>0</v>
      </c>
      <c r="O108" s="58">
        <f t="shared" si="23"/>
        <v>-0.10107510408944054</v>
      </c>
      <c r="P108" s="58">
        <f t="shared" si="24"/>
        <v>-0.19538576936767837</v>
      </c>
      <c r="Q108" s="58">
        <f t="shared" si="25"/>
        <v>-0.19538576936767837</v>
      </c>
      <c r="R108" s="58">
        <v>0</v>
      </c>
      <c r="S108" s="58">
        <f ca="1" t="shared" si="26"/>
        <v>-0.0825086572613668</v>
      </c>
      <c r="T108" s="58">
        <f ca="1" t="shared" si="27"/>
        <v>-0.1540841257767953</v>
      </c>
      <c r="U108" s="58">
        <f ca="1" t="shared" si="28"/>
        <v>-0.18999415203214232</v>
      </c>
    </row>
    <row r="109" spans="2:21" ht="12.75">
      <c r="B109" s="13">
        <f>RootCalculations!G98</f>
        <v>59.05</v>
      </c>
      <c r="C109" s="106" t="str">
        <f>RootCalculations!C98</f>
        <v>Midstate Elec Coop</v>
      </c>
      <c r="D109" s="105">
        <f>RootCalculations!T98</f>
        <v>40.027289391322014</v>
      </c>
      <c r="E109" s="105">
        <f>RootCalculations!AG98</f>
        <v>37.89288508968048</v>
      </c>
      <c r="F109" s="105">
        <f>RootCalculations!AU98</f>
        <v>35.90132553133049</v>
      </c>
      <c r="G109" s="107">
        <f>RootCalculations!BF98</f>
        <v>35.90132553133049</v>
      </c>
      <c r="H109" s="105">
        <f ca="1">RootCalculations!Z98</f>
        <v>45.624657208961736</v>
      </c>
      <c r="I109" s="105">
        <f ca="1">RootCalculations!AM98</f>
        <v>43.791183516570364</v>
      </c>
      <c r="J109" s="105">
        <f ca="1">RootCalculations!BA98</f>
        <v>42.35420680671458</v>
      </c>
      <c r="K109" s="105">
        <f ca="1">RootCalculations!BJ98</f>
        <v>38.73350166549015</v>
      </c>
      <c r="L109" s="13">
        <f ca="1">RootCalculations!V98</f>
        <v>77.3555</v>
      </c>
      <c r="M109" s="108">
        <f ca="1">RootCalculations!U98</f>
        <v>1.31</v>
      </c>
      <c r="N109" s="58">
        <f t="shared" si="22"/>
        <v>0</v>
      </c>
      <c r="O109" s="58">
        <f t="shared" si="23"/>
        <v>-0.05332372823887177</v>
      </c>
      <c r="P109" s="58">
        <f t="shared" si="24"/>
        <v>-0.10307877257574272</v>
      </c>
      <c r="Q109" s="58">
        <f t="shared" si="25"/>
        <v>-0.10307877257574272</v>
      </c>
      <c r="R109" s="58">
        <v>0</v>
      </c>
      <c r="S109" s="58">
        <f ca="1" t="shared" si="26"/>
        <v>-0.04018602669153282</v>
      </c>
      <c r="T109" s="58">
        <f ca="1" t="shared" si="27"/>
        <v>-0.07168164326733317</v>
      </c>
      <c r="U109" s="58">
        <f ca="1" t="shared" si="28"/>
        <v>-0.15104016040953405</v>
      </c>
    </row>
    <row r="110" spans="2:21" ht="12.75">
      <c r="B110" s="13">
        <f>RootCalculations!G60</f>
        <v>59.245</v>
      </c>
      <c r="C110" s="106" t="str">
        <f>RootCalculations!C60</f>
        <v>Columbia River PUD</v>
      </c>
      <c r="D110" s="105">
        <f>RootCalculations!T60</f>
        <v>34.4389804028514</v>
      </c>
      <c r="E110" s="105">
        <f>RootCalculations!AG60</f>
        <v>35.195466847867586</v>
      </c>
      <c r="F110" s="105">
        <f>RootCalculations!AU60</f>
        <v>35.90132553133049</v>
      </c>
      <c r="G110" s="107">
        <f>RootCalculations!BF60</f>
        <v>35.90132553133049</v>
      </c>
      <c r="H110" s="105">
        <f ca="1">RootCalculations!Z60</f>
        <v>35.74966672617766</v>
      </c>
      <c r="I110" s="105">
        <f ca="1">RootCalculations!AM60</f>
        <v>36.16982715681393</v>
      </c>
      <c r="J110" s="105">
        <f ca="1">RootCalculations!BA60</f>
        <v>36.963087419996256</v>
      </c>
      <c r="K110" s="105">
        <f ca="1">RootCalculations!BJ60</f>
        <v>38.73350166549015</v>
      </c>
      <c r="L110" s="13">
        <f ca="1">RootCalculations!V60</f>
        <v>61.6148</v>
      </c>
      <c r="M110" s="108">
        <f ca="1">RootCalculations!U60</f>
        <v>1.04</v>
      </c>
      <c r="N110" s="58">
        <f t="shared" si="22"/>
        <v>0</v>
      </c>
      <c r="O110" s="58">
        <f t="shared" si="23"/>
        <v>0.021965994235809472</v>
      </c>
      <c r="P110" s="58">
        <f t="shared" si="24"/>
        <v>0.04246191703044788</v>
      </c>
      <c r="Q110" s="58">
        <f t="shared" si="25"/>
        <v>0.04246191703044788</v>
      </c>
      <c r="R110" s="58">
        <v>0</v>
      </c>
      <c r="S110" s="58">
        <f ca="1" t="shared" si="26"/>
        <v>0.011752848882605305</v>
      </c>
      <c r="T110" s="58">
        <f ca="1" t="shared" si="27"/>
        <v>0.03394215400979039</v>
      </c>
      <c r="U110" s="58">
        <f ca="1" t="shared" si="28"/>
        <v>0.08346469247299537</v>
      </c>
    </row>
    <row r="111" spans="2:21" ht="12.75">
      <c r="B111" s="13">
        <f>RootCalculations!G20</f>
        <v>65.037</v>
      </c>
      <c r="C111" s="106" t="str">
        <f>RootCalculations!C20</f>
        <v>Benton REA</v>
      </c>
      <c r="D111" s="105">
        <f>RootCalculations!T20</f>
        <v>36.36124952764046</v>
      </c>
      <c r="E111" s="105">
        <f>RootCalculations!AG20</f>
        <v>36.12332602916508</v>
      </c>
      <c r="F111" s="105">
        <f>RootCalculations!AU20</f>
        <v>35.90132553133049</v>
      </c>
      <c r="G111" s="107">
        <f>RootCalculations!BF20</f>
        <v>35.90132553133049</v>
      </c>
      <c r="H111" s="105">
        <f ca="1">RootCalculations!Z20</f>
        <v>38.75546257462071</v>
      </c>
      <c r="I111" s="105">
        <f ca="1">RootCalculations!AM20</f>
        <v>38.26048011917763</v>
      </c>
      <c r="J111" s="105">
        <f ca="1">RootCalculations!BA20</f>
        <v>38.16294579522578</v>
      </c>
      <c r="K111" s="105">
        <f ca="1">RootCalculations!BJ20</f>
        <v>38.73350166549015</v>
      </c>
      <c r="L111" s="13">
        <f ca="1">RootCalculations!V20</f>
        <v>70.89033</v>
      </c>
      <c r="M111" s="108">
        <f ca="1">RootCalculations!U20</f>
        <v>1.09</v>
      </c>
      <c r="N111" s="58">
        <f t="shared" si="22"/>
        <v>0</v>
      </c>
      <c r="O111" s="58">
        <f t="shared" si="23"/>
        <v>-0.006543325698819102</v>
      </c>
      <c r="P111" s="58">
        <f t="shared" si="24"/>
        <v>-0.01264874013640127</v>
      </c>
      <c r="Q111" s="58">
        <f t="shared" si="25"/>
        <v>-0.01264874013640127</v>
      </c>
      <c r="R111" s="58">
        <v>0</v>
      </c>
      <c r="S111" s="58">
        <f ca="1" t="shared" si="26"/>
        <v>-0.01277194032944462</v>
      </c>
      <c r="T111" s="58">
        <f ca="1" t="shared" si="27"/>
        <v>-0.015288600368375982</v>
      </c>
      <c r="U111" s="58">
        <f ca="1" t="shared" si="28"/>
        <v>-0.000566653257931593</v>
      </c>
    </row>
    <row r="112" spans="2:21" ht="12.75">
      <c r="B112" s="13">
        <f>RootCalculations!G21</f>
        <v>68.216</v>
      </c>
      <c r="C112" s="106" t="str">
        <f>RootCalculations!C21</f>
        <v>Big Bend Elec Coop</v>
      </c>
      <c r="D112" s="105">
        <f>RootCalculations!T21</f>
        <v>36.95185409859728</v>
      </c>
      <c r="E112" s="105">
        <f>RootCalculations!AG21</f>
        <v>36.4084046722186</v>
      </c>
      <c r="F112" s="105">
        <f>RootCalculations!AU21</f>
        <v>35.90132553133049</v>
      </c>
      <c r="G112" s="107">
        <f>RootCalculations!BF21</f>
        <v>35.90132553133049</v>
      </c>
      <c r="H112" s="105">
        <f ca="1">RootCalculations!Z21</f>
        <v>40.33825744112719</v>
      </c>
      <c r="I112" s="105">
        <f ca="1">RootCalculations!AM21</f>
        <v>39.601807096774124</v>
      </c>
      <c r="J112" s="105">
        <f ca="1">RootCalculations!BA21</f>
        <v>39.25755343578604</v>
      </c>
      <c r="K112" s="105">
        <f ca="1">RootCalculations!BJ21</f>
        <v>38.73350166549015</v>
      </c>
      <c r="L112" s="13">
        <f ca="1">RootCalculations!V21</f>
        <v>77.76623999999998</v>
      </c>
      <c r="M112" s="108">
        <f ca="1">RootCalculations!U21</f>
        <v>1.14</v>
      </c>
      <c r="N112" s="58">
        <f t="shared" si="22"/>
        <v>0</v>
      </c>
      <c r="O112" s="58">
        <f t="shared" si="23"/>
        <v>-0.014706959627211469</v>
      </c>
      <c r="P112" s="58">
        <f t="shared" si="24"/>
        <v>-0.0284296578045502</v>
      </c>
      <c r="Q112" s="58">
        <f t="shared" si="25"/>
        <v>-0.0284296578045502</v>
      </c>
      <c r="R112" s="58">
        <v>0</v>
      </c>
      <c r="S112" s="58">
        <f ca="1" t="shared" si="26"/>
        <v>-0.018256870550937943</v>
      </c>
      <c r="T112" s="58">
        <f ca="1" t="shared" si="27"/>
        <v>-0.026791043388981528</v>
      </c>
      <c r="U112" s="58">
        <f ca="1" t="shared" si="28"/>
        <v>-0.03978247642400379</v>
      </c>
    </row>
    <row r="113" spans="2:21" ht="12.75">
      <c r="B113" s="13">
        <f>RootCalculations!G113</f>
        <v>68.701</v>
      </c>
      <c r="C113" s="106" t="str">
        <f>RootCalculations!C113</f>
        <v>Peninsula Light Company</v>
      </c>
      <c r="D113" s="105">
        <f>RootCalculations!T113</f>
        <v>33.949064274110405</v>
      </c>
      <c r="E113" s="105">
        <f>RootCalculations!AG113</f>
        <v>34.95898946171183</v>
      </c>
      <c r="F113" s="105">
        <f>RootCalculations!AU113</f>
        <v>35.90132553133049</v>
      </c>
      <c r="G113" s="107">
        <f>RootCalculations!BF113</f>
        <v>35.90132553133049</v>
      </c>
      <c r="H113" s="105">
        <f ca="1">RootCalculations!Z113</f>
        <v>34.16862471073118</v>
      </c>
      <c r="I113" s="105">
        <f ca="1">RootCalculations!AM113</f>
        <v>34.85446513131041</v>
      </c>
      <c r="J113" s="105">
        <f ca="1">RootCalculations!BA113</f>
        <v>35.9168109167961</v>
      </c>
      <c r="K113" s="105">
        <f ca="1">RootCalculations!BJ113</f>
        <v>38.73350166549015</v>
      </c>
      <c r="L113" s="13">
        <f ca="1">RootCalculations!V113</f>
        <v>68.01398999999999</v>
      </c>
      <c r="M113" s="108">
        <f ca="1">RootCalculations!U113</f>
        <v>0.99</v>
      </c>
      <c r="N113" s="58">
        <f t="shared" si="22"/>
        <v>0</v>
      </c>
      <c r="O113" s="58">
        <f t="shared" si="23"/>
        <v>0.029748248123928178</v>
      </c>
      <c r="P113" s="58">
        <f t="shared" si="24"/>
        <v>0.05750559842996572</v>
      </c>
      <c r="Q113" s="58">
        <f t="shared" si="25"/>
        <v>0.05750559842996572</v>
      </c>
      <c r="R113" s="58">
        <v>0</v>
      </c>
      <c r="S113" s="58">
        <f ca="1" t="shared" si="26"/>
        <v>0.020072227851881674</v>
      </c>
      <c r="T113" s="58">
        <f ca="1" t="shared" si="27"/>
        <v>0.051163493434837504</v>
      </c>
      <c r="U113" s="58">
        <f ca="1" t="shared" si="28"/>
        <v>0.13359849842962235</v>
      </c>
    </row>
    <row r="114" spans="2:21" ht="12.75">
      <c r="B114" s="13">
        <f>RootCalculations!G89</f>
        <v>73.045</v>
      </c>
      <c r="C114" s="106" t="str">
        <f>RootCalculations!C89</f>
        <v>Kootenai Electric Coop</v>
      </c>
      <c r="D114" s="105">
        <f>RootCalculations!T89</f>
        <v>42.75325961962292</v>
      </c>
      <c r="E114" s="105">
        <f>RootCalculations!AG89</f>
        <v>39.208682379277036</v>
      </c>
      <c r="F114" s="105">
        <f>RootCalculations!AU89</f>
        <v>35.90132553133049</v>
      </c>
      <c r="G114" s="107">
        <f>RootCalculations!BF89</f>
        <v>35.90132553133049</v>
      </c>
      <c r="H114" s="105">
        <f ca="1">RootCalculations!Z89</f>
        <v>43.68399389763133</v>
      </c>
      <c r="I114" s="105">
        <f ca="1">RootCalculations!AM89</f>
        <v>40.043011057121454</v>
      </c>
      <c r="J114" s="105">
        <f ca="1">RootCalculations!BA89</f>
        <v>36.963087419996256</v>
      </c>
      <c r="K114" s="105">
        <f ca="1">RootCalculations!BJ89</f>
        <v>38.73350166549015</v>
      </c>
      <c r="L114" s="13">
        <f ca="1">RootCalculations!V89</f>
        <v>75.9668</v>
      </c>
      <c r="M114" s="108">
        <f ca="1">RootCalculations!U89</f>
        <v>1.04</v>
      </c>
      <c r="N114" s="58">
        <f t="shared" si="22"/>
        <v>0</v>
      </c>
      <c r="O114" s="58">
        <f t="shared" si="23"/>
        <v>-0.0829077659079589</v>
      </c>
      <c r="P114" s="58">
        <f t="shared" si="24"/>
        <v>-0.16026693986035923</v>
      </c>
      <c r="Q114" s="58">
        <f t="shared" si="25"/>
        <v>-0.16026693986035923</v>
      </c>
      <c r="R114" s="58">
        <v>0</v>
      </c>
      <c r="S114" s="58">
        <f ca="1" t="shared" si="26"/>
        <v>-0.08334821328475883</v>
      </c>
      <c r="T114" s="58">
        <f ca="1" t="shared" si="27"/>
        <v>-0.15385283894565105</v>
      </c>
      <c r="U114" s="58">
        <f ca="1" t="shared" si="28"/>
        <v>-0.1133250829523994</v>
      </c>
    </row>
    <row r="115" spans="2:21" ht="12.75">
      <c r="B115" s="13">
        <f>RootCalculations!G54</f>
        <v>77.472</v>
      </c>
      <c r="C115" s="106" t="str">
        <f>RootCalculations!C54</f>
        <v>Clallam County PUD #1</v>
      </c>
      <c r="D115" s="105">
        <f>RootCalculations!T54</f>
        <v>34.492781116171855</v>
      </c>
      <c r="E115" s="105">
        <f>RootCalculations!AG54</f>
        <v>35.22143588891964</v>
      </c>
      <c r="F115" s="105">
        <f>RootCalculations!AU54</f>
        <v>35.90132553133049</v>
      </c>
      <c r="G115" s="107">
        <f>RootCalculations!BF54</f>
        <v>35.90132553133049</v>
      </c>
      <c r="H115" s="105">
        <f ca="1">RootCalculations!Z54</f>
        <v>36.56696183882015</v>
      </c>
      <c r="I115" s="105">
        <f ca="1">RootCalculations!AM54</f>
        <v>36.949799694023596</v>
      </c>
      <c r="J115" s="105">
        <f ca="1">RootCalculations!BA54</f>
        <v>37.69645880074402</v>
      </c>
      <c r="K115" s="105">
        <f ca="1">RootCalculations!BJ54</f>
        <v>38.73350166549015</v>
      </c>
      <c r="L115" s="13">
        <f ca="1">RootCalculations!V54</f>
        <v>82.89504</v>
      </c>
      <c r="M115" s="108">
        <f ca="1">RootCalculations!U54</f>
        <v>1.07</v>
      </c>
      <c r="N115" s="58">
        <f t="shared" si="22"/>
        <v>0</v>
      </c>
      <c r="O115" s="58">
        <f t="shared" si="23"/>
        <v>0.02112484842244755</v>
      </c>
      <c r="P115" s="58">
        <f t="shared" si="24"/>
        <v>0.040835918983008535</v>
      </c>
      <c r="Q115" s="58">
        <f t="shared" si="25"/>
        <v>0.040835918983008535</v>
      </c>
      <c r="R115" s="58">
        <v>0</v>
      </c>
      <c r="S115" s="58">
        <f ca="1" t="shared" si="26"/>
        <v>0.010469501319002594</v>
      </c>
      <c r="T115" s="58">
        <f ca="1" t="shared" si="27"/>
        <v>0.030888455182644492</v>
      </c>
      <c r="U115" s="58">
        <f ca="1" t="shared" si="28"/>
        <v>0.05924855983988153</v>
      </c>
    </row>
    <row r="116" spans="2:21" ht="12.75">
      <c r="B116" s="13">
        <f>RootCalculations!G104</f>
        <v>77.593</v>
      </c>
      <c r="C116" s="106" t="str">
        <f>RootCalculations!C104</f>
        <v>Northern Wasco County PUD</v>
      </c>
      <c r="D116" s="105">
        <f>RootCalculations!T104</f>
        <v>38.77172564165273</v>
      </c>
      <c r="E116" s="105">
        <f>RootCalculations!AG104</f>
        <v>37.28683761286697</v>
      </c>
      <c r="F116" s="105">
        <f>RootCalculations!AU104</f>
        <v>35.90132553133049</v>
      </c>
      <c r="G116" s="107">
        <f>RootCalculations!BF104</f>
        <v>35.90132553133049</v>
      </c>
      <c r="H116" s="105">
        <f ca="1">RootCalculations!Z104</f>
        <v>43.6320866343375</v>
      </c>
      <c r="I116" s="105">
        <f ca="1">RootCalculations!AM104</f>
        <v>42.20947861506404</v>
      </c>
      <c r="J116" s="105">
        <f ca="1">RootCalculations!BA104</f>
        <v>41.181944287738794</v>
      </c>
      <c r="K116" s="105">
        <f ca="1">RootCalculations!BJ104</f>
        <v>38.73350166549015</v>
      </c>
      <c r="L116" s="13">
        <f ca="1">RootCalculations!V104</f>
        <v>96.21532</v>
      </c>
      <c r="M116" s="108">
        <f ca="1">RootCalculations!U104</f>
        <v>1.24</v>
      </c>
      <c r="N116" s="58">
        <f t="shared" si="22"/>
        <v>0</v>
      </c>
      <c r="O116" s="58">
        <f t="shared" si="23"/>
        <v>-0.03829821872025563</v>
      </c>
      <c r="P116" s="58">
        <f t="shared" si="24"/>
        <v>-0.0740333339003757</v>
      </c>
      <c r="Q116" s="58">
        <f t="shared" si="25"/>
        <v>-0.0740333339003757</v>
      </c>
      <c r="R116" s="58">
        <v>0</v>
      </c>
      <c r="S116" s="58">
        <f ca="1" t="shared" si="26"/>
        <v>-0.032604629505706306</v>
      </c>
      <c r="T116" s="58">
        <f ca="1" t="shared" si="27"/>
        <v>-0.05615459941515821</v>
      </c>
      <c r="U116" s="58">
        <f ca="1" t="shared" si="28"/>
        <v>-0.1122702429957193</v>
      </c>
    </row>
    <row r="117" spans="2:21" ht="12.75">
      <c r="B117" s="13">
        <f>RootCalculations!G109</f>
        <v>78.386</v>
      </c>
      <c r="C117" s="106" t="str">
        <f>RootCalculations!C109</f>
        <v>Oregon Trail Coop</v>
      </c>
      <c r="D117" s="105">
        <f>RootCalculations!T109</f>
        <v>33.949064274110405</v>
      </c>
      <c r="E117" s="105">
        <f>RootCalculations!AG109</f>
        <v>34.95898946171183</v>
      </c>
      <c r="F117" s="105">
        <f>RootCalculations!AU109</f>
        <v>35.90132553133049</v>
      </c>
      <c r="G117" s="107">
        <f>RootCalculations!BF109</f>
        <v>35.90132553133049</v>
      </c>
      <c r="H117" s="105">
        <f ca="1">RootCalculations!Z109</f>
        <v>41.295094869639726</v>
      </c>
      <c r="I117" s="105">
        <f ca="1">RootCalculations!AM109</f>
        <v>41.91921541069776</v>
      </c>
      <c r="J117" s="105">
        <f ca="1">RootCalculations!BA109</f>
        <v>42.61295965900997</v>
      </c>
      <c r="K117" s="105">
        <f ca="1">RootCalculations!BJ109</f>
        <v>38.73350166549015</v>
      </c>
      <c r="L117" s="13">
        <f ca="1">RootCalculations!V109</f>
        <v>105.03724</v>
      </c>
      <c r="M117" s="108">
        <f ca="1">RootCalculations!U109</f>
        <v>1.34</v>
      </c>
      <c r="N117" s="58">
        <f t="shared" si="22"/>
        <v>0</v>
      </c>
      <c r="O117" s="58">
        <f t="shared" si="23"/>
        <v>0.029748248123928178</v>
      </c>
      <c r="P117" s="58">
        <f t="shared" si="24"/>
        <v>0.05750559842996572</v>
      </c>
      <c r="Q117" s="58">
        <f t="shared" si="25"/>
        <v>0.05750559842996572</v>
      </c>
      <c r="R117" s="58">
        <v>0</v>
      </c>
      <c r="S117" s="58">
        <f ca="1" t="shared" si="26"/>
        <v>0.015113672532494515</v>
      </c>
      <c r="T117" s="58">
        <f ca="1" t="shared" si="27"/>
        <v>0.03191334935857326</v>
      </c>
      <c r="U117" s="58">
        <f ca="1" t="shared" si="28"/>
        <v>-0.06203141589179073</v>
      </c>
    </row>
    <row r="118" spans="2:21" ht="12.75">
      <c r="B118" s="13">
        <f>RootCalculations!G97</f>
        <v>80.439</v>
      </c>
      <c r="C118" s="106" t="str">
        <f>RootCalculations!C97</f>
        <v>Mason County PUD #3</v>
      </c>
      <c r="D118" s="105">
        <f>RootCalculations!T97</f>
        <v>34.13401407731784</v>
      </c>
      <c r="E118" s="105">
        <f>RootCalculations!AG97</f>
        <v>35.04826279538409</v>
      </c>
      <c r="F118" s="105">
        <f>RootCalculations!AU97</f>
        <v>35.90132553133049</v>
      </c>
      <c r="G118" s="107">
        <f>RootCalculations!BF97</f>
        <v>35.90132553133049</v>
      </c>
      <c r="H118" s="105">
        <f ca="1">RootCalculations!Z97</f>
        <v>36.23418921035342</v>
      </c>
      <c r="I118" s="105">
        <f ca="1">RootCalculations!AM97</f>
        <v>36.787354970080585</v>
      </c>
      <c r="J118" s="105">
        <f ca="1">RootCalculations!BA97</f>
        <v>37.696458800744026</v>
      </c>
      <c r="K118" s="105">
        <f ca="1">RootCalculations!BJ97</f>
        <v>38.73350166549015</v>
      </c>
      <c r="L118" s="13">
        <f ca="1">RootCalculations!V97</f>
        <v>86.06972999999999</v>
      </c>
      <c r="M118" s="108">
        <f ca="1">RootCalculations!U97</f>
        <v>1.07</v>
      </c>
      <c r="N118" s="58">
        <f t="shared" si="22"/>
        <v>0</v>
      </c>
      <c r="O118" s="58">
        <f t="shared" si="23"/>
        <v>0.026784096238882338</v>
      </c>
      <c r="P118" s="58">
        <f t="shared" si="24"/>
        <v>0.05177567015732354</v>
      </c>
      <c r="Q118" s="58">
        <f t="shared" si="25"/>
        <v>0.05177567015732354</v>
      </c>
      <c r="R118" s="58">
        <v>0</v>
      </c>
      <c r="S118" s="58">
        <f ca="1" t="shared" si="26"/>
        <v>0.015266403686193364</v>
      </c>
      <c r="T118" s="58">
        <f ca="1" t="shared" si="27"/>
        <v>0.04035607315239109</v>
      </c>
      <c r="U118" s="58">
        <f ca="1" t="shared" si="28"/>
        <v>0.06897663531608944</v>
      </c>
    </row>
    <row r="119" spans="2:21" ht="12.75">
      <c r="B119" s="13">
        <f>RootCalculations!G42</f>
        <v>82.577</v>
      </c>
      <c r="C119" s="106" t="str">
        <f>RootCalculations!C42</f>
        <v>McMinnville, City of</v>
      </c>
      <c r="D119" s="105">
        <f>RootCalculations!T42</f>
        <v>33.949064274110405</v>
      </c>
      <c r="E119" s="105">
        <f>RootCalculations!AG42</f>
        <v>34.95898946171183</v>
      </c>
      <c r="F119" s="105">
        <f>RootCalculations!AU42</f>
        <v>35.90132553133049</v>
      </c>
      <c r="G119" s="107">
        <f>RootCalculations!BF42</f>
        <v>35.90132553133049</v>
      </c>
      <c r="H119" s="105">
        <f ca="1">RootCalculations!Z42</f>
        <v>39.52043642235154</v>
      </c>
      <c r="I119" s="105">
        <f ca="1">RootCalculations!AM42</f>
        <v>40.81137575672856</v>
      </c>
      <c r="J119" s="105">
        <f ca="1">RootCalculations!BA42</f>
        <v>40.94546135133614</v>
      </c>
      <c r="K119" s="105">
        <f ca="1">RootCalculations!BJ42</f>
        <v>38.73350166549015</v>
      </c>
      <c r="L119" s="13">
        <f ca="1">RootCalculations!V42</f>
        <v>108.17587</v>
      </c>
      <c r="M119" s="108">
        <f ca="1">RootCalculations!U42</f>
        <v>1.31</v>
      </c>
      <c r="N119" s="58">
        <f t="shared" si="22"/>
        <v>0</v>
      </c>
      <c r="O119" s="58">
        <f t="shared" si="23"/>
        <v>0.029748248123928178</v>
      </c>
      <c r="P119" s="58">
        <f t="shared" si="24"/>
        <v>0.05750559842996572</v>
      </c>
      <c r="Q119" s="58">
        <f t="shared" si="25"/>
        <v>0.05750559842996572</v>
      </c>
      <c r="R119" s="58">
        <v>0</v>
      </c>
      <c r="S119" s="58">
        <f ca="1" t="shared" si="26"/>
        <v>0.0326651082640097</v>
      </c>
      <c r="T119" s="58">
        <f ca="1" t="shared" si="27"/>
        <v>0.036057924911442996</v>
      </c>
      <c r="U119" s="58">
        <f ca="1" t="shared" si="28"/>
        <v>-0.019912096831408488</v>
      </c>
    </row>
    <row r="120" spans="2:21" ht="12.75">
      <c r="B120" s="13">
        <f>RootCalculations!G56</f>
        <v>82.632</v>
      </c>
      <c r="C120" s="106" t="str">
        <f>RootCalculations!C56</f>
        <v>Clatskanie PUD</v>
      </c>
      <c r="D120" s="105">
        <f>RootCalculations!T56</f>
        <v>33.949064274110405</v>
      </c>
      <c r="E120" s="105">
        <f>RootCalculations!AG56</f>
        <v>34.95898946171183</v>
      </c>
      <c r="F120" s="105">
        <f>RootCalculations!AU56</f>
        <v>35.90132553133049</v>
      </c>
      <c r="G120" s="107">
        <f>RootCalculations!BF56</f>
        <v>35.90132553133049</v>
      </c>
      <c r="H120" s="105">
        <f ca="1">RootCalculations!Z56</f>
        <v>34.16862471073118</v>
      </c>
      <c r="I120" s="105">
        <f ca="1">RootCalculations!AM56</f>
        <v>35.072248798360114</v>
      </c>
      <c r="J120" s="105">
        <f ca="1">RootCalculations!BA56</f>
        <v>35.9168109167961</v>
      </c>
      <c r="K120" s="105">
        <f ca="1">RootCalculations!BJ56</f>
        <v>38.73350166549015</v>
      </c>
      <c r="L120" s="13">
        <f ca="1">RootCalculations!V56</f>
        <v>88.41624000000002</v>
      </c>
      <c r="M120" s="108">
        <f ca="1">RootCalculations!U56</f>
        <v>1.07</v>
      </c>
      <c r="N120" s="58">
        <f t="shared" si="22"/>
        <v>0</v>
      </c>
      <c r="O120" s="58">
        <f t="shared" si="23"/>
        <v>0.029748248123928178</v>
      </c>
      <c r="P120" s="58">
        <f t="shared" si="24"/>
        <v>0.05750559842996572</v>
      </c>
      <c r="Q120" s="58">
        <f t="shared" si="25"/>
        <v>0.05750559842996572</v>
      </c>
      <c r="R120" s="58">
        <v>0</v>
      </c>
      <c r="S120" s="58">
        <f ca="1" t="shared" si="26"/>
        <v>0.026446018687580786</v>
      </c>
      <c r="T120" s="58">
        <f ca="1" t="shared" si="27"/>
        <v>0.051163493434837504</v>
      </c>
      <c r="U120" s="58">
        <f ca="1" t="shared" si="28"/>
        <v>0.13359849842962235</v>
      </c>
    </row>
    <row r="121" spans="2:21" ht="12.75">
      <c r="B121" s="13">
        <f>RootCalculations!G85</f>
        <v>87.174</v>
      </c>
      <c r="C121" s="106" t="str">
        <f>RootCalculations!C85</f>
        <v>Idaho Falls Power</v>
      </c>
      <c r="D121" s="105">
        <f>RootCalculations!T85</f>
        <v>36.49826688451978</v>
      </c>
      <c r="E121" s="105">
        <f>RootCalculations!AG85</f>
        <v>36.18946287282454</v>
      </c>
      <c r="F121" s="105">
        <f>RootCalculations!AU85</f>
        <v>35.90132553133049</v>
      </c>
      <c r="G121" s="107">
        <f>RootCalculations!BF85</f>
        <v>35.90132553133049</v>
      </c>
      <c r="H121" s="105">
        <f ca="1">RootCalculations!Z85</f>
        <v>43.692529615270224</v>
      </c>
      <c r="I121" s="105">
        <f ca="1">RootCalculations!AM85</f>
        <v>43.24463650852194</v>
      </c>
      <c r="J121" s="105">
        <f ca="1">RootCalculations!BA85</f>
        <v>43.117655085879484</v>
      </c>
      <c r="K121" s="105">
        <f ca="1">RootCalculations!BJ85</f>
        <v>38.73350166549015</v>
      </c>
      <c r="L121" s="13">
        <f ca="1">RootCalculations!V85</f>
        <v>118.55664000000002</v>
      </c>
      <c r="M121" s="108">
        <f ca="1">RootCalculations!U85</f>
        <v>1.36</v>
      </c>
      <c r="N121" s="58">
        <f t="shared" si="22"/>
        <v>0</v>
      </c>
      <c r="O121" s="58">
        <f t="shared" si="23"/>
        <v>-0.00846078562229513</v>
      </c>
      <c r="P121" s="58">
        <f t="shared" si="24"/>
        <v>-0.016355334215676698</v>
      </c>
      <c r="Q121" s="58">
        <f t="shared" si="25"/>
        <v>-0.016355334215676698</v>
      </c>
      <c r="R121" s="58">
        <v>0</v>
      </c>
      <c r="S121" s="58">
        <f ca="1" t="shared" si="26"/>
        <v>-0.010251022559054301</v>
      </c>
      <c r="T121" s="58">
        <f ca="1" t="shared" si="27"/>
        <v>-0.01315727275240719</v>
      </c>
      <c r="U121" s="58">
        <f ca="1" t="shared" si="28"/>
        <v>-0.1134983026491313</v>
      </c>
    </row>
    <row r="122" spans="2:21" ht="12.75">
      <c r="B122" s="13">
        <f>RootCalculations!G124</f>
        <v>91.235</v>
      </c>
      <c r="C122" s="106" t="str">
        <f>RootCalculations!C124</f>
        <v>Springfield Utility Board</v>
      </c>
      <c r="D122" s="105">
        <f>RootCalculations!T124</f>
        <v>33.949064274110405</v>
      </c>
      <c r="E122" s="105">
        <f>RootCalculations!AG124</f>
        <v>34.95898946171183</v>
      </c>
      <c r="F122" s="105">
        <f>RootCalculations!AU124</f>
        <v>35.90132553133049</v>
      </c>
      <c r="G122" s="107">
        <f>RootCalculations!BF124</f>
        <v>35.90132553133049</v>
      </c>
      <c r="H122" s="105">
        <f ca="1">RootCalculations!Z124</f>
        <v>34.16862471073118</v>
      </c>
      <c r="I122" s="105">
        <f ca="1">RootCalculations!AM124</f>
        <v>34.85446513131041</v>
      </c>
      <c r="J122" s="105">
        <f ca="1">RootCalculations!BA124</f>
        <v>35.9168109167961</v>
      </c>
      <c r="K122" s="105">
        <f ca="1">RootCalculations!BJ124</f>
        <v>38.73350166549015</v>
      </c>
      <c r="L122" s="13">
        <f ca="1">RootCalculations!V124</f>
        <v>85.76089999999999</v>
      </c>
      <c r="M122" s="108">
        <f ca="1">RootCalculations!U124</f>
        <v>0.94</v>
      </c>
      <c r="N122" s="58">
        <f t="shared" si="22"/>
        <v>0</v>
      </c>
      <c r="O122" s="58">
        <f t="shared" si="23"/>
        <v>0.029748248123928178</v>
      </c>
      <c r="P122" s="58">
        <f t="shared" si="24"/>
        <v>0.05750559842996572</v>
      </c>
      <c r="Q122" s="58">
        <f t="shared" si="25"/>
        <v>0.05750559842996572</v>
      </c>
      <c r="R122" s="58">
        <v>0</v>
      </c>
      <c r="S122" s="58">
        <f ca="1" t="shared" si="26"/>
        <v>0.020072227851881674</v>
      </c>
      <c r="T122" s="58">
        <f ca="1" t="shared" si="27"/>
        <v>0.051163493434837504</v>
      </c>
      <c r="U122" s="58">
        <f ca="1" t="shared" si="28"/>
        <v>0.13359849842962235</v>
      </c>
    </row>
    <row r="123" spans="2:21" ht="12.75">
      <c r="B123" s="13">
        <f>RootCalculations!G141</f>
        <v>99.701</v>
      </c>
      <c r="C123" s="106" t="str">
        <f>RootCalculations!C141</f>
        <v>Wells Rural Elec Coop</v>
      </c>
      <c r="D123" s="105">
        <f>RootCalculations!T141</f>
        <v>35.09892011710843</v>
      </c>
      <c r="E123" s="105">
        <f>RootCalculations!AG141</f>
        <v>35.51401283868635</v>
      </c>
      <c r="F123" s="105">
        <f>RootCalculations!AU141</f>
        <v>35.90132553133049</v>
      </c>
      <c r="G123" s="107">
        <f>RootCalculations!BF141</f>
        <v>35.90132553133049</v>
      </c>
      <c r="H123" s="105">
        <f ca="1">RootCalculations!Z141</f>
        <v>41.22222515851084</v>
      </c>
      <c r="I123" s="105">
        <f ca="1">RootCalculations!AM141</f>
        <v>41.302321709421044</v>
      </c>
      <c r="J123" s="105">
        <f ca="1">RootCalculations!BA141</f>
        <v>41.70016607621741</v>
      </c>
      <c r="K123" s="105">
        <f ca="1">RootCalculations!BJ141</f>
        <v>38.73350166549015</v>
      </c>
      <c r="L123" s="13">
        <f ca="1">RootCalculations!V141</f>
        <v>126.62026999999999</v>
      </c>
      <c r="M123" s="108">
        <f ca="1">RootCalculations!U141</f>
        <v>1.27</v>
      </c>
      <c r="N123" s="58">
        <f t="shared" si="22"/>
        <v>0</v>
      </c>
      <c r="O123" s="58">
        <f t="shared" si="23"/>
        <v>0.01182636731252562</v>
      </c>
      <c r="P123" s="58">
        <f t="shared" si="24"/>
        <v>0.022861256458740487</v>
      </c>
      <c r="Q123" s="58">
        <f t="shared" si="25"/>
        <v>0.022861256458740487</v>
      </c>
      <c r="R123" s="58">
        <v>0</v>
      </c>
      <c r="S123" s="58">
        <f ca="1" t="shared" si="26"/>
        <v>0.0019430428755897733</v>
      </c>
      <c r="T123" s="58">
        <f ca="1" t="shared" si="27"/>
        <v>0.011594253242486419</v>
      </c>
      <c r="U123" s="58">
        <f ca="1" t="shared" si="28"/>
        <v>-0.060373341891439836</v>
      </c>
    </row>
    <row r="124" spans="2:21" ht="12.75">
      <c r="B124" s="13">
        <f>RootCalculations!G24</f>
        <v>100.606</v>
      </c>
      <c r="C124" s="106" t="str">
        <f>RootCalculations!C24</f>
        <v>Central Electric Coop</v>
      </c>
      <c r="D124" s="105">
        <f>RootCalculations!T24</f>
        <v>39.387118659922976</v>
      </c>
      <c r="E124" s="105">
        <f>RootCalculations!AG24</f>
        <v>37.58388137991549</v>
      </c>
      <c r="F124" s="105">
        <f>RootCalculations!AU24</f>
        <v>35.90132553133049</v>
      </c>
      <c r="G124" s="107">
        <f>RootCalculations!BF24</f>
        <v>35.90132553133049</v>
      </c>
      <c r="H124" s="105">
        <f ca="1">RootCalculations!Z24</f>
        <v>37.79284793076599</v>
      </c>
      <c r="I124" s="105">
        <f ca="1">RootCalculations!AM24</f>
        <v>35.55989223404825</v>
      </c>
      <c r="J124" s="105">
        <f ca="1">RootCalculations!BA24</f>
        <v>35.9168109167961</v>
      </c>
      <c r="K124" s="105">
        <f ca="1">RootCalculations!BJ24</f>
        <v>38.73350166549015</v>
      </c>
      <c r="L124" s="13">
        <f ca="1">RootCalculations!V24</f>
        <v>93.56358</v>
      </c>
      <c r="M124" s="108">
        <f ca="1">RootCalculations!U24</f>
        <v>0.93</v>
      </c>
      <c r="N124" s="58">
        <f t="shared" si="22"/>
        <v>0</v>
      </c>
      <c r="O124" s="58">
        <f t="shared" si="23"/>
        <v>-0.04578241164521413</v>
      </c>
      <c r="P124" s="58">
        <f t="shared" si="24"/>
        <v>-0.08850084106658285</v>
      </c>
      <c r="Q124" s="58">
        <f t="shared" si="25"/>
        <v>-0.08850084106658285</v>
      </c>
      <c r="R124" s="58">
        <v>0</v>
      </c>
      <c r="S124" s="58">
        <f ca="1" t="shared" si="26"/>
        <v>-0.059084081221091544</v>
      </c>
      <c r="T124" s="58">
        <f ca="1" t="shared" si="27"/>
        <v>-0.04964000112949052</v>
      </c>
      <c r="U124" s="58">
        <f ca="1" t="shared" si="28"/>
        <v>0.02488972877744966</v>
      </c>
    </row>
    <row r="125" spans="2:21" ht="12.75">
      <c r="B125" s="13">
        <f>RootCalculations!G95</f>
        <v>101.351</v>
      </c>
      <c r="C125" s="106" t="str">
        <f>RootCalculations!C95</f>
        <v>Lower Valley Energy</v>
      </c>
      <c r="D125" s="105">
        <f>RootCalculations!T95</f>
        <v>38.35646566897131</v>
      </c>
      <c r="E125" s="105">
        <f>RootCalculations!AG95</f>
        <v>37.08639597162691</v>
      </c>
      <c r="F125" s="105">
        <f>RootCalculations!AU95</f>
        <v>35.90132553133049</v>
      </c>
      <c r="G125" s="107">
        <f>RootCalculations!BF95</f>
        <v>35.90132553133049</v>
      </c>
      <c r="H125" s="105">
        <f ca="1">RootCalculations!Z95</f>
        <v>37.518805192494085</v>
      </c>
      <c r="I125" s="105">
        <f ca="1">RootCalculations!AM95</f>
        <v>35.901008196407815</v>
      </c>
      <c r="J125" s="105">
        <f ca="1">RootCalculations!BA95</f>
        <v>35.9168109167961</v>
      </c>
      <c r="K125" s="105">
        <f ca="1">RootCalculations!BJ95</f>
        <v>38.73350166549015</v>
      </c>
      <c r="L125" s="13">
        <f ca="1">RootCalculations!V95</f>
        <v>97.29696</v>
      </c>
      <c r="M125" s="108">
        <f ca="1">RootCalculations!U95</f>
        <v>0.96</v>
      </c>
      <c r="N125" s="58">
        <f t="shared" si="22"/>
        <v>0</v>
      </c>
      <c r="O125" s="58">
        <f t="shared" si="23"/>
        <v>-0.03311227130011185</v>
      </c>
      <c r="P125" s="58">
        <f t="shared" si="24"/>
        <v>-0.06400850794829405</v>
      </c>
      <c r="Q125" s="58">
        <f t="shared" si="25"/>
        <v>-0.06400850794829405</v>
      </c>
      <c r="R125" s="58">
        <v>0</v>
      </c>
      <c r="S125" s="58">
        <f ca="1" t="shared" si="26"/>
        <v>-0.043119629950527316</v>
      </c>
      <c r="T125" s="58">
        <f ca="1" t="shared" si="27"/>
        <v>-0.04269843529075046</v>
      </c>
      <c r="U125" s="58">
        <f ca="1" t="shared" si="28"/>
        <v>0.03237567046082468</v>
      </c>
    </row>
    <row r="126" spans="2:21" ht="12.75">
      <c r="B126" s="13">
        <f>RootCalculations!G49</f>
        <v>112.295</v>
      </c>
      <c r="C126" s="106" t="str">
        <f>RootCalculations!C49</f>
        <v>Richland, City of</v>
      </c>
      <c r="D126" s="105">
        <f>RootCalculations!T49</f>
        <v>36.04852998974013</v>
      </c>
      <c r="E126" s="105">
        <f>RootCalculations!AG49</f>
        <v>35.972379582244564</v>
      </c>
      <c r="F126" s="105">
        <f>RootCalculations!AU49</f>
        <v>35.90132553133049</v>
      </c>
      <c r="G126" s="107">
        <f>RootCalculations!BF49</f>
        <v>35.90132553133049</v>
      </c>
      <c r="H126" s="105">
        <f ca="1">RootCalculations!Z49</f>
        <v>37.03484311631879</v>
      </c>
      <c r="I126" s="105">
        <f ca="1">RootCalculations!AM49</f>
        <v>36.665258854213114</v>
      </c>
      <c r="J126" s="105">
        <f ca="1">RootCalculations!BA49</f>
        <v>36.7091368124234</v>
      </c>
      <c r="K126" s="105">
        <f ca="1">RootCalculations!BJ49</f>
        <v>38.73350166549015</v>
      </c>
      <c r="L126" s="13">
        <f ca="1">RootCalculations!V49</f>
        <v>115.66385000000001</v>
      </c>
      <c r="M126" s="108">
        <f ca="1">RootCalculations!U49</f>
        <v>1.03</v>
      </c>
      <c r="N126" s="58">
        <f t="shared" si="22"/>
        <v>0</v>
      </c>
      <c r="O126" s="58">
        <f t="shared" si="23"/>
        <v>-0.00211244140932354</v>
      </c>
      <c r="P126" s="58">
        <f t="shared" si="24"/>
        <v>-0.004083507939201314</v>
      </c>
      <c r="Q126" s="58">
        <f t="shared" si="25"/>
        <v>-0.004083507939201314</v>
      </c>
      <c r="R126" s="58">
        <v>0</v>
      </c>
      <c r="S126" s="58">
        <f ca="1" t="shared" si="26"/>
        <v>-0.009979366213187069</v>
      </c>
      <c r="T126" s="58">
        <f ca="1" t="shared" si="27"/>
        <v>-0.00879459116034087</v>
      </c>
      <c r="U126" s="58">
        <f ca="1" t="shared" si="28"/>
        <v>0.045866497769039505</v>
      </c>
    </row>
    <row r="127" spans="2:21" ht="12.75">
      <c r="B127" s="13">
        <f>RootCalculations!G92</f>
        <v>117.458</v>
      </c>
      <c r="C127" s="106" t="str">
        <f>RootCalculations!C92</f>
        <v>Lewis County PUD #1</v>
      </c>
      <c r="D127" s="105">
        <f>RootCalculations!T92</f>
        <v>34.87442403261697</v>
      </c>
      <c r="E127" s="105">
        <f>RootCalculations!AG92</f>
        <v>35.40565092906893</v>
      </c>
      <c r="F127" s="105">
        <f>RootCalculations!AU92</f>
        <v>35.90132553133049</v>
      </c>
      <c r="G127" s="107">
        <f>RootCalculations!BF92</f>
        <v>35.90132553133049</v>
      </c>
      <c r="H127" s="105">
        <f ca="1">RootCalculations!Z92</f>
        <v>41.38900742486002</v>
      </c>
      <c r="I127" s="105">
        <f ca="1">RootCalculations!AM92</f>
        <v>41.55626702161345</v>
      </c>
      <c r="J127" s="105">
        <f ca="1">RootCalculations!BA92</f>
        <v>42.03225652464814</v>
      </c>
      <c r="K127" s="105">
        <f ca="1">RootCalculations!BJ92</f>
        <v>38.73350166549015</v>
      </c>
      <c r="L127" s="13">
        <f ca="1">RootCalculations!V92</f>
        <v>151.52082000000001</v>
      </c>
      <c r="M127" s="108">
        <f ca="1">RootCalculations!U92</f>
        <v>1.29</v>
      </c>
      <c r="N127" s="58">
        <f t="shared" si="22"/>
        <v>0</v>
      </c>
      <c r="O127" s="58">
        <f t="shared" si="23"/>
        <v>0.015232564011813388</v>
      </c>
      <c r="P127" s="58">
        <f t="shared" si="24"/>
        <v>0.029445690565472527</v>
      </c>
      <c r="Q127" s="58">
        <f t="shared" si="25"/>
        <v>0.029445690565472527</v>
      </c>
      <c r="R127" s="58">
        <v>0</v>
      </c>
      <c r="S127" s="58">
        <f ca="1" t="shared" si="26"/>
        <v>0.004041159891478019</v>
      </c>
      <c r="T127" s="58">
        <f ca="1" t="shared" si="27"/>
        <v>0.015541544477864377</v>
      </c>
      <c r="U127" s="58">
        <f ca="1" t="shared" si="28"/>
        <v>-0.06415968694564189</v>
      </c>
    </row>
    <row r="128" spans="2:21" ht="12.75">
      <c r="B128" s="13">
        <f>RootCalculations!G81</f>
        <v>120.365</v>
      </c>
      <c r="C128" s="106" t="str">
        <f>RootCalculations!C81</f>
        <v>Grays Harbor PUD #1</v>
      </c>
      <c r="D128" s="105">
        <f>RootCalculations!T81</f>
        <v>33.949064274110405</v>
      </c>
      <c r="E128" s="105">
        <f>RootCalculations!AG81</f>
        <v>34.95898946171183</v>
      </c>
      <c r="F128" s="105">
        <f>RootCalculations!AU81</f>
        <v>35.90132553133049</v>
      </c>
      <c r="G128" s="107">
        <f>RootCalculations!BF81</f>
        <v>35.90132553133049</v>
      </c>
      <c r="H128" s="105">
        <f ca="1">RootCalculations!Z81</f>
        <v>39.91293734418114</v>
      </c>
      <c r="I128" s="105">
        <f ca="1">RootCalculations!AM81</f>
        <v>41.399608490673394</v>
      </c>
      <c r="J128" s="105">
        <f ca="1">RootCalculations!BA81</f>
        <v>41.314261682414724</v>
      </c>
      <c r="K128" s="105">
        <f ca="1">RootCalculations!BJ81</f>
        <v>38.73350166549015</v>
      </c>
      <c r="L128" s="13">
        <f ca="1">RootCalculations!V81</f>
        <v>163.6964</v>
      </c>
      <c r="M128" s="108">
        <f ca="1">RootCalculations!U81</f>
        <v>1.36</v>
      </c>
      <c r="N128" s="58">
        <f t="shared" si="22"/>
        <v>0</v>
      </c>
      <c r="O128" s="58">
        <f t="shared" si="23"/>
        <v>0.029748248123928178</v>
      </c>
      <c r="P128" s="58">
        <f t="shared" si="24"/>
        <v>0.05750559842996572</v>
      </c>
      <c r="Q128" s="58">
        <f t="shared" si="25"/>
        <v>0.05750559842996572</v>
      </c>
      <c r="R128" s="58">
        <v>0</v>
      </c>
      <c r="S128" s="58">
        <f ca="1" t="shared" si="26"/>
        <v>0.03724785108327788</v>
      </c>
      <c r="T128" s="58">
        <f ca="1" t="shared" si="27"/>
        <v>0.035109526671754265</v>
      </c>
      <c r="U128" s="58">
        <f ca="1" t="shared" si="28"/>
        <v>-0.029550209961255458</v>
      </c>
    </row>
    <row r="129" spans="2:21" ht="12.75">
      <c r="B129" s="13">
        <f>RootCalculations!G86</f>
        <v>128.883</v>
      </c>
      <c r="C129" s="106" t="str">
        <f>RootCalculations!C86</f>
        <v>Inland P &amp; L</v>
      </c>
      <c r="D129" s="105">
        <f>RootCalculations!T86</f>
        <v>39.37955751892368</v>
      </c>
      <c r="E129" s="105">
        <f>RootCalculations!AG86</f>
        <v>37.58023169631665</v>
      </c>
      <c r="F129" s="105">
        <f>RootCalculations!AU86</f>
        <v>35.90132553133049</v>
      </c>
      <c r="G129" s="107">
        <f>RootCalculations!BF86</f>
        <v>35.90132553133049</v>
      </c>
      <c r="H129" s="105">
        <f ca="1">RootCalculations!Z86</f>
        <v>45.7951796653953</v>
      </c>
      <c r="I129" s="105">
        <f ca="1">RootCalculations!AM86</f>
        <v>44.27105628503756</v>
      </c>
      <c r="J129" s="105">
        <f ca="1">RootCalculations!BA86</f>
        <v>43.11765508587949</v>
      </c>
      <c r="K129" s="105">
        <f ca="1">RootCalculations!BJ86</f>
        <v>38.73350166549015</v>
      </c>
      <c r="L129" s="13">
        <f ca="1">RootCalculations!V86</f>
        <v>175.28088000000002</v>
      </c>
      <c r="M129" s="108">
        <f ca="1">RootCalculations!U86</f>
        <v>1.36</v>
      </c>
      <c r="N129" s="58">
        <f t="shared" si="22"/>
        <v>0</v>
      </c>
      <c r="O129" s="58">
        <f t="shared" si="23"/>
        <v>-0.045691875073567645</v>
      </c>
      <c r="P129" s="58">
        <f t="shared" si="24"/>
        <v>-0.08832582707212344</v>
      </c>
      <c r="Q129" s="58">
        <f t="shared" si="25"/>
        <v>-0.08832582707212344</v>
      </c>
      <c r="R129" s="58">
        <v>0</v>
      </c>
      <c r="S129" s="58">
        <f ca="1" t="shared" si="26"/>
        <v>-0.03328130583816513</v>
      </c>
      <c r="T129" s="58">
        <f ca="1" t="shared" si="27"/>
        <v>-0.058467388905978246</v>
      </c>
      <c r="U129" s="58">
        <f ca="1" t="shared" si="28"/>
        <v>-0.15420133847059103</v>
      </c>
    </row>
    <row r="130" spans="2:21" ht="12.75">
      <c r="B130" s="13">
        <f>RootCalculations!G78</f>
        <v>136.496</v>
      </c>
      <c r="C130" s="106" t="str">
        <f>RootCalculations!C78</f>
        <v>Franklin County PUD #1</v>
      </c>
      <c r="D130" s="105">
        <f>RootCalculations!T78</f>
        <v>38.04059490117754</v>
      </c>
      <c r="E130" s="105">
        <f>RootCalculations!AG78</f>
        <v>36.93392845902871</v>
      </c>
      <c r="F130" s="105">
        <f>RootCalculations!AU78</f>
        <v>35.90132553133049</v>
      </c>
      <c r="G130" s="107">
        <f>RootCalculations!BF78</f>
        <v>35.90132553133049</v>
      </c>
      <c r="H130" s="105">
        <f ca="1">RootCalculations!Z78</f>
        <v>38.954329783190886</v>
      </c>
      <c r="I130" s="105">
        <f ca="1">RootCalculations!AM78</f>
        <v>37.60226645351304</v>
      </c>
      <c r="J130" s="105">
        <f ca="1">RootCalculations!BA78</f>
        <v>36.7091368124234</v>
      </c>
      <c r="K130" s="105">
        <f ca="1">RootCalculations!BJ78</f>
        <v>38.73350166549015</v>
      </c>
      <c r="L130" s="13">
        <f ca="1">RootCalculations!V78</f>
        <v>140.59088000000003</v>
      </c>
      <c r="M130" s="108">
        <f ca="1">RootCalculations!U78</f>
        <v>1.03</v>
      </c>
      <c r="N130" s="58">
        <f t="shared" si="22"/>
        <v>0</v>
      </c>
      <c r="O130" s="58">
        <f t="shared" si="23"/>
        <v>-0.02909172280359318</v>
      </c>
      <c r="P130" s="58">
        <f t="shared" si="24"/>
        <v>-0.0562364856649713</v>
      </c>
      <c r="Q130" s="58">
        <f t="shared" si="25"/>
        <v>-0.0562364856649713</v>
      </c>
      <c r="R130" s="58">
        <v>0</v>
      </c>
      <c r="S130" s="58">
        <f ca="1" t="shared" si="26"/>
        <v>-0.03470893575125178</v>
      </c>
      <c r="T130" s="58">
        <f ca="1" t="shared" si="27"/>
        <v>-0.057636544724645855</v>
      </c>
      <c r="U130" s="58">
        <f ca="1" t="shared" si="28"/>
        <v>-0.005668897884517632</v>
      </c>
    </row>
    <row r="131" spans="2:21" ht="12.75">
      <c r="B131" s="13">
        <f>RootCalculations!G25</f>
        <v>152.465</v>
      </c>
      <c r="C131" s="106" t="str">
        <f>RootCalculations!C25</f>
        <v>Central Lincoln PUD</v>
      </c>
      <c r="D131" s="105">
        <f>RootCalculations!T25</f>
        <v>33.949064274110405</v>
      </c>
      <c r="E131" s="105">
        <f>RootCalculations!AG25</f>
        <v>34.95898946171183</v>
      </c>
      <c r="F131" s="105">
        <f>RootCalculations!AU25</f>
        <v>35.90132553133049</v>
      </c>
      <c r="G131" s="107">
        <f>RootCalculations!BF25</f>
        <v>35.90132553133049</v>
      </c>
      <c r="H131" s="105">
        <f ca="1">RootCalculations!Z25</f>
        <v>40.05765365035811</v>
      </c>
      <c r="I131" s="105">
        <f ca="1">RootCalculations!AM25</f>
        <v>40.906359613765815</v>
      </c>
      <c r="J131" s="105">
        <f ca="1">RootCalculations!BA25</f>
        <v>41.450239507337415</v>
      </c>
      <c r="K131" s="105">
        <f ca="1">RootCalculations!BJ25</f>
        <v>38.73350166549015</v>
      </c>
      <c r="L131" s="13">
        <f ca="1">RootCalculations!V25</f>
        <v>196.67985000000002</v>
      </c>
      <c r="M131" s="108">
        <f ca="1">RootCalculations!U25</f>
        <v>1.29</v>
      </c>
      <c r="N131" s="58">
        <f t="shared" si="22"/>
        <v>0</v>
      </c>
      <c r="O131" s="58">
        <f t="shared" si="23"/>
        <v>0.029748248123928178</v>
      </c>
      <c r="P131" s="58">
        <f t="shared" si="24"/>
        <v>0.05750559842996572</v>
      </c>
      <c r="Q131" s="58">
        <f t="shared" si="25"/>
        <v>0.05750559842996572</v>
      </c>
      <c r="R131" s="58">
        <v>0</v>
      </c>
      <c r="S131" s="58">
        <f ca="1" t="shared" si="26"/>
        <v>0.02118711122762207</v>
      </c>
      <c r="T131" s="58">
        <f ca="1" t="shared" si="27"/>
        <v>0.03476453886027486</v>
      </c>
      <c r="U131" s="58">
        <f ca="1" t="shared" si="28"/>
        <v>-0.033056154422467565</v>
      </c>
    </row>
    <row r="132" spans="2:21" ht="12.75">
      <c r="B132" s="13">
        <f>RootCalculations!G77</f>
        <v>195.664</v>
      </c>
      <c r="C132" s="106" t="str">
        <f>RootCalculations!C77</f>
        <v>Flathead Elec Coop</v>
      </c>
      <c r="D132" s="105">
        <f>RootCalculations!T77</f>
        <v>38.249028131570675</v>
      </c>
      <c r="E132" s="105">
        <f>RootCalculations!AG77</f>
        <v>37.03453699714325</v>
      </c>
      <c r="F132" s="105">
        <f>RootCalculations!AU77</f>
        <v>35.90132553133049</v>
      </c>
      <c r="G132" s="107">
        <f>RootCalculations!BF77</f>
        <v>35.90132553133049</v>
      </c>
      <c r="H132" s="105">
        <f ca="1">RootCalculations!Z77</f>
        <v>42.022755637492615</v>
      </c>
      <c r="I132" s="105">
        <f ca="1">RootCalculations!AM77</f>
        <v>40.74197983825269</v>
      </c>
      <c r="J132" s="105">
        <f ca="1">RootCalculations!BA77</f>
        <v>39.86941103999666</v>
      </c>
      <c r="K132" s="105">
        <f ca="1">RootCalculations!BJ77</f>
        <v>38.73350166549015</v>
      </c>
      <c r="L132" s="13">
        <f ca="1">RootCalculations!V77</f>
        <v>228.92687999999998</v>
      </c>
      <c r="M132" s="108">
        <f ca="1">RootCalculations!U77</f>
        <v>1.17</v>
      </c>
      <c r="N132" s="58">
        <f t="shared" si="22"/>
        <v>0</v>
      </c>
      <c r="O132" s="58">
        <f t="shared" si="23"/>
        <v>-0.031752208977696594</v>
      </c>
      <c r="P132" s="58">
        <f t="shared" si="24"/>
        <v>-0.06137940530578856</v>
      </c>
      <c r="Q132" s="58">
        <f t="shared" si="25"/>
        <v>-0.06137940530578856</v>
      </c>
      <c r="R132" s="58">
        <v>0</v>
      </c>
      <c r="S132" s="58">
        <f ca="1" t="shared" si="26"/>
        <v>-0.030478148798438687</v>
      </c>
      <c r="T132" s="58">
        <f ca="1" t="shared" si="27"/>
        <v>-0.05124234631521263</v>
      </c>
      <c r="U132" s="58">
        <f ca="1" t="shared" si="28"/>
        <v>-0.07827316229276016</v>
      </c>
    </row>
    <row r="133" spans="2:21" ht="12.75">
      <c r="B133" s="13">
        <f>RootCalculations!G19</f>
        <v>212.387</v>
      </c>
      <c r="C133" s="106" t="str">
        <f>RootCalculations!C19</f>
        <v>Benton County PUD #1</v>
      </c>
      <c r="D133" s="105">
        <f>RootCalculations!T19</f>
        <v>35.52362207266493</v>
      </c>
      <c r="E133" s="105">
        <f>RootCalculations!AG19</f>
        <v>35.719012026207146</v>
      </c>
      <c r="F133" s="105">
        <f>RootCalculations!AU19</f>
        <v>35.90132553133049</v>
      </c>
      <c r="G133" s="107">
        <f>RootCalculations!BF19</f>
        <v>35.90132553133049</v>
      </c>
      <c r="H133" s="105">
        <f ca="1">RootCalculations!Z19</f>
        <v>43.128271028569074</v>
      </c>
      <c r="I133" s="105">
        <f ca="1">RootCalculations!AM19</f>
        <v>43.04504280837481</v>
      </c>
      <c r="J133" s="105">
        <f ca="1">RootCalculations!BA19</f>
        <v>43.26365760350081</v>
      </c>
      <c r="K133" s="105">
        <f ca="1">RootCalculations!BJ19</f>
        <v>38.73350166549015</v>
      </c>
      <c r="L133" s="13">
        <f ca="1">RootCalculations!V19</f>
        <v>290.97019</v>
      </c>
      <c r="M133" s="108">
        <f ca="1">RootCalculations!U19</f>
        <v>1.37</v>
      </c>
      <c r="N133" s="58">
        <f t="shared" si="22"/>
        <v>0</v>
      </c>
      <c r="O133" s="58">
        <f t="shared" si="23"/>
        <v>0.005500282407647994</v>
      </c>
      <c r="P133" s="58">
        <f t="shared" si="24"/>
        <v>0.01063245909701882</v>
      </c>
      <c r="Q133" s="58">
        <f t="shared" si="25"/>
        <v>0.01063245909701882</v>
      </c>
      <c r="R133" s="58">
        <v>0</v>
      </c>
      <c r="S133" s="58">
        <f ca="1" t="shared" si="26"/>
        <v>-0.0019297833696865219</v>
      </c>
      <c r="T133" s="58">
        <f ca="1" t="shared" si="27"/>
        <v>0.0031391607338502325</v>
      </c>
      <c r="U133" s="58">
        <f ca="1" t="shared" si="28"/>
        <v>-0.10189996626963627</v>
      </c>
    </row>
    <row r="134" spans="2:21" ht="12.75">
      <c r="B134" s="13">
        <f>RootCalculations!G131</f>
        <v>221.953</v>
      </c>
      <c r="C134" s="106" t="str">
        <f>RootCalculations!C131</f>
        <v>Umatilla Elec Coop</v>
      </c>
      <c r="D134" s="105">
        <f>RootCalculations!T131</f>
        <v>48.239278154868835</v>
      </c>
      <c r="E134" s="105">
        <f>RootCalculations!AG131</f>
        <v>41.85672609025047</v>
      </c>
      <c r="F134" s="105">
        <f>RootCalculations!AU131</f>
        <v>35.90132553133049</v>
      </c>
      <c r="G134" s="107">
        <f>RootCalculations!BF131</f>
        <v>35.90132553133049</v>
      </c>
      <c r="H134" s="105">
        <f ca="1">RootCalculations!Z131</f>
        <v>47.06704419219539</v>
      </c>
      <c r="I134" s="105">
        <f ca="1">RootCalculations!AM131</f>
        <v>39.92196072859359</v>
      </c>
      <c r="J134" s="105">
        <f ca="1">RootCalculations!BA131</f>
        <v>35.9168109167961</v>
      </c>
      <c r="K134" s="105">
        <f ca="1">RootCalculations!BJ131</f>
        <v>38.73350166549015</v>
      </c>
      <c r="L134" s="13">
        <f ca="1">RootCalculations!V131</f>
        <v>204.19676</v>
      </c>
      <c r="M134" s="108">
        <f ca="1">RootCalculations!U131</f>
        <v>0.92</v>
      </c>
      <c r="N134" s="58">
        <f t="shared" si="22"/>
        <v>0</v>
      </c>
      <c r="O134" s="58">
        <f t="shared" si="23"/>
        <v>-0.13231027305441068</v>
      </c>
      <c r="P134" s="58">
        <f t="shared" si="24"/>
        <v>-0.25576569748677014</v>
      </c>
      <c r="Q134" s="58">
        <f t="shared" si="25"/>
        <v>-0.25576569748677014</v>
      </c>
      <c r="R134" s="58">
        <v>0</v>
      </c>
      <c r="S134" s="58">
        <f ca="1" t="shared" si="26"/>
        <v>-0.15180650466227052</v>
      </c>
      <c r="T134" s="58">
        <f ca="1" t="shared" si="27"/>
        <v>-0.23690107307074548</v>
      </c>
      <c r="U134" s="58">
        <f ca="1" t="shared" si="28"/>
        <v>-0.17705684879372763</v>
      </c>
    </row>
    <row r="135" spans="2:21" ht="12.75">
      <c r="B135" s="13">
        <f>RootCalculations!G72</f>
        <v>244.723</v>
      </c>
      <c r="C135" s="106" t="str">
        <f>RootCalculations!C72</f>
        <v>Eugene Water &amp; Electric Board</v>
      </c>
      <c r="D135" s="105">
        <f>RootCalculations!T72</f>
        <v>33.949064274110405</v>
      </c>
      <c r="E135" s="105">
        <f>RootCalculations!AG72</f>
        <v>34.95898946171183</v>
      </c>
      <c r="F135" s="105">
        <f>RootCalculations!AU72</f>
        <v>35.90132553133049</v>
      </c>
      <c r="G135" s="107">
        <f>RootCalculations!BF72</f>
        <v>35.90132553133049</v>
      </c>
      <c r="H135" s="105">
        <f ca="1">RootCalculations!Z72</f>
        <v>34.16862471073118</v>
      </c>
      <c r="I135" s="105">
        <f ca="1">RootCalculations!AM72</f>
        <v>34.85446513131041</v>
      </c>
      <c r="J135" s="105">
        <f ca="1">RootCalculations!BA72</f>
        <v>35.9168109167961</v>
      </c>
      <c r="K135" s="105">
        <f ca="1">RootCalculations!BJ72</f>
        <v>38.73350166549015</v>
      </c>
      <c r="L135" s="13">
        <f ca="1">RootCalculations!V72</f>
        <v>247.17023</v>
      </c>
      <c r="M135" s="108">
        <f ca="1">RootCalculations!U72</f>
        <v>1.01</v>
      </c>
      <c r="N135" s="58">
        <f t="shared" si="22"/>
        <v>0</v>
      </c>
      <c r="O135" s="58">
        <f aca="true" t="shared" si="29" ref="O135:O141">E135/$D135-1</f>
        <v>0.029748248123928178</v>
      </c>
      <c r="P135" s="58">
        <f aca="true" t="shared" si="30" ref="P135:P141">F135/$D135-1</f>
        <v>0.05750559842996572</v>
      </c>
      <c r="Q135" s="58">
        <f aca="true" t="shared" si="31" ref="Q135:Q141">G135/$D135-1</f>
        <v>0.05750559842996572</v>
      </c>
      <c r="R135" s="58">
        <v>0</v>
      </c>
      <c r="S135" s="58">
        <f aca="true" t="shared" si="32" ref="S135:S141">I135/$H135-1</f>
        <v>0.020072227851881674</v>
      </c>
      <c r="T135" s="58">
        <f aca="true" t="shared" si="33" ref="T135:T141">J135/$H135-1</f>
        <v>0.051163493434837504</v>
      </c>
      <c r="U135" s="58">
        <f aca="true" t="shared" si="34" ref="U135:U141">K135/$H135-1</f>
        <v>0.13359849842962235</v>
      </c>
    </row>
    <row r="136" spans="2:21" ht="12.75">
      <c r="B136" s="13">
        <f>RootCalculations!G55</f>
        <v>327.759</v>
      </c>
      <c r="C136" s="106" t="str">
        <f>RootCalculations!C55</f>
        <v>Clark County PUD #1</v>
      </c>
      <c r="D136" s="105">
        <f>RootCalculations!T55</f>
        <v>34.77366014943455</v>
      </c>
      <c r="E136" s="105">
        <f>RootCalculations!AG55</f>
        <v>35.35701325760643</v>
      </c>
      <c r="F136" s="105">
        <f>RootCalculations!AU55</f>
        <v>35.90132553133049</v>
      </c>
      <c r="G136" s="107">
        <f>RootCalculations!BF55</f>
        <v>35.90132553133049</v>
      </c>
      <c r="H136" s="105">
        <f ca="1">RootCalculations!Z55</f>
        <v>34.16862471073118</v>
      </c>
      <c r="I136" s="105">
        <f ca="1">RootCalculations!AM55</f>
        <v>34.85446513131041</v>
      </c>
      <c r="J136" s="105">
        <f ca="1">RootCalculations!BA55</f>
        <v>35.9168109167961</v>
      </c>
      <c r="K136" s="105">
        <f ca="1">RootCalculations!BJ55</f>
        <v>38.73350166549015</v>
      </c>
      <c r="L136" s="13">
        <f ca="1">RootCalculations!V55</f>
        <v>294.98310000000004</v>
      </c>
      <c r="M136" s="108">
        <f ca="1">RootCalculations!U55</f>
        <v>0.9</v>
      </c>
      <c r="N136" s="58">
        <f t="shared" si="22"/>
        <v>0</v>
      </c>
      <c r="O136" s="58">
        <f t="shared" si="29"/>
        <v>0.016775717760656006</v>
      </c>
      <c r="P136" s="58">
        <f t="shared" si="30"/>
        <v>0.03242872268981678</v>
      </c>
      <c r="Q136" s="58">
        <f t="shared" si="31"/>
        <v>0.03242872268981678</v>
      </c>
      <c r="R136" s="58">
        <v>0</v>
      </c>
      <c r="S136" s="58">
        <f ca="1" t="shared" si="32"/>
        <v>0.020072227851881674</v>
      </c>
      <c r="T136" s="58">
        <f ca="1" t="shared" si="33"/>
        <v>0.051163493434837504</v>
      </c>
      <c r="U136" s="58">
        <f ca="1" t="shared" si="34"/>
        <v>0.13359849842962235</v>
      </c>
    </row>
    <row r="137" spans="2:21" ht="12.75">
      <c r="B137" s="13">
        <f>RootCalculations!G126</f>
        <v>367.225</v>
      </c>
      <c r="C137" s="106" t="str">
        <f>RootCalculations!C126</f>
        <v>Tacoma Public Utilities</v>
      </c>
      <c r="D137" s="105">
        <f>RootCalculations!T126</f>
        <v>33.949064274110405</v>
      </c>
      <c r="E137" s="105">
        <f>RootCalculations!AG126</f>
        <v>34.95898946171183</v>
      </c>
      <c r="F137" s="105">
        <f>RootCalculations!AU126</f>
        <v>35.90132553133049</v>
      </c>
      <c r="G137" s="107">
        <f>RootCalculations!BF126</f>
        <v>35.90132553133049</v>
      </c>
      <c r="H137" s="105">
        <f ca="1">RootCalculations!Z126</f>
        <v>34.54007004653509</v>
      </c>
      <c r="I137" s="105">
        <f ca="1">RootCalculations!AM126</f>
        <v>36.43633266301923</v>
      </c>
      <c r="J137" s="105">
        <f ca="1">RootCalculations!BA126</f>
        <v>36.265827072435975</v>
      </c>
      <c r="K137" s="105">
        <f ca="1">RootCalculations!BJ126</f>
        <v>38.73350166549015</v>
      </c>
      <c r="L137" s="13">
        <f ca="1">RootCalculations!V126</f>
        <v>407.61975000000007</v>
      </c>
      <c r="M137" s="108">
        <f ca="1">RootCalculations!U126</f>
        <v>1.11</v>
      </c>
      <c r="N137" s="58">
        <f aca="true" t="shared" si="35" ref="N137:N141">N136</f>
        <v>0</v>
      </c>
      <c r="O137" s="58">
        <f t="shared" si="29"/>
        <v>0.029748248123928178</v>
      </c>
      <c r="P137" s="58">
        <f t="shared" si="30"/>
        <v>0.05750559842996572</v>
      </c>
      <c r="Q137" s="58">
        <f t="shared" si="31"/>
        <v>0.05750559842996572</v>
      </c>
      <c r="R137" s="58">
        <v>0</v>
      </c>
      <c r="S137" s="58">
        <f ca="1" t="shared" si="32"/>
        <v>0.05490036974242796</v>
      </c>
      <c r="T137" s="58">
        <f ca="1" t="shared" si="33"/>
        <v>0.04996391216276663</v>
      </c>
      <c r="U137" s="58">
        <f ca="1" t="shared" si="34"/>
        <v>0.12140773349056144</v>
      </c>
    </row>
    <row r="138" spans="2:21" ht="12.75">
      <c r="B138" s="13">
        <f>RootCalculations!G120</f>
        <v>459.044</v>
      </c>
      <c r="C138" s="106" t="str">
        <f>RootCalculations!C120</f>
        <v>Seattle City Light</v>
      </c>
      <c r="D138" s="105">
        <f>RootCalculations!T120</f>
        <v>33.949064274110405</v>
      </c>
      <c r="E138" s="105">
        <f>RootCalculations!AG120</f>
        <v>34.95898946171183</v>
      </c>
      <c r="F138" s="105">
        <f>RootCalculations!AU120</f>
        <v>35.90132553133049</v>
      </c>
      <c r="G138" s="107">
        <f>RootCalculations!BF120</f>
        <v>35.90132553133049</v>
      </c>
      <c r="H138" s="105">
        <f ca="1">RootCalculations!Z120</f>
        <v>37.102313295176</v>
      </c>
      <c r="I138" s="105">
        <f ca="1">RootCalculations!AM120</f>
        <v>39.29116487722415</v>
      </c>
      <c r="J138" s="105">
        <f ca="1">RootCalculations!BA120</f>
        <v>38.67335303185999</v>
      </c>
      <c r="K138" s="105">
        <f ca="1">RootCalculations!BJ120</f>
        <v>38.73350166549015</v>
      </c>
      <c r="L138" s="13">
        <f ca="1">RootCalculations!V120</f>
        <v>582.98588</v>
      </c>
      <c r="M138" s="108">
        <f ca="1">RootCalculations!U120</f>
        <v>1.27</v>
      </c>
      <c r="N138" s="58">
        <f t="shared" si="35"/>
        <v>0</v>
      </c>
      <c r="O138" s="58">
        <f t="shared" si="29"/>
        <v>0.029748248123928178</v>
      </c>
      <c r="P138" s="58">
        <f t="shared" si="30"/>
        <v>0.05750559842996572</v>
      </c>
      <c r="Q138" s="58">
        <f t="shared" si="31"/>
        <v>0.05750559842996572</v>
      </c>
      <c r="R138" s="58">
        <v>0</v>
      </c>
      <c r="S138" s="58">
        <f ca="1" t="shared" si="32"/>
        <v>0.05899501641944083</v>
      </c>
      <c r="T138" s="58">
        <f ca="1" t="shared" si="33"/>
        <v>0.04234344430723813</v>
      </c>
      <c r="U138" s="58">
        <f ca="1" t="shared" si="34"/>
        <v>0.043964600194517534</v>
      </c>
    </row>
    <row r="139" spans="2:21" ht="12.75">
      <c r="B139" s="13">
        <f>RootCalculations!G65</f>
        <v>472.121</v>
      </c>
      <c r="C139" s="106" t="str">
        <f>RootCalculations!C65</f>
        <v>Cowlitz County PUD #1</v>
      </c>
      <c r="D139" s="105">
        <f>RootCalculations!T65</f>
        <v>33.949064274110405</v>
      </c>
      <c r="E139" s="105">
        <f>RootCalculations!AG65</f>
        <v>34.95898946171183</v>
      </c>
      <c r="F139" s="105">
        <f>RootCalculations!AU65</f>
        <v>35.90132553133049</v>
      </c>
      <c r="G139" s="107">
        <f>RootCalculations!BF65</f>
        <v>35.90132553133049</v>
      </c>
      <c r="H139" s="105">
        <f ca="1">RootCalculations!Z65</f>
        <v>34.16862471073118</v>
      </c>
      <c r="I139" s="105">
        <f ca="1">RootCalculations!AM65</f>
        <v>34.85446513131041</v>
      </c>
      <c r="J139" s="105">
        <f ca="1">RootCalculations!BA65</f>
        <v>35.9168109167961</v>
      </c>
      <c r="K139" s="105">
        <f ca="1">RootCalculations!BJ65</f>
        <v>38.73350166549015</v>
      </c>
      <c r="L139" s="13">
        <f ca="1">RootCalculations!V65</f>
        <v>462.67857999999995</v>
      </c>
      <c r="M139" s="108">
        <f ca="1">RootCalculations!U65</f>
        <v>0.98</v>
      </c>
      <c r="N139" s="58">
        <f t="shared" si="35"/>
        <v>0</v>
      </c>
      <c r="O139" s="58">
        <f t="shared" si="29"/>
        <v>0.029748248123928178</v>
      </c>
      <c r="P139" s="58">
        <f t="shared" si="30"/>
        <v>0.05750559842996572</v>
      </c>
      <c r="Q139" s="58">
        <f t="shared" si="31"/>
        <v>0.05750559842996572</v>
      </c>
      <c r="R139" s="58">
        <v>0</v>
      </c>
      <c r="S139" s="58">
        <f ca="1" t="shared" si="32"/>
        <v>0.020072227851881674</v>
      </c>
      <c r="T139" s="58">
        <f ca="1" t="shared" si="33"/>
        <v>0.051163493434837504</v>
      </c>
      <c r="U139" s="58">
        <f ca="1" t="shared" si="34"/>
        <v>0.13359849842962235</v>
      </c>
    </row>
    <row r="140" spans="2:21" ht="12.75">
      <c r="B140" s="13">
        <f>RootCalculations!G151</f>
        <v>671.8930000000001</v>
      </c>
      <c r="C140" s="106" t="str">
        <f>RootCalculations!C151</f>
        <v>PNGC Aggregate</v>
      </c>
      <c r="D140" s="105">
        <f>RootCalculations!T151</f>
        <v>36.971558975542415</v>
      </c>
      <c r="E140" s="105">
        <f>RootCalculations!AG151</f>
        <v>36.41791601001938</v>
      </c>
      <c r="F140" s="105">
        <f>RootCalculations!AU151</f>
        <v>35.90132553133049</v>
      </c>
      <c r="G140" s="107">
        <f>RootCalculations!BF151</f>
        <v>35.90132553133049</v>
      </c>
      <c r="H140" s="105">
        <f ca="1">RootCalculations!Z151</f>
        <v>44.44976262405298</v>
      </c>
      <c r="I140" s="105">
        <f ca="1">RootCalculations!AM151</f>
        <v>43.83856599356431</v>
      </c>
      <c r="J140" s="105">
        <f ca="1">RootCalculations!BA151</f>
        <v>43.54936037179575</v>
      </c>
      <c r="K140" s="105">
        <f ca="1">RootCalculations!BJ151</f>
        <v>38.73350166549015</v>
      </c>
      <c r="L140" s="13">
        <f ca="1">RootCalculations!V151</f>
        <v>933.9312700000002</v>
      </c>
      <c r="M140" s="108">
        <f ca="1">RootCalculations!U151</f>
        <v>1.39</v>
      </c>
      <c r="N140" s="58">
        <f t="shared" si="35"/>
        <v>0</v>
      </c>
      <c r="O140" s="58">
        <f t="shared" si="29"/>
        <v>-0.014974834193204556</v>
      </c>
      <c r="P140" s="58">
        <f t="shared" si="30"/>
        <v>-0.028947479464415005</v>
      </c>
      <c r="Q140" s="58">
        <f t="shared" si="31"/>
        <v>-0.028947479464415005</v>
      </c>
      <c r="R140" s="58">
        <v>0</v>
      </c>
      <c r="S140" s="58">
        <f ca="1" t="shared" si="32"/>
        <v>-0.013750278840812924</v>
      </c>
      <c r="T140" s="58">
        <f ca="1" t="shared" si="33"/>
        <v>-0.02025662678724849</v>
      </c>
      <c r="U140" s="58">
        <f ca="1" t="shared" si="34"/>
        <v>-0.12860048335712826</v>
      </c>
    </row>
    <row r="141" spans="2:21" ht="12.75">
      <c r="B141" s="13">
        <f>RootCalculations!G122</f>
        <v>715.036</v>
      </c>
      <c r="C141" s="106" t="str">
        <f>RootCalculations!C122</f>
        <v>Snohomish County PUD #1</v>
      </c>
      <c r="D141" s="105">
        <f>RootCalculations!T122</f>
        <v>33.949064274110405</v>
      </c>
      <c r="E141" s="105">
        <f>RootCalculations!AG122</f>
        <v>34.95898946171183</v>
      </c>
      <c r="F141" s="105">
        <f>RootCalculations!AU122</f>
        <v>35.90132553133049</v>
      </c>
      <c r="G141" s="107">
        <f>RootCalculations!BF122</f>
        <v>35.90132553133049</v>
      </c>
      <c r="H141" s="105">
        <f ca="1">RootCalculations!Z122</f>
        <v>34.16862471073118</v>
      </c>
      <c r="I141" s="105">
        <f ca="1">RootCalculations!AM122</f>
        <v>34.85446513131041</v>
      </c>
      <c r="J141" s="105">
        <f ca="1">RootCalculations!BA122</f>
        <v>35.9168109167961</v>
      </c>
      <c r="K141" s="105">
        <f ca="1">RootCalculations!BJ122</f>
        <v>38.73350166549015</v>
      </c>
      <c r="L141" s="13">
        <f ca="1">RootCalculations!V122</f>
        <v>664.98348</v>
      </c>
      <c r="M141" s="108">
        <f ca="1">RootCalculations!U122</f>
        <v>0.93</v>
      </c>
      <c r="N141" s="58">
        <f t="shared" si="35"/>
        <v>0</v>
      </c>
      <c r="O141" s="58">
        <f t="shared" si="29"/>
        <v>0.029748248123928178</v>
      </c>
      <c r="P141" s="58">
        <f t="shared" si="30"/>
        <v>0.05750559842996572</v>
      </c>
      <c r="Q141" s="58">
        <f t="shared" si="31"/>
        <v>0.05750559842996572</v>
      </c>
      <c r="R141" s="58">
        <v>0</v>
      </c>
      <c r="S141" s="58">
        <f ca="1" t="shared" si="32"/>
        <v>0.020072227851881674</v>
      </c>
      <c r="T141" s="58">
        <f ca="1" t="shared" si="33"/>
        <v>0.051163493434837504</v>
      </c>
      <c r="U141" s="58">
        <f ca="1" t="shared" si="34"/>
        <v>0.13359849842962235</v>
      </c>
    </row>
    <row r="142" ht="12.75">
      <c r="D142" s="105"/>
    </row>
    <row r="143" ht="12.75">
      <c r="D143" s="105"/>
    </row>
    <row r="144" ht="12.75">
      <c r="D144" s="105"/>
    </row>
    <row r="145" ht="12.75">
      <c r="D145" s="105"/>
    </row>
    <row r="146" ht="12.75">
      <c r="D146" s="105"/>
    </row>
    <row r="147" ht="12.75">
      <c r="D147" s="105"/>
    </row>
    <row r="148" ht="12.75">
      <c r="D148" s="105"/>
    </row>
    <row r="149" ht="12.75">
      <c r="D149" s="105"/>
    </row>
    <row r="150" ht="12.75">
      <c r="D150" s="105"/>
    </row>
    <row r="151" ht="12.75">
      <c r="D151" s="105"/>
    </row>
    <row r="152" ht="12.75">
      <c r="D152" s="105"/>
    </row>
    <row r="153" ht="12.75">
      <c r="D153" s="105"/>
    </row>
    <row r="154" ht="12.75">
      <c r="D154" s="105"/>
    </row>
    <row r="155" ht="12.75">
      <c r="D155" s="105"/>
    </row>
    <row r="156" ht="12.75">
      <c r="D156" s="105"/>
    </row>
    <row r="157" ht="12.75">
      <c r="D157" s="105"/>
    </row>
    <row r="158" ht="12.75">
      <c r="D158" s="105"/>
    </row>
    <row r="159" ht="12.75">
      <c r="D159" s="105"/>
    </row>
    <row r="160" ht="12.75">
      <c r="D160" s="105"/>
    </row>
    <row r="161" ht="12.75">
      <c r="D161" s="105"/>
    </row>
    <row r="162" ht="12.75">
      <c r="D162" s="105"/>
    </row>
    <row r="163" ht="12.75">
      <c r="D163" s="105"/>
    </row>
    <row r="164" ht="12.75">
      <c r="D164" s="105"/>
    </row>
    <row r="165" ht="12.75">
      <c r="D165" s="105"/>
    </row>
    <row r="166" ht="12.75">
      <c r="D166" s="105"/>
    </row>
    <row r="167" ht="12.75">
      <c r="D167" s="105"/>
    </row>
    <row r="168" ht="12.75">
      <c r="D168" s="105"/>
    </row>
    <row r="169" ht="12.75">
      <c r="D169" s="105"/>
    </row>
    <row r="170" ht="12.75">
      <c r="D170" s="105"/>
    </row>
    <row r="171" ht="12.75">
      <c r="D171" s="105"/>
    </row>
    <row r="172" ht="12.75">
      <c r="D172" s="105"/>
    </row>
    <row r="173" ht="12.75">
      <c r="D173" s="105"/>
    </row>
    <row r="174" ht="12.75">
      <c r="D174" s="105"/>
    </row>
    <row r="175" ht="12.75">
      <c r="D175" s="105"/>
    </row>
    <row r="176" ht="12.75">
      <c r="D176" s="105"/>
    </row>
    <row r="177" ht="12.75">
      <c r="D177" s="105"/>
    </row>
    <row r="178" ht="12.75">
      <c r="D178" s="105"/>
    </row>
    <row r="179" ht="12.75">
      <c r="D179" s="105"/>
    </row>
    <row r="180" ht="12.75">
      <c r="D180" s="105"/>
    </row>
    <row r="181" ht="12.75">
      <c r="D181" s="105"/>
    </row>
    <row r="182" ht="12.75">
      <c r="D182" s="105"/>
    </row>
    <row r="183" ht="12.75">
      <c r="D183" s="105"/>
    </row>
    <row r="184" ht="12.75">
      <c r="D184" s="105"/>
    </row>
    <row r="185" ht="12.75">
      <c r="D185" s="105"/>
    </row>
    <row r="186" ht="12.75">
      <c r="D186" s="105"/>
    </row>
    <row r="187" ht="12.75">
      <c r="D187" s="105"/>
    </row>
    <row r="188" ht="12.75">
      <c r="D188" s="105"/>
    </row>
    <row r="189" ht="12.75">
      <c r="D189" s="105"/>
    </row>
    <row r="190" ht="12.75">
      <c r="D190" s="105"/>
    </row>
    <row r="191" ht="12.75">
      <c r="D191" s="105"/>
    </row>
    <row r="192" ht="12.75">
      <c r="D192" s="105"/>
    </row>
    <row r="193" ht="12.75">
      <c r="D193" s="105"/>
    </row>
    <row r="194" ht="12.75">
      <c r="D194" s="105"/>
    </row>
    <row r="195" ht="12.75">
      <c r="D195" s="105"/>
    </row>
    <row r="196" ht="12.75">
      <c r="D196" s="105"/>
    </row>
    <row r="197" ht="12.75">
      <c r="D197" s="105"/>
    </row>
    <row r="198" ht="12.75">
      <c r="D198" s="105"/>
    </row>
    <row r="199" ht="12.75">
      <c r="D199" s="105"/>
    </row>
    <row r="200" ht="12.75">
      <c r="D200" s="105"/>
    </row>
    <row r="201" ht="12.75">
      <c r="D201" s="105"/>
    </row>
    <row r="202" ht="12.75">
      <c r="D202" s="105"/>
    </row>
    <row r="203" ht="12.75">
      <c r="D203" s="105"/>
    </row>
    <row r="204" ht="12.75">
      <c r="D204" s="105"/>
    </row>
    <row r="205" ht="12.75">
      <c r="D205" s="105"/>
    </row>
    <row r="206" ht="12.75">
      <c r="D206" s="105"/>
    </row>
    <row r="207" ht="12.75">
      <c r="D207" s="105"/>
    </row>
    <row r="208" ht="12.75">
      <c r="D208" s="105"/>
    </row>
    <row r="209" ht="12.75">
      <c r="D209" s="105"/>
    </row>
    <row r="210" ht="12.75">
      <c r="D210" s="105"/>
    </row>
    <row r="211" ht="12.75">
      <c r="D211" s="105"/>
    </row>
    <row r="212" ht="12.75">
      <c r="D212" s="105"/>
    </row>
    <row r="213" ht="12.75">
      <c r="D213" s="105"/>
    </row>
    <row r="214" ht="12.75">
      <c r="D214" s="105"/>
    </row>
    <row r="215" ht="12.75">
      <c r="D215" s="105"/>
    </row>
    <row r="216" ht="12.75">
      <c r="D216" s="105"/>
    </row>
    <row r="217" ht="12.75">
      <c r="D217" s="105"/>
    </row>
    <row r="218" ht="12.75">
      <c r="D218" s="105"/>
    </row>
    <row r="219" ht="12.75">
      <c r="D219" s="105"/>
    </row>
    <row r="220" ht="12.75">
      <c r="D220" s="105"/>
    </row>
    <row r="221" ht="12.75">
      <c r="D221" s="105"/>
    </row>
    <row r="222" ht="12.75">
      <c r="D222" s="105"/>
    </row>
    <row r="223" ht="12.75">
      <c r="D223" s="105"/>
    </row>
    <row r="224" ht="12.75">
      <c r="D224" s="105"/>
    </row>
    <row r="225" ht="12.75">
      <c r="D225" s="105"/>
    </row>
    <row r="226" ht="12.75">
      <c r="D226" s="105"/>
    </row>
    <row r="227" ht="12.75">
      <c r="D227" s="105"/>
    </row>
    <row r="228" ht="12.75">
      <c r="D228" s="105"/>
    </row>
    <row r="229" ht="12.75">
      <c r="D229" s="105"/>
    </row>
    <row r="230" ht="12.75">
      <c r="D230" s="105"/>
    </row>
    <row r="231" ht="12.75">
      <c r="D231" s="105"/>
    </row>
    <row r="232" ht="12.75">
      <c r="D232" s="105"/>
    </row>
    <row r="233" ht="12.75">
      <c r="D233" s="105"/>
    </row>
    <row r="234" ht="12.75">
      <c r="D234" s="105"/>
    </row>
    <row r="235" ht="12.75">
      <c r="D235" s="105"/>
    </row>
    <row r="236" ht="12.75">
      <c r="D236" s="105"/>
    </row>
    <row r="237" ht="12.75">
      <c r="D237" s="105"/>
    </row>
    <row r="238" ht="12.75">
      <c r="D238" s="105"/>
    </row>
    <row r="239" ht="12.75">
      <c r="D239" s="105"/>
    </row>
    <row r="240" ht="12.75">
      <c r="D240" s="105"/>
    </row>
    <row r="241" ht="12.75">
      <c r="D241" s="105"/>
    </row>
    <row r="242" ht="12.75">
      <c r="D242" s="105"/>
    </row>
    <row r="243" ht="12.75">
      <c r="D243" s="105"/>
    </row>
    <row r="244" ht="12.75">
      <c r="D244" s="105"/>
    </row>
    <row r="245" ht="12.75">
      <c r="D245" s="105"/>
    </row>
    <row r="246" ht="12.75">
      <c r="D246" s="105"/>
    </row>
    <row r="247" ht="12.75">
      <c r="D247" s="105"/>
    </row>
    <row r="248" ht="12.75">
      <c r="D248" s="105"/>
    </row>
    <row r="249" ht="12.75">
      <c r="D249" s="105"/>
    </row>
    <row r="250" ht="12.75">
      <c r="D250" s="105"/>
    </row>
    <row r="251" ht="12.75">
      <c r="D251" s="105"/>
    </row>
    <row r="252" ht="12.75">
      <c r="D252" s="105"/>
    </row>
    <row r="253" ht="12.75">
      <c r="D253" s="105"/>
    </row>
    <row r="254" ht="12.75">
      <c r="D254" s="105"/>
    </row>
    <row r="255" ht="12.75">
      <c r="D255" s="105"/>
    </row>
    <row r="256" ht="12.75">
      <c r="D256" s="105"/>
    </row>
    <row r="257" ht="12.75">
      <c r="D257" s="105"/>
    </row>
    <row r="258" ht="12.75">
      <c r="D258" s="105"/>
    </row>
    <row r="259" ht="12.75">
      <c r="D259" s="105"/>
    </row>
    <row r="260" ht="12.75">
      <c r="D260" s="105"/>
    </row>
    <row r="261" ht="12.75">
      <c r="D261" s="105"/>
    </row>
    <row r="262" ht="12.75">
      <c r="D262" s="105"/>
    </row>
    <row r="263" ht="12.75">
      <c r="D263" s="105"/>
    </row>
    <row r="264" ht="12.75">
      <c r="D264" s="105"/>
    </row>
    <row r="265" ht="12.75">
      <c r="D265" s="105"/>
    </row>
    <row r="266" ht="12.75">
      <c r="D266" s="105"/>
    </row>
    <row r="267" ht="12.75">
      <c r="D267" s="105"/>
    </row>
    <row r="268" ht="12.75">
      <c r="D268" s="105"/>
    </row>
    <row r="269" ht="12.75">
      <c r="D269" s="105"/>
    </row>
    <row r="270" ht="12.75">
      <c r="D270" s="105"/>
    </row>
    <row r="271" ht="12.75">
      <c r="D271" s="105"/>
    </row>
    <row r="272" ht="12.75">
      <c r="D272" s="105"/>
    </row>
    <row r="273" ht="12.75">
      <c r="D273" s="105"/>
    </row>
    <row r="274" ht="12.75">
      <c r="D274" s="105"/>
    </row>
    <row r="275" ht="12.75">
      <c r="D275" s="105"/>
    </row>
    <row r="276" ht="12.75">
      <c r="D276" s="105"/>
    </row>
    <row r="277" ht="12.75">
      <c r="D277" s="105"/>
    </row>
    <row r="278" ht="12.75">
      <c r="D278" s="105"/>
    </row>
    <row r="279" ht="12.75">
      <c r="D279" s="105"/>
    </row>
    <row r="280" ht="12.75">
      <c r="D280" s="105"/>
    </row>
    <row r="281" ht="12.75">
      <c r="D281" s="105"/>
    </row>
    <row r="282" ht="12.75">
      <c r="D282" s="105"/>
    </row>
    <row r="283" ht="12.75">
      <c r="D283" s="105"/>
    </row>
    <row r="284" ht="12.75">
      <c r="D284" s="105"/>
    </row>
    <row r="285" ht="12.75">
      <c r="D285" s="105"/>
    </row>
    <row r="286" ht="12.75">
      <c r="D286" s="105"/>
    </row>
    <row r="287" ht="12.75">
      <c r="D287" s="105"/>
    </row>
    <row r="288" ht="12.75">
      <c r="D288" s="105"/>
    </row>
    <row r="289" ht="12.75">
      <c r="D289" s="105"/>
    </row>
    <row r="290" ht="12.75">
      <c r="D290" s="105"/>
    </row>
    <row r="291" ht="12.75">
      <c r="D291" s="105"/>
    </row>
    <row r="292" ht="12.75">
      <c r="D292" s="105"/>
    </row>
    <row r="293" ht="12.75">
      <c r="D293" s="105"/>
    </row>
    <row r="294" ht="12.75">
      <c r="D294" s="105"/>
    </row>
    <row r="295" ht="12.75">
      <c r="D295" s="105"/>
    </row>
    <row r="296" ht="12.75">
      <c r="D296" s="105"/>
    </row>
    <row r="297" ht="12.75">
      <c r="D297" s="105"/>
    </row>
    <row r="298" ht="12.75">
      <c r="D298" s="105"/>
    </row>
    <row r="299" ht="12.75">
      <c r="D299" s="105"/>
    </row>
    <row r="300" ht="12.75">
      <c r="D300" s="105"/>
    </row>
    <row r="301" ht="12.75">
      <c r="D301" s="105"/>
    </row>
    <row r="302" ht="12.75">
      <c r="D302" s="105"/>
    </row>
    <row r="303" ht="12.75">
      <c r="D303" s="105"/>
    </row>
    <row r="304" ht="12.75">
      <c r="D304" s="105"/>
    </row>
    <row r="305" ht="12.75">
      <c r="D305" s="105"/>
    </row>
    <row r="306" ht="12.75">
      <c r="D306" s="105"/>
    </row>
    <row r="307" ht="12.75">
      <c r="D307" s="105"/>
    </row>
    <row r="308" ht="12.75">
      <c r="D308" s="105"/>
    </row>
    <row r="309" ht="12.75">
      <c r="D309" s="105"/>
    </row>
    <row r="310" ht="12.75">
      <c r="D310" s="105"/>
    </row>
    <row r="311" ht="12.75">
      <c r="D311" s="105"/>
    </row>
    <row r="312" ht="12.75">
      <c r="D312" s="105"/>
    </row>
    <row r="313" ht="12.75">
      <c r="D313" s="105"/>
    </row>
    <row r="314" ht="12.75">
      <c r="D314" s="105"/>
    </row>
    <row r="315" ht="12.75">
      <c r="D315" s="105"/>
    </row>
    <row r="316" ht="12.75">
      <c r="D316" s="105"/>
    </row>
    <row r="317" ht="12.75">
      <c r="D317" s="105"/>
    </row>
    <row r="318" ht="12.75">
      <c r="D318" s="105"/>
    </row>
    <row r="319" ht="12.75">
      <c r="D319" s="105"/>
    </row>
    <row r="320" ht="12.75">
      <c r="D320" s="105"/>
    </row>
    <row r="321" ht="12.75">
      <c r="D321" s="105"/>
    </row>
    <row r="322" ht="12.75">
      <c r="D322" s="105"/>
    </row>
    <row r="323" ht="12.75">
      <c r="D323" s="105"/>
    </row>
    <row r="324" ht="12.75">
      <c r="D324" s="105"/>
    </row>
    <row r="325" ht="12.75">
      <c r="D325" s="105"/>
    </row>
    <row r="326" ht="12.75">
      <c r="D326" s="105"/>
    </row>
    <row r="327" ht="12.75">
      <c r="D327" s="105"/>
    </row>
    <row r="328" ht="12.75">
      <c r="D328" s="105"/>
    </row>
    <row r="329" ht="12.75">
      <c r="D329" s="105"/>
    </row>
    <row r="330" ht="12.75">
      <c r="D330" s="105"/>
    </row>
    <row r="331" ht="12.75">
      <c r="D331" s="105"/>
    </row>
    <row r="332" ht="12.75">
      <c r="D332" s="105"/>
    </row>
    <row r="333" ht="12.75">
      <c r="D333" s="105"/>
    </row>
    <row r="334" ht="12.75">
      <c r="D334" s="105"/>
    </row>
    <row r="335" ht="12.75">
      <c r="D335" s="105"/>
    </row>
    <row r="336" ht="12.75">
      <c r="D336" s="105"/>
    </row>
    <row r="337" ht="12.75">
      <c r="D337" s="105"/>
    </row>
    <row r="338" ht="12.75">
      <c r="D338" s="105"/>
    </row>
    <row r="339" ht="12.75">
      <c r="D339" s="105"/>
    </row>
    <row r="340" ht="12.75">
      <c r="D340" s="105"/>
    </row>
    <row r="341" ht="12.75">
      <c r="D341" s="105"/>
    </row>
    <row r="342" ht="12.75">
      <c r="D342" s="105"/>
    </row>
    <row r="343" ht="12.75">
      <c r="D343" s="105"/>
    </row>
    <row r="344" ht="12.75">
      <c r="D344" s="105"/>
    </row>
    <row r="345" ht="12.75">
      <c r="D345" s="105"/>
    </row>
    <row r="346" ht="12.75">
      <c r="D346" s="105"/>
    </row>
    <row r="347" ht="12.75">
      <c r="D347" s="105"/>
    </row>
    <row r="348" ht="12.75">
      <c r="D348" s="105"/>
    </row>
    <row r="349" ht="12.75">
      <c r="D349" s="105"/>
    </row>
    <row r="350" ht="12.75">
      <c r="D350" s="105"/>
    </row>
    <row r="351" ht="12.75">
      <c r="D351" s="105"/>
    </row>
    <row r="352" ht="12.75">
      <c r="D352" s="105"/>
    </row>
    <row r="353" ht="12.75">
      <c r="D353" s="105"/>
    </row>
    <row r="354" ht="12.75">
      <c r="D354" s="105"/>
    </row>
    <row r="355" ht="12.75">
      <c r="D355" s="105"/>
    </row>
    <row r="356" ht="12.75">
      <c r="D356" s="105"/>
    </row>
    <row r="357" ht="12.75">
      <c r="D357" s="105"/>
    </row>
    <row r="358" ht="12.75">
      <c r="D358" s="105"/>
    </row>
    <row r="359" ht="12.75">
      <c r="D359" s="105"/>
    </row>
    <row r="360" ht="12.75">
      <c r="D360" s="105"/>
    </row>
    <row r="361" ht="12.75">
      <c r="D361" s="105"/>
    </row>
    <row r="362" ht="12.75">
      <c r="D362" s="105"/>
    </row>
    <row r="363" ht="12.75">
      <c r="D363" s="105"/>
    </row>
    <row r="364" ht="12.75">
      <c r="D364" s="105"/>
    </row>
    <row r="365" ht="12.75">
      <c r="D365" s="105"/>
    </row>
    <row r="366" ht="12.75">
      <c r="D366" s="105"/>
    </row>
    <row r="367" ht="12.75">
      <c r="D367" s="105"/>
    </row>
    <row r="368" ht="12.75">
      <c r="D368" s="105"/>
    </row>
    <row r="369" ht="12.75">
      <c r="D369" s="105"/>
    </row>
    <row r="370" ht="12.75">
      <c r="D370" s="105"/>
    </row>
    <row r="371" ht="12.75">
      <c r="D371" s="105"/>
    </row>
    <row r="372" ht="12.75">
      <c r="D372" s="105"/>
    </row>
    <row r="373" ht="12.75">
      <c r="D373" s="105"/>
    </row>
    <row r="374" ht="12.75">
      <c r="D374" s="105"/>
    </row>
    <row r="375" ht="12.75">
      <c r="D375" s="105"/>
    </row>
    <row r="376" ht="12.75">
      <c r="D376" s="105"/>
    </row>
    <row r="377" ht="12.75">
      <c r="D377" s="105"/>
    </row>
    <row r="378" ht="12.75">
      <c r="D378" s="105"/>
    </row>
    <row r="379" ht="12.75">
      <c r="D379" s="105"/>
    </row>
    <row r="380" ht="12.75">
      <c r="D380" s="105"/>
    </row>
    <row r="381" ht="12.75">
      <c r="D381" s="105"/>
    </row>
    <row r="382" ht="12.75">
      <c r="D382" s="105"/>
    </row>
    <row r="383" ht="12.75">
      <c r="D383" s="105"/>
    </row>
    <row r="384" ht="12.75">
      <c r="D384" s="105"/>
    </row>
    <row r="385" ht="12.75">
      <c r="D385" s="105"/>
    </row>
    <row r="386" ht="12.75">
      <c r="D386" s="105"/>
    </row>
    <row r="387" ht="12.75">
      <c r="D387" s="105"/>
    </row>
    <row r="388" ht="12.75">
      <c r="D388" s="105"/>
    </row>
    <row r="389" ht="12.75">
      <c r="D389" s="105"/>
    </row>
    <row r="390" ht="12.75">
      <c r="D390" s="105"/>
    </row>
    <row r="391" ht="12.75">
      <c r="D391" s="105"/>
    </row>
    <row r="392" ht="12.75">
      <c r="D392" s="105"/>
    </row>
    <row r="393" ht="12.75">
      <c r="D393" s="105"/>
    </row>
    <row r="394" ht="12.75">
      <c r="D394" s="105"/>
    </row>
    <row r="395" ht="12.75">
      <c r="D395" s="105"/>
    </row>
    <row r="396" ht="12.75">
      <c r="D396" s="105"/>
    </row>
  </sheetData>
  <autoFilter ref="B6:U141">
    <sortState ref="B7:U396">
      <sortCondition sortBy="value" ref="B7:B396"/>
    </sortState>
  </autoFilter>
  <mergeCells count="2">
    <mergeCell ref="AA7:AE7"/>
    <mergeCell ref="W6:AE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shop_x0020_Date xmlns="0d59f44f-932d-48e0-83db-99a921fb491f">2022-12-01</Workshop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0E0C34BED4FC40B4913111E8F711BE" ma:contentTypeVersion="2" ma:contentTypeDescription="Create a new document." ma:contentTypeScope="" ma:versionID="009644db6c2144f7225cab7df51a2935">
  <xsd:schema xmlns:xsd="http://www.w3.org/2001/XMLSchema" xmlns:xs="http://www.w3.org/2001/XMLSchema" xmlns:p="http://schemas.microsoft.com/office/2006/metadata/properties" xmlns:ns2="0d59f44f-932d-48e0-83db-99a921fb491f" targetNamespace="http://schemas.microsoft.com/office/2006/metadata/properties" ma:root="true" ma:fieldsID="7a2ae498b548801e3b66603a6b914e69" ns2:_="">
    <xsd:import namespace="0d59f44f-932d-48e0-83db-99a921fb491f"/>
    <xsd:element name="properties">
      <xsd:complexType>
        <xsd:sequence>
          <xsd:element name="documentManagement">
            <xsd:complexType>
              <xsd:all>
                <xsd:element ref="ns2:Workshop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f44f-932d-48e0-83db-99a921fb491f" elementFormDefault="qualified">
    <xsd:import namespace="http://schemas.microsoft.com/office/2006/documentManagement/types"/>
    <xsd:import namespace="http://schemas.microsoft.com/office/infopath/2007/PartnerControls"/>
    <xsd:element name="Workshop_x0020_Date" ma:index="8" nillable="true" ma:displayName="Workshop Date" ma:default="Other" ma:format="Dropdown" ma:internalName="Workshop_x0020_Date">
      <xsd:simpleType>
        <xsd:restriction base="dms:Choice">
          <xsd:enumeration value="2022-07-21"/>
          <xsd:enumeration value="2022-08-16"/>
          <xsd:enumeration value="2022-08-31"/>
          <xsd:enumeration value="2022-09-08"/>
          <xsd:enumeration value="2022-09-22"/>
          <xsd:enumeration value="2022-10-05"/>
          <xsd:enumeration value="2022-10-12"/>
          <xsd:enumeration value="2022-10-19"/>
          <xsd:enumeration value="2022-10-26"/>
          <xsd:enumeration value="2022-11-02"/>
          <xsd:enumeration value="2022-11-09"/>
          <xsd:enumeration value="2022-11-30"/>
          <xsd:enumeration value="2022-12-01"/>
          <xsd:enumeration value="2022-12-08"/>
          <xsd:enumeration value="2022-12-14"/>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A5842B30-82DF-4C6A-81B9-94F389A571D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d59f44f-932d-48e0-83db-99a921fb491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67885BB-2A82-4099-8707-DC962C7BE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f44f-932d-48e0-83db-99a921fb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Burczak,Sarah E (BPA) - PS-6</cp:lastModifiedBy>
  <cp:lastPrinted>2016-08-06T00:15:30Z</cp:lastPrinted>
  <dcterms:created xsi:type="dcterms:W3CDTF">2012-09-13T22:14:00Z</dcterms:created>
  <dcterms:modified xsi:type="dcterms:W3CDTF">2022-11-29T16:25:55Z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0x0101008B0E0C34BED4FC40B4913111E8F711BE</vt:lpwstr>
  </property>
  <property fmtid="{D5CDD505-2E9C-101B-9397-08002B2CF9AE}" pid="3" name="Order">
    <vt:r8>2000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