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80" yWindow="444" windowWidth="13884" windowHeight="7896" activeTab="0"/>
  </bookViews>
  <sheets>
    <sheet name="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1 year post Utility History" sheetId="8" r:id="rId6"/>
    <sheet name="Sheet2" sheetId="9" state="hidden" r:id="rId7"/>
  </sheets>
  <definedNames>
    <definedName name="Locations">'Crops'!$A$1:$L$1</definedName>
    <definedName name="_xlnm.Print_Area" localSheetId="0">'Eligibility Info'!$A$1:$G$76</definedName>
  </definedNames>
  <calcPr calcId="162913"/>
</workbook>
</file>

<file path=xl/comments1.xml><?xml version="1.0" encoding="utf-8"?>
<comments xmlns="http://schemas.openxmlformats.org/spreadsheetml/2006/main">
  <authors>
    <author>rcs8556</author>
    <author>BPA User</author>
  </authors>
  <commentList>
    <comment ref="A31" authorId="0">
      <text>
        <r>
          <rPr>
            <b/>
            <sz val="8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rFont val="Tahoma"/>
            <family val="2"/>
          </rPr>
          <t xml:space="preserve">
</t>
        </r>
      </text>
    </comment>
    <comment ref="C63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<sst xmlns="http://schemas.openxmlformats.org/spreadsheetml/2006/main" count="5119" uniqueCount="293">
  <si>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</si>
  <si>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</si>
  <si>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</si>
  <si>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</si>
  <si>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</si>
  <si>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</si>
  <si>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</si>
  <si>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</si>
  <si>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</si>
  <si>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</si>
  <si>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</si>
  <si>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</si>
  <si>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</si>
  <si>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</si>
  <si>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</si>
  <si>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</si>
  <si>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</si>
  <si>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</si>
  <si>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</si>
  <si>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</si>
  <si>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</si>
  <si>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</si>
  <si>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</si>
  <si>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</si>
  <si>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</si>
  <si>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</si>
  <si>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</si>
  <si>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</si>
  <si>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</si>
  <si>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</si>
  <si>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</si>
  <si>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</si>
  <si>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</si>
  <si>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</si>
  <si>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</si>
  <si>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</si>
  <si>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</si>
  <si>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</si>
  <si>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</si>
  <si>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</si>
  <si>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</si>
  <si>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</si>
  <si>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</si>
  <si>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</si>
  <si>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</si>
  <si>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</si>
  <si>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</si>
  <si>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</si>
  <si>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</si>
  <si>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</si>
  <si>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</si>
  <si>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</si>
  <si>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</si>
  <si>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</si>
  <si>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</si>
  <si>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</si>
  <si>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</si>
  <si>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</si>
  <si>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</si>
  <si>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</si>
  <si>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</si>
  <si>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</si>
  <si>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</si>
  <si>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</si>
  <si>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</si>
  <si>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</si>
  <si>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</si>
  <si>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</si>
  <si>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</si>
  <si>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</si>
  <si>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</si>
  <si>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</si>
  <si>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</si>
  <si>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</si>
  <si>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</si>
  <si>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</si>
  <si>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</si>
  <si>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</si>
  <si>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</si>
  <si>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</si>
  <si>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</si>
  <si>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</si>
  <si>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</si>
  <si>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</si>
  <si>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</si>
  <si>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</si>
  <si>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</si>
  <si>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</si>
  <si>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</si>
  <si>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</si>
  <si>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</si>
  <si>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</si>
  <si>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</si>
  <si>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</si>
  <si>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</si>
  <si>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</si>
  <si>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</si>
  <si>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</si>
  <si>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</si>
  <si>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</si>
  <si>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</si>
  <si>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</si>
  <si>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</si>
  <si>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</si>
  <si>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</si>
  <si>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</si>
  <si>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</si>
  <si>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</si>
  <si>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</si>
  <si>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</si>
  <si>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</si>
  <si>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</si>
  <si>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</si>
  <si>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</si>
  <si>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</si>
  <si>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</si>
  <si>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</si>
  <si>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</si>
  <si>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</si>
  <si>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</si>
  <si>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</si>
  <si>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</si>
  <si>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</si>
  <si>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</si>
  <si>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</si>
  <si>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</si>
  <si>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</si>
  <si>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</si>
  <si>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</si>
  <si>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B.  MOTOR DATA</t>
  </si>
  <si>
    <t>gpm</t>
  </si>
  <si>
    <t>psi gauge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</si>
  <si>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</si>
  <si>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</si>
  <si>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</si>
  <si>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</si>
  <si>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</si>
  <si>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</si>
  <si>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</si>
  <si>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</si>
  <si>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</si>
  <si>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</si>
  <si>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</si>
  <si>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</si>
  <si>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</si>
  <si>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</si>
  <si>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</si>
  <si>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</si>
  <si>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</si>
  <si>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</si>
  <si>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</si>
  <si>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</si>
  <si>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</si>
  <si>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</si>
  <si>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</si>
  <si>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</si>
  <si>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</si>
  <si>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</si>
  <si>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</si>
  <si>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</si>
  <si>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</si>
  <si>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</si>
  <si>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</si>
  <si>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</si>
  <si>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</si>
  <si>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</si>
  <si>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</si>
  <si>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</si>
  <si>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</si>
  <si>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</si>
  <si>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</si>
  <si>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</si>
  <si>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</si>
  <si>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</si>
  <si>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</si>
  <si>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</si>
  <si>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</si>
  <si>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</si>
  <si>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</si>
  <si>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</si>
  <si>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</si>
  <si>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</si>
  <si>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</si>
  <si>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</si>
  <si>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</si>
  <si>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Version Date: 9/25/2013</t>
  </si>
  <si>
    <t>Use this tool to determine the deemed energy savings related to VFDs installed on Turbine Pumps in Ag pumping applications.</t>
  </si>
  <si>
    <t>Date of VFD Installation:</t>
  </si>
  <si>
    <t>American Pump</t>
  </si>
  <si>
    <t>Rated Load</t>
  </si>
  <si>
    <t>Units (kW or HP)</t>
  </si>
  <si>
    <t>Equipment load as percentage of metered load</t>
  </si>
  <si>
    <t>HP</t>
  </si>
  <si>
    <t>TOTALS =</t>
  </si>
  <si>
    <t>Estimated hours of Operation (for pivots assume 33% run time)</t>
  </si>
  <si>
    <t>Equipment Description</t>
  </si>
  <si>
    <t>kWh/HP</t>
  </si>
  <si>
    <t>AGRICUTURE TURBINE PUMP VFD DEEMED SAVINGS TOOL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</si>
  <si>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</si>
  <si>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</si>
  <si>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</si>
  <si>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</si>
  <si>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</si>
  <si>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</si>
  <si>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</si>
  <si>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</si>
  <si>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</si>
  <si>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</si>
  <si>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</si>
  <si>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</si>
  <si>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</si>
  <si>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Irrigation System type</t>
  </si>
  <si>
    <t>1 year post installation of VFD</t>
  </si>
  <si>
    <t>Metered kWh</t>
  </si>
  <si>
    <t>Crops grown</t>
  </si>
  <si>
    <t>Acres</t>
  </si>
  <si>
    <t>E.  CROP AND IRRIGATION SYSTEM TYPE DATA</t>
  </si>
  <si>
    <t>Year</t>
  </si>
  <si>
    <t>$/kWh</t>
  </si>
  <si>
    <t>Please fill in all of the green highlighted fields.</t>
  </si>
  <si>
    <t>End gun booster pump (pivot 2)</t>
  </si>
  <si>
    <t>123-abc</t>
  </si>
  <si>
    <t>Pivot 2 (10 towers at 1.5 HP each)</t>
  </si>
  <si>
    <t>Pivot 1 (6 towers at 1 HP each)</t>
  </si>
  <si>
    <t>pivot with drops</t>
  </si>
  <si>
    <t xml:space="preserve">   Estimated Date of VFD Installation:</t>
  </si>
  <si>
    <t xml:space="preserve">   Irrigator Contact Name: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</si>
  <si>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</si>
  <si>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</si>
  <si>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</si>
  <si>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</si>
  <si>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</si>
  <si>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Total Rated HP on meter (enter value from below):</t>
  </si>
  <si>
    <t xml:space="preserve">   Rated Head (or TDH) (nameplate or curve):</t>
  </si>
  <si>
    <t xml:space="preserve">   Rated Flow (from nameplate or curve):</t>
  </si>
  <si>
    <t xml:space="preserve">   Variation in Flow requirements during season:</t>
  </si>
  <si>
    <t xml:space="preserve">   Variation in Head during season:</t>
  </si>
  <si>
    <t xml:space="preserve">   Simple Payback with incentive =</t>
  </si>
  <si>
    <t>wheat, alfalfa</t>
  </si>
  <si>
    <t>360, 240</t>
  </si>
  <si>
    <t xml:space="preserve">   Estimated Lift (feet):</t>
  </si>
  <si>
    <t xml:space="preserve">   Pump Depth (feet):</t>
  </si>
  <si>
    <t xml:space="preserve">   Lowest Expected Lift:</t>
  </si>
  <si>
    <t xml:space="preserve">   Discharge pressure Maximum Lift (psi):</t>
  </si>
  <si>
    <t xml:space="preserve">   Discharge pressure Minimum lift (psi):</t>
  </si>
  <si>
    <t>If any questions, please call Tom Osborn at 509-527-6211</t>
  </si>
  <si>
    <t>years</t>
  </si>
  <si>
    <t>?</t>
  </si>
  <si>
    <t>Happy Coop</t>
  </si>
  <si>
    <t xml:space="preserve">   Melded Average Cost per kWh:</t>
  </si>
  <si>
    <t>ENTER THE FOLLOWING VALUES IN THE DEEMED MEASURE UPLOAD:</t>
  </si>
  <si>
    <t>QUANTITY (COLUMN D)=</t>
  </si>
  <si>
    <t>CALCULATOR SAVINGS PER UNIT (COLUMN R)</t>
  </si>
  <si>
    <t>REFERENCE NUMBER (COLUMN C)=</t>
  </si>
  <si>
    <t>Motor Load Factor</t>
  </si>
  <si>
    <t>Estimated Annual Energy Consumption (kWh)</t>
  </si>
  <si>
    <t>Annual KWH usage (include all meters that are related to this pump station)</t>
  </si>
  <si>
    <t xml:space="preserve">   Estimated Annual Energy Usage</t>
  </si>
  <si>
    <t>Estimated Usage Total =</t>
  </si>
  <si>
    <t xml:space="preserve">   Incremental Cost of VFD =</t>
  </si>
  <si>
    <t>C.  PUMP DATA</t>
  </si>
  <si>
    <t xml:space="preserve">   Pump Manufacturer:</t>
  </si>
  <si>
    <t xml:space="preserve">   Pump Model:</t>
  </si>
  <si>
    <t xml:space="preserve">   Pump Type (Centrifugal or Turbine):</t>
  </si>
  <si>
    <t>Turbine</t>
  </si>
  <si>
    <t>variation in head requirements of at least 10% percent for turbines and 20% for Centrifugal</t>
  </si>
  <si>
    <t xml:space="preserve">Variation in flow must be at least 20% percent for Turbines, or </t>
  </si>
  <si>
    <t>Use this tool to determine the deemed energy savings related to VFDs installed on new pumping plant installations for Ag applications.</t>
  </si>
  <si>
    <t>Version Date: 7/11/2018</t>
  </si>
  <si>
    <t>--Select Pump Type--</t>
  </si>
  <si>
    <t>Centrifugal</t>
  </si>
  <si>
    <t xml:space="preserve">   Site Savings Rate (kWH/HP)</t>
  </si>
  <si>
    <t xml:space="preserve">   New Construction Pump VFD Incentive</t>
  </si>
  <si>
    <t xml:space="preserve">   New Construction Pump VFD Incentive Rate ($/HP)</t>
  </si>
  <si>
    <t>AMDMC40205</t>
  </si>
  <si>
    <t>AMDMC40204</t>
  </si>
  <si>
    <t>Main Pump (where VFD to be installed)</t>
  </si>
  <si>
    <t>kWh 2019</t>
  </si>
  <si>
    <t xml:space="preserve">   Highest Expected Lift (or inlet pressure in feet):</t>
  </si>
  <si>
    <t xml:space="preserve">   Highest Expected Flow (gpm):</t>
  </si>
  <si>
    <t xml:space="preserve">   Lowest Expected Flow (gpm):</t>
  </si>
  <si>
    <t xml:space="preserve">   Highest Total Dynamic Head (ft):</t>
  </si>
  <si>
    <t xml:space="preserve">   Lowest Total Dynamic Head (ft):</t>
  </si>
  <si>
    <t>Ref No</t>
  </si>
  <si>
    <r>
      <t xml:space="preserve">AGRICULTURE </t>
    </r>
    <r>
      <rPr>
        <b/>
        <u val="single"/>
        <sz val="12"/>
        <rFont val="Arial"/>
        <family val="2"/>
      </rPr>
      <t>NEW CONSTRUCTION</t>
    </r>
    <r>
      <rPr>
        <b/>
        <sz val="12"/>
        <rFont val="Arial"/>
        <family val="2"/>
      </rPr>
      <t xml:space="preserve"> TURBINE AND CENTRIFUGAL PUMP VFD CALCULATOR</t>
    </r>
  </si>
  <si>
    <t>Bobs New Farm</t>
  </si>
  <si>
    <t>Dusty Hills</t>
  </si>
  <si>
    <t>Centrifugal Booster Pump (if any)</t>
  </si>
  <si>
    <t xml:space="preserve">   Irrigation Pump Rated HP for VFD:</t>
  </si>
  <si>
    <t>D.  METER USAGE ESTIMATES</t>
  </si>
  <si>
    <t xml:space="preserve">   Site Annual Energy Savings (kWh/HP*HP)</t>
  </si>
  <si>
    <t>F.  DEEMED ENERGY SAVINGS AND INCENTIVE</t>
  </si>
  <si>
    <t>(G43)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</si>
</sst>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m\ d\,\ yyyy"/>
    <numFmt numFmtId="166" formatCode="0.0%"/>
    <numFmt numFmtId="167" formatCode="0_);\(0\)"/>
    <numFmt numFmtId="168" formatCode="0.0"/>
  </numFmts>
  <fonts count="2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9" fillId="0" borderId="0" xfId="0" applyFont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/>
    </xf>
    <xf numFmtId="1" fontId="8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37" fontId="1" fillId="2" borderId="1" xfId="18" applyNumberFormat="1" applyFont="1" applyFill="1" applyBorder="1" applyAlignment="1">
      <alignment horizontal="center"/>
    </xf>
    <xf numFmtId="5" fontId="1" fillId="2" borderId="1" xfId="16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8" fillId="3" borderId="1" xfId="18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12" fillId="3" borderId="0" xfId="0" applyFont="1" applyFill="1"/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>
      <alignment horizontal="center"/>
    </xf>
    <xf numFmtId="166" fontId="0" fillId="0" borderId="1" xfId="15" applyNumberFormat="1" applyFont="1" applyBorder="1" applyAlignment="1" applyProtection="1">
      <alignment horizontal="center"/>
      <protection/>
    </xf>
    <xf numFmtId="9" fontId="4" fillId="4" borderId="1" xfId="15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5" fontId="13" fillId="3" borderId="1" xfId="16" applyNumberFormat="1" applyFont="1" applyFill="1" applyBorder="1" applyAlignment="1">
      <alignment horizontal="center"/>
    </xf>
    <xf numFmtId="167" fontId="0" fillId="3" borderId="1" xfId="18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7" fontId="0" fillId="4" borderId="1" xfId="18" applyNumberFormat="1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0" xfId="0" applyFont="1" applyFill="1"/>
    <xf numFmtId="0" fontId="0" fillId="5" borderId="0" xfId="0" applyFill="1"/>
    <xf numFmtId="0" fontId="15" fillId="0" borderId="0" xfId="0" applyFont="1" applyAlignment="1" applyProtection="1">
      <alignment horizontal="left"/>
      <protection/>
    </xf>
    <xf numFmtId="3" fontId="0" fillId="3" borderId="1" xfId="0" applyNumberFormat="1" applyFont="1" applyFill="1" applyBorder="1" applyAlignment="1">
      <alignment horizontal="center" wrapText="1"/>
    </xf>
    <xf numFmtId="0" fontId="18" fillId="6" borderId="0" xfId="0" applyFont="1" applyFill="1"/>
    <xf numFmtId="0" fontId="19" fillId="7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6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39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4" xfId="0" applyBorder="1"/>
    <xf numFmtId="0" fontId="0" fillId="8" borderId="4" xfId="0" applyFont="1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3" fontId="1" fillId="0" borderId="1" xfId="18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9" fontId="1" fillId="0" borderId="1" xfId="0" applyNumberFormat="1" applyFont="1" applyFill="1" applyBorder="1" applyAlignment="1">
      <alignment horizontal="center"/>
    </xf>
    <xf numFmtId="0" fontId="20" fillId="0" borderId="0" xfId="0" applyFont="1"/>
    <xf numFmtId="0" fontId="0" fillId="0" borderId="0" xfId="0" quotePrefix="1"/>
    <xf numFmtId="49" fontId="10" fillId="0" borderId="0" xfId="0" applyNumberFormat="1" applyFont="1"/>
    <xf numFmtId="0" fontId="10" fillId="0" borderId="0" xfId="0" applyFont="1"/>
    <xf numFmtId="168" fontId="1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  <protection/>
    </xf>
    <xf numFmtId="0" fontId="0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2.7109375" style="0" customWidth="1"/>
    <col min="2" max="2" width="13.28125" style="0" customWidth="1"/>
    <col min="3" max="3" width="24.421875" style="9" customWidth="1"/>
    <col min="4" max="5" width="16.57421875" style="0" customWidth="1"/>
    <col min="6" max="6" width="16.421875" style="0" customWidth="1"/>
    <col min="7" max="7" width="16.00390625" style="0" customWidth="1"/>
    <col min="8" max="8" width="15.7109375" style="3" customWidth="1"/>
    <col min="9" max="9" width="15.28125" style="0" customWidth="1"/>
  </cols>
  <sheetData>
    <row r="1" spans="1:6" ht="15.6">
      <c r="A1" s="1"/>
      <c r="B1" s="47" t="s">
        <v>284</v>
      </c>
      <c r="F1" s="7"/>
    </row>
    <row r="2" spans="2:5" ht="12.75">
      <c r="B2" s="6"/>
      <c r="C2" s="75"/>
      <c r="E2" s="17" t="s">
        <v>268</v>
      </c>
    </row>
    <row r="3" spans="1:5" ht="15.6">
      <c r="A3" s="56" t="s">
        <v>219</v>
      </c>
      <c r="B3" s="57"/>
      <c r="C3" s="58"/>
      <c r="E3" s="17"/>
    </row>
    <row r="4" spans="1:2" ht="12.75">
      <c r="A4" s="84" t="s">
        <v>267</v>
      </c>
      <c r="B4" s="6"/>
    </row>
    <row r="5" ht="12.75">
      <c r="I5" s="1"/>
    </row>
    <row r="6" ht="12.75">
      <c r="A6" s="5" t="s">
        <v>179</v>
      </c>
    </row>
    <row r="7" spans="1:3" ht="12.75">
      <c r="A7" s="1" t="s">
        <v>225</v>
      </c>
      <c r="C7" s="49">
        <v>43405</v>
      </c>
    </row>
    <row r="8" spans="1:9" ht="12.75">
      <c r="A8" s="1" t="s">
        <v>226</v>
      </c>
      <c r="C8" s="50" t="s">
        <v>285</v>
      </c>
      <c r="F8" s="1"/>
      <c r="H8" s="4"/>
      <c r="I8" s="2"/>
    </row>
    <row r="9" spans="1:9" ht="12.75">
      <c r="A9" s="1" t="s">
        <v>227</v>
      </c>
      <c r="C9" s="50" t="s">
        <v>286</v>
      </c>
      <c r="D9" s="2"/>
      <c r="I9" s="2"/>
    </row>
    <row r="10" spans="1:9" ht="12.75">
      <c r="A10" s="1" t="s">
        <v>228</v>
      </c>
      <c r="C10" s="50" t="s">
        <v>184</v>
      </c>
      <c r="D10" s="2"/>
      <c r="I10" s="2"/>
    </row>
    <row r="11" spans="1:9" ht="12.75">
      <c r="A11" s="1" t="s">
        <v>229</v>
      </c>
      <c r="C11" s="50" t="s">
        <v>248</v>
      </c>
      <c r="D11" s="2"/>
      <c r="E11" s="1"/>
      <c r="G11" s="4"/>
      <c r="I11" s="2"/>
    </row>
    <row r="12" spans="1:4" ht="12.75">
      <c r="A12" s="19" t="s">
        <v>230</v>
      </c>
      <c r="C12" s="50">
        <v>123456</v>
      </c>
      <c r="D12" s="2"/>
    </row>
    <row r="13" spans="1:4" ht="12.75">
      <c r="A13" s="19" t="s">
        <v>231</v>
      </c>
      <c r="C13" s="50">
        <v>54123</v>
      </c>
      <c r="D13" s="2"/>
    </row>
    <row r="14" spans="1:4" ht="12.75">
      <c r="A14" s="89" t="s">
        <v>257</v>
      </c>
      <c r="C14" s="48">
        <f>G51</f>
        <v>654286.387</v>
      </c>
      <c r="D14" s="2" t="s">
        <v>133</v>
      </c>
    </row>
    <row r="15" spans="1:4" ht="12.75">
      <c r="A15" s="19" t="s">
        <v>249</v>
      </c>
      <c r="C15" s="61">
        <v>0.065</v>
      </c>
      <c r="D15" s="14" t="s">
        <v>218</v>
      </c>
    </row>
    <row r="16" ht="12.75">
      <c r="C16" s="39"/>
    </row>
    <row r="17" spans="1:3" ht="12.75">
      <c r="A17" s="6" t="s">
        <v>129</v>
      </c>
      <c r="C17" s="39"/>
    </row>
    <row r="18" spans="1:4" ht="12.75">
      <c r="A18" s="89" t="s">
        <v>288</v>
      </c>
      <c r="C18" s="50">
        <v>400</v>
      </c>
      <c r="D18" s="14" t="s">
        <v>192</v>
      </c>
    </row>
    <row r="19" spans="1:4" ht="12.75">
      <c r="A19" s="19" t="s">
        <v>232</v>
      </c>
      <c r="C19" s="38">
        <f>B51</f>
        <v>473</v>
      </c>
      <c r="D19" s="14" t="s">
        <v>192</v>
      </c>
    </row>
    <row r="20" spans="1:3" ht="12.75">
      <c r="A20" s="1"/>
      <c r="C20" s="39"/>
    </row>
    <row r="21" spans="1:3" ht="12.75">
      <c r="A21" s="6" t="s">
        <v>260</v>
      </c>
      <c r="C21" s="15"/>
    </row>
    <row r="22" spans="1:4" ht="12.75">
      <c r="A22" s="89" t="s">
        <v>263</v>
      </c>
      <c r="C22" s="50" t="s">
        <v>269</v>
      </c>
      <c r="D22" s="96"/>
    </row>
    <row r="23" spans="1:3" ht="12.75">
      <c r="A23" s="89" t="s">
        <v>261</v>
      </c>
      <c r="C23" s="50" t="s">
        <v>188</v>
      </c>
    </row>
    <row r="24" spans="1:3" ht="12.75">
      <c r="A24" s="89" t="s">
        <v>262</v>
      </c>
      <c r="C24" s="50" t="s">
        <v>221</v>
      </c>
    </row>
    <row r="25" spans="1:4" ht="12.75">
      <c r="A25" s="19" t="s">
        <v>233</v>
      </c>
      <c r="C25" s="51">
        <v>550</v>
      </c>
      <c r="D25" s="1" t="s">
        <v>132</v>
      </c>
    </row>
    <row r="26" spans="1:4" ht="12.75">
      <c r="A26" s="1" t="s">
        <v>234</v>
      </c>
      <c r="C26" s="52">
        <v>2000</v>
      </c>
      <c r="D26" s="1" t="s">
        <v>130</v>
      </c>
    </row>
    <row r="27" spans="1:4" ht="12.75">
      <c r="A27" s="19" t="s">
        <v>241</v>
      </c>
      <c r="C27" s="52">
        <v>400</v>
      </c>
      <c r="D27" s="1" t="s">
        <v>132</v>
      </c>
    </row>
    <row r="28" spans="1:4" ht="12.75">
      <c r="A28" s="19" t="s">
        <v>240</v>
      </c>
      <c r="C28" s="53">
        <v>360</v>
      </c>
      <c r="D28" s="1" t="s">
        <v>132</v>
      </c>
    </row>
    <row r="29" spans="1:4" ht="12.75">
      <c r="A29" s="89" t="s">
        <v>278</v>
      </c>
      <c r="C29" s="53">
        <v>360</v>
      </c>
      <c r="D29" s="1" t="s">
        <v>132</v>
      </c>
    </row>
    <row r="30" spans="1:4" ht="12.75">
      <c r="A30" s="19" t="s">
        <v>242</v>
      </c>
      <c r="C30" s="53">
        <v>300</v>
      </c>
      <c r="D30" s="1" t="s">
        <v>132</v>
      </c>
    </row>
    <row r="31" spans="1:4" ht="12.75">
      <c r="A31" s="19" t="s">
        <v>243</v>
      </c>
      <c r="C31" s="53">
        <v>105</v>
      </c>
      <c r="D31" s="1" t="s">
        <v>131</v>
      </c>
    </row>
    <row r="32" spans="1:4" ht="12.75">
      <c r="A32" s="19" t="s">
        <v>244</v>
      </c>
      <c r="C32" s="53">
        <v>90</v>
      </c>
      <c r="D32" s="1" t="s">
        <v>131</v>
      </c>
    </row>
    <row r="33" spans="1:4" ht="12.75">
      <c r="A33" s="89" t="s">
        <v>279</v>
      </c>
      <c r="C33" s="53">
        <v>2350</v>
      </c>
      <c r="D33" s="19" t="s">
        <v>130</v>
      </c>
    </row>
    <row r="34" spans="1:4" ht="12.75">
      <c r="A34" s="89" t="s">
        <v>280</v>
      </c>
      <c r="C34" s="53">
        <v>1900</v>
      </c>
      <c r="D34" s="19" t="s">
        <v>130</v>
      </c>
    </row>
    <row r="35" spans="1:4" ht="12.75">
      <c r="A35" s="89" t="s">
        <v>281</v>
      </c>
      <c r="C35" s="91">
        <f>C29+C31*2.31</f>
        <v>602.55</v>
      </c>
      <c r="D35" s="19" t="s">
        <v>132</v>
      </c>
    </row>
    <row r="36" spans="1:4" ht="12.75">
      <c r="A36" s="89" t="s">
        <v>282</v>
      </c>
      <c r="C36" s="91">
        <f>C30+C32*2.31</f>
        <v>507.9</v>
      </c>
      <c r="D36" s="19" t="s">
        <v>132</v>
      </c>
    </row>
    <row r="37" spans="1:4" ht="12.75">
      <c r="A37" s="1" t="s">
        <v>235</v>
      </c>
      <c r="C37" s="60">
        <f>(C33-C34)/C26</f>
        <v>0.225</v>
      </c>
      <c r="D37" s="89" t="s">
        <v>266</v>
      </c>
    </row>
    <row r="38" spans="1:4" ht="12.75">
      <c r="A38" s="1" t="s">
        <v>236</v>
      </c>
      <c r="C38" s="60">
        <f>(C35-C36)/C25</f>
        <v>0.17209090909090904</v>
      </c>
      <c r="D38" s="89" t="s">
        <v>265</v>
      </c>
    </row>
    <row r="39" spans="1:4" ht="12.75">
      <c r="A39" s="1"/>
      <c r="C39"/>
      <c r="D39" s="1"/>
    </row>
    <row r="40" spans="1:4" ht="12.75">
      <c r="A40" s="5" t="s">
        <v>289</v>
      </c>
      <c r="C40"/>
      <c r="D40" s="1"/>
    </row>
    <row r="41" spans="1:4" ht="12.75">
      <c r="A41" s="14"/>
      <c r="C41"/>
      <c r="D41" s="1"/>
    </row>
    <row r="42" spans="1:7" s="18" customFormat="1" ht="52.8">
      <c r="A42" s="27" t="s">
        <v>195</v>
      </c>
      <c r="B42" s="25" t="s">
        <v>189</v>
      </c>
      <c r="C42" s="25" t="s">
        <v>190</v>
      </c>
      <c r="D42" s="24" t="s">
        <v>191</v>
      </c>
      <c r="E42" s="87" t="s">
        <v>254</v>
      </c>
      <c r="F42" s="26" t="s">
        <v>194</v>
      </c>
      <c r="G42" s="88" t="s">
        <v>255</v>
      </c>
    </row>
    <row r="43" spans="1:9" ht="12.75">
      <c r="A43" s="101" t="s">
        <v>276</v>
      </c>
      <c r="B43" s="50">
        <v>400</v>
      </c>
      <c r="C43" s="22" t="s">
        <v>192</v>
      </c>
      <c r="D43" s="59">
        <f aca="true" t="shared" si="0" ref="D43:D50">B43/$B$51</f>
        <v>0.8456659619450317</v>
      </c>
      <c r="E43" s="50">
        <v>0.9</v>
      </c>
      <c r="F43" s="52">
        <v>2150</v>
      </c>
      <c r="G43" s="23">
        <f>IF(C43="HP",B43*0.746*F43*E43,B43*F43*E43)</f>
        <v>577404</v>
      </c>
      <c r="H43" s="84" t="s">
        <v>292</v>
      </c>
      <c r="I43" s="3"/>
    </row>
    <row r="44" spans="1:9" ht="12.75">
      <c r="A44" s="101" t="s">
        <v>287</v>
      </c>
      <c r="B44" s="50">
        <v>50</v>
      </c>
      <c r="C44" s="22" t="s">
        <v>192</v>
      </c>
      <c r="D44" s="59">
        <f t="shared" si="0"/>
        <v>0.10570824524312897</v>
      </c>
      <c r="E44" s="50">
        <v>0.8</v>
      </c>
      <c r="F44" s="52">
        <v>2150</v>
      </c>
      <c r="G44" s="23">
        <f aca="true" t="shared" si="1" ref="G44:G50">IF(C44="HP",B44*0.746*F44*E44,B44*F44*E44)</f>
        <v>64156</v>
      </c>
      <c r="H44"/>
      <c r="I44" s="3"/>
    </row>
    <row r="45" spans="1:9" ht="12.75">
      <c r="A45" s="54" t="s">
        <v>223</v>
      </c>
      <c r="B45" s="50">
        <v>6</v>
      </c>
      <c r="C45" s="22" t="s">
        <v>192</v>
      </c>
      <c r="D45" s="59">
        <f t="shared" si="0"/>
        <v>0.012684989429175475</v>
      </c>
      <c r="E45" s="50">
        <v>1</v>
      </c>
      <c r="F45" s="52">
        <f>0.33*F43</f>
        <v>709.5</v>
      </c>
      <c r="G45" s="23">
        <f t="shared" si="1"/>
        <v>3175.722</v>
      </c>
      <c r="H45"/>
      <c r="I45" s="3"/>
    </row>
    <row r="46" spans="1:9" ht="12.75">
      <c r="A46" s="54" t="s">
        <v>222</v>
      </c>
      <c r="B46" s="50">
        <f>10*1.5</f>
        <v>15</v>
      </c>
      <c r="C46" s="22" t="s">
        <v>192</v>
      </c>
      <c r="D46" s="59">
        <f t="shared" si="0"/>
        <v>0.03171247357293869</v>
      </c>
      <c r="E46" s="50">
        <v>1</v>
      </c>
      <c r="F46" s="52">
        <f>0.33*F44</f>
        <v>709.5</v>
      </c>
      <c r="G46" s="23">
        <f t="shared" si="1"/>
        <v>7939.304999999999</v>
      </c>
      <c r="H46"/>
      <c r="I46" s="3"/>
    </row>
    <row r="47" spans="1:9" ht="12.75">
      <c r="A47" s="55" t="s">
        <v>220</v>
      </c>
      <c r="B47" s="50">
        <v>2</v>
      </c>
      <c r="C47" s="22" t="s">
        <v>192</v>
      </c>
      <c r="D47" s="59">
        <f t="shared" si="0"/>
        <v>0.004228329809725159</v>
      </c>
      <c r="E47" s="50">
        <v>0.9</v>
      </c>
      <c r="F47" s="52">
        <v>1200</v>
      </c>
      <c r="G47" s="23">
        <f t="shared" si="1"/>
        <v>1611.3600000000001</v>
      </c>
      <c r="H47"/>
      <c r="I47" s="3"/>
    </row>
    <row r="48" spans="1:9" ht="12.75">
      <c r="A48" s="55"/>
      <c r="B48" s="50"/>
      <c r="C48" s="22"/>
      <c r="D48" s="59">
        <f t="shared" si="0"/>
        <v>0</v>
      </c>
      <c r="E48" s="50"/>
      <c r="F48" s="52"/>
      <c r="G48" s="23">
        <f t="shared" si="1"/>
        <v>0</v>
      </c>
      <c r="H48"/>
      <c r="I48" s="3"/>
    </row>
    <row r="49" spans="1:9" ht="12.75">
      <c r="A49" s="55"/>
      <c r="B49" s="50"/>
      <c r="C49" s="22"/>
      <c r="D49" s="59">
        <f t="shared" si="0"/>
        <v>0</v>
      </c>
      <c r="E49" s="50"/>
      <c r="F49" s="52"/>
      <c r="G49" s="23">
        <f t="shared" si="1"/>
        <v>0</v>
      </c>
      <c r="H49"/>
      <c r="I49" s="3"/>
    </row>
    <row r="50" spans="1:9" ht="12.75">
      <c r="A50" s="55"/>
      <c r="B50" s="50"/>
      <c r="C50" s="22"/>
      <c r="D50" s="59">
        <f t="shared" si="0"/>
        <v>0</v>
      </c>
      <c r="E50" s="50"/>
      <c r="F50" s="52"/>
      <c r="G50" s="23">
        <f t="shared" si="1"/>
        <v>0</v>
      </c>
      <c r="H50"/>
      <c r="I50" s="3"/>
    </row>
    <row r="51" spans="1:9" ht="12.75">
      <c r="A51" s="46" t="s">
        <v>193</v>
      </c>
      <c r="B51" s="8">
        <f>SUM(B43:B50)</f>
        <v>473</v>
      </c>
      <c r="C51"/>
      <c r="D51" s="1"/>
      <c r="E51" s="1"/>
      <c r="F51" s="92" t="s">
        <v>258</v>
      </c>
      <c r="G51" s="93">
        <f>SUM(G43:G50)</f>
        <v>654286.387</v>
      </c>
      <c r="H51"/>
      <c r="I51" s="3"/>
    </row>
    <row r="52" spans="1:9" ht="12.75">
      <c r="A52" s="1"/>
      <c r="B52" s="1"/>
      <c r="C52" s="1"/>
      <c r="D52" s="19"/>
      <c r="E52" s="19"/>
      <c r="G52" s="94"/>
      <c r="H52"/>
      <c r="I52" s="3"/>
    </row>
    <row r="53" spans="1:4" ht="12.75">
      <c r="A53" s="1"/>
      <c r="C53" s="12"/>
      <c r="D53" s="1"/>
    </row>
    <row r="54" spans="1:11" ht="12.75">
      <c r="A54" s="5" t="s">
        <v>216</v>
      </c>
      <c r="C54" s="30"/>
      <c r="D54" s="31"/>
      <c r="E54" s="31"/>
      <c r="F54" s="31"/>
      <c r="G54" s="31"/>
      <c r="H54" s="32"/>
      <c r="I54" s="31"/>
      <c r="J54" s="31"/>
      <c r="K54" s="31"/>
    </row>
    <row r="55" spans="1:11" ht="12.75">
      <c r="A55" s="5"/>
      <c r="C55" s="30"/>
      <c r="D55" s="31"/>
      <c r="E55" s="31"/>
      <c r="F55" s="31"/>
      <c r="G55" s="31"/>
      <c r="H55" s="32"/>
      <c r="I55" s="31"/>
      <c r="J55" s="31"/>
      <c r="K55" s="31"/>
    </row>
    <row r="56" spans="1:11" ht="26.4">
      <c r="A56" s="40"/>
      <c r="B56" s="41" t="s">
        <v>217</v>
      </c>
      <c r="C56" s="42" t="s">
        <v>213</v>
      </c>
      <c r="D56" s="43" t="s">
        <v>214</v>
      </c>
      <c r="E56" s="43" t="s">
        <v>215</v>
      </c>
      <c r="F56" s="43" t="s">
        <v>211</v>
      </c>
      <c r="G56" s="33"/>
      <c r="H56" s="33"/>
      <c r="I56" s="33"/>
      <c r="J56" s="33"/>
      <c r="K56" s="31"/>
    </row>
    <row r="57" spans="1:11" s="18" customFormat="1" ht="12.75">
      <c r="A57" s="67"/>
      <c r="B57" s="68"/>
      <c r="C57" s="69"/>
      <c r="D57" s="67"/>
      <c r="E57" s="67"/>
      <c r="F57" s="69"/>
      <c r="G57" s="70"/>
      <c r="H57" s="70"/>
      <c r="I57" s="70"/>
      <c r="J57" s="71"/>
      <c r="K57" s="66"/>
    </row>
    <row r="58" spans="1:11" s="18" customFormat="1" ht="12.75">
      <c r="A58" s="27" t="s">
        <v>212</v>
      </c>
      <c r="B58" s="63">
        <v>2019</v>
      </c>
      <c r="C58" s="76" t="s">
        <v>247</v>
      </c>
      <c r="D58" s="64" t="s">
        <v>238</v>
      </c>
      <c r="E58" s="65" t="s">
        <v>239</v>
      </c>
      <c r="F58" s="65" t="s">
        <v>224</v>
      </c>
      <c r="G58" s="70"/>
      <c r="H58" s="70"/>
      <c r="I58" s="70"/>
      <c r="J58" s="71"/>
      <c r="K58" s="66"/>
    </row>
    <row r="59" spans="1:11" s="18" customFormat="1" ht="12.75">
      <c r="A59" s="72"/>
      <c r="B59" s="67"/>
      <c r="C59" s="69"/>
      <c r="D59" s="67"/>
      <c r="E59" s="67"/>
      <c r="F59" s="69"/>
      <c r="G59" s="70"/>
      <c r="H59" s="70"/>
      <c r="I59" s="70"/>
      <c r="J59" s="71"/>
      <c r="K59" s="66"/>
    </row>
    <row r="60" spans="1:11" ht="12.75">
      <c r="A60" s="5"/>
      <c r="C60" s="30"/>
      <c r="D60" s="31"/>
      <c r="E60" s="31"/>
      <c r="F60" s="31"/>
      <c r="G60" s="34"/>
      <c r="H60" s="34"/>
      <c r="I60" s="34"/>
      <c r="J60" s="35"/>
      <c r="K60" s="31"/>
    </row>
    <row r="61" spans="1:11" ht="12.75">
      <c r="A61" s="1"/>
      <c r="C61" s="36"/>
      <c r="D61" s="36"/>
      <c r="E61" s="36"/>
      <c r="F61" s="36"/>
      <c r="G61" s="36"/>
      <c r="H61" s="36"/>
      <c r="I61" s="36"/>
      <c r="J61" s="37"/>
      <c r="K61" s="31"/>
    </row>
    <row r="62" ht="12.75">
      <c r="A62" s="5" t="s">
        <v>291</v>
      </c>
    </row>
    <row r="63" spans="1:4" ht="12.75">
      <c r="A63" s="84" t="s">
        <v>271</v>
      </c>
      <c r="C63" s="44" t="str">
        <f>IF(C22="Turbine",440,IF(C22="Centrifugal",220,""))</f>
        <v/>
      </c>
      <c r="D63" s="5"/>
    </row>
    <row r="64" spans="1:4" ht="12.75">
      <c r="A64" s="84" t="s">
        <v>273</v>
      </c>
      <c r="C64" s="45" t="str">
        <f>IF(C22="Turbine",80,IF(C22="Centrifugal",50,""))</f>
        <v/>
      </c>
      <c r="D64" s="5"/>
    </row>
    <row r="65" spans="1:5" ht="12.75">
      <c r="A65" s="89" t="s">
        <v>290</v>
      </c>
      <c r="C65" s="44" t="str">
        <f>_xlfn.IFERROR(C63*C18,"")</f>
        <v/>
      </c>
      <c r="D65" s="5"/>
      <c r="E65" s="14"/>
    </row>
    <row r="66" spans="1:3" ht="12.75">
      <c r="A66" s="89" t="s">
        <v>272</v>
      </c>
      <c r="C66" s="45" t="str">
        <f>_xlfn.IFERROR(C64*C18,"")</f>
        <v/>
      </c>
    </row>
    <row r="67" spans="1:4" ht="12.75">
      <c r="A67" s="19"/>
      <c r="C67" s="95"/>
      <c r="D67" s="14"/>
    </row>
    <row r="68" spans="1:3" ht="12.75">
      <c r="A68" s="89" t="s">
        <v>259</v>
      </c>
      <c r="C68" s="62">
        <v>40000</v>
      </c>
    </row>
    <row r="69" spans="1:4" ht="12.75">
      <c r="A69" s="19" t="s">
        <v>237</v>
      </c>
      <c r="C69" s="100" t="str">
        <f>_xlfn.IFERROR(((C68-C66)/(C65*C15)),"")</f>
        <v/>
      </c>
      <c r="D69" s="5" t="s">
        <v>246</v>
      </c>
    </row>
    <row r="71" spans="1:2" ht="12.75">
      <c r="A71" s="73" t="s">
        <v>245</v>
      </c>
      <c r="B71" s="74"/>
    </row>
    <row r="73" spans="1:3" ht="25.5" customHeight="1">
      <c r="A73" s="81" t="s">
        <v>250</v>
      </c>
      <c r="B73" s="77"/>
      <c r="C73" s="77"/>
    </row>
    <row r="74" spans="1:3" ht="12.75">
      <c r="A74" s="78" t="s">
        <v>253</v>
      </c>
      <c r="B74" s="102" t="str">
        <f>_xlfn.IFERROR(VLOOKUP(C22,Sheet2!E2:F3,2,FALSE),"n/a")</f>
        <v>n/a</v>
      </c>
      <c r="C74" s="80" t="s">
        <v>283</v>
      </c>
    </row>
    <row r="75" spans="1:4" ht="12.75">
      <c r="A75" s="78" t="s">
        <v>251</v>
      </c>
      <c r="B75" s="82">
        <f>C18</f>
        <v>400</v>
      </c>
      <c r="C75" s="80" t="s">
        <v>192</v>
      </c>
      <c r="D75" s="96"/>
    </row>
    <row r="76" spans="1:4" ht="12.75">
      <c r="A76" s="78" t="s">
        <v>252</v>
      </c>
      <c r="B76" s="83" t="str">
        <f>C63</f>
        <v/>
      </c>
      <c r="C76" s="79" t="s">
        <v>196</v>
      </c>
      <c r="D76" s="96"/>
    </row>
    <row r="79" ht="12.75">
      <c r="A79" s="85"/>
    </row>
    <row r="80" ht="12.75">
      <c r="A80" s="85"/>
    </row>
    <row r="81" ht="12.75">
      <c r="A81" s="86"/>
    </row>
    <row r="82" ht="12.75">
      <c r="A82" s="85"/>
    </row>
    <row r="83" ht="12.75">
      <c r="A83" s="85"/>
    </row>
    <row r="84" ht="12.75">
      <c r="A84" s="85"/>
    </row>
  </sheetData>
  <dataValidations count="1">
    <dataValidation type="list" allowBlank="1" showInputMessage="1" showErrorMessage="1" sqref="C22">
      <formula1>Sheet2!$B$1:$B$3</formula1>
    </dataValidation>
  </dataValidations>
  <printOptions/>
  <pageMargins left="0.46" right="0.42" top="1" bottom="1" header="0.5" footer="0.5"/>
  <pageSetup fitToHeight="1" fitToWidth="1" horizontalDpi="600" verticalDpi="600" orientation="portrait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7109375" style="0" customWidth="1"/>
    <col min="2" max="2" width="17.00390625" style="0" customWidth="1"/>
    <col min="3" max="3" width="13.28125" style="0" customWidth="1"/>
    <col min="4" max="4" width="15.28125" style="0" customWidth="1"/>
    <col min="5" max="5" width="19.7109375" style="0" customWidth="1"/>
    <col min="6" max="6" width="18.7109375" style="0" customWidth="1"/>
    <col min="7" max="7" width="19.7109375" style="0" customWidth="1"/>
    <col min="8" max="8" width="24.281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2.75">
      <c r="A1" s="8" t="s">
        <v>144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 ht="12.75">
      <c r="A2" t="s">
        <v>134</v>
      </c>
      <c r="B2" t="s">
        <v>134</v>
      </c>
      <c r="C2" t="s">
        <v>96</v>
      </c>
      <c r="D2" t="s">
        <v>134</v>
      </c>
      <c r="E2" t="s">
        <v>134</v>
      </c>
      <c r="F2" t="s">
        <v>134</v>
      </c>
      <c r="G2" t="s">
        <v>134</v>
      </c>
      <c r="H2" t="s">
        <v>134</v>
      </c>
      <c r="I2" t="s">
        <v>134</v>
      </c>
      <c r="J2" t="s">
        <v>134</v>
      </c>
      <c r="K2" t="s">
        <v>134</v>
      </c>
      <c r="L2" t="s">
        <v>134</v>
      </c>
    </row>
    <row r="3" spans="1:12" ht="12.75">
      <c r="A3" t="s">
        <v>97</v>
      </c>
      <c r="B3" t="s">
        <v>140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140</v>
      </c>
      <c r="I3" t="s">
        <v>97</v>
      </c>
      <c r="J3" t="s">
        <v>97</v>
      </c>
      <c r="K3" t="s">
        <v>140</v>
      </c>
      <c r="L3" t="s">
        <v>140</v>
      </c>
    </row>
    <row r="4" spans="1:12" ht="12.75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136</v>
      </c>
      <c r="G4" t="s">
        <v>97</v>
      </c>
      <c r="H4" t="s">
        <v>64</v>
      </c>
      <c r="I4" t="s">
        <v>136</v>
      </c>
      <c r="J4" t="s">
        <v>136</v>
      </c>
      <c r="K4" t="s">
        <v>64</v>
      </c>
      <c r="L4" t="s">
        <v>97</v>
      </c>
    </row>
    <row r="5" spans="1:12" ht="12.75">
      <c r="A5" t="s">
        <v>136</v>
      </c>
      <c r="B5" t="s">
        <v>64</v>
      </c>
      <c r="C5" t="s">
        <v>136</v>
      </c>
      <c r="D5" t="s">
        <v>136</v>
      </c>
      <c r="E5" t="s">
        <v>98</v>
      </c>
      <c r="F5" t="s">
        <v>135</v>
      </c>
      <c r="G5" t="s">
        <v>98</v>
      </c>
      <c r="H5" t="s">
        <v>63</v>
      </c>
      <c r="I5" t="s">
        <v>135</v>
      </c>
      <c r="J5" t="s">
        <v>135</v>
      </c>
      <c r="K5" t="s">
        <v>96</v>
      </c>
      <c r="L5" t="s">
        <v>98</v>
      </c>
    </row>
    <row r="6" spans="1:12" ht="12.75">
      <c r="A6" t="s">
        <v>135</v>
      </c>
      <c r="B6" t="s">
        <v>63</v>
      </c>
      <c r="C6" t="s">
        <v>135</v>
      </c>
      <c r="D6" t="s">
        <v>135</v>
      </c>
      <c r="E6" t="s">
        <v>136</v>
      </c>
      <c r="G6" t="s">
        <v>136</v>
      </c>
      <c r="H6" t="s">
        <v>99</v>
      </c>
      <c r="I6" t="s">
        <v>142</v>
      </c>
      <c r="K6" t="s">
        <v>35</v>
      </c>
      <c r="L6" t="s">
        <v>136</v>
      </c>
    </row>
    <row r="7" spans="1:12" ht="12.75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135</v>
      </c>
    </row>
    <row r="8" spans="2:12" ht="12.75">
      <c r="B8" t="s">
        <v>100</v>
      </c>
      <c r="E8" t="s">
        <v>135</v>
      </c>
      <c r="G8" t="s">
        <v>135</v>
      </c>
      <c r="H8" t="s">
        <v>97</v>
      </c>
      <c r="K8" t="s">
        <v>99</v>
      </c>
      <c r="L8" t="s">
        <v>36</v>
      </c>
    </row>
    <row r="9" spans="2:11" ht="12.75">
      <c r="B9" t="s">
        <v>97</v>
      </c>
      <c r="G9" t="s">
        <v>142</v>
      </c>
      <c r="H9" t="s">
        <v>98</v>
      </c>
      <c r="K9" t="s">
        <v>100</v>
      </c>
    </row>
    <row r="10" spans="2:11" ht="12.75">
      <c r="B10" t="s">
        <v>98</v>
      </c>
      <c r="G10" t="s">
        <v>18</v>
      </c>
      <c r="H10" t="s">
        <v>136</v>
      </c>
      <c r="K10" t="s">
        <v>97</v>
      </c>
    </row>
    <row r="11" spans="2:11" ht="12.75">
      <c r="B11" t="s">
        <v>65</v>
      </c>
      <c r="H11" t="s">
        <v>62</v>
      </c>
      <c r="K11" t="s">
        <v>98</v>
      </c>
    </row>
    <row r="12" spans="2:11" ht="12.75">
      <c r="B12" t="s">
        <v>101</v>
      </c>
      <c r="H12" t="s">
        <v>135</v>
      </c>
      <c r="K12" t="s">
        <v>136</v>
      </c>
    </row>
    <row r="13" spans="2:11" ht="12.75">
      <c r="B13" t="s">
        <v>136</v>
      </c>
      <c r="H13" t="s">
        <v>142</v>
      </c>
      <c r="K13" t="s">
        <v>135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143</v>
      </c>
      <c r="K15" t="s">
        <v>18</v>
      </c>
    </row>
    <row r="16" spans="2:11" ht="12.75">
      <c r="B16" t="s">
        <v>102</v>
      </c>
      <c r="K16" t="s">
        <v>91</v>
      </c>
    </row>
    <row r="17" ht="12.75">
      <c r="B17" t="s">
        <v>94</v>
      </c>
    </row>
    <row r="18" ht="12.75">
      <c r="B18" t="s">
        <v>135</v>
      </c>
    </row>
    <row r="19" ht="12.75">
      <c r="B19" t="s">
        <v>47</v>
      </c>
    </row>
    <row r="20" ht="12.75">
      <c r="B20" t="s">
        <v>142</v>
      </c>
    </row>
    <row r="21" ht="12.75">
      <c r="B21" t="s">
        <v>67</v>
      </c>
    </row>
    <row r="22" ht="12.75">
      <c r="B22" t="s">
        <v>18</v>
      </c>
    </row>
    <row r="23" ht="12.75">
      <c r="B23" t="s">
        <v>141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7109375" style="11" customWidth="1"/>
    <col min="2" max="2" width="15.00390625" style="11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7109375" style="0" customWidth="1"/>
    <col min="12" max="12" width="17.421875" style="0" customWidth="1"/>
    <col min="13" max="13" width="15.710937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7109375" style="0" bestFit="1" customWidth="1"/>
    <col min="25" max="25" width="17.421875" style="0" bestFit="1" customWidth="1"/>
    <col min="26" max="26" width="15.7109375" style="0" bestFit="1" customWidth="1"/>
  </cols>
  <sheetData>
    <row r="2" spans="1:13" s="3" customFormat="1" ht="12.75">
      <c r="A2" s="9"/>
      <c r="B2" s="8" t="s">
        <v>144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3" ht="12.75">
      <c r="A3" s="10" t="s">
        <v>134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2.75">
      <c r="A4" s="10" t="s">
        <v>140</v>
      </c>
      <c r="B4"/>
      <c r="C4">
        <v>41.3</v>
      </c>
      <c r="I4">
        <v>29.1</v>
      </c>
      <c r="L4">
        <v>31.9</v>
      </c>
      <c r="M4">
        <v>31.6</v>
      </c>
    </row>
    <row r="5" spans="1:3" ht="12.75">
      <c r="A5" s="10" t="s">
        <v>44</v>
      </c>
      <c r="B5"/>
      <c r="C5">
        <v>30.1</v>
      </c>
    </row>
    <row r="6" spans="1:12" ht="12.75">
      <c r="A6" s="10" t="s">
        <v>64</v>
      </c>
      <c r="B6"/>
      <c r="C6">
        <v>22.6</v>
      </c>
      <c r="I6">
        <v>18</v>
      </c>
      <c r="L6">
        <v>18.4</v>
      </c>
    </row>
    <row r="7" spans="1:9" ht="12.75">
      <c r="A7" s="10" t="s">
        <v>63</v>
      </c>
      <c r="B7"/>
      <c r="C7">
        <v>29.6</v>
      </c>
      <c r="I7">
        <v>29.4</v>
      </c>
    </row>
    <row r="8" spans="1:12" ht="12.75">
      <c r="A8" s="10" t="s">
        <v>96</v>
      </c>
      <c r="B8"/>
      <c r="D8">
        <v>20.8</v>
      </c>
      <c r="L8">
        <v>24.7</v>
      </c>
    </row>
    <row r="9" spans="1:16" ht="12.75">
      <c r="A9" s="10" t="s">
        <v>35</v>
      </c>
      <c r="B9"/>
      <c r="L9">
        <v>26</v>
      </c>
      <c r="P9" s="13"/>
    </row>
    <row r="10" spans="1:16" ht="12.75">
      <c r="A10" s="10" t="s">
        <v>61</v>
      </c>
      <c r="B10"/>
      <c r="D10">
        <v>26.2</v>
      </c>
      <c r="P10" s="13"/>
    </row>
    <row r="11" spans="1:16" ht="12.75">
      <c r="A11" s="10" t="s">
        <v>34</v>
      </c>
      <c r="B11"/>
      <c r="L11">
        <v>14.7</v>
      </c>
      <c r="P11" s="13"/>
    </row>
    <row r="12" spans="1:16" ht="12.75">
      <c r="A12" s="10" t="s">
        <v>32</v>
      </c>
      <c r="B12"/>
      <c r="H12">
        <v>21.1</v>
      </c>
      <c r="P12" s="13"/>
    </row>
    <row r="13" spans="1:16" ht="12.75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 ht="12.75">
      <c r="A14" s="10" t="s">
        <v>100</v>
      </c>
      <c r="B14"/>
      <c r="C14">
        <v>23.8</v>
      </c>
      <c r="I14">
        <v>18.6</v>
      </c>
      <c r="L14">
        <v>19.2</v>
      </c>
      <c r="P14" s="13"/>
    </row>
    <row r="15" spans="1:16" ht="12.75">
      <c r="A15" s="10" t="s">
        <v>95</v>
      </c>
      <c r="B15"/>
      <c r="D15">
        <v>22.6</v>
      </c>
      <c r="P15" s="13"/>
    </row>
    <row r="16" spans="1:16" ht="12.75">
      <c r="A16" s="10" t="s">
        <v>29</v>
      </c>
      <c r="B16"/>
      <c r="F16">
        <v>30.1</v>
      </c>
      <c r="P16" s="13"/>
    </row>
    <row r="17" spans="1:16" ht="12.75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 ht="12.75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3"/>
    </row>
    <row r="19" spans="1:16" ht="12.75">
      <c r="A19" s="10" t="s">
        <v>65</v>
      </c>
      <c r="B19"/>
      <c r="C19">
        <v>31.6</v>
      </c>
      <c r="P19" s="13"/>
    </row>
    <row r="20" spans="1:16" ht="12.75">
      <c r="A20" s="10" t="s">
        <v>101</v>
      </c>
      <c r="B20"/>
      <c r="C20">
        <v>28.2</v>
      </c>
      <c r="P20" s="13"/>
    </row>
    <row r="21" spans="1:16" ht="12.75">
      <c r="A21" s="10" t="s">
        <v>136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3"/>
    </row>
    <row r="22" spans="1:16" ht="12.75">
      <c r="A22" s="10" t="s">
        <v>62</v>
      </c>
      <c r="B22"/>
      <c r="C22">
        <v>19.8</v>
      </c>
      <c r="I22">
        <v>17.1</v>
      </c>
      <c r="P22" s="13"/>
    </row>
    <row r="23" spans="1:16" ht="12.75">
      <c r="A23" s="10" t="s">
        <v>143</v>
      </c>
      <c r="B23"/>
      <c r="C23">
        <v>17</v>
      </c>
      <c r="P23" s="13"/>
    </row>
    <row r="24" spans="1:16" ht="12.75">
      <c r="A24" s="10" t="s">
        <v>102</v>
      </c>
      <c r="B24"/>
      <c r="C24">
        <v>24.3</v>
      </c>
      <c r="H24">
        <v>17</v>
      </c>
      <c r="P24" s="13"/>
    </row>
    <row r="25" spans="1:16" ht="12.75">
      <c r="A25" s="10" t="s">
        <v>94</v>
      </c>
      <c r="B25"/>
      <c r="C25">
        <v>31.5</v>
      </c>
      <c r="F25">
        <v>26.8</v>
      </c>
      <c r="P25" s="13"/>
    </row>
    <row r="26" spans="1:13" ht="12.75">
      <c r="A26" s="10" t="s">
        <v>135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2.75">
      <c r="A27" s="10" t="s">
        <v>47</v>
      </c>
      <c r="B27"/>
      <c r="C27">
        <v>31.5</v>
      </c>
    </row>
    <row r="28" spans="1:13" ht="12.75">
      <c r="A28" s="10" t="s">
        <v>36</v>
      </c>
      <c r="B28"/>
      <c r="L28">
        <v>19.3</v>
      </c>
      <c r="M28">
        <v>26.7</v>
      </c>
    </row>
    <row r="29" spans="1:10" ht="12.75">
      <c r="A29" s="10" t="s">
        <v>142</v>
      </c>
      <c r="B29"/>
      <c r="C29">
        <v>11.9</v>
      </c>
      <c r="H29">
        <v>11.4</v>
      </c>
      <c r="I29">
        <v>15.1</v>
      </c>
      <c r="J29">
        <v>12.8</v>
      </c>
    </row>
    <row r="30" spans="1:3" ht="12.75">
      <c r="A30" s="10" t="s">
        <v>67</v>
      </c>
      <c r="B30"/>
      <c r="C30">
        <v>45.1</v>
      </c>
    </row>
    <row r="31" spans="1:12" ht="12.75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2.75">
      <c r="A32" s="10" t="s">
        <v>141</v>
      </c>
      <c r="B32"/>
      <c r="C32">
        <v>18.7</v>
      </c>
    </row>
    <row r="33" spans="1:12" ht="12.75">
      <c r="A33" s="11" t="s">
        <v>91</v>
      </c>
      <c r="B33" s="14">
        <v>26</v>
      </c>
      <c r="L33">
        <v>23.2</v>
      </c>
    </row>
    <row r="34" ht="12.75">
      <c r="J34" s="13"/>
    </row>
    <row r="35" spans="8:9" ht="12.75">
      <c r="H35" s="13"/>
      <c r="I35" s="13"/>
    </row>
    <row r="36" spans="1:9" ht="12.75">
      <c r="A36" s="10"/>
      <c r="B36" s="10"/>
      <c r="C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E37" s="13"/>
      <c r="F37" s="13"/>
      <c r="G37" s="13"/>
      <c r="H37" s="13"/>
      <c r="I37" s="13"/>
    </row>
    <row r="38" spans="1:26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" ht="12.75">
      <c r="A39" s="10"/>
      <c r="B39"/>
    </row>
    <row r="40" spans="1:2" ht="12.75">
      <c r="A40" s="10"/>
      <c r="B40"/>
    </row>
    <row r="41" spans="1:2" ht="12.75">
      <c r="A41" s="10"/>
      <c r="B41"/>
    </row>
    <row r="42" spans="1:2" ht="12.75">
      <c r="A42" s="10"/>
      <c r="B42"/>
    </row>
    <row r="43" spans="1:2" ht="12.75">
      <c r="A43" s="10"/>
      <c r="B43"/>
    </row>
    <row r="44" spans="1:2" ht="12.75">
      <c r="A44" s="10"/>
      <c r="B44"/>
    </row>
    <row r="45" spans="1:2" ht="12.75">
      <c r="A45" s="10"/>
      <c r="B45"/>
    </row>
    <row r="46" spans="1:2" ht="12.75">
      <c r="A46" s="10"/>
      <c r="B46"/>
    </row>
    <row r="47" spans="1:2" ht="12.75">
      <c r="A47" s="10"/>
      <c r="B47"/>
    </row>
    <row r="48" spans="1:2" ht="12.75">
      <c r="A48" s="10"/>
      <c r="B48"/>
    </row>
    <row r="49" spans="1:2" ht="12.75">
      <c r="A49" s="10"/>
      <c r="B49"/>
    </row>
    <row r="50" spans="1:2" ht="12.75">
      <c r="A50" s="10"/>
      <c r="B50"/>
    </row>
    <row r="51" spans="1:2" ht="12.75">
      <c r="A51" s="10"/>
      <c r="B51"/>
    </row>
    <row r="52" spans="1:2" ht="12.75">
      <c r="A52" s="10"/>
      <c r="B52"/>
    </row>
    <row r="53" spans="1:2" ht="12.75">
      <c r="A53" s="10"/>
      <c r="B53"/>
    </row>
    <row r="54" spans="1:2" ht="12.75">
      <c r="A54" s="10"/>
      <c r="B54"/>
    </row>
    <row r="55" spans="1:2" ht="12.75">
      <c r="A55" s="10"/>
      <c r="B55"/>
    </row>
    <row r="56" spans="1:2" ht="12.75">
      <c r="A56" s="10"/>
      <c r="B56"/>
    </row>
    <row r="57" spans="1:2" ht="12.75">
      <c r="A57" s="10"/>
      <c r="B57"/>
    </row>
    <row r="58" spans="1:2" ht="12.75">
      <c r="A58" s="10"/>
      <c r="B58"/>
    </row>
    <row r="59" spans="1:2" ht="12.75">
      <c r="A59" s="10"/>
      <c r="B59"/>
    </row>
    <row r="60" spans="1:2" ht="12.75">
      <c r="A60" s="10"/>
      <c r="B60"/>
    </row>
    <row r="61" spans="1:2" ht="12.75">
      <c r="A61" s="10"/>
      <c r="B61"/>
    </row>
    <row r="62" spans="1:2" ht="12.75">
      <c r="A62" s="10"/>
      <c r="B62"/>
    </row>
    <row r="63" spans="1:2" ht="12.75">
      <c r="A63" s="10"/>
      <c r="B63"/>
    </row>
    <row r="64" spans="1:2" ht="12.75">
      <c r="A64" s="10"/>
      <c r="B64"/>
    </row>
    <row r="65" spans="1:2" ht="12.75">
      <c r="A65" s="10"/>
      <c r="B65"/>
    </row>
    <row r="66" spans="1:2" ht="12.75">
      <c r="A66" s="10"/>
      <c r="B66"/>
    </row>
    <row r="67" spans="1:2" ht="12.75">
      <c r="A67" s="10"/>
      <c r="B67"/>
    </row>
    <row r="68" spans="1:2" ht="12.75">
      <c r="A68" s="10"/>
      <c r="B68"/>
    </row>
    <row r="69" ht="12.75">
      <c r="B6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137</v>
      </c>
      <c r="H1" t="s">
        <v>150</v>
      </c>
      <c r="I1" t="s">
        <v>150</v>
      </c>
      <c r="J1" t="s">
        <v>150</v>
      </c>
      <c r="K1" t="s">
        <v>151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127</v>
      </c>
      <c r="B6" t="s">
        <v>145</v>
      </c>
      <c r="C6" t="s">
        <v>146</v>
      </c>
      <c r="D6" t="s">
        <v>147</v>
      </c>
      <c r="E6" t="s">
        <v>148</v>
      </c>
      <c r="F6" t="s">
        <v>149</v>
      </c>
      <c r="G6" t="s">
        <v>137</v>
      </c>
      <c r="H6" t="s">
        <v>150</v>
      </c>
      <c r="I6" t="s">
        <v>150</v>
      </c>
      <c r="J6" t="s">
        <v>122</v>
      </c>
      <c r="K6" t="s">
        <v>123</v>
      </c>
      <c r="L6" t="s">
        <v>124</v>
      </c>
      <c r="M6" t="s">
        <v>125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126</v>
      </c>
      <c r="B10" t="s">
        <v>145</v>
      </c>
      <c r="C10" t="s">
        <v>146</v>
      </c>
      <c r="D10" t="s">
        <v>147</v>
      </c>
      <c r="E10" t="s">
        <v>148</v>
      </c>
      <c r="F10" t="s">
        <v>149</v>
      </c>
      <c r="G10" t="s">
        <v>150</v>
      </c>
      <c r="H10" t="s">
        <v>150</v>
      </c>
      <c r="I10" t="s">
        <v>122</v>
      </c>
      <c r="J10" t="s">
        <v>122</v>
      </c>
      <c r="K10" t="s">
        <v>123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121</v>
      </c>
      <c r="B14" t="s">
        <v>145</v>
      </c>
      <c r="C14" t="s">
        <v>146</v>
      </c>
      <c r="D14" t="s">
        <v>147</v>
      </c>
      <c r="E14" t="s">
        <v>148</v>
      </c>
      <c r="F14" t="s">
        <v>149</v>
      </c>
      <c r="G14" t="s">
        <v>137</v>
      </c>
      <c r="H14" t="s">
        <v>150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117</v>
      </c>
      <c r="B19" t="s">
        <v>145</v>
      </c>
      <c r="C19" t="s">
        <v>146</v>
      </c>
      <c r="D19" t="s">
        <v>147</v>
      </c>
      <c r="E19" t="s">
        <v>148</v>
      </c>
      <c r="F19" t="s">
        <v>149</v>
      </c>
      <c r="G19" t="s">
        <v>137</v>
      </c>
      <c r="H19" t="s">
        <v>150</v>
      </c>
      <c r="I19" t="s">
        <v>122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2.75">
      <c r="A24" t="s">
        <v>118</v>
      </c>
      <c r="B24" t="s">
        <v>145</v>
      </c>
      <c r="C24" t="s">
        <v>146</v>
      </c>
      <c r="D24" t="s">
        <v>147</v>
      </c>
      <c r="E24" t="s">
        <v>148</v>
      </c>
      <c r="F24" s="13" t="s">
        <v>149</v>
      </c>
      <c r="G24" t="s">
        <v>150</v>
      </c>
      <c r="H24" t="s">
        <v>150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2.75">
      <c r="A29" t="s">
        <v>119</v>
      </c>
      <c r="B29" t="s">
        <v>145</v>
      </c>
      <c r="C29" t="s">
        <v>146</v>
      </c>
      <c r="D29" t="s">
        <v>147</v>
      </c>
      <c r="E29" t="s">
        <v>107</v>
      </c>
      <c r="F29" s="13" t="s">
        <v>108</v>
      </c>
      <c r="G29" t="s">
        <v>148</v>
      </c>
      <c r="H29" t="s">
        <v>149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120</v>
      </c>
      <c r="B34" t="s">
        <v>145</v>
      </c>
      <c r="C34" t="s">
        <v>146</v>
      </c>
      <c r="D34" t="s">
        <v>147</v>
      </c>
      <c r="E34" t="s">
        <v>148</v>
      </c>
      <c r="F34" t="s">
        <v>149</v>
      </c>
      <c r="G34" t="s">
        <v>137</v>
      </c>
      <c r="H34" t="s">
        <v>150</v>
      </c>
      <c r="I34" t="s">
        <v>138</v>
      </c>
      <c r="J34" t="s">
        <v>110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2.75">
      <c r="A38" t="s">
        <v>109</v>
      </c>
      <c r="B38" t="s">
        <v>145</v>
      </c>
      <c r="C38" t="s">
        <v>146</v>
      </c>
      <c r="D38" t="s">
        <v>147</v>
      </c>
      <c r="E38" t="s">
        <v>149</v>
      </c>
      <c r="F38" s="13" t="s">
        <v>105</v>
      </c>
      <c r="G38" t="s">
        <v>137</v>
      </c>
      <c r="H38" t="s">
        <v>150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139</v>
      </c>
      <c r="Q38" t="s">
        <v>124</v>
      </c>
      <c r="R38" t="s">
        <v>151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2.75">
      <c r="A42" t="s">
        <v>103</v>
      </c>
      <c r="B42" t="s">
        <v>145</v>
      </c>
      <c r="C42" t="s">
        <v>149</v>
      </c>
      <c r="D42" t="s">
        <v>148</v>
      </c>
      <c r="E42" t="s">
        <v>105</v>
      </c>
      <c r="F42" s="13" t="s">
        <v>104</v>
      </c>
      <c r="G42" t="s">
        <v>89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9.140625" style="0" hidden="1" customWidth="1"/>
  </cols>
  <sheetData>
    <row r="1" ht="12.75">
      <c r="A1" s="13" t="s">
        <v>152</v>
      </c>
    </row>
    <row r="2" spans="1:19" ht="12.75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2.75">
      <c r="A3" s="13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2.75">
      <c r="A4" s="13" t="s">
        <v>135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2.75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2.75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2.75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2.75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2.75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2.75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2.75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2.75">
      <c r="A12" s="13" t="s">
        <v>142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2.75">
      <c r="A13" s="13" t="s">
        <v>141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2.75">
      <c r="A16" s="13" t="s">
        <v>153</v>
      </c>
    </row>
    <row r="17" spans="1:19" ht="12.75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2.75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2.75">
      <c r="A19" s="13" t="s">
        <v>135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2.75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2.75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2.75">
      <c r="A24" s="13" t="s">
        <v>154</v>
      </c>
    </row>
    <row r="25" spans="1:19" ht="12.75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2.75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2.75">
      <c r="A27" s="13" t="s">
        <v>135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2.75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2.75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2.75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2.75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2.75">
      <c r="A34" s="13" t="s">
        <v>155</v>
      </c>
    </row>
    <row r="35" spans="1:19" ht="12.75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2.75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2.75">
      <c r="A37" s="13" t="s">
        <v>135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2.75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2.75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2.75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2.75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2.75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2.75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2.75">
      <c r="A44" s="13" t="s">
        <v>142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2.75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2.75">
      <c r="A46" s="13" t="s">
        <v>140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2.75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2.75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2.75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2.75">
      <c r="A52" s="13" t="s">
        <v>156</v>
      </c>
    </row>
    <row r="53" spans="1:19" ht="12.75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2.75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2.75">
      <c r="A55" s="13" t="s">
        <v>135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2.75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2.75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2.75">
      <c r="A60" s="13" t="s">
        <v>157</v>
      </c>
    </row>
    <row r="61" spans="1:19" ht="12.75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2.75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2.75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2.75">
      <c r="A64" s="13" t="s">
        <v>135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2.75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2.75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2.75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2.75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2.75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2.75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2.75">
      <c r="A73" s="13" t="s">
        <v>158</v>
      </c>
    </row>
    <row r="74" spans="1:19" ht="12.75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2.75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2.75">
      <c r="A76" s="13" t="s">
        <v>135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2.75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2.75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2.75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2.75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2.75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2.75">
      <c r="A84" s="13" t="s">
        <v>159</v>
      </c>
    </row>
    <row r="85" spans="1:19" ht="12.75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2.75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2.75">
      <c r="A89" s="13" t="s">
        <v>160</v>
      </c>
    </row>
    <row r="90" spans="1:19" ht="12.75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2.75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2.75">
      <c r="A92" s="13" t="s">
        <v>135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2.75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2.75">
      <c r="A96" s="13" t="s">
        <v>161</v>
      </c>
    </row>
    <row r="97" spans="1:19" ht="12.75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2.75">
      <c r="A98" s="13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2.75">
      <c r="A99" s="13" t="s">
        <v>135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2.75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2.75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2.75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2.75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2.75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2.75">
      <c r="A107" s="13" t="s">
        <v>162</v>
      </c>
    </row>
    <row r="108" spans="1:19" ht="12.75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2.75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2.75">
      <c r="A110" s="13" t="s">
        <v>135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2.75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2.75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2.75">
      <c r="A113" s="13" t="s">
        <v>92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2.75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2.75">
      <c r="A117" s="13" t="s">
        <v>163</v>
      </c>
    </row>
    <row r="118" spans="1:19" ht="12.75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2.75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2.75">
      <c r="A120" s="13" t="s">
        <v>135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2.75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2.75">
      <c r="A122" s="13" t="s">
        <v>92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2.75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2.75">
      <c r="A126" s="13" t="s">
        <v>164</v>
      </c>
    </row>
    <row r="127" spans="1:19" ht="12.75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2.75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2.75">
      <c r="A129" s="13" t="s">
        <v>135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2.75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2.75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2.75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2.75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2.75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2.75">
      <c r="A135" s="13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2.75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2.75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2.75">
      <c r="A140" s="13" t="s">
        <v>165</v>
      </c>
    </row>
    <row r="141" spans="1:19" ht="12.75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2.75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2.75">
      <c r="A143" s="13" t="s">
        <v>135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2.75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2.75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2.75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2.75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2.75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2.75">
      <c r="A149" s="13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2.75">
      <c r="A150" s="13" t="s">
        <v>140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2.75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2.75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2.75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2.75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2.75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2.75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2.75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2.75">
      <c r="A160" s="13" t="s">
        <v>166</v>
      </c>
    </row>
    <row r="161" spans="1:19" ht="12.75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2.75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2.75">
      <c r="A163" s="13" t="s">
        <v>135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2.75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2.75">
      <c r="A165" s="13" t="s">
        <v>140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2.75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2.75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2.75">
      <c r="A170" s="13" t="s">
        <v>167</v>
      </c>
    </row>
    <row r="171" spans="1:19" ht="12.75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2.75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2.75">
      <c r="A173" s="13" t="s">
        <v>135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2.75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2.75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2.75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2.75">
      <c r="A177" s="13" t="s">
        <v>142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2.75">
      <c r="A180" s="13" t="s">
        <v>168</v>
      </c>
    </row>
    <row r="181" spans="1:19" ht="12.75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2.75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2.75">
      <c r="A183" s="13" t="s">
        <v>135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2.75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2.75">
      <c r="A185" s="13" t="s">
        <v>93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2.75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2.75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2.75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2.75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2.75">
      <c r="A190" s="13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2.75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2.75">
      <c r="A192" s="13" t="s">
        <v>142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2.75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2.75">
      <c r="A194" s="13" t="s">
        <v>140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2.75">
      <c r="A195" s="13" t="s">
        <v>141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2.75">
      <c r="A198" s="13" t="s">
        <v>169</v>
      </c>
    </row>
    <row r="199" spans="1:19" ht="12.75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2.75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2.75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2.75">
      <c r="A202" s="13" t="s">
        <v>135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2.75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2.75">
      <c r="A206" s="13" t="s">
        <v>170</v>
      </c>
    </row>
    <row r="207" spans="1:19" ht="12.75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2.75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2.75">
      <c r="A209" s="13" t="s">
        <v>135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2.75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2.75">
      <c r="A211" s="13" t="s">
        <v>92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2.75">
      <c r="A214" s="13" t="s">
        <v>171</v>
      </c>
    </row>
    <row r="215" spans="1:19" ht="12.75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2.75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2.75">
      <c r="A217" s="13" t="s">
        <v>135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2.75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2.75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2.75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2.75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2.75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2.75">
      <c r="A223" s="13" t="s">
        <v>143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2.75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2.75">
      <c r="A227" s="13" t="s">
        <v>172</v>
      </c>
    </row>
    <row r="228" spans="1:19" ht="12.75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2.75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2.75">
      <c r="A230" s="13" t="s">
        <v>135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2.75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2.75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2.75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2.75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2.75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2.75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2.75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2.75">
      <c r="A238" s="13" t="s">
        <v>140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2.75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2.75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2.75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2.75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2.75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2.75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2.75">
      <c r="A245" s="13" t="s">
        <v>142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2.75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2.75">
      <c r="A249" s="13" t="s">
        <v>173</v>
      </c>
    </row>
    <row r="250" spans="1:19" ht="12.75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2.75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2.75">
      <c r="A252" s="13" t="s">
        <v>135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2.75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2.75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2.75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2.75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2.75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2.75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2.75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2.75">
      <c r="A260" s="13" t="s">
        <v>142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2.75">
      <c r="A261" s="13" t="s">
        <v>141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2.75">
      <c r="A264" s="13" t="s">
        <v>174</v>
      </c>
    </row>
    <row r="265" spans="1:19" ht="12.75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2.75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2.75">
      <c r="A267" s="13" t="s">
        <v>135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2.75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2.75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2.75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2.75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2.75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2.75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2.75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2.75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2.75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2.75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2.75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2.75">
      <c r="A281" s="13" t="s">
        <v>175</v>
      </c>
    </row>
    <row r="282" spans="1:19" ht="12.75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2.75">
      <c r="A283" s="13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2.75">
      <c r="A284" s="13" t="s">
        <v>135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2.75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2.75">
      <c r="A286" s="13" t="s">
        <v>93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2.75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2.75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2.75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2.75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2.75">
      <c r="A291" s="13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2.75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2.75">
      <c r="A293" s="13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2.75">
      <c r="A294" s="13" t="s">
        <v>142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2.75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2.75">
      <c r="A296" s="13" t="s">
        <v>140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2.75">
      <c r="A299" s="13" t="s">
        <v>176</v>
      </c>
    </row>
    <row r="300" spans="1:19" ht="12.75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2.75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2.75">
      <c r="A302" s="13" t="s">
        <v>135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2.75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2.75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2.75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2.75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2.75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2.75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2.75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2.75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2.75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2.75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2.75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2.75">
      <c r="A314" s="13" t="s">
        <v>140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2.75">
      <c r="A317" s="13" t="s">
        <v>177</v>
      </c>
    </row>
    <row r="318" spans="1:19" ht="12.75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2.75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2.75">
      <c r="A320" s="13" t="s">
        <v>135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2.75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2.75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2.75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2.75">
      <c r="A326" s="13" t="s">
        <v>178</v>
      </c>
    </row>
    <row r="327" spans="1:19" ht="12.75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2.75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2.75">
      <c r="A329" s="13" t="s">
        <v>135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2.75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2.75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2.75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2.75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2.75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2.75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2.75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2.75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2.75">
      <c r="A338" s="13" t="s">
        <v>142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2.75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2.75">
      <c r="A340" s="13" t="s">
        <v>140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2.75">
      <c r="A341" s="13" t="s">
        <v>141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2.75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2.75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2.75">
      <c r="A346" s="13" t="s">
        <v>70</v>
      </c>
    </row>
    <row r="347" spans="1:19" ht="12.75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2.75">
      <c r="A348" s="13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2.75">
      <c r="A349" s="13" t="s">
        <v>135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2.75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2.75">
      <c r="A351" s="13" t="s">
        <v>140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2.75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2.75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2.75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2.75">
      <c r="A357" s="13" t="s">
        <v>71</v>
      </c>
    </row>
    <row r="358" spans="1:19" ht="12.75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2.75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2.75">
      <c r="A360" s="13" t="s">
        <v>135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2.75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2.75">
      <c r="A364" s="13" t="s">
        <v>72</v>
      </c>
    </row>
    <row r="365" spans="1:19" ht="12.75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2.75">
      <c r="A366" s="13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2.75">
      <c r="A367" s="13" t="s">
        <v>135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2.75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2.75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2.75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2.75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2.75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2.75">
      <c r="A373" s="13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2.75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2.75">
      <c r="A375" s="13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2.75">
      <c r="A376" s="13" t="s">
        <v>142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2.75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2.75">
      <c r="A378" s="13" t="s">
        <v>140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2.75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2.75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2.75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2.75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2.75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2.75">
      <c r="A386" s="13" t="s">
        <v>48</v>
      </c>
      <c r="B386" t="s">
        <v>49</v>
      </c>
    </row>
    <row r="387" spans="1:19" ht="12.75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2.75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2.75">
      <c r="A389" s="13" t="s">
        <v>135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2.75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2.75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2.75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2.75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2.75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2.75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2.75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2.75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2.75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2.75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2.75">
      <c r="A400" s="13" t="s">
        <v>140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2.75">
      <c r="A401" s="13" t="s">
        <v>141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2.75">
      <c r="A402" s="13" t="s">
        <v>142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2.75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2.75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2.75">
      <c r="A407" s="13" t="s">
        <v>73</v>
      </c>
    </row>
    <row r="408" spans="1:19" ht="12.75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2.75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2.75">
      <c r="A410" s="13" t="s">
        <v>135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2.75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2.75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2.75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2.75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2.75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2.75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2.75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2.75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2.75">
      <c r="A419" s="13" t="s">
        <v>140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2.75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2.75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2.75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2.75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2.75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2.75">
      <c r="A427" s="13" t="s">
        <v>74</v>
      </c>
    </row>
    <row r="428" spans="1:19" ht="12.75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2.75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2.75">
      <c r="A430" s="13" t="s">
        <v>135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2.75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2.75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2.75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2.75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2.75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2.75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2.75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2.75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2.75">
      <c r="A439" s="13" t="s">
        <v>142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2.75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2.75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2.75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2.75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2.75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2.75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2.75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2.75">
      <c r="A449" s="13" t="s">
        <v>75</v>
      </c>
    </row>
    <row r="450" spans="1:19" ht="12.75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2.75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2.75">
      <c r="A452" s="13" t="s">
        <v>135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2.75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2.75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2.75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2.75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2.75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2.75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2.75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2.75">
      <c r="A460" s="13" t="s">
        <v>142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2.75">
      <c r="A461" s="13" t="s">
        <v>141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2.75">
      <c r="A464" s="13" t="s">
        <v>76</v>
      </c>
    </row>
    <row r="465" spans="1:19" ht="12.75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2.75">
      <c r="A466" s="13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2.75">
      <c r="A467" s="13" t="s">
        <v>135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2.75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2.75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2.75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2.75">
      <c r="A473" s="13" t="s">
        <v>77</v>
      </c>
    </row>
    <row r="474" spans="1:19" ht="12.75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2.75">
      <c r="A475" s="13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2.75">
      <c r="A476" s="13" t="s">
        <v>135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2.75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2.75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2.75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2.75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2.75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2.75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2.75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2.75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2.75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2.75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2.75">
      <c r="A487" s="13" t="s">
        <v>142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2.75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2.75">
      <c r="A489" s="13" t="s">
        <v>140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2.75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2.75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2.75">
      <c r="A494" s="13" t="s">
        <v>78</v>
      </c>
    </row>
    <row r="495" spans="1:19" ht="12.75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2.75">
      <c r="A496" s="13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2.75">
      <c r="A497" s="13" t="s">
        <v>135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2.75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2.75">
      <c r="A499" s="13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2.75">
      <c r="A500" s="13" t="s">
        <v>93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2.75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2.75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2.75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2.75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2.75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2.75">
      <c r="A506" s="13" t="s">
        <v>142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2.75">
      <c r="A509" s="13" t="s">
        <v>79</v>
      </c>
    </row>
    <row r="510" spans="1:19" ht="12.75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2.75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2.75">
      <c r="A512" s="13" t="s">
        <v>135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2.75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2.75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2.75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2.75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2.75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2.75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2.75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2.75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2.75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2.75">
      <c r="A524" s="13" t="s">
        <v>80</v>
      </c>
    </row>
    <row r="525" spans="1:19" ht="12.75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2.75">
      <c r="A526" s="13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2.75">
      <c r="A527" s="13" t="s">
        <v>135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2.75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2.75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2.75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2.75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2.75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2.75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2.75">
      <c r="A536" s="13" t="s">
        <v>81</v>
      </c>
    </row>
    <row r="537" spans="1:19" ht="12.75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2.75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2.75">
      <c r="A539" s="13" t="s">
        <v>135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2.75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2.75">
      <c r="A541" s="13" t="s">
        <v>140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2.75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2.75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2.75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2.75">
      <c r="A547" s="13" t="s">
        <v>82</v>
      </c>
    </row>
    <row r="548" spans="1:19" ht="12.75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2.75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2.75">
      <c r="A550" s="13" t="s">
        <v>135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2.75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2.75">
      <c r="A552" s="13" t="s">
        <v>93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2.75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2.75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2.75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2.75">
      <c r="A556" s="13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2.75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2.75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2.75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2.75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2.75">
      <c r="A563" s="13" t="s">
        <v>83</v>
      </c>
    </row>
    <row r="564" spans="1:19" ht="12.75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2.75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2.75">
      <c r="A566" s="13" t="s">
        <v>135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2.75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2.75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2.75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2.75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2.75">
      <c r="A573" s="13" t="s">
        <v>84</v>
      </c>
    </row>
    <row r="574" spans="1:19" ht="12.75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2.75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2.75">
      <c r="A576" s="13" t="s">
        <v>135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2.75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2.75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2.75">
      <c r="A579" s="13" t="s">
        <v>93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2.75">
      <c r="A580" s="13" t="s">
        <v>92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2.75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2.75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2.75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2.75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2.75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2.75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2.75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2.75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2.75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2.75">
      <c r="A592" s="13" t="s">
        <v>85</v>
      </c>
    </row>
    <row r="593" spans="1:19" ht="12.75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2.75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2.75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2.75">
      <c r="A596" s="13" t="s">
        <v>135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2.75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2.75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2.75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2.75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2.75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2.75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2.75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2.75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2.75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2.75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2.75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2.75">
      <c r="A608" s="13" t="s">
        <v>142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2.75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2.75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2.75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2.75">
      <c r="A612" s="13" t="s">
        <v>140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2.75">
      <c r="A615" s="13" t="s">
        <v>86</v>
      </c>
    </row>
    <row r="616" spans="1:19" ht="12.75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2.75">
      <c r="A617" s="13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2.75">
      <c r="A618" s="13" t="s">
        <v>135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2.75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2.75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2.75">
      <c r="A621" s="13" t="s">
        <v>93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2.75">
      <c r="A622" s="13" t="s">
        <v>92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2.75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2.75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2.75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2.75">
      <c r="A626" s="13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2.75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2.75">
      <c r="A628" s="13" t="s">
        <v>142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2.75">
      <c r="A631" s="13" t="s">
        <v>87</v>
      </c>
    </row>
    <row r="632" spans="1:19" ht="12.75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2.75">
      <c r="A633" s="13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2.75">
      <c r="A634" s="13" t="s">
        <v>135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2.75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2.75">
      <c r="A636" s="13" t="s">
        <v>93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2.75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2.75">
      <c r="A638" s="13" t="s">
        <v>140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2.75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2.75">
      <c r="A642" s="13" t="s">
        <v>88</v>
      </c>
    </row>
    <row r="643" spans="1:19" ht="12.75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2.75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2.75">
      <c r="A645" s="13" t="s">
        <v>135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2.75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2.75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2.75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2.75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2.75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2.75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2.75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2.75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2.75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2.75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2.75">
      <c r="A656" s="13" t="s">
        <v>142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2.75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2.75">
      <c r="A658" s="13" t="s">
        <v>140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2.75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2.75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2.75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2.75">
      <c r="A664" s="13" t="s">
        <v>0</v>
      </c>
    </row>
    <row r="665" spans="1:19" ht="12.75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2.75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2.75">
      <c r="A667" s="13" t="s">
        <v>135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2.75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2.75">
      <c r="A669" s="13" t="s">
        <v>140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2.75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2.75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2.75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2.75">
      <c r="A675" s="13" t="s">
        <v>1</v>
      </c>
    </row>
    <row r="676" spans="1:19" ht="12.75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2.75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2.75">
      <c r="A678" s="13" t="s">
        <v>135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2.75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2.75">
      <c r="A682" s="13" t="s">
        <v>2</v>
      </c>
    </row>
    <row r="683" spans="1:19" ht="12.75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2.75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2.75">
      <c r="A685" s="13" t="s">
        <v>135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2.75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2.75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2.75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2.75">
      <c r="A691" s="13" t="s">
        <v>3</v>
      </c>
    </row>
    <row r="692" spans="1:19" ht="12.75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2.75">
      <c r="A693" s="13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2.75">
      <c r="A694" s="13" t="s">
        <v>135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2.75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2.75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2.75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2.75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2.75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2.75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2.75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2.75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2.75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2.75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2.75">
      <c r="A705" s="13" t="s">
        <v>142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2.75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2.75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2.75">
      <c r="A708" s="13" t="s">
        <v>140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2.75">
      <c r="A711" s="13" t="s">
        <v>4</v>
      </c>
    </row>
    <row r="712" spans="1:19" ht="12.75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2.75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2.75">
      <c r="A714" s="13" t="s">
        <v>135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2.75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2.75">
      <c r="A716" s="13" t="s">
        <v>140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2.75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2.75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2.75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2.75">
      <c r="A722" s="13" t="s">
        <v>5</v>
      </c>
    </row>
    <row r="723" spans="1:19" ht="12.75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2.75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2.75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2.75">
      <c r="A726" s="13" t="s">
        <v>135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2.75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2.75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2.75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2.75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2.75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2.75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2.75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2.75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2.75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2.75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2.75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2.75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2.75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2.75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2.75">
      <c r="A743" s="13" t="s">
        <v>6</v>
      </c>
    </row>
    <row r="744" spans="1:19" ht="12.75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2.75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2.75">
      <c r="A746" s="13" t="s">
        <v>135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2.75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2.75">
      <c r="A748" s="13" t="s">
        <v>93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2.75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2.75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2.75">
      <c r="A751" s="13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2.75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2.75">
      <c r="A753" s="13" t="s">
        <v>142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2.75">
      <c r="A754" s="13" t="s">
        <v>140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2.75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2.75">
      <c r="A758" s="13" t="s">
        <v>7</v>
      </c>
    </row>
    <row r="759" spans="1:19" ht="12.75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2.75">
      <c r="A760" s="13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2.75">
      <c r="A761" s="13" t="s">
        <v>135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2.75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2.75">
      <c r="A763" s="13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2.75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2.75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2.75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2.75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2.75">
      <c r="A768" s="13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2.75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2.75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2.75">
      <c r="A771" s="13" t="s">
        <v>142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2.75">
      <c r="A772" s="13" t="s">
        <v>140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2.75">
      <c r="A775" s="13" t="s">
        <v>8</v>
      </c>
    </row>
    <row r="776" spans="1:19" ht="12.75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2.75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2.75">
      <c r="A778" s="13" t="s">
        <v>135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2.75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2.75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2.75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2.75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2.75">
      <c r="A785" s="13" t="s">
        <v>9</v>
      </c>
    </row>
    <row r="786" spans="1:19" ht="12.75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2.75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2.75">
      <c r="A788" s="13" t="s">
        <v>135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2.75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2.75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2.75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2.75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2.75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2.75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2.75">
      <c r="A795" s="13" t="s">
        <v>142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2.75">
      <c r="A798" s="13" t="s">
        <v>10</v>
      </c>
    </row>
    <row r="799" spans="1:19" ht="12.75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2.75">
      <c r="A800" s="13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2.75">
      <c r="A801" s="13" t="s">
        <v>135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2.75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2.75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2.75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2.75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2.75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2.75">
      <c r="A807" s="13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2.75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2.75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2.75">
      <c r="A810" s="13" t="s">
        <v>140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2.75">
      <c r="A811" s="13" t="s">
        <v>142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2.75">
      <c r="A814" s="13" t="s">
        <v>11</v>
      </c>
    </row>
    <row r="815" spans="1:19" ht="12.75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2.75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2.75">
      <c r="A817" s="13" t="s">
        <v>135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2.75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2.75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2.75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2.75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2.75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2.75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2.75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2.75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B26" sqref="B26"/>
    </sheetView>
  </sheetViews>
  <sheetFormatPr defaultColWidth="9.140625" defaultRowHeight="12.75"/>
  <cols>
    <col min="1" max="1" width="26.57421875" style="0" customWidth="1"/>
    <col min="3" max="3" width="25.57421875" style="0" customWidth="1"/>
    <col min="4" max="4" width="19.7109375" style="0" customWidth="1"/>
    <col min="5" max="5" width="23.00390625" style="0" customWidth="1"/>
    <col min="6" max="6" width="16.28125" style="0" customWidth="1"/>
  </cols>
  <sheetData>
    <row r="1" spans="1:3" ht="12.75">
      <c r="A1" s="1"/>
      <c r="B1" s="6" t="s">
        <v>197</v>
      </c>
      <c r="C1" s="9"/>
    </row>
    <row r="2" spans="2:5" ht="12.75">
      <c r="B2" s="6" t="s">
        <v>128</v>
      </c>
      <c r="C2" s="9"/>
      <c r="E2" s="17" t="s">
        <v>185</v>
      </c>
    </row>
    <row r="3" spans="2:5" ht="12.75">
      <c r="B3" s="6"/>
      <c r="C3" s="9"/>
      <c r="E3" s="17"/>
    </row>
    <row r="4" spans="1:3" ht="12.75">
      <c r="A4" t="s">
        <v>186</v>
      </c>
      <c r="B4" s="6"/>
      <c r="C4" s="9"/>
    </row>
    <row r="5" ht="12.75">
      <c r="C5" s="9"/>
    </row>
    <row r="6" spans="1:3" ht="12.75">
      <c r="A6" s="5" t="s">
        <v>179</v>
      </c>
      <c r="C6" s="9"/>
    </row>
    <row r="7" spans="1:3" ht="12.75">
      <c r="A7" s="1" t="s">
        <v>187</v>
      </c>
      <c r="C7" s="16">
        <f>'Eligibility Info'!C7</f>
        <v>43405</v>
      </c>
    </row>
    <row r="8" spans="1:3" ht="12.75">
      <c r="A8" s="1" t="s">
        <v>180</v>
      </c>
      <c r="C8" s="16" t="str">
        <f>'Eligibility Info'!C8</f>
        <v>Bobs New Farm</v>
      </c>
    </row>
    <row r="9" spans="1:4" ht="12.75">
      <c r="A9" s="1" t="s">
        <v>181</v>
      </c>
      <c r="C9" s="16" t="str">
        <f>'Eligibility Info'!C9</f>
        <v>Dusty Hills</v>
      </c>
      <c r="D9" s="2"/>
    </row>
    <row r="10" spans="1:4" ht="12.75">
      <c r="A10" s="1" t="s">
        <v>182</v>
      </c>
      <c r="C10" s="16" t="str">
        <f>'Eligibility Info'!C10</f>
        <v>Walla Walla, WA  99362</v>
      </c>
      <c r="D10" s="2"/>
    </row>
    <row r="11" spans="1:5" ht="12.75">
      <c r="A11" s="1" t="s">
        <v>183</v>
      </c>
      <c r="C11" s="16" t="str">
        <f>'Eligibility Info'!C11</f>
        <v>Happy Coop</v>
      </c>
      <c r="D11" s="2"/>
      <c r="E11" s="1"/>
    </row>
    <row r="12" spans="1:4" ht="12.75">
      <c r="A12" s="19" t="s">
        <v>198</v>
      </c>
      <c r="C12" s="28">
        <f>'Eligibility Info'!C12</f>
        <v>123456</v>
      </c>
      <c r="D12" s="2"/>
    </row>
    <row r="13" spans="3:4" ht="12.75">
      <c r="C13" s="2"/>
      <c r="D13" s="2"/>
    </row>
    <row r="16" ht="12.75">
      <c r="A16" s="89" t="s">
        <v>256</v>
      </c>
    </row>
    <row r="18" spans="3:5" ht="12.75">
      <c r="C18" s="90" t="s">
        <v>277</v>
      </c>
      <c r="D18" s="20"/>
      <c r="E18" s="20"/>
    </row>
    <row r="19" spans="1:5" ht="12.75">
      <c r="A19" s="14" t="s">
        <v>199</v>
      </c>
      <c r="C19" s="21">
        <v>0</v>
      </c>
      <c r="D19" s="21"/>
      <c r="E19" s="21"/>
    </row>
    <row r="20" spans="1:5" ht="12.75">
      <c r="A20" s="14" t="s">
        <v>200</v>
      </c>
      <c r="C20" s="21">
        <v>0</v>
      </c>
      <c r="D20" s="21"/>
      <c r="E20" s="21"/>
    </row>
    <row r="21" spans="1:5" ht="12.75">
      <c r="A21" s="14" t="s">
        <v>201</v>
      </c>
      <c r="C21" s="21">
        <v>0</v>
      </c>
      <c r="D21" s="21"/>
      <c r="E21" s="21"/>
    </row>
    <row r="22" spans="1:5" ht="12.75">
      <c r="A22" s="14" t="s">
        <v>202</v>
      </c>
      <c r="C22" s="21">
        <v>55000</v>
      </c>
      <c r="D22" s="21"/>
      <c r="E22" s="21"/>
    </row>
    <row r="23" spans="1:5" ht="12.75">
      <c r="A23" s="14" t="s">
        <v>203</v>
      </c>
      <c r="C23" s="21">
        <v>100000</v>
      </c>
      <c r="D23" s="21"/>
      <c r="E23" s="21"/>
    </row>
    <row r="24" spans="1:5" ht="12.75">
      <c r="A24" s="14" t="s">
        <v>204</v>
      </c>
      <c r="C24" s="21">
        <v>140000</v>
      </c>
      <c r="D24" s="21"/>
      <c r="E24" s="21"/>
    </row>
    <row r="25" spans="1:5" ht="12.75">
      <c r="A25" s="14" t="s">
        <v>205</v>
      </c>
      <c r="C25" s="21">
        <v>175000</v>
      </c>
      <c r="D25" s="21"/>
      <c r="E25" s="21"/>
    </row>
    <row r="26" spans="1:5" ht="12.75">
      <c r="A26" s="14" t="s">
        <v>206</v>
      </c>
      <c r="C26" s="21">
        <v>150000</v>
      </c>
      <c r="D26" s="21"/>
      <c r="E26" s="21"/>
    </row>
    <row r="27" spans="1:5" ht="12.75">
      <c r="A27" s="14" t="s">
        <v>207</v>
      </c>
      <c r="C27" s="21">
        <v>75000</v>
      </c>
      <c r="D27" s="21"/>
      <c r="E27" s="21"/>
    </row>
    <row r="28" spans="1:5" ht="12.75">
      <c r="A28" s="14" t="s">
        <v>208</v>
      </c>
      <c r="C28" s="21">
        <v>28000</v>
      </c>
      <c r="D28" s="21"/>
      <c r="E28" s="21"/>
    </row>
    <row r="29" spans="1:5" ht="12.75">
      <c r="A29" s="14" t="s">
        <v>209</v>
      </c>
      <c r="C29" s="21">
        <v>0</v>
      </c>
      <c r="D29" s="21"/>
      <c r="E29" s="21"/>
    </row>
    <row r="30" spans="1:5" ht="12.75">
      <c r="A30" s="14" t="s">
        <v>210</v>
      </c>
      <c r="C30" s="29">
        <v>0</v>
      </c>
      <c r="D30" s="29"/>
      <c r="E30" s="29"/>
    </row>
    <row r="31" spans="3:5" ht="12.75">
      <c r="C31" s="21">
        <f>SUM(C19:C30)</f>
        <v>723000</v>
      </c>
      <c r="D31" s="21"/>
      <c r="E31" s="21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 topLeftCell="A1">
      <selection activeCell="E4" sqref="E4"/>
    </sheetView>
  </sheetViews>
  <sheetFormatPr defaultColWidth="9.140625" defaultRowHeight="12.75"/>
  <cols>
    <col min="4" max="4" width="10.7109375" style="0" bestFit="1" customWidth="1"/>
  </cols>
  <sheetData>
    <row r="1" ht="12.75">
      <c r="B1" s="97" t="s">
        <v>269</v>
      </c>
    </row>
    <row r="2" spans="2:6" ht="12.75">
      <c r="B2" t="s">
        <v>270</v>
      </c>
      <c r="E2" s="99" t="s">
        <v>270</v>
      </c>
      <c r="F2" s="98" t="s">
        <v>274</v>
      </c>
    </row>
    <row r="3" spans="2:6" ht="12.75">
      <c r="B3" t="s">
        <v>264</v>
      </c>
      <c r="E3" s="99" t="s">
        <v>264</v>
      </c>
      <c r="F3" s="98" t="s">
        <v>275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4" ma:contentTypeDescription="BPA Documents that do not have a specific content type defined." ma:contentTypeScope="" ma:versionID="36a0376f5a9beb803039d6f06b0dd2f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ff0d5d58759ff93759dd6358d11e484f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804309-40AA-4C43-A2D2-6B5B15394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21CF9-447C-4965-ABAE-F4B309496F4B}">
  <ds:schemaRefs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e22c7409-3fd3-409a-a4a6-6ab0ea51d687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New_Construction_Pump_VFD_Deemed_Savings_Tool</dc:title>
  <dc:subject/>
  <dc:creator>Tom Osborn &amp; Dick Stroh</dc:creator>
  <cp:keywords/>
  <dc:description/>
  <cp:lastModifiedBy>Barton,Kyle J (BPA) - PEJC-6</cp:lastModifiedBy>
  <cp:lastPrinted>2018-07-11T16:44:46Z</cp:lastPrinted>
  <dcterms:created xsi:type="dcterms:W3CDTF">2005-03-01T21:03:41Z</dcterms:created>
  <dcterms:modified xsi:type="dcterms:W3CDTF">2022-05-06T16:25:43Z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