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888" activeTab="0"/>
  </bookViews>
  <sheets>
    <sheet name="Cover Sheet" sheetId="11" r:id="rId1"/>
    <sheet name="Look-back" sheetId="8" r:id="rId2"/>
    <sheet name="Look-ahead1" sheetId="6" r:id="rId3"/>
    <sheet name="Look-ahead2" sheetId="10" r:id="rId4"/>
    <sheet name="Look-ahead3" sheetId="12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<sst xmlns="http://schemas.openxmlformats.org/spreadsheetml/2006/main" count="99" uniqueCount="58">
  <si>
    <t>Fuel Type</t>
  </si>
  <si>
    <t>Nameplate Capability (MW)</t>
  </si>
  <si>
    <t>Expected Output 2022 (aMW)</t>
  </si>
  <si>
    <t>Solar</t>
  </si>
  <si>
    <t>Hydro</t>
  </si>
  <si>
    <t>N/A</t>
  </si>
  <si>
    <t>Biogas</t>
  </si>
  <si>
    <t>Landfill Gas</t>
  </si>
  <si>
    <t>Geothermal</t>
  </si>
  <si>
    <t>Biomass</t>
  </si>
  <si>
    <t>Assumptions:</t>
  </si>
  <si>
    <t>Threshold (MW Nameplate)</t>
  </si>
  <si>
    <t>Resource Scale-up (2-5x):</t>
  </si>
  <si>
    <t>Delta</t>
  </si>
  <si>
    <t>Average:</t>
  </si>
  <si>
    <t>1 MW Threshold Average Annual Revenue Risk (16',17',18',20')</t>
  </si>
  <si>
    <t>3 MW Threshold Average Annual Revenue Risk (16',17',18',20')</t>
  </si>
  <si>
    <t>5 MW Threshold Average Annual Revenue Risk (16',17',18',20')</t>
  </si>
  <si>
    <t>10 MW Threshold Average Annual Revenue Risk (16',17',18',20')</t>
  </si>
  <si>
    <t># of Resource Scaled   (2-5x)</t>
  </si>
  <si>
    <t>Current # of "New Resources "</t>
  </si>
  <si>
    <t>Expected Total Resource Output (after capacity factor)</t>
  </si>
  <si>
    <t>Market Price Delta = BPA PFT1 Rate - MidC Market Rate</t>
  </si>
  <si>
    <t>Expected Annual Revenue Risk</t>
  </si>
  <si>
    <t>FY</t>
  </si>
  <si>
    <t>FY:</t>
  </si>
  <si>
    <t>Delta:</t>
  </si>
  <si>
    <t>Notes:</t>
  </si>
  <si>
    <t>2) Rule of thumb: $20 million = 1% rate impact</t>
  </si>
  <si>
    <t>1) Assume existing resources are serving load.</t>
  </si>
  <si>
    <t>Resource Capacity Factor:</t>
  </si>
  <si>
    <t>PF T1 Rate:</t>
  </si>
  <si>
    <t>Revenue Risk Forecast:</t>
  </si>
  <si>
    <t>Mid-C Price:</t>
  </si>
  <si>
    <r>
      <t xml:space="preserve">PF Tier 1 Rate </t>
    </r>
    <r>
      <rPr>
        <vertAlign val="superscript"/>
        <sz val="11"/>
        <color theme="1"/>
        <rFont val="Calibri"/>
        <family val="2"/>
        <scheme val="minor"/>
      </rPr>
      <t>1/</t>
    </r>
    <r>
      <rPr>
        <sz val="11"/>
        <color theme="1"/>
        <rFont val="Calibri"/>
        <family val="2"/>
        <scheme val="minor"/>
      </rPr>
      <t>:</t>
    </r>
  </si>
  <si>
    <r>
      <t xml:space="preserve"> Mid-C Price </t>
    </r>
    <r>
      <rPr>
        <vertAlign val="superscript"/>
        <sz val="11"/>
        <color theme="1"/>
        <rFont val="Calibri"/>
        <family val="2"/>
        <scheme val="minor"/>
      </rPr>
      <t>/2</t>
    </r>
    <r>
      <rPr>
        <sz val="11"/>
        <color theme="1"/>
        <rFont val="Calibri"/>
        <family val="2"/>
        <scheme val="minor"/>
      </rPr>
      <t>:</t>
    </r>
  </si>
  <si>
    <t>/3</t>
  </si>
  <si>
    <r>
      <t xml:space="preserve">2019 Revenue Risk </t>
    </r>
    <r>
      <rPr>
        <b/>
        <vertAlign val="superscript"/>
        <sz val="10"/>
        <rFont val="Arial"/>
        <family val="2"/>
      </rPr>
      <t>/4</t>
    </r>
  </si>
  <si>
    <r>
      <rPr>
        <vertAlign val="superscript"/>
        <sz val="11"/>
        <color theme="1"/>
        <rFont val="Calibri"/>
        <family val="2"/>
        <scheme val="minor"/>
      </rPr>
      <t>/3</t>
    </r>
    <r>
      <rPr>
        <sz val="11"/>
        <color theme="1"/>
        <rFont val="Calibri"/>
        <family val="2"/>
        <scheme val="minor"/>
      </rPr>
      <t xml:space="preserve"> Average includes years when PFT1 &gt; MidC</t>
    </r>
  </si>
  <si>
    <r>
      <rPr>
        <vertAlign val="superscript"/>
        <sz val="11"/>
        <color theme="1"/>
        <rFont val="Calibri"/>
        <family val="2"/>
        <scheme val="minor"/>
      </rPr>
      <t>/1</t>
    </r>
    <r>
      <rPr>
        <sz val="11"/>
        <color theme="1"/>
        <rFont val="Calibri"/>
        <family val="2"/>
        <scheme val="minor"/>
      </rPr>
      <t xml:space="preserve"> Effective PF Tier 1 non-slice rates are based on actual sales</t>
    </r>
  </si>
  <si>
    <r>
      <rPr>
        <vertAlign val="superscript"/>
        <sz val="11"/>
        <color theme="1"/>
        <rFont val="Calibri"/>
        <family val="2"/>
        <scheme val="minor"/>
      </rPr>
      <t>/2</t>
    </r>
    <r>
      <rPr>
        <sz val="11"/>
        <color theme="1"/>
        <rFont val="Calibri"/>
        <family val="2"/>
        <scheme val="minor"/>
      </rPr>
      <t xml:space="preserve"> InterContinental Exchange (ICE) day ahead Mid-C flat average prices</t>
    </r>
  </si>
  <si>
    <t>1) Assume resources are serving load.</t>
  </si>
  <si>
    <t xml:space="preserve">4) Mid-C market price forecast is provided from BPA's 2020 Resource Program. </t>
  </si>
  <si>
    <t>Purpose of this Model:</t>
  </si>
  <si>
    <t>3) PF Tier 1 Rates for 2024-2026 are forecasted to increase with an inflation rate of 1.8%.</t>
  </si>
  <si>
    <t>ThresholdAnalysis_Post28.xlsm</t>
  </si>
  <si>
    <t>Total # of Resources</t>
  </si>
  <si>
    <t>Unscaled Revenue Risk (select market $ delta</t>
  </si>
  <si>
    <t>Scaled # of Resources</t>
  </si>
  <si>
    <t>Current # of Resources</t>
  </si>
  <si>
    <t>Inflation Rate:</t>
  </si>
  <si>
    <r>
      <rPr>
        <vertAlign val="superscript"/>
        <sz val="11"/>
        <color theme="1"/>
        <rFont val="Calibri"/>
        <family val="2"/>
        <scheme val="minor"/>
      </rPr>
      <t>/4</t>
    </r>
    <r>
      <rPr>
        <sz val="11"/>
        <color theme="1"/>
        <rFont val="Calibri"/>
        <family val="2"/>
        <scheme val="minor"/>
      </rPr>
      <t xml:space="preserve"> No revenue risk is assumed for 2019 because PFT1 rate was lower than the Average Mid-C Price.</t>
    </r>
  </si>
  <si>
    <t>NOTE: Users can interact with the model by changing values in cells highlighted in GREEN.</t>
  </si>
  <si>
    <t># of Resources in each threshold:</t>
  </si>
  <si>
    <t>This model has been developed as a part of the 2028 Provider of Choice efforts to engage with BPA customer groups. This model specifically identifies the impacts of a change in the non-federal resource threshold on expected annual Power revenues. The look-back analysis (see look-back tab) identifies what revenues would have been risked had prior contracts held higher thresholds for the last five years (2016-2020). The Look-ahead analysis identifies what revenues are at risk in the next five years if new contracts were to hold higher thresholds. Look-ahead1 examines the risks using forecasted market prices and projected PF Tier 1 rates for the next five years. Look-ahead2 examines the risks based on benchmark delta values (PFT1-MidC Market Price). Look-ahead3 examines the risks based on the numbers of resources under each threshold.</t>
  </si>
  <si>
    <t>Market Price Delta ($):</t>
  </si>
  <si>
    <t>NOTE: Cells highlighted in GREEN are interactive and will provide different views on revenue risk.</t>
  </si>
  <si>
    <t>Pre-decisional. For discussion purposes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</si>
</sst>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mmmm\ yyyy;@"/>
    <numFmt numFmtId="166" formatCode="&quot;$&quot;#,##0.00"/>
    <numFmt numFmtId="167" formatCode="&quot;$&quot;#,##0"/>
    <numFmt numFmtId="168" formatCode="0.0%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1" applyNumberFormat="0" applyProtection="0">
      <alignment wrapText="1"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</cellStyleXfs>
  <cellXfs count="183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3" xfId="0" applyFill="1" applyBorder="1"/>
    <xf numFmtId="0" fontId="0" fillId="4" borderId="4" xfId="0" applyFill="1" applyBorder="1"/>
    <xf numFmtId="0" fontId="0" fillId="5" borderId="4" xfId="0" applyFill="1" applyBorder="1"/>
    <xf numFmtId="164" fontId="0" fillId="2" borderId="0" xfId="0" applyNumberFormat="1" applyFill="1" applyBorder="1"/>
    <xf numFmtId="164" fontId="0" fillId="3" borderId="0" xfId="0" applyNumberFormat="1" applyFill="1" applyBorder="1"/>
    <xf numFmtId="164" fontId="0" fillId="4" borderId="0" xfId="0" applyNumberFormat="1" applyFill="1" applyBorder="1"/>
    <xf numFmtId="0" fontId="4" fillId="6" borderId="5" xfId="22" applyFont="1" applyFill="1" applyBorder="1" applyAlignment="1">
      <alignment horizontal="center" vertical="center" wrapText="1"/>
      <protection/>
    </xf>
    <xf numFmtId="0" fontId="4" fillId="6" borderId="6" xfId="22" applyNumberFormat="1" applyFont="1" applyFill="1" applyBorder="1" applyAlignment="1">
      <alignment horizontal="center" vertical="center" wrapText="1"/>
      <protection/>
    </xf>
    <xf numFmtId="0" fontId="4" fillId="6" borderId="7" xfId="22" applyNumberFormat="1" applyFont="1" applyFill="1" applyBorder="1" applyAlignment="1">
      <alignment horizontal="center" vertical="center" wrapText="1"/>
      <protection/>
    </xf>
    <xf numFmtId="164" fontId="0" fillId="5" borderId="8" xfId="0" applyNumberFormat="1" applyFill="1" applyBorder="1"/>
    <xf numFmtId="164" fontId="0" fillId="2" borderId="9" xfId="0" applyNumberFormat="1" applyFill="1" applyBorder="1"/>
    <xf numFmtId="164" fontId="0" fillId="4" borderId="8" xfId="0" applyNumberFormat="1" applyFill="1" applyBorder="1"/>
    <xf numFmtId="164" fontId="0" fillId="3" borderId="8" xfId="0" applyNumberFormat="1" applyFill="1" applyBorder="1"/>
    <xf numFmtId="164" fontId="0" fillId="2" borderId="8" xfId="0" applyNumberFormat="1" applyFill="1" applyBorder="1"/>
    <xf numFmtId="165" fontId="5" fillId="0" borderId="0" xfId="0" applyNumberFormat="1" applyFont="1" applyAlignment="1">
      <alignment horizontal="left" vertical="top" wrapText="1" indent="1"/>
    </xf>
    <xf numFmtId="165" fontId="5" fillId="0" borderId="10" xfId="0" applyNumberFormat="1" applyFont="1" applyBorder="1" applyAlignment="1">
      <alignment horizontal="left" vertical="top" wrapText="1" indent="1"/>
    </xf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0" fillId="4" borderId="14" xfId="0" applyFill="1" applyBorder="1"/>
    <xf numFmtId="0" fontId="0" fillId="4" borderId="13" xfId="0" applyFill="1" applyBorder="1"/>
    <xf numFmtId="0" fontId="0" fillId="2" borderId="13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4" xfId="0" applyFill="1" applyBorder="1"/>
    <xf numFmtId="0" fontId="0" fillId="3" borderId="13" xfId="0" applyFill="1" applyBorder="1"/>
    <xf numFmtId="0" fontId="0" fillId="4" borderId="15" xfId="0" applyFill="1" applyBorder="1"/>
    <xf numFmtId="0" fontId="0" fillId="4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5" borderId="23" xfId="0" applyFill="1" applyBorder="1"/>
    <xf numFmtId="0" fontId="0" fillId="7" borderId="0" xfId="0" applyFill="1"/>
    <xf numFmtId="44" fontId="0" fillId="7" borderId="0" xfId="16" applyFont="1" applyFill="1"/>
    <xf numFmtId="0" fontId="0" fillId="7" borderId="0" xfId="0" applyFill="1" applyBorder="1"/>
    <xf numFmtId="167" fontId="0" fillId="2" borderId="9" xfId="16" applyNumberFormat="1" applyFont="1" applyFill="1" applyBorder="1"/>
    <xf numFmtId="167" fontId="0" fillId="2" borderId="0" xfId="16" applyNumberFormat="1" applyFont="1" applyFill="1" applyBorder="1"/>
    <xf numFmtId="167" fontId="0" fillId="2" borderId="8" xfId="16" applyNumberFormat="1" applyFont="1" applyFill="1" applyBorder="1"/>
    <xf numFmtId="167" fontId="0" fillId="3" borderId="0" xfId="16" applyNumberFormat="1" applyFont="1" applyFill="1" applyBorder="1"/>
    <xf numFmtId="167" fontId="0" fillId="3" borderId="8" xfId="16" applyNumberFormat="1" applyFont="1" applyFill="1" applyBorder="1"/>
    <xf numFmtId="167" fontId="0" fillId="4" borderId="0" xfId="16" applyNumberFormat="1" applyFont="1" applyFill="1" applyBorder="1"/>
    <xf numFmtId="167" fontId="0" fillId="4" borderId="8" xfId="16" applyNumberFormat="1" applyFont="1" applyFill="1" applyBorder="1"/>
    <xf numFmtId="167" fontId="0" fillId="5" borderId="8" xfId="16" applyNumberFormat="1" applyFont="1" applyFill="1" applyBorder="1"/>
    <xf numFmtId="0" fontId="2" fillId="7" borderId="0" xfId="0" applyFont="1" applyFill="1"/>
    <xf numFmtId="9" fontId="0" fillId="7" borderId="0" xfId="15" applyFont="1" applyFill="1"/>
    <xf numFmtId="0" fontId="0" fillId="7" borderId="24" xfId="0" applyFill="1" applyBorder="1" applyAlignment="1">
      <alignment horizontal="center" wrapText="1"/>
    </xf>
    <xf numFmtId="0" fontId="0" fillId="7" borderId="25" xfId="0" applyFill="1" applyBorder="1" applyAlignment="1">
      <alignment horizontal="center" wrapText="1"/>
    </xf>
    <xf numFmtId="0" fontId="0" fillId="7" borderId="26" xfId="0" applyFill="1" applyBorder="1" applyAlignment="1">
      <alignment horizontal="center" wrapText="1"/>
    </xf>
    <xf numFmtId="0" fontId="0" fillId="7" borderId="27" xfId="0" applyFill="1" applyBorder="1" applyAlignment="1">
      <alignment horizontal="right"/>
    </xf>
    <xf numFmtId="0" fontId="0" fillId="7" borderId="28" xfId="0" applyFill="1" applyBorder="1" applyAlignment="1">
      <alignment horizontal="right"/>
    </xf>
    <xf numFmtId="166" fontId="0" fillId="7" borderId="0" xfId="16" applyNumberFormat="1" applyFont="1" applyFill="1" applyBorder="1"/>
    <xf numFmtId="166" fontId="0" fillId="7" borderId="29" xfId="16" applyNumberFormat="1" applyFont="1" applyFill="1" applyBorder="1"/>
    <xf numFmtId="0" fontId="0" fillId="7" borderId="30" xfId="0" applyFill="1" applyBorder="1" applyAlignment="1">
      <alignment horizontal="right"/>
    </xf>
    <xf numFmtId="166" fontId="0" fillId="7" borderId="31" xfId="0" applyNumberFormat="1" applyFill="1" applyBorder="1"/>
    <xf numFmtId="166" fontId="0" fillId="7" borderId="32" xfId="0" applyNumberFormat="1" applyFill="1" applyBorder="1"/>
    <xf numFmtId="0" fontId="4" fillId="7" borderId="33" xfId="22" applyNumberFormat="1" applyFont="1" applyFill="1" applyBorder="1" applyAlignment="1">
      <alignment horizontal="center" vertical="center" wrapText="1"/>
      <protection/>
    </xf>
    <xf numFmtId="0" fontId="4" fillId="7" borderId="34" xfId="22" applyNumberFormat="1" applyFont="1" applyFill="1" applyBorder="1" applyAlignment="1">
      <alignment horizontal="center" vertical="center" wrapText="1"/>
      <protection/>
    </xf>
    <xf numFmtId="167" fontId="0" fillId="4" borderId="17" xfId="16" applyNumberFormat="1" applyFont="1" applyFill="1" applyBorder="1"/>
    <xf numFmtId="167" fontId="0" fillId="4" borderId="18" xfId="16" applyNumberFormat="1" applyFont="1" applyFill="1" applyBorder="1"/>
    <xf numFmtId="167" fontId="0" fillId="4" borderId="13" xfId="16" applyNumberFormat="1" applyFont="1" applyFill="1" applyBorder="1"/>
    <xf numFmtId="167" fontId="0" fillId="5" borderId="17" xfId="16" applyNumberFormat="1" applyFont="1" applyFill="1" applyBorder="1"/>
    <xf numFmtId="167" fontId="0" fillId="5" borderId="18" xfId="16" applyNumberFormat="1" applyFont="1" applyFill="1" applyBorder="1"/>
    <xf numFmtId="167" fontId="0" fillId="5" borderId="13" xfId="16" applyNumberFormat="1" applyFont="1" applyFill="1" applyBorder="1"/>
    <xf numFmtId="167" fontId="0" fillId="3" borderId="17" xfId="16" applyNumberFormat="1" applyFont="1" applyFill="1" applyBorder="1"/>
    <xf numFmtId="167" fontId="0" fillId="3" borderId="18" xfId="16" applyNumberFormat="1" applyFont="1" applyFill="1" applyBorder="1"/>
    <xf numFmtId="167" fontId="0" fillId="3" borderId="13" xfId="16" applyNumberFormat="1" applyFont="1" applyFill="1" applyBorder="1"/>
    <xf numFmtId="167" fontId="0" fillId="2" borderId="17" xfId="16" applyNumberFormat="1" applyFont="1" applyFill="1" applyBorder="1"/>
    <xf numFmtId="167" fontId="0" fillId="2" borderId="18" xfId="16" applyNumberFormat="1" applyFont="1" applyFill="1" applyBorder="1"/>
    <xf numFmtId="167" fontId="0" fillId="2" borderId="13" xfId="16" applyNumberFormat="1" applyFont="1" applyFill="1" applyBorder="1"/>
    <xf numFmtId="0" fontId="0" fillId="7" borderId="0" xfId="0" applyFill="1" applyBorder="1" applyAlignment="1">
      <alignment horizontal="center" vertical="center" wrapText="1"/>
    </xf>
    <xf numFmtId="0" fontId="0" fillId="7" borderId="0" xfId="15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left" vertical="center" wrapText="1"/>
    </xf>
    <xf numFmtId="0" fontId="2" fillId="7" borderId="35" xfId="0" applyFont="1" applyFill="1" applyBorder="1"/>
    <xf numFmtId="166" fontId="6" fillId="7" borderId="31" xfId="16" applyNumberFormat="1" applyFont="1" applyFill="1" applyBorder="1"/>
    <xf numFmtId="166" fontId="6" fillId="7" borderId="31" xfId="16" applyNumberFormat="1" applyFont="1" applyFill="1" applyBorder="1" applyAlignment="1">
      <alignment horizontal="right"/>
    </xf>
    <xf numFmtId="0" fontId="2" fillId="7" borderId="27" xfId="0" applyFont="1" applyFill="1" applyBorder="1" applyAlignment="1">
      <alignment horizontal="right" wrapText="1"/>
    </xf>
    <xf numFmtId="0" fontId="6" fillId="7" borderId="30" xfId="0" applyFont="1" applyFill="1" applyBorder="1" applyAlignment="1">
      <alignment horizontal="right" wrapText="1"/>
    </xf>
    <xf numFmtId="0" fontId="0" fillId="7" borderId="28" xfId="0" applyFill="1" applyBorder="1" applyAlignment="1">
      <alignment horizontal="right" vertical="center" wrapText="1"/>
    </xf>
    <xf numFmtId="166" fontId="0" fillId="7" borderId="0" xfId="16" applyNumberFormat="1" applyFont="1" applyFill="1" applyBorder="1" applyAlignment="1">
      <alignment horizontal="right" vertical="center"/>
    </xf>
    <xf numFmtId="166" fontId="0" fillId="7" borderId="29" xfId="16" applyNumberFormat="1" applyFont="1" applyFill="1" applyBorder="1" applyAlignment="1">
      <alignment horizontal="right" vertical="center"/>
    </xf>
    <xf numFmtId="0" fontId="2" fillId="7" borderId="36" xfId="0" applyFont="1" applyFill="1" applyBorder="1" applyAlignment="1">
      <alignment horizontal="right"/>
    </xf>
    <xf numFmtId="0" fontId="0" fillId="7" borderId="0" xfId="15" applyNumberFormat="1" applyFont="1" applyFill="1" applyAlignment="1">
      <alignment horizontal="center"/>
    </xf>
    <xf numFmtId="167" fontId="0" fillId="2" borderId="19" xfId="16" applyNumberFormat="1" applyFont="1" applyFill="1" applyBorder="1"/>
    <xf numFmtId="167" fontId="0" fillId="2" borderId="37" xfId="16" applyNumberFormat="1" applyFont="1" applyFill="1" applyBorder="1"/>
    <xf numFmtId="167" fontId="0" fillId="3" borderId="38" xfId="16" applyNumberFormat="1" applyFont="1" applyFill="1" applyBorder="1"/>
    <xf numFmtId="167" fontId="0" fillId="4" borderId="38" xfId="16" applyNumberFormat="1" applyFont="1" applyFill="1" applyBorder="1"/>
    <xf numFmtId="167" fontId="0" fillId="5" borderId="39" xfId="16" applyNumberFormat="1" applyFont="1" applyFill="1" applyBorder="1"/>
    <xf numFmtId="167" fontId="0" fillId="5" borderId="40" xfId="16" applyNumberFormat="1" applyFont="1" applyFill="1" applyBorder="1"/>
    <xf numFmtId="0" fontId="2" fillId="7" borderId="35" xfId="0" applyFont="1" applyFill="1" applyBorder="1" applyAlignment="1">
      <alignment horizontal="right"/>
    </xf>
    <xf numFmtId="166" fontId="6" fillId="7" borderId="32" xfId="16" applyNumberFormat="1" applyFont="1" applyFill="1" applyBorder="1" applyAlignment="1">
      <alignment horizontal="right"/>
    </xf>
    <xf numFmtId="0" fontId="7" fillId="7" borderId="0" xfId="0" applyFont="1" applyFill="1" applyBorder="1"/>
    <xf numFmtId="166" fontId="0" fillId="7" borderId="39" xfId="16" applyNumberFormat="1" applyFont="1" applyFill="1" applyBorder="1" applyAlignment="1">
      <alignment horizontal="center" vertical="center" wrapText="1"/>
    </xf>
    <xf numFmtId="166" fontId="0" fillId="7" borderId="41" xfId="16" applyNumberFormat="1" applyFont="1" applyFill="1" applyBorder="1" applyAlignment="1">
      <alignment horizontal="center" vertical="center" wrapText="1"/>
    </xf>
    <xf numFmtId="166" fontId="0" fillId="7" borderId="42" xfId="16" applyNumberFormat="1" applyFont="1" applyFill="1" applyBorder="1" applyAlignment="1">
      <alignment horizontal="center" vertical="center" wrapText="1"/>
    </xf>
    <xf numFmtId="0" fontId="10" fillId="7" borderId="0" xfId="25" applyFont="1" applyFill="1" applyAlignment="1">
      <alignment/>
      <protection/>
    </xf>
    <xf numFmtId="0" fontId="10" fillId="7" borderId="0" xfId="25" applyFont="1" applyFill="1">
      <alignment/>
      <protection/>
    </xf>
    <xf numFmtId="0" fontId="11" fillId="7" borderId="0" xfId="25" applyFont="1" applyFill="1">
      <alignment/>
      <protection/>
    </xf>
    <xf numFmtId="0" fontId="13" fillId="7" borderId="0" xfId="25" applyFont="1" applyFill="1">
      <alignment/>
      <protection/>
    </xf>
    <xf numFmtId="0" fontId="0" fillId="7" borderId="0" xfId="0" applyFont="1" applyFill="1"/>
    <xf numFmtId="0" fontId="2" fillId="7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 wrapText="1"/>
    </xf>
    <xf numFmtId="0" fontId="0" fillId="2" borderId="16" xfId="0" applyFill="1" applyBorder="1"/>
    <xf numFmtId="44" fontId="0" fillId="2" borderId="16" xfId="0" applyNumberFormat="1" applyFill="1" applyBorder="1"/>
    <xf numFmtId="167" fontId="0" fillId="2" borderId="16" xfId="16" applyNumberFormat="1" applyFont="1" applyFill="1" applyBorder="1"/>
    <xf numFmtId="0" fontId="0" fillId="5" borderId="16" xfId="0" applyFill="1" applyBorder="1"/>
    <xf numFmtId="0" fontId="0" fillId="7" borderId="19" xfId="0" applyFill="1" applyBorder="1" applyAlignment="1">
      <alignment horizontal="center" wrapText="1"/>
    </xf>
    <xf numFmtId="0" fontId="0" fillId="7" borderId="20" xfId="0" applyFill="1" applyBorder="1" applyAlignment="1">
      <alignment horizontal="center" wrapText="1"/>
    </xf>
    <xf numFmtId="9" fontId="0" fillId="7" borderId="20" xfId="15" applyFont="1" applyFill="1" applyBorder="1" applyAlignment="1">
      <alignment horizontal="center" vertical="center" wrapText="1"/>
    </xf>
    <xf numFmtId="9" fontId="0" fillId="7" borderId="22" xfId="15" applyFont="1" applyFill="1" applyBorder="1" applyAlignment="1">
      <alignment horizontal="center" vertical="center" wrapText="1"/>
    </xf>
    <xf numFmtId="0" fontId="0" fillId="2" borderId="15" xfId="0" applyFill="1" applyBorder="1"/>
    <xf numFmtId="167" fontId="0" fillId="2" borderId="43" xfId="16" applyNumberFormat="1" applyFont="1" applyFill="1" applyBorder="1"/>
    <xf numFmtId="166" fontId="0" fillId="7" borderId="0" xfId="0" applyNumberFormat="1" applyFill="1"/>
    <xf numFmtId="0" fontId="0" fillId="8" borderId="0" xfId="0" applyFill="1"/>
    <xf numFmtId="9" fontId="0" fillId="8" borderId="0" xfId="15" applyFont="1" applyFill="1" applyAlignment="1">
      <alignment horizontal="right"/>
    </xf>
    <xf numFmtId="168" fontId="0" fillId="8" borderId="0" xfId="15" applyNumberFormat="1" applyFont="1" applyFill="1"/>
    <xf numFmtId="0" fontId="0" fillId="8" borderId="30" xfId="0" applyFill="1" applyBorder="1" applyAlignment="1">
      <alignment horizontal="center" vertical="center" wrapText="1"/>
    </xf>
    <xf numFmtId="9" fontId="0" fillId="8" borderId="32" xfId="15" applyFont="1" applyFill="1" applyBorder="1" applyAlignment="1">
      <alignment horizontal="center" vertical="center"/>
    </xf>
    <xf numFmtId="0" fontId="0" fillId="8" borderId="32" xfId="15" applyNumberFormat="1" applyFont="1" applyFill="1" applyBorder="1" applyAlignment="1">
      <alignment horizontal="center" vertical="center"/>
    </xf>
    <xf numFmtId="0" fontId="2" fillId="8" borderId="0" xfId="0" applyFont="1" applyFill="1"/>
    <xf numFmtId="0" fontId="10" fillId="8" borderId="0" xfId="25" applyFont="1" applyFill="1">
      <alignment/>
      <protection/>
    </xf>
    <xf numFmtId="166" fontId="0" fillId="8" borderId="16" xfId="16" applyNumberFormat="1" applyFont="1" applyFill="1" applyBorder="1" applyAlignment="1">
      <alignment horizontal="center" vertical="center"/>
    </xf>
    <xf numFmtId="9" fontId="0" fillId="8" borderId="16" xfId="15" applyFont="1" applyFill="1" applyBorder="1" applyAlignment="1">
      <alignment horizontal="center" vertical="center"/>
    </xf>
    <xf numFmtId="0" fontId="0" fillId="8" borderId="16" xfId="15" applyNumberFormat="1" applyFont="1" applyFill="1" applyBorder="1" applyAlignment="1">
      <alignment horizontal="center" vertical="center"/>
    </xf>
    <xf numFmtId="0" fontId="0" fillId="0" borderId="16" xfId="0" applyFill="1" applyBorder="1"/>
    <xf numFmtId="9" fontId="0" fillId="8" borderId="16" xfId="15" applyFont="1" applyFill="1" applyBorder="1" applyAlignment="1">
      <alignment horizontal="center"/>
    </xf>
    <xf numFmtId="0" fontId="0" fillId="8" borderId="16" xfId="15" applyNumberFormat="1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right" vertical="center" wrapText="1"/>
    </xf>
    <xf numFmtId="0" fontId="0" fillId="7" borderId="16" xfId="0" applyFont="1" applyFill="1" applyBorder="1" applyAlignment="1">
      <alignment horizontal="right" vertical="center"/>
    </xf>
    <xf numFmtId="0" fontId="11" fillId="8" borderId="0" xfId="25" applyFont="1" applyFill="1">
      <alignment/>
      <protection/>
    </xf>
    <xf numFmtId="165" fontId="5" fillId="7" borderId="0" xfId="0" applyNumberFormat="1" applyFont="1" applyFill="1" applyAlignment="1">
      <alignment horizontal="left" vertical="top" wrapText="1" indent="1"/>
    </xf>
    <xf numFmtId="44" fontId="0" fillId="5" borderId="12" xfId="0" applyNumberFormat="1" applyFill="1" applyBorder="1"/>
    <xf numFmtId="167" fontId="0" fillId="5" borderId="12" xfId="16" applyNumberFormat="1" applyFont="1" applyFill="1" applyBorder="1"/>
    <xf numFmtId="167" fontId="0" fillId="5" borderId="44" xfId="16" applyNumberFormat="1" applyFont="1" applyFill="1" applyBorder="1"/>
    <xf numFmtId="44" fontId="0" fillId="4" borderId="16" xfId="0" applyNumberFormat="1" applyFill="1" applyBorder="1"/>
    <xf numFmtId="167" fontId="0" fillId="4" borderId="16" xfId="16" applyNumberFormat="1" applyFont="1" applyFill="1" applyBorder="1"/>
    <xf numFmtId="167" fontId="0" fillId="4" borderId="43" xfId="16" applyNumberFormat="1" applyFont="1" applyFill="1" applyBorder="1"/>
    <xf numFmtId="44" fontId="0" fillId="3" borderId="16" xfId="0" applyNumberFormat="1" applyFill="1" applyBorder="1"/>
    <xf numFmtId="167" fontId="0" fillId="3" borderId="16" xfId="16" applyNumberFormat="1" applyFont="1" applyFill="1" applyBorder="1"/>
    <xf numFmtId="167" fontId="0" fillId="3" borderId="43" xfId="16" applyNumberFormat="1" applyFont="1" applyFill="1" applyBorder="1"/>
    <xf numFmtId="0" fontId="6" fillId="7" borderId="0" xfId="0" applyFont="1" applyFill="1"/>
    <xf numFmtId="0" fontId="12" fillId="7" borderId="0" xfId="25" applyFont="1" applyFill="1" applyAlignment="1">
      <alignment vertical="top" wrapText="1"/>
      <protection/>
    </xf>
    <xf numFmtId="167" fontId="0" fillId="2" borderId="45" xfId="0" applyNumberFormat="1" applyFill="1" applyBorder="1" applyAlignment="1">
      <alignment horizontal="center" vertical="center" wrapText="1"/>
    </xf>
    <xf numFmtId="167" fontId="0" fillId="2" borderId="46" xfId="0" applyNumberFormat="1" applyFill="1" applyBorder="1" applyAlignment="1">
      <alignment horizontal="center" vertical="center" wrapText="1"/>
    </xf>
    <xf numFmtId="167" fontId="0" fillId="2" borderId="47" xfId="0" applyNumberFormat="1" applyFill="1" applyBorder="1" applyAlignment="1">
      <alignment horizontal="center" vertical="center" wrapText="1"/>
    </xf>
    <xf numFmtId="167" fontId="0" fillId="3" borderId="45" xfId="0" applyNumberFormat="1" applyFill="1" applyBorder="1" applyAlignment="1">
      <alignment horizontal="center" vertical="center" wrapText="1"/>
    </xf>
    <xf numFmtId="167" fontId="0" fillId="3" borderId="46" xfId="0" applyNumberFormat="1" applyFill="1" applyBorder="1" applyAlignment="1">
      <alignment horizontal="center" vertical="center" wrapText="1"/>
    </xf>
    <xf numFmtId="167" fontId="0" fillId="3" borderId="47" xfId="0" applyNumberFormat="1" applyFill="1" applyBorder="1" applyAlignment="1">
      <alignment horizontal="center" vertical="center" wrapText="1"/>
    </xf>
    <xf numFmtId="167" fontId="0" fillId="3" borderId="0" xfId="0" applyNumberFormat="1" applyFill="1" applyBorder="1" applyAlignment="1">
      <alignment horizontal="center"/>
    </xf>
    <xf numFmtId="167" fontId="0" fillId="3" borderId="8" xfId="0" applyNumberFormat="1" applyFill="1" applyBorder="1" applyAlignment="1">
      <alignment horizontal="center"/>
    </xf>
    <xf numFmtId="167" fontId="0" fillId="5" borderId="45" xfId="0" applyNumberFormat="1" applyFill="1" applyBorder="1" applyAlignment="1">
      <alignment horizontal="center" vertical="center" wrapText="1"/>
    </xf>
    <xf numFmtId="167" fontId="0" fillId="5" borderId="46" xfId="0" applyNumberFormat="1" applyFill="1" applyBorder="1" applyAlignment="1">
      <alignment horizontal="center" vertical="center" wrapText="1"/>
    </xf>
    <xf numFmtId="167" fontId="0" fillId="5" borderId="47" xfId="0" applyNumberFormat="1" applyFill="1" applyBorder="1" applyAlignment="1">
      <alignment horizontal="center" vertical="center" wrapText="1"/>
    </xf>
    <xf numFmtId="167" fontId="0" fillId="4" borderId="9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7" fontId="0" fillId="4" borderId="8" xfId="0" applyNumberFormat="1" applyFill="1" applyBorder="1" applyAlignment="1">
      <alignment horizontal="center"/>
    </xf>
    <xf numFmtId="167" fontId="0" fillId="4" borderId="45" xfId="0" applyNumberFormat="1" applyFill="1" applyBorder="1" applyAlignment="1">
      <alignment horizontal="center" vertical="center" wrapText="1"/>
    </xf>
    <xf numFmtId="167" fontId="0" fillId="4" borderId="46" xfId="0" applyNumberFormat="1" applyFill="1" applyBorder="1" applyAlignment="1">
      <alignment horizontal="center" vertical="center" wrapText="1"/>
    </xf>
    <xf numFmtId="167" fontId="0" fillId="4" borderId="47" xfId="0" applyNumberFormat="1" applyFill="1" applyBorder="1" applyAlignment="1">
      <alignment horizontal="center" vertical="center" wrapText="1"/>
    </xf>
    <xf numFmtId="167" fontId="0" fillId="5" borderId="25" xfId="16" applyNumberFormat="1" applyFont="1" applyFill="1" applyBorder="1" applyAlignment="1">
      <alignment horizontal="center"/>
    </xf>
    <xf numFmtId="0" fontId="9" fillId="7" borderId="0" xfId="24" applyFill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7" borderId="4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46" xfId="0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: bottom row" xfId="20"/>
    <cellStyle name="Normal 6 2" xfId="21"/>
    <cellStyle name="Normal 3" xfId="22"/>
    <cellStyle name="Comma 2" xfId="23"/>
    <cellStyle name="Hyperlink" xfId="24"/>
    <cellStyle name="Normal 7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Revenue Risk and Cost Shifts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1 MW</c:v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'Look-ahead1'!$F$18:$J$18</c:f>
              <c:strCache/>
            </c:strRef>
          </c:cat>
          <c:val>
            <c:numRef>
              <c:f>'Look-ahead1'!$F$19:$J$19</c:f>
              <c:numCache/>
            </c:numRef>
          </c:val>
        </c:ser>
        <c:ser>
          <c:idx val="2"/>
          <c:order val="1"/>
          <c:tx>
            <c:v>3 MW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'Look-ahead1'!$F$18:$J$18</c:f>
              <c:strCache/>
            </c:strRef>
          </c:cat>
          <c:val>
            <c:numRef>
              <c:f>'Look-ahead1'!$F$20:$J$20</c:f>
              <c:numCache/>
            </c:numRef>
          </c:val>
        </c:ser>
        <c:ser>
          <c:idx val="4"/>
          <c:order val="2"/>
          <c:tx>
            <c:v>5 MW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'Look-ahead1'!$F$18:$J$18</c:f>
              <c:strCache/>
            </c:strRef>
          </c:cat>
          <c:val>
            <c:numRef>
              <c:f>'Look-ahead1'!$F$21:$J$21</c:f>
              <c:numCache/>
            </c:numRef>
          </c:val>
        </c:ser>
        <c:ser>
          <c:idx val="3"/>
          <c:order val="3"/>
          <c:tx>
            <c:v>10 MW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'Look-ahead1'!$F$18:$J$18</c:f>
              <c:strCache/>
            </c:strRef>
          </c:cat>
          <c:val>
            <c:numRef>
              <c:f>'Look-ahead1'!$F$22:$J$22</c:f>
              <c:numCache/>
            </c:numRef>
          </c:val>
        </c:ser>
        <c:axId val="9066561"/>
        <c:axId val="14490186"/>
      </c:barChart>
      <c:catAx>
        <c:axId val="9066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490186"/>
        <c:crosses val="autoZero"/>
        <c:auto val="1"/>
        <c:lblOffset val="100"/>
        <c:noMultiLvlLbl val="0"/>
      </c:catAx>
      <c:valAx>
        <c:axId val="1449018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0665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635"/>
          <c:y val="0.12825"/>
          <c:w val="0.3075"/>
          <c:h val="0.05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Revenue Risk and Cost Shifts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1 MW</c:v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'Look-ahead2'!$E$12:$I$12</c:f>
              <c:numCache/>
            </c:numRef>
          </c:cat>
          <c:val>
            <c:numRef>
              <c:f>'Look-ahead2'!$E$13:$I$13</c:f>
              <c:numCache/>
            </c:numRef>
          </c:val>
          <c:smooth val="0"/>
        </c:ser>
        <c:ser>
          <c:idx val="2"/>
          <c:order val="1"/>
          <c:tx>
            <c:v>3 MW</c:v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'Look-ahead2'!$E$12:$I$12</c:f>
              <c:numCache/>
            </c:numRef>
          </c:cat>
          <c:val>
            <c:numRef>
              <c:f>'Look-ahead2'!$E$14:$I$14</c:f>
              <c:numCache/>
            </c:numRef>
          </c:val>
          <c:smooth val="0"/>
        </c:ser>
        <c:ser>
          <c:idx val="4"/>
          <c:order val="2"/>
          <c:tx>
            <c:v>5 MW</c:v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'Look-ahead2'!$E$12:$I$12</c:f>
              <c:numCache/>
            </c:numRef>
          </c:cat>
          <c:val>
            <c:numRef>
              <c:f>'Look-ahead2'!$E$15:$I$15</c:f>
              <c:numCache/>
            </c:numRef>
          </c:val>
          <c:smooth val="0"/>
        </c:ser>
        <c:ser>
          <c:idx val="3"/>
          <c:order val="3"/>
          <c:tx>
            <c:v>10 MW</c:v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'Look-ahead2'!$E$12:$I$12</c:f>
              <c:numCache/>
            </c:numRef>
          </c:cat>
          <c:val>
            <c:numRef>
              <c:f>'Look-ahead2'!$E$16:$I$16</c:f>
              <c:numCache/>
            </c:numRef>
          </c:val>
          <c:smooth val="0"/>
        </c:ser>
        <c:axId val="63302811"/>
        <c:axId val="32854388"/>
      </c:lineChart>
      <c:catAx>
        <c:axId val="63302811"/>
        <c:scaling>
          <c:orientation val="minMax"/>
        </c:scaling>
        <c:axPos val="b"/>
        <c:delete val="0"/>
        <c:numFmt formatCode="&quot;$&quot;#,##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854388"/>
        <c:crosses val="autoZero"/>
        <c:auto val="1"/>
        <c:lblOffset val="100"/>
        <c:noMultiLvlLbl val="0"/>
      </c:catAx>
      <c:valAx>
        <c:axId val="3285438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3028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075"/>
          <c:y val="0.14725"/>
          <c:w val="0.4755"/>
          <c:h val="0.06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Revenue Risk and Cost Shifts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1 MW</c:v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'Look-ahead3'!$F$12:$J$12</c:f>
              <c:numCache/>
            </c:numRef>
          </c:cat>
          <c:val>
            <c:numRef>
              <c:f>'Look-ahead3'!$F$13:$J$13</c:f>
              <c:numCache/>
            </c:numRef>
          </c:val>
          <c:smooth val="0"/>
        </c:ser>
        <c:ser>
          <c:idx val="2"/>
          <c:order val="1"/>
          <c:tx>
            <c:v>3 MW</c:v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'Look-ahead3'!$F$12:$J$12</c:f>
              <c:numCache/>
            </c:numRef>
          </c:cat>
          <c:val>
            <c:numRef>
              <c:f>'Look-ahead3'!$F$14:$J$14</c:f>
              <c:numCache/>
            </c:numRef>
          </c:val>
          <c:smooth val="0"/>
        </c:ser>
        <c:ser>
          <c:idx val="4"/>
          <c:order val="2"/>
          <c:tx>
            <c:v>5 MW</c:v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'Look-ahead3'!$F$12:$J$12</c:f>
              <c:numCache/>
            </c:numRef>
          </c:cat>
          <c:val>
            <c:numRef>
              <c:f>'Look-ahead3'!$F$15:$J$15</c:f>
              <c:numCache/>
            </c:numRef>
          </c:val>
          <c:smooth val="0"/>
        </c:ser>
        <c:ser>
          <c:idx val="3"/>
          <c:order val="3"/>
          <c:tx>
            <c:v>10 MW</c:v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'Look-ahead3'!$F$12:$J$12</c:f>
              <c:numCache/>
            </c:numRef>
          </c:cat>
          <c:val>
            <c:numRef>
              <c:f>'Look-ahead3'!$F$16:$J$16</c:f>
              <c:numCache/>
            </c:numRef>
          </c:val>
          <c:smooth val="0"/>
        </c:ser>
        <c:axId val="27254037"/>
        <c:axId val="43959742"/>
      </c:lineChart>
      <c:catAx>
        <c:axId val="27254037"/>
        <c:scaling>
          <c:orientation val="minMax"/>
        </c:scaling>
        <c:axPos val="b"/>
        <c:delete val="0"/>
        <c:numFmt formatCode="0%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959742"/>
        <c:crosses val="autoZero"/>
        <c:auto val="1"/>
        <c:lblOffset val="100"/>
        <c:noMultiLvlLbl val="0"/>
      </c:catAx>
      <c:valAx>
        <c:axId val="4395974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2540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575"/>
          <c:y val="0.158"/>
          <c:w val="0.40625"/>
          <c:h val="0.06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180975</xdr:rowOff>
    </xdr:from>
    <xdr:to>
      <xdr:col>2</xdr:col>
      <xdr:colOff>95250</xdr:colOff>
      <xdr:row>0</xdr:row>
      <xdr:rowOff>866775</xdr:rowOff>
    </xdr:to>
    <xdr:pic>
      <xdr:nvPicPr>
        <xdr:cNvPr id="2" name="Picture 1" descr="BPA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180975"/>
          <a:ext cx="7239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22</xdr:row>
      <xdr:rowOff>76200</xdr:rowOff>
    </xdr:from>
    <xdr:to>
      <xdr:col>10</xdr:col>
      <xdr:colOff>19050</xdr:colOff>
      <xdr:row>37</xdr:row>
      <xdr:rowOff>19050</xdr:rowOff>
    </xdr:to>
    <xdr:graphicFrame macro="">
      <xdr:nvGraphicFramePr>
        <xdr:cNvPr id="2" name="Chart 1"/>
        <xdr:cNvGraphicFramePr/>
      </xdr:nvGraphicFramePr>
      <xdr:xfrm>
        <a:off x="2828925" y="4819650"/>
        <a:ext cx="64389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66675</xdr:rowOff>
    </xdr:from>
    <xdr:to>
      <xdr:col>9</xdr:col>
      <xdr:colOff>19050</xdr:colOff>
      <xdr:row>32</xdr:row>
      <xdr:rowOff>152400</xdr:rowOff>
    </xdr:to>
    <xdr:graphicFrame macro="">
      <xdr:nvGraphicFramePr>
        <xdr:cNvPr id="2" name="Chart 1"/>
        <xdr:cNvGraphicFramePr/>
      </xdr:nvGraphicFramePr>
      <xdr:xfrm>
        <a:off x="2762250" y="3838575"/>
        <a:ext cx="59340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66675</xdr:rowOff>
    </xdr:from>
    <xdr:to>
      <xdr:col>10</xdr:col>
      <xdr:colOff>19050</xdr:colOff>
      <xdr:row>32</xdr:row>
      <xdr:rowOff>152400</xdr:rowOff>
    </xdr:to>
    <xdr:graphicFrame macro="">
      <xdr:nvGraphicFramePr>
        <xdr:cNvPr id="2" name="Chart 1"/>
        <xdr:cNvGraphicFramePr/>
      </xdr:nvGraphicFramePr>
      <xdr:xfrm>
        <a:off x="3019425" y="3829050"/>
        <a:ext cx="6943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bpa.gov/p/Power-Contracts/Resource-Program/Pages/Resource-Program.aspx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"/>
  <sheetViews>
    <sheetView tabSelected="1" zoomScale="90" zoomScaleNormal="90" workbookViewId="0" topLeftCell="A1">
      <selection activeCell="B9" sqref="B9"/>
    </sheetView>
  </sheetViews>
  <sheetFormatPr defaultColWidth="9.140625" defaultRowHeight="15"/>
  <cols>
    <col min="1" max="16384" width="8.8515625" style="41" customWidth="1"/>
  </cols>
  <sheetData>
    <row r="1" ht="89.4" customHeight="1"/>
    <row r="2" spans="2:13" ht="15">
      <c r="B2" s="106" t="s">
        <v>45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2:13" ht="15">
      <c r="B3" s="107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2:13" ht="1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2:14" ht="15">
      <c r="B5" s="105" t="s">
        <v>43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2:14" ht="109.2" customHeight="1">
      <c r="B6" s="149" t="s">
        <v>54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2:14" ht="15">
      <c r="B7" s="137" t="s">
        <v>52</v>
      </c>
      <c r="C7" s="128"/>
      <c r="D7" s="128"/>
      <c r="E7" s="128"/>
      <c r="F7" s="128"/>
      <c r="G7" s="128"/>
      <c r="H7" s="128"/>
      <c r="I7" s="128"/>
      <c r="J7" s="128"/>
      <c r="K7" s="104"/>
      <c r="L7" s="104"/>
      <c r="M7" s="104"/>
      <c r="N7" s="104"/>
    </row>
    <row r="9" ht="15">
      <c r="B9" s="148" t="s">
        <v>57</v>
      </c>
    </row>
  </sheetData>
  <mergeCells count="1">
    <mergeCell ref="B6:N6"/>
  </mergeCells>
  <printOptions/>
  <pageMargins left="0.7" right="0.7" top="0.75" bottom="0.75" header="0.3" footer="0.3"/>
  <pageSetup horizontalDpi="90" verticalDpi="9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90" zoomScaleNormal="90" workbookViewId="0" topLeftCell="A1">
      <selection activeCell="F3" sqref="F3"/>
    </sheetView>
  </sheetViews>
  <sheetFormatPr defaultColWidth="9.140625" defaultRowHeight="15"/>
  <cols>
    <col min="1" max="1" width="4.7109375" style="0" customWidth="1"/>
    <col min="2" max="2" width="16.28125" style="0" customWidth="1"/>
    <col min="3" max="3" width="10.8515625" style="0" customWidth="1"/>
    <col min="4" max="4" width="9.140625" style="0" bestFit="1" customWidth="1"/>
    <col min="5" max="6" width="13.28125" style="0" bestFit="1" customWidth="1"/>
    <col min="7" max="8" width="13.57421875" style="0" customWidth="1"/>
    <col min="9" max="9" width="13.28125" style="0" bestFit="1" customWidth="1"/>
    <col min="10" max="12" width="17.7109375" style="0" customWidth="1"/>
    <col min="13" max="13" width="16.8515625" style="0" customWidth="1"/>
  </cols>
  <sheetData>
    <row r="1" spans="1:14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">
      <c r="A2" s="41"/>
      <c r="B2" s="148" t="s">
        <v>57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5">
      <c r="A3" s="41"/>
      <c r="B3" s="43"/>
      <c r="C3" s="43"/>
      <c r="D3" s="43"/>
      <c r="E3" s="43"/>
      <c r="F3" s="43"/>
      <c r="G3" s="43"/>
      <c r="H3" s="43"/>
      <c r="I3" s="43"/>
      <c r="J3" s="52" t="s">
        <v>27</v>
      </c>
      <c r="K3" s="41"/>
      <c r="L3" s="41"/>
      <c r="M3" s="41"/>
      <c r="N3" s="41"/>
    </row>
    <row r="4" spans="1:14" ht="16.2">
      <c r="A4" s="41"/>
      <c r="B4" s="84" t="s">
        <v>24</v>
      </c>
      <c r="C4" s="81">
        <v>2016</v>
      </c>
      <c r="D4" s="81">
        <v>2017</v>
      </c>
      <c r="E4" s="81">
        <v>2018</v>
      </c>
      <c r="F4" s="81">
        <v>2019</v>
      </c>
      <c r="G4" s="81">
        <v>2020</v>
      </c>
      <c r="H4" s="89" t="s">
        <v>14</v>
      </c>
      <c r="I4" s="43"/>
      <c r="J4" s="41" t="s">
        <v>39</v>
      </c>
      <c r="K4" s="41"/>
      <c r="L4" s="41"/>
      <c r="M4" s="41"/>
      <c r="N4" s="41"/>
    </row>
    <row r="5" spans="1:14" ht="16.2">
      <c r="A5" s="41"/>
      <c r="B5" s="86" t="s">
        <v>34</v>
      </c>
      <c r="C5" s="87">
        <v>34.22</v>
      </c>
      <c r="D5" s="87">
        <v>34.08</v>
      </c>
      <c r="E5" s="87">
        <v>36.52</v>
      </c>
      <c r="F5" s="87">
        <v>36.31</v>
      </c>
      <c r="G5" s="87">
        <v>35.8</v>
      </c>
      <c r="H5" s="88">
        <f aca="true" t="shared" si="0" ref="H5">AVERAGE(C5:G5)</f>
        <v>35.386</v>
      </c>
      <c r="I5" s="43"/>
      <c r="J5" s="41" t="s">
        <v>40</v>
      </c>
      <c r="K5" s="41"/>
      <c r="L5" s="41"/>
      <c r="M5" s="41"/>
      <c r="N5" s="41"/>
    </row>
    <row r="6" spans="1:14" ht="16.2">
      <c r="A6" s="41"/>
      <c r="B6" s="86" t="s">
        <v>35</v>
      </c>
      <c r="C6" s="87">
        <v>19.58</v>
      </c>
      <c r="D6" s="87">
        <v>21.28</v>
      </c>
      <c r="E6" s="87">
        <v>25.36</v>
      </c>
      <c r="F6" s="87">
        <v>40.05</v>
      </c>
      <c r="G6" s="87">
        <v>22.48</v>
      </c>
      <c r="H6" s="88">
        <f>AVERAGE(C6:G6)</f>
        <v>25.75</v>
      </c>
      <c r="I6" s="43"/>
      <c r="J6" s="41" t="s">
        <v>38</v>
      </c>
      <c r="K6" s="41"/>
      <c r="L6" s="41"/>
      <c r="M6" s="41"/>
      <c r="N6" s="41"/>
    </row>
    <row r="7" spans="1:14" ht="16.2">
      <c r="A7" s="41"/>
      <c r="B7" s="85" t="s">
        <v>13</v>
      </c>
      <c r="C7" s="82">
        <f>ROUND(C5-C6,2)</f>
        <v>14.64</v>
      </c>
      <c r="D7" s="82">
        <f>ROUND(D5-D6,2)</f>
        <v>12.8</v>
      </c>
      <c r="E7" s="82">
        <f>ROUND(E5-E6,2)</f>
        <v>11.16</v>
      </c>
      <c r="F7" s="83" t="s">
        <v>5</v>
      </c>
      <c r="G7" s="82">
        <f>ROUND(G5-G6,2)</f>
        <v>13.32</v>
      </c>
      <c r="H7" s="98">
        <f>AVERAGE(C7:E7,G7)</f>
        <v>12.98</v>
      </c>
      <c r="I7" s="99" t="s">
        <v>36</v>
      </c>
      <c r="J7" s="43" t="s">
        <v>51</v>
      </c>
      <c r="K7" s="41"/>
      <c r="L7" s="41"/>
      <c r="M7" s="41"/>
      <c r="N7" s="41"/>
    </row>
    <row r="8" spans="1:14" ht="15" thickBot="1">
      <c r="A8" s="41"/>
      <c r="B8" s="41"/>
      <c r="C8" s="42"/>
      <c r="D8" s="42"/>
      <c r="E8" s="42"/>
      <c r="F8" s="42"/>
      <c r="G8" s="42"/>
      <c r="H8" s="42"/>
      <c r="I8" s="41"/>
      <c r="J8" s="41"/>
      <c r="K8" s="41"/>
      <c r="L8" s="41"/>
      <c r="M8" s="41"/>
      <c r="N8" s="41"/>
    </row>
    <row r="9" spans="1:14" ht="53.4" thickBot="1">
      <c r="A9" s="41"/>
      <c r="B9" s="12" t="s">
        <v>0</v>
      </c>
      <c r="C9" s="13" t="s">
        <v>1</v>
      </c>
      <c r="D9" s="13" t="s">
        <v>2</v>
      </c>
      <c r="E9" s="13" t="str">
        <f>"2016 Revenue Risk w/ $"&amp;C7&amp;" Delta"</f>
        <v>2016 Revenue Risk w/ $14.64 Delta</v>
      </c>
      <c r="F9" s="13" t="str">
        <f>"2017 Revenue Risk w/ $"&amp;D7&amp;" Delta"</f>
        <v>2017 Revenue Risk w/ $12.8 Delta</v>
      </c>
      <c r="G9" s="13" t="str">
        <f>"2018 Revenue Risk w/ $"&amp;E7&amp;" Delta"</f>
        <v>2018 Revenue Risk w/ $11.16 Delta</v>
      </c>
      <c r="H9" s="13" t="s">
        <v>37</v>
      </c>
      <c r="I9" s="13" t="str">
        <f>"2020 Revenue Risk w/ $"&amp;G7&amp;" Delta"</f>
        <v>2020 Revenue Risk w/ $13.32 Delta</v>
      </c>
      <c r="J9" s="13" t="s">
        <v>15</v>
      </c>
      <c r="K9" s="13" t="s">
        <v>16</v>
      </c>
      <c r="L9" s="13" t="s">
        <v>17</v>
      </c>
      <c r="M9" s="14" t="s">
        <v>18</v>
      </c>
      <c r="N9" s="41"/>
    </row>
    <row r="10" spans="1:14" ht="15">
      <c r="A10" s="41"/>
      <c r="B10" s="1" t="s">
        <v>4</v>
      </c>
      <c r="C10" s="16">
        <v>0.225</v>
      </c>
      <c r="D10" s="16">
        <v>0.151</v>
      </c>
      <c r="E10" s="44">
        <f aca="true" t="shared" si="1" ref="E10:E31">(C$5-C$6)*$D10*8784</f>
        <v>19418.26176</v>
      </c>
      <c r="F10" s="44">
        <f aca="true" t="shared" si="2" ref="F10:F31">(D$5-D$6)*$D10*8760</f>
        <v>16931.327999999994</v>
      </c>
      <c r="G10" s="44">
        <f aca="true" t="shared" si="3" ref="G10:G31">(E$5-E$6)*$D10*8760</f>
        <v>14762.001600000003</v>
      </c>
      <c r="H10" s="44">
        <v>0</v>
      </c>
      <c r="I10" s="44">
        <f aca="true" t="shared" si="4" ref="I10:I31">(G$5-G$6)*$D10*8784</f>
        <v>17667.434879999997</v>
      </c>
      <c r="J10" s="150">
        <f>SUM(E10:I20)/4</f>
        <v>345830.96471999993</v>
      </c>
      <c r="K10" s="153">
        <f>SUM(E10:I24)/4</f>
        <v>1003444.9987199998</v>
      </c>
      <c r="L10" s="164">
        <f>SUM(E10:I30)/4</f>
        <v>2881431.2582399994</v>
      </c>
      <c r="M10" s="158">
        <f>SUM(E10:I31)/4</f>
        <v>3037208.9203199996</v>
      </c>
      <c r="N10" s="41"/>
    </row>
    <row r="11" spans="1:14" ht="15">
      <c r="A11" s="41"/>
      <c r="B11" s="2" t="s">
        <v>3</v>
      </c>
      <c r="C11" s="9">
        <v>0.3</v>
      </c>
      <c r="D11" s="9">
        <v>0.036</v>
      </c>
      <c r="E11" s="45">
        <f t="shared" si="1"/>
        <v>4629.519359999999</v>
      </c>
      <c r="F11" s="45">
        <f t="shared" si="2"/>
        <v>4036.607999999999</v>
      </c>
      <c r="G11" s="45">
        <f t="shared" si="3"/>
        <v>3519.417600000001</v>
      </c>
      <c r="H11" s="45">
        <v>0</v>
      </c>
      <c r="I11" s="45">
        <f t="shared" si="4"/>
        <v>4212.103679999998</v>
      </c>
      <c r="J11" s="151"/>
      <c r="K11" s="154"/>
      <c r="L11" s="165"/>
      <c r="M11" s="159"/>
      <c r="N11" s="41"/>
    </row>
    <row r="12" spans="1:14" ht="15">
      <c r="A12" s="41"/>
      <c r="B12" s="2" t="s">
        <v>3</v>
      </c>
      <c r="C12" s="9">
        <v>0.35</v>
      </c>
      <c r="D12" s="9">
        <v>0.066</v>
      </c>
      <c r="E12" s="45">
        <f t="shared" si="1"/>
        <v>8487.45216</v>
      </c>
      <c r="F12" s="45">
        <f t="shared" si="2"/>
        <v>7400.447999999999</v>
      </c>
      <c r="G12" s="45">
        <f t="shared" si="3"/>
        <v>6452.265600000002</v>
      </c>
      <c r="H12" s="45">
        <v>0</v>
      </c>
      <c r="I12" s="45">
        <f t="shared" si="4"/>
        <v>7722.1900799999985</v>
      </c>
      <c r="J12" s="151"/>
      <c r="K12" s="154"/>
      <c r="L12" s="165"/>
      <c r="M12" s="159"/>
      <c r="N12" s="41"/>
    </row>
    <row r="13" spans="1:14" ht="15">
      <c r="A13" s="41"/>
      <c r="B13" s="2" t="s">
        <v>4</v>
      </c>
      <c r="C13" s="9">
        <v>0.44</v>
      </c>
      <c r="D13" s="9">
        <v>0.369</v>
      </c>
      <c r="E13" s="45">
        <f t="shared" si="1"/>
        <v>47452.57344</v>
      </c>
      <c r="F13" s="45">
        <f t="shared" si="2"/>
        <v>41375.23199999999</v>
      </c>
      <c r="G13" s="45">
        <f t="shared" si="3"/>
        <v>36074.03040000001</v>
      </c>
      <c r="H13" s="45">
        <v>0</v>
      </c>
      <c r="I13" s="45">
        <f t="shared" si="4"/>
        <v>43174.06271999999</v>
      </c>
      <c r="J13" s="151"/>
      <c r="K13" s="154"/>
      <c r="L13" s="165"/>
      <c r="M13" s="159"/>
      <c r="N13" s="41"/>
    </row>
    <row r="14" spans="1:14" ht="15">
      <c r="A14" s="41"/>
      <c r="B14" s="2" t="s">
        <v>3</v>
      </c>
      <c r="C14" s="9">
        <v>0.5</v>
      </c>
      <c r="D14" s="9">
        <v>0.072</v>
      </c>
      <c r="E14" s="45">
        <f t="shared" si="1"/>
        <v>9259.038719999999</v>
      </c>
      <c r="F14" s="45">
        <f t="shared" si="2"/>
        <v>8073.215999999998</v>
      </c>
      <c r="G14" s="45">
        <f t="shared" si="3"/>
        <v>7038.835200000002</v>
      </c>
      <c r="H14" s="45">
        <v>0</v>
      </c>
      <c r="I14" s="45">
        <f t="shared" si="4"/>
        <v>8424.207359999997</v>
      </c>
      <c r="J14" s="151"/>
      <c r="K14" s="154"/>
      <c r="L14" s="165"/>
      <c r="M14" s="159"/>
      <c r="N14" s="41"/>
    </row>
    <row r="15" spans="1:14" ht="15">
      <c r="A15" s="41"/>
      <c r="B15" s="2" t="s">
        <v>4</v>
      </c>
      <c r="C15" s="9">
        <v>0.51</v>
      </c>
      <c r="D15" s="9">
        <v>0.182</v>
      </c>
      <c r="E15" s="45">
        <f t="shared" si="1"/>
        <v>23404.79232</v>
      </c>
      <c r="F15" s="45">
        <f t="shared" si="2"/>
        <v>20407.295999999995</v>
      </c>
      <c r="G15" s="45">
        <f t="shared" si="3"/>
        <v>17792.611200000003</v>
      </c>
      <c r="H15" s="45">
        <v>0</v>
      </c>
      <c r="I15" s="45">
        <f t="shared" si="4"/>
        <v>21294.524159999994</v>
      </c>
      <c r="J15" s="151"/>
      <c r="K15" s="154"/>
      <c r="L15" s="165"/>
      <c r="M15" s="159"/>
      <c r="N15" s="41"/>
    </row>
    <row r="16" spans="1:14" ht="15">
      <c r="A16" s="41"/>
      <c r="B16" s="2" t="s">
        <v>4</v>
      </c>
      <c r="C16" s="9">
        <v>0.9</v>
      </c>
      <c r="D16" s="9">
        <v>0.685</v>
      </c>
      <c r="E16" s="45">
        <f t="shared" si="1"/>
        <v>88089.46560000001</v>
      </c>
      <c r="F16" s="45">
        <f t="shared" si="2"/>
        <v>76807.68</v>
      </c>
      <c r="G16" s="45">
        <f t="shared" si="3"/>
        <v>66966.69600000003</v>
      </c>
      <c r="H16" s="45">
        <v>0</v>
      </c>
      <c r="I16" s="45">
        <f t="shared" si="4"/>
        <v>80146.97279999999</v>
      </c>
      <c r="J16" s="151"/>
      <c r="K16" s="154"/>
      <c r="L16" s="165"/>
      <c r="M16" s="159"/>
      <c r="N16" s="41"/>
    </row>
    <row r="17" spans="1:14" ht="15">
      <c r="A17" s="41"/>
      <c r="B17" s="2" t="s">
        <v>4</v>
      </c>
      <c r="C17" s="9">
        <v>0.91</v>
      </c>
      <c r="D17" s="9">
        <v>0.415</v>
      </c>
      <c r="E17" s="45">
        <f t="shared" si="1"/>
        <v>53368.0704</v>
      </c>
      <c r="F17" s="45">
        <f t="shared" si="2"/>
        <v>46533.11999999999</v>
      </c>
      <c r="G17" s="45">
        <f t="shared" si="3"/>
        <v>40571.064000000006</v>
      </c>
      <c r="H17" s="45">
        <v>0</v>
      </c>
      <c r="I17" s="45">
        <f t="shared" si="4"/>
        <v>48556.19519999999</v>
      </c>
      <c r="J17" s="151"/>
      <c r="K17" s="154"/>
      <c r="L17" s="165"/>
      <c r="M17" s="159"/>
      <c r="N17" s="41"/>
    </row>
    <row r="18" spans="1:14" ht="15">
      <c r="A18" s="41"/>
      <c r="B18" s="2" t="s">
        <v>3</v>
      </c>
      <c r="C18" s="9">
        <v>0.974</v>
      </c>
      <c r="D18" s="9">
        <v>0.132</v>
      </c>
      <c r="E18" s="45">
        <f t="shared" si="1"/>
        <v>16974.90432</v>
      </c>
      <c r="F18" s="45">
        <f t="shared" si="2"/>
        <v>14800.895999999999</v>
      </c>
      <c r="G18" s="45">
        <f t="shared" si="3"/>
        <v>12904.531200000005</v>
      </c>
      <c r="H18" s="45">
        <v>0</v>
      </c>
      <c r="I18" s="45">
        <f t="shared" si="4"/>
        <v>15444.380159999997</v>
      </c>
      <c r="J18" s="151"/>
      <c r="K18" s="154"/>
      <c r="L18" s="165"/>
      <c r="M18" s="159"/>
      <c r="N18" s="41"/>
    </row>
    <row r="19" spans="1:14" ht="15">
      <c r="A19" s="41"/>
      <c r="B19" s="2" t="s">
        <v>6</v>
      </c>
      <c r="C19" s="9">
        <v>0.995</v>
      </c>
      <c r="D19" s="9">
        <v>0.697</v>
      </c>
      <c r="E19" s="45">
        <f t="shared" si="1"/>
        <v>89632.63871999999</v>
      </c>
      <c r="F19" s="45">
        <f t="shared" si="2"/>
        <v>78153.21599999999</v>
      </c>
      <c r="G19" s="45">
        <f t="shared" si="3"/>
        <v>68139.83520000002</v>
      </c>
      <c r="H19" s="45">
        <v>0</v>
      </c>
      <c r="I19" s="45">
        <f t="shared" si="4"/>
        <v>81551.00735999997</v>
      </c>
      <c r="J19" s="151"/>
      <c r="K19" s="154"/>
      <c r="L19" s="165"/>
      <c r="M19" s="159"/>
      <c r="N19" s="41"/>
    </row>
    <row r="20" spans="1:14" ht="15" thickBot="1">
      <c r="A20" s="41"/>
      <c r="B20" s="3" t="s">
        <v>3</v>
      </c>
      <c r="C20" s="19">
        <v>0.999</v>
      </c>
      <c r="D20" s="19">
        <v>0.232</v>
      </c>
      <c r="E20" s="46">
        <f t="shared" si="1"/>
        <v>29834.680320000003</v>
      </c>
      <c r="F20" s="46">
        <f t="shared" si="2"/>
        <v>26013.695999999993</v>
      </c>
      <c r="G20" s="46">
        <f t="shared" si="3"/>
        <v>22680.691200000012</v>
      </c>
      <c r="H20" s="46">
        <v>0</v>
      </c>
      <c r="I20" s="46">
        <f t="shared" si="4"/>
        <v>27144.668159999994</v>
      </c>
      <c r="J20" s="152"/>
      <c r="K20" s="154"/>
      <c r="L20" s="165"/>
      <c r="M20" s="159"/>
      <c r="N20" s="41"/>
    </row>
    <row r="21" spans="1:14" ht="15">
      <c r="A21" s="41"/>
      <c r="B21" s="4" t="s">
        <v>7</v>
      </c>
      <c r="C21" s="10">
        <v>1.6</v>
      </c>
      <c r="D21" s="10">
        <v>1.077</v>
      </c>
      <c r="E21" s="47">
        <f t="shared" si="1"/>
        <v>138499.78751999998</v>
      </c>
      <c r="F21" s="47">
        <f t="shared" si="2"/>
        <v>120761.85599999997</v>
      </c>
      <c r="G21" s="47">
        <f t="shared" si="3"/>
        <v>105289.24320000004</v>
      </c>
      <c r="H21" s="47">
        <v>0</v>
      </c>
      <c r="I21" s="47">
        <f t="shared" si="4"/>
        <v>126012.10175999996</v>
      </c>
      <c r="J21" s="156"/>
      <c r="K21" s="154"/>
      <c r="L21" s="165"/>
      <c r="M21" s="159"/>
      <c r="N21" s="41"/>
    </row>
    <row r="22" spans="1:14" ht="15">
      <c r="A22" s="41"/>
      <c r="B22" s="4" t="s">
        <v>4</v>
      </c>
      <c r="C22" s="10">
        <v>2.25</v>
      </c>
      <c r="D22" s="10">
        <v>1.231</v>
      </c>
      <c r="E22" s="47">
        <f t="shared" si="1"/>
        <v>158303.84256000002</v>
      </c>
      <c r="F22" s="47">
        <f t="shared" si="2"/>
        <v>138029.568</v>
      </c>
      <c r="G22" s="47">
        <f t="shared" si="3"/>
        <v>120344.52960000005</v>
      </c>
      <c r="H22" s="47">
        <v>0</v>
      </c>
      <c r="I22" s="47">
        <f t="shared" si="4"/>
        <v>144030.54528</v>
      </c>
      <c r="J22" s="156"/>
      <c r="K22" s="154"/>
      <c r="L22" s="165"/>
      <c r="M22" s="159"/>
      <c r="N22" s="41"/>
    </row>
    <row r="23" spans="1:14" ht="15">
      <c r="A23" s="41"/>
      <c r="B23" s="4" t="s">
        <v>4</v>
      </c>
      <c r="C23" s="10">
        <v>2.5</v>
      </c>
      <c r="D23" s="10">
        <v>0.967</v>
      </c>
      <c r="E23" s="47">
        <f t="shared" si="1"/>
        <v>124354.03391999999</v>
      </c>
      <c r="F23" s="47">
        <f t="shared" si="2"/>
        <v>108427.77599999998</v>
      </c>
      <c r="G23" s="47">
        <f t="shared" si="3"/>
        <v>94535.46720000003</v>
      </c>
      <c r="H23" s="47">
        <v>0</v>
      </c>
      <c r="I23" s="47">
        <f t="shared" si="4"/>
        <v>113141.78495999998</v>
      </c>
      <c r="J23" s="156"/>
      <c r="K23" s="154"/>
      <c r="L23" s="165"/>
      <c r="M23" s="159"/>
      <c r="N23" s="41"/>
    </row>
    <row r="24" spans="1:14" ht="15" thickBot="1">
      <c r="A24" s="41"/>
      <c r="B24" s="5" t="s">
        <v>9</v>
      </c>
      <c r="C24" s="18">
        <v>2.5</v>
      </c>
      <c r="D24" s="18">
        <v>2.5</v>
      </c>
      <c r="E24" s="48">
        <f t="shared" si="1"/>
        <v>321494.4</v>
      </c>
      <c r="F24" s="48">
        <f t="shared" si="2"/>
        <v>280319.99999999994</v>
      </c>
      <c r="G24" s="48">
        <f t="shared" si="3"/>
        <v>244404.0000000001</v>
      </c>
      <c r="H24" s="48">
        <v>0</v>
      </c>
      <c r="I24" s="48">
        <f t="shared" si="4"/>
        <v>292507.1999999999</v>
      </c>
      <c r="J24" s="157"/>
      <c r="K24" s="155"/>
      <c r="L24" s="165"/>
      <c r="M24" s="159"/>
      <c r="N24" s="41"/>
    </row>
    <row r="25" spans="1:14" ht="15">
      <c r="A25" s="41"/>
      <c r="B25" s="6" t="s">
        <v>7</v>
      </c>
      <c r="C25" s="11">
        <v>3.2</v>
      </c>
      <c r="D25" s="11">
        <v>2.782</v>
      </c>
      <c r="E25" s="49">
        <f t="shared" si="1"/>
        <v>357758.96832000004</v>
      </c>
      <c r="F25" s="49">
        <f t="shared" si="2"/>
        <v>311940.09599999996</v>
      </c>
      <c r="G25" s="49">
        <f t="shared" si="3"/>
        <v>271972.7712000001</v>
      </c>
      <c r="H25" s="49">
        <v>0</v>
      </c>
      <c r="I25" s="49">
        <f t="shared" si="4"/>
        <v>325502.0121599999</v>
      </c>
      <c r="J25" s="161"/>
      <c r="K25" s="161"/>
      <c r="L25" s="165"/>
      <c r="M25" s="159"/>
      <c r="N25" s="41"/>
    </row>
    <row r="26" spans="1:14" ht="15">
      <c r="A26" s="41"/>
      <c r="B26" s="6" t="s">
        <v>4</v>
      </c>
      <c r="C26" s="11">
        <v>3.6</v>
      </c>
      <c r="D26" s="11">
        <v>2.711</v>
      </c>
      <c r="E26" s="49">
        <f t="shared" si="1"/>
        <v>348628.52736</v>
      </c>
      <c r="F26" s="49">
        <f t="shared" si="2"/>
        <v>303979.008</v>
      </c>
      <c r="G26" s="49">
        <f t="shared" si="3"/>
        <v>265031.6976000001</v>
      </c>
      <c r="H26" s="49">
        <v>0</v>
      </c>
      <c r="I26" s="49">
        <f t="shared" si="4"/>
        <v>317194.8076799999</v>
      </c>
      <c r="J26" s="162"/>
      <c r="K26" s="162"/>
      <c r="L26" s="165"/>
      <c r="M26" s="159"/>
      <c r="N26" s="41"/>
    </row>
    <row r="27" spans="1:14" ht="15">
      <c r="A27" s="41"/>
      <c r="B27" s="6" t="s">
        <v>8</v>
      </c>
      <c r="C27" s="11">
        <v>3.65</v>
      </c>
      <c r="D27" s="11">
        <v>2.087</v>
      </c>
      <c r="E27" s="49">
        <f t="shared" si="1"/>
        <v>268383.52512</v>
      </c>
      <c r="F27" s="49">
        <f t="shared" si="2"/>
        <v>234011.13599999997</v>
      </c>
      <c r="G27" s="49">
        <f t="shared" si="3"/>
        <v>204028.4592000001</v>
      </c>
      <c r="H27" s="49">
        <v>0</v>
      </c>
      <c r="I27" s="49">
        <f t="shared" si="4"/>
        <v>244185.01055999997</v>
      </c>
      <c r="J27" s="162"/>
      <c r="K27" s="162"/>
      <c r="L27" s="165"/>
      <c r="M27" s="159"/>
      <c r="N27" s="41"/>
    </row>
    <row r="28" spans="1:14" ht="15">
      <c r="A28" s="41"/>
      <c r="B28" s="6" t="s">
        <v>3</v>
      </c>
      <c r="C28" s="11">
        <v>4</v>
      </c>
      <c r="D28" s="11">
        <v>0.582</v>
      </c>
      <c r="E28" s="49">
        <f t="shared" si="1"/>
        <v>74843.89632</v>
      </c>
      <c r="F28" s="49">
        <f t="shared" si="2"/>
        <v>65258.49599999998</v>
      </c>
      <c r="G28" s="49">
        <f t="shared" si="3"/>
        <v>56897.25120000001</v>
      </c>
      <c r="H28" s="49">
        <v>0</v>
      </c>
      <c r="I28" s="49">
        <f t="shared" si="4"/>
        <v>68095.67615999997</v>
      </c>
      <c r="J28" s="162"/>
      <c r="K28" s="162"/>
      <c r="L28" s="165"/>
      <c r="M28" s="159"/>
      <c r="N28" s="41"/>
    </row>
    <row r="29" spans="1:14" ht="15">
      <c r="A29" s="41"/>
      <c r="B29" s="6" t="s">
        <v>7</v>
      </c>
      <c r="C29" s="11">
        <v>4.92</v>
      </c>
      <c r="D29" s="11">
        <v>3.773</v>
      </c>
      <c r="E29" s="49">
        <f t="shared" si="1"/>
        <v>485199.34848000004</v>
      </c>
      <c r="F29" s="49">
        <f t="shared" si="2"/>
        <v>423058.9439999999</v>
      </c>
      <c r="G29" s="49">
        <f t="shared" si="3"/>
        <v>368854.51680000016</v>
      </c>
      <c r="H29" s="49">
        <v>0</v>
      </c>
      <c r="I29" s="49">
        <f t="shared" si="4"/>
        <v>441451.8662399999</v>
      </c>
      <c r="J29" s="162"/>
      <c r="K29" s="162"/>
      <c r="L29" s="165"/>
      <c r="M29" s="159"/>
      <c r="N29" s="41"/>
    </row>
    <row r="30" spans="1:14" ht="15" thickBot="1">
      <c r="A30" s="41"/>
      <c r="B30" s="7" t="s">
        <v>4</v>
      </c>
      <c r="C30" s="17">
        <v>5</v>
      </c>
      <c r="D30" s="17">
        <v>4.557</v>
      </c>
      <c r="E30" s="50">
        <f t="shared" si="1"/>
        <v>586019.9923200001</v>
      </c>
      <c r="F30" s="50">
        <f t="shared" si="2"/>
        <v>510967.2959999999</v>
      </c>
      <c r="G30" s="50">
        <f t="shared" si="3"/>
        <v>445499.61120000016</v>
      </c>
      <c r="H30" s="50">
        <v>0</v>
      </c>
      <c r="I30" s="50">
        <f t="shared" si="4"/>
        <v>533182.1241599999</v>
      </c>
      <c r="J30" s="163"/>
      <c r="K30" s="163"/>
      <c r="L30" s="166"/>
      <c r="M30" s="159"/>
      <c r="N30" s="41"/>
    </row>
    <row r="31" spans="1:14" ht="15" thickBot="1">
      <c r="A31" s="41"/>
      <c r="B31" s="8" t="s">
        <v>4</v>
      </c>
      <c r="C31" s="15">
        <v>7.5</v>
      </c>
      <c r="D31" s="15">
        <v>1.368</v>
      </c>
      <c r="E31" s="51">
        <f t="shared" si="1"/>
        <v>175921.73568</v>
      </c>
      <c r="F31" s="51">
        <f t="shared" si="2"/>
        <v>153391.10399999996</v>
      </c>
      <c r="G31" s="51">
        <f t="shared" si="3"/>
        <v>133737.86880000005</v>
      </c>
      <c r="H31" s="51">
        <v>0</v>
      </c>
      <c r="I31" s="51">
        <f t="shared" si="4"/>
        <v>160059.93983999998</v>
      </c>
      <c r="J31" s="167"/>
      <c r="K31" s="167"/>
      <c r="L31" s="167"/>
      <c r="M31" s="160"/>
      <c r="N31" s="41"/>
    </row>
    <row r="32" spans="1:14" ht="15">
      <c r="A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</sheetData>
  <mergeCells count="7">
    <mergeCell ref="J10:J20"/>
    <mergeCell ref="K10:K24"/>
    <mergeCell ref="J21:J24"/>
    <mergeCell ref="M10:M31"/>
    <mergeCell ref="J25:K30"/>
    <mergeCell ref="L10:L30"/>
    <mergeCell ref="J31:L31"/>
  </mergeCells>
  <printOptions/>
  <pageMargins left="0.7" right="0.7" top="0.75" bottom="0.75" header="0.3" footer="0.3"/>
  <pageSetup horizontalDpi="90" verticalDpi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 topLeftCell="A1">
      <selection activeCell="E3" sqref="E3"/>
    </sheetView>
  </sheetViews>
  <sheetFormatPr defaultColWidth="9.140625" defaultRowHeight="15"/>
  <cols>
    <col min="2" max="2" width="22.140625" style="0" customWidth="1"/>
    <col min="3" max="3" width="10.7109375" style="0" customWidth="1"/>
    <col min="4" max="4" width="8.7109375" style="0" customWidth="1"/>
    <col min="5" max="5" width="14.421875" style="0" customWidth="1"/>
    <col min="6" max="6" width="14.7109375" style="0" bestFit="1" customWidth="1"/>
    <col min="7" max="7" width="14.7109375" style="0" customWidth="1"/>
    <col min="8" max="8" width="14.7109375" style="0" bestFit="1" customWidth="1"/>
    <col min="9" max="9" width="14.7109375" style="0" customWidth="1"/>
    <col min="10" max="10" width="14.7109375" style="0" bestFit="1" customWidth="1"/>
  </cols>
  <sheetData>
    <row r="1" spans="1:11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>
      <c r="A2" s="41"/>
      <c r="B2" s="127" t="s">
        <v>56</v>
      </c>
      <c r="C2" s="121"/>
      <c r="D2" s="121"/>
      <c r="E2" s="121"/>
      <c r="F2" s="121"/>
      <c r="G2" s="121"/>
      <c r="H2" s="41"/>
      <c r="I2" s="41"/>
      <c r="J2" s="41"/>
      <c r="K2" s="41"/>
    </row>
    <row r="3" spans="1:11" ht="15">
      <c r="A3" s="41"/>
      <c r="B3" s="148" t="s">
        <v>57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15">
      <c r="A4" s="41"/>
      <c r="B4" s="148"/>
      <c r="C4" s="41"/>
      <c r="D4" s="41"/>
      <c r="E4" s="41"/>
      <c r="F4" s="41"/>
      <c r="G4" s="41"/>
      <c r="H4" s="41"/>
      <c r="I4" s="41"/>
      <c r="J4" s="41"/>
      <c r="K4" s="41"/>
    </row>
    <row r="5" spans="1:11" ht="15">
      <c r="A5" s="41"/>
      <c r="B5" s="52" t="s">
        <v>10</v>
      </c>
      <c r="C5" s="52"/>
      <c r="D5" s="52"/>
      <c r="E5" s="41"/>
      <c r="F5" s="41"/>
      <c r="G5" s="41"/>
      <c r="H5" s="41"/>
      <c r="I5" s="41"/>
      <c r="J5" s="41"/>
      <c r="K5" s="41"/>
    </row>
    <row r="6" spans="1:11" ht="15">
      <c r="A6" s="41"/>
      <c r="B6" s="122" t="s">
        <v>50</v>
      </c>
      <c r="C6" s="123">
        <v>0.018</v>
      </c>
      <c r="D6" s="52"/>
      <c r="E6" s="120"/>
      <c r="F6" s="41"/>
      <c r="G6" s="41"/>
      <c r="H6" s="41"/>
      <c r="I6" s="41"/>
      <c r="J6" s="41"/>
      <c r="K6" s="41"/>
    </row>
    <row r="7" spans="1:11" ht="15">
      <c r="A7" s="41"/>
      <c r="B7" s="57" t="s">
        <v>25</v>
      </c>
      <c r="C7" s="97">
        <v>2022</v>
      </c>
      <c r="D7" s="97">
        <v>2023</v>
      </c>
      <c r="E7" s="97">
        <v>2024</v>
      </c>
      <c r="F7" s="97">
        <v>2025</v>
      </c>
      <c r="G7" s="89">
        <v>2026</v>
      </c>
      <c r="H7" s="41"/>
      <c r="I7" s="41"/>
      <c r="J7" s="41"/>
      <c r="K7" s="41"/>
    </row>
    <row r="8" spans="1:11" ht="15">
      <c r="A8" s="41"/>
      <c r="B8" s="58" t="s">
        <v>31</v>
      </c>
      <c r="C8" s="59">
        <v>35.64</v>
      </c>
      <c r="D8" s="59">
        <v>35.64</v>
      </c>
      <c r="E8" s="59">
        <f>D8*(1+$C$6)</f>
        <v>36.28152</v>
      </c>
      <c r="F8" s="59">
        <f aca="true" t="shared" si="0" ref="F8:G8">E8*(1+$C$6)</f>
        <v>36.93458736</v>
      </c>
      <c r="G8" s="60">
        <f t="shared" si="0"/>
        <v>37.59940993248</v>
      </c>
      <c r="H8" s="41"/>
      <c r="I8" s="41"/>
      <c r="J8" s="41"/>
      <c r="K8" s="41"/>
    </row>
    <row r="9" spans="1:11" ht="15">
      <c r="A9" s="41"/>
      <c r="B9" s="58" t="s">
        <v>33</v>
      </c>
      <c r="C9" s="59">
        <v>19.28</v>
      </c>
      <c r="D9" s="59">
        <v>20.97</v>
      </c>
      <c r="E9" s="59">
        <v>22.29</v>
      </c>
      <c r="F9" s="59">
        <v>23.64</v>
      </c>
      <c r="G9" s="60">
        <v>25.15</v>
      </c>
      <c r="H9" s="41"/>
      <c r="I9" s="41"/>
      <c r="J9" s="41"/>
      <c r="K9" s="41"/>
    </row>
    <row r="10" spans="1:11" ht="15">
      <c r="A10" s="41"/>
      <c r="B10" s="61" t="s">
        <v>26</v>
      </c>
      <c r="C10" s="62">
        <f>ROUND(C8-C9,2)</f>
        <v>16.36</v>
      </c>
      <c r="D10" s="62">
        <f aca="true" t="shared" si="1" ref="D10:G10">ROUND(D8-D9,2)</f>
        <v>14.67</v>
      </c>
      <c r="E10" s="62">
        <f t="shared" si="1"/>
        <v>13.99</v>
      </c>
      <c r="F10" s="62">
        <f t="shared" si="1"/>
        <v>13.29</v>
      </c>
      <c r="G10" s="63">
        <f t="shared" si="1"/>
        <v>12.45</v>
      </c>
      <c r="H10" s="41"/>
      <c r="I10" s="41"/>
      <c r="J10" s="41"/>
      <c r="K10" s="41"/>
    </row>
    <row r="11" spans="1:11" ht="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5" customHeight="1">
      <c r="A12" s="41"/>
      <c r="B12" s="124" t="s">
        <v>30</v>
      </c>
      <c r="C12" s="125">
        <v>0.5</v>
      </c>
      <c r="D12" s="53"/>
      <c r="E12" s="41"/>
      <c r="F12" s="41"/>
      <c r="G12" s="41"/>
      <c r="H12" s="41"/>
      <c r="I12" s="41"/>
      <c r="J12" s="41"/>
      <c r="K12" s="41"/>
    </row>
    <row r="13" spans="1:11" ht="15" customHeight="1">
      <c r="A13" s="41"/>
      <c r="B13" s="124" t="s">
        <v>12</v>
      </c>
      <c r="C13" s="126">
        <v>2</v>
      </c>
      <c r="D13" s="53"/>
      <c r="E13" s="41"/>
      <c r="F13" s="41"/>
      <c r="G13" s="41"/>
      <c r="H13" s="41"/>
      <c r="I13" s="41"/>
      <c r="J13" s="41"/>
      <c r="K13" s="41"/>
    </row>
    <row r="14" spans="1:11" ht="15" customHeight="1">
      <c r="A14" s="41"/>
      <c r="B14" s="78"/>
      <c r="C14" s="79"/>
      <c r="D14" s="53"/>
      <c r="E14" s="41"/>
      <c r="F14" s="41"/>
      <c r="G14" s="41"/>
      <c r="H14" s="41"/>
      <c r="I14" s="41"/>
      <c r="J14" s="41"/>
      <c r="K14" s="41"/>
    </row>
    <row r="15" spans="1:11" ht="15" customHeight="1" thickBot="1">
      <c r="A15" s="41"/>
      <c r="B15" s="80" t="s">
        <v>32</v>
      </c>
      <c r="C15" s="79"/>
      <c r="D15" s="53"/>
      <c r="E15" s="41"/>
      <c r="F15" s="41"/>
      <c r="G15" s="41"/>
      <c r="H15" s="41"/>
      <c r="I15" s="41"/>
      <c r="J15" s="41"/>
      <c r="K15" s="41"/>
    </row>
    <row r="16" spans="1:11" ht="15">
      <c r="A16" s="41"/>
      <c r="B16" s="176"/>
      <c r="C16" s="176"/>
      <c r="D16" s="176"/>
      <c r="E16" s="177"/>
      <c r="F16" s="173" t="s">
        <v>23</v>
      </c>
      <c r="G16" s="174"/>
      <c r="H16" s="174"/>
      <c r="I16" s="174"/>
      <c r="J16" s="175"/>
      <c r="K16" s="41"/>
    </row>
    <row r="17" spans="1:11" ht="16.2" customHeight="1" thickBot="1">
      <c r="A17" s="41"/>
      <c r="B17" s="171"/>
      <c r="C17" s="171"/>
      <c r="D17" s="171"/>
      <c r="E17" s="172"/>
      <c r="F17" s="170" t="s">
        <v>22</v>
      </c>
      <c r="G17" s="171"/>
      <c r="H17" s="171"/>
      <c r="I17" s="171"/>
      <c r="J17" s="172"/>
      <c r="K17" s="41"/>
    </row>
    <row r="18" spans="1:11" ht="58.2" thickBot="1">
      <c r="A18" s="41"/>
      <c r="B18" s="54" t="s">
        <v>11</v>
      </c>
      <c r="C18" s="55" t="s">
        <v>20</v>
      </c>
      <c r="D18" s="55" t="s">
        <v>19</v>
      </c>
      <c r="E18" s="56" t="s">
        <v>21</v>
      </c>
      <c r="F18" s="64" t="str">
        <f>"2022 Revenue Risk w/ $"&amp;C10&amp;" Delta"</f>
        <v>2022 Revenue Risk w/ $16.36 Delta</v>
      </c>
      <c r="G18" s="64" t="str">
        <f>"2023 Revenue Risk w/ $"&amp;D10&amp;" Delta"</f>
        <v>2023 Revenue Risk w/ $14.67 Delta</v>
      </c>
      <c r="H18" s="64" t="str">
        <f>"2024 Revenue Risk w/ $"&amp;E10&amp;" Delta"</f>
        <v>2024 Revenue Risk w/ $13.99 Delta</v>
      </c>
      <c r="I18" s="64" t="str">
        <f>"2025 Revenue Risk w/ $"&amp;F10&amp;" Delta"</f>
        <v>2025 Revenue Risk w/ $13.29 Delta</v>
      </c>
      <c r="J18" s="65" t="str">
        <f>"2026 Revenue Risk w/ $"&amp;G10&amp;" Delta"</f>
        <v>2026 Revenue Risk w/ $12.45 Delta</v>
      </c>
      <c r="K18" s="41"/>
    </row>
    <row r="19" spans="1:11" ht="15">
      <c r="A19" s="41"/>
      <c r="B19" s="36">
        <v>1</v>
      </c>
      <c r="C19" s="37">
        <v>11</v>
      </c>
      <c r="D19" s="38">
        <f>C19*$C$13</f>
        <v>22</v>
      </c>
      <c r="E19" s="39">
        <f>B19*D19*$C$12</f>
        <v>11</v>
      </c>
      <c r="F19" s="91">
        <f>($E19*$C$10*8760)</f>
        <v>1576449.5999999999</v>
      </c>
      <c r="G19" s="91">
        <f>($E19*$D$10*8760)</f>
        <v>1413601.2</v>
      </c>
      <c r="H19" s="91">
        <f>($E19*$E$10*8784)</f>
        <v>1351769.7600000002</v>
      </c>
      <c r="I19" s="91">
        <f>($E19*$F$10*8760)</f>
        <v>1280624.4</v>
      </c>
      <c r="J19" s="92">
        <f>($E19*$G$10*8760)</f>
        <v>1199682</v>
      </c>
      <c r="K19" s="41"/>
    </row>
    <row r="20" spans="1:11" ht="15">
      <c r="A20" s="41"/>
      <c r="B20" s="28">
        <v>3</v>
      </c>
      <c r="C20" s="29">
        <f>4+C19</f>
        <v>15</v>
      </c>
      <c r="D20" s="30">
        <f aca="true" t="shared" si="2" ref="D20:D22">C20*$C$13</f>
        <v>30</v>
      </c>
      <c r="E20" s="31">
        <f>E19+(B20*(D20-D19)*$C$12)</f>
        <v>23</v>
      </c>
      <c r="F20" s="72">
        <f aca="true" t="shared" si="3" ref="F20:F22">($E20*$C$10*8760)</f>
        <v>3296212.8</v>
      </c>
      <c r="G20" s="72">
        <f aca="true" t="shared" si="4" ref="G20:G22">($E20*$D$10*8760)</f>
        <v>2955711.6</v>
      </c>
      <c r="H20" s="72">
        <f>($E20*$E$10*8784)</f>
        <v>2826427.6799999997</v>
      </c>
      <c r="I20" s="72">
        <f aca="true" t="shared" si="5" ref="I20:I22">($E20*$F$10*8760)</f>
        <v>2677669.1999999997</v>
      </c>
      <c r="J20" s="93">
        <f aca="true" t="shared" si="6" ref="J20:J22">($E20*$G$10*8760)</f>
        <v>2508425.9999999995</v>
      </c>
      <c r="K20" s="41"/>
    </row>
    <row r="21" spans="1:11" ht="15">
      <c r="A21" s="41"/>
      <c r="B21" s="32">
        <v>5</v>
      </c>
      <c r="C21" s="33">
        <f>6+C20</f>
        <v>21</v>
      </c>
      <c r="D21" s="25">
        <f t="shared" si="2"/>
        <v>42</v>
      </c>
      <c r="E21" s="26">
        <f aca="true" t="shared" si="7" ref="E21:E22">E20+(B21*(D21-D20)*$C$12)</f>
        <v>53</v>
      </c>
      <c r="F21" s="66">
        <f t="shared" si="3"/>
        <v>7595620.8</v>
      </c>
      <c r="G21" s="66">
        <f t="shared" si="4"/>
        <v>6810987.6</v>
      </c>
      <c r="H21" s="66">
        <f>($E21*$E$10*8784)</f>
        <v>6513072.48</v>
      </c>
      <c r="I21" s="66">
        <f t="shared" si="5"/>
        <v>6170281.2</v>
      </c>
      <c r="J21" s="94">
        <f t="shared" si="6"/>
        <v>5780285.999999999</v>
      </c>
      <c r="K21" s="41"/>
    </row>
    <row r="22" spans="1:11" ht="15" thickBot="1">
      <c r="A22" s="41"/>
      <c r="B22" s="22">
        <v>10</v>
      </c>
      <c r="C22" s="23">
        <f>1+C21</f>
        <v>22</v>
      </c>
      <c r="D22" s="40">
        <f t="shared" si="2"/>
        <v>44</v>
      </c>
      <c r="E22" s="24">
        <f t="shared" si="7"/>
        <v>63</v>
      </c>
      <c r="F22" s="95">
        <f t="shared" si="3"/>
        <v>9028756.8</v>
      </c>
      <c r="G22" s="95">
        <f t="shared" si="4"/>
        <v>8096079.600000001</v>
      </c>
      <c r="H22" s="95">
        <f>($E22*$E$10*8784)</f>
        <v>7741954.08</v>
      </c>
      <c r="I22" s="95">
        <f t="shared" si="5"/>
        <v>7334485.2</v>
      </c>
      <c r="J22" s="96">
        <f t="shared" si="6"/>
        <v>6870905.999999999</v>
      </c>
      <c r="K22" s="41"/>
    </row>
    <row r="23" spans="1:11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ht="15">
      <c r="A25" s="41"/>
      <c r="B25" s="41" t="s">
        <v>27</v>
      </c>
      <c r="C25" s="41"/>
      <c r="D25" s="41"/>
      <c r="E25" s="41"/>
      <c r="F25" s="41"/>
      <c r="G25" s="41"/>
      <c r="H25" s="41"/>
      <c r="I25" s="41"/>
      <c r="J25" s="41"/>
      <c r="K25" s="41"/>
    </row>
    <row r="26" spans="1:11" ht="24.6" customHeight="1">
      <c r="A26" s="41"/>
      <c r="B26" s="169" t="s">
        <v>41</v>
      </c>
      <c r="C26" s="169"/>
      <c r="D26" s="41"/>
      <c r="E26" s="41"/>
      <c r="F26" s="41"/>
      <c r="G26" s="41"/>
      <c r="H26" s="41"/>
      <c r="I26" s="41"/>
      <c r="J26" s="41"/>
      <c r="K26" s="41"/>
    </row>
    <row r="27" spans="1:11" ht="36" customHeight="1">
      <c r="A27" s="41"/>
      <c r="B27" s="169" t="s">
        <v>28</v>
      </c>
      <c r="C27" s="169"/>
      <c r="D27" s="41"/>
      <c r="E27" s="41"/>
      <c r="F27" s="41"/>
      <c r="G27" s="41"/>
      <c r="H27" s="41"/>
      <c r="I27" s="41"/>
      <c r="J27" s="41"/>
      <c r="K27" s="41"/>
    </row>
    <row r="28" spans="1:11" ht="48" customHeight="1">
      <c r="A28" s="41"/>
      <c r="B28" s="169" t="s">
        <v>44</v>
      </c>
      <c r="C28" s="169"/>
      <c r="D28" s="41"/>
      <c r="E28" s="41"/>
      <c r="F28" s="41"/>
      <c r="G28" s="41"/>
      <c r="H28" s="41"/>
      <c r="I28" s="41"/>
      <c r="J28" s="41"/>
      <c r="K28" s="41"/>
    </row>
    <row r="29" spans="1:11" ht="47.4" customHeight="1">
      <c r="A29" s="41"/>
      <c r="B29" s="168" t="s">
        <v>42</v>
      </c>
      <c r="C29" s="168"/>
      <c r="D29" s="41"/>
      <c r="E29" s="41"/>
      <c r="F29" s="41"/>
      <c r="G29" s="41"/>
      <c r="H29" s="41"/>
      <c r="I29" s="41"/>
      <c r="J29" s="41"/>
      <c r="K29" s="41"/>
    </row>
    <row r="30" spans="1:11" ht="15">
      <c r="A30" s="41"/>
      <c r="B30" s="169"/>
      <c r="C30" s="169"/>
      <c r="D30" s="41"/>
      <c r="E30" s="41"/>
      <c r="F30" s="41"/>
      <c r="G30" s="41"/>
      <c r="H30" s="41"/>
      <c r="I30" s="41"/>
      <c r="J30" s="41"/>
      <c r="K30" s="41"/>
    </row>
    <row r="31" spans="1:11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ht="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ht="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ht="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1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</sheetData>
  <mergeCells count="8">
    <mergeCell ref="B29:C29"/>
    <mergeCell ref="B30:C30"/>
    <mergeCell ref="B28:C28"/>
    <mergeCell ref="F17:J17"/>
    <mergeCell ref="F16:J16"/>
    <mergeCell ref="B26:C26"/>
    <mergeCell ref="B27:C27"/>
    <mergeCell ref="B16:E17"/>
  </mergeCells>
  <dataValidations count="2">
    <dataValidation type="list" allowBlank="1" showInputMessage="1" showErrorMessage="1" sqref="C13:C15">
      <formula1>"1,2,3,4,5"</formula1>
    </dataValidation>
    <dataValidation type="list" allowBlank="1" showInputMessage="1" showErrorMessage="1" sqref="C12">
      <formula1>".1,.2,.3,.4,.5,.6,.7,.8,.9,1"</formula1>
    </dataValidation>
  </dataValidations>
  <hyperlinks>
    <hyperlink ref="B29:C29" r:id="rId1" display="4) Mid-C market price forecast is provided from BPA's 2020 Resource Program. "/>
  </hyperlinks>
  <printOptions/>
  <pageMargins left="0.7" right="0.7" top="0.75" bottom="0.75" header="0.3" footer="0.3"/>
  <pageSetup horizontalDpi="90" verticalDpi="9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6"/>
  <sheetViews>
    <sheetView workbookViewId="0" topLeftCell="A1">
      <selection activeCell="E7" sqref="E7"/>
    </sheetView>
  </sheetViews>
  <sheetFormatPr defaultColWidth="9.140625" defaultRowHeight="15"/>
  <cols>
    <col min="2" max="2" width="21.7109375" style="0" customWidth="1"/>
    <col min="3" max="3" width="10.57421875" style="0" customWidth="1"/>
    <col min="4" max="4" width="15.140625" style="0" customWidth="1"/>
    <col min="5" max="5" width="14.7109375" style="0" bestFit="1" customWidth="1"/>
    <col min="6" max="6" width="14.7109375" style="0" customWidth="1"/>
    <col min="7" max="7" width="14.7109375" style="0" bestFit="1" customWidth="1"/>
    <col min="8" max="8" width="14.7109375" style="0" customWidth="1"/>
    <col min="9" max="9" width="14.7109375" style="0" bestFit="1" customWidth="1"/>
    <col min="11" max="11" width="15.28125" style="0" bestFit="1" customWidth="1"/>
    <col min="12" max="12" width="12.00390625" style="0" bestFit="1" customWidth="1"/>
  </cols>
  <sheetData>
    <row r="1" spans="1:11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>
      <c r="A2" s="41"/>
      <c r="B2" s="127" t="s">
        <v>56</v>
      </c>
      <c r="C2" s="121"/>
      <c r="D2" s="121"/>
      <c r="E2" s="121"/>
      <c r="F2" s="121"/>
      <c r="G2" s="121"/>
      <c r="H2" s="41"/>
      <c r="I2" s="41"/>
      <c r="J2" s="41"/>
      <c r="K2" s="41"/>
    </row>
    <row r="3" spans="1:11" ht="15">
      <c r="A3" s="41"/>
      <c r="B3" s="148" t="s">
        <v>57</v>
      </c>
      <c r="C3" s="41"/>
      <c r="D3" s="41"/>
      <c r="E3" s="41"/>
      <c r="F3" s="41"/>
      <c r="G3" s="41"/>
      <c r="H3" s="41"/>
      <c r="I3" s="41"/>
      <c r="J3" s="41"/>
      <c r="K3" s="41"/>
    </row>
    <row r="4" spans="1:11" ht="15">
      <c r="A4" s="41"/>
      <c r="B4" s="148"/>
      <c r="C4" s="41"/>
      <c r="D4" s="41"/>
      <c r="E4" s="41"/>
      <c r="F4" s="41"/>
      <c r="G4" s="41"/>
      <c r="H4" s="41"/>
      <c r="I4" s="41"/>
      <c r="J4" s="41"/>
      <c r="K4" s="41"/>
    </row>
    <row r="5" spans="1:10" ht="15">
      <c r="A5" s="41"/>
      <c r="B5" s="52" t="s">
        <v>10</v>
      </c>
      <c r="C5" s="52"/>
      <c r="D5" s="41"/>
      <c r="E5" s="41"/>
      <c r="F5" s="41"/>
      <c r="G5" s="41"/>
      <c r="H5" s="41"/>
      <c r="I5" s="41"/>
      <c r="J5" s="41"/>
    </row>
    <row r="6" spans="1:11" ht="15">
      <c r="A6" s="41"/>
      <c r="B6" s="132" t="s">
        <v>30</v>
      </c>
      <c r="C6" s="133">
        <v>0.6</v>
      </c>
      <c r="D6" s="41"/>
      <c r="E6" s="41"/>
      <c r="F6" s="41"/>
      <c r="G6" s="41"/>
      <c r="H6" s="41"/>
      <c r="I6" s="41"/>
      <c r="J6" s="41"/>
      <c r="K6" s="20"/>
    </row>
    <row r="7" spans="1:11" ht="28.8">
      <c r="A7" s="41"/>
      <c r="B7" s="135" t="s">
        <v>53</v>
      </c>
      <c r="C7" s="134">
        <v>10</v>
      </c>
      <c r="D7" s="41"/>
      <c r="E7" s="41"/>
      <c r="F7" s="41"/>
      <c r="G7" s="41"/>
      <c r="H7" s="41"/>
      <c r="I7" s="41"/>
      <c r="J7" s="41"/>
      <c r="K7" s="20"/>
    </row>
    <row r="8" spans="1:11" ht="15" customHeight="1">
      <c r="A8" s="41"/>
      <c r="B8" s="78"/>
      <c r="C8" s="79"/>
      <c r="D8" s="41"/>
      <c r="E8" s="41"/>
      <c r="F8" s="41"/>
      <c r="G8" s="41"/>
      <c r="H8" s="41"/>
      <c r="I8" s="41"/>
      <c r="J8" s="41"/>
      <c r="K8" s="20"/>
    </row>
    <row r="9" spans="1:11" ht="15" customHeight="1" thickBot="1">
      <c r="A9" s="41"/>
      <c r="B9" s="80" t="s">
        <v>32</v>
      </c>
      <c r="C9" s="79"/>
      <c r="D9" s="41"/>
      <c r="E9" s="41"/>
      <c r="F9" s="41"/>
      <c r="G9" s="41"/>
      <c r="H9" s="41"/>
      <c r="I9" s="41"/>
      <c r="J9" s="41"/>
      <c r="K9" s="20"/>
    </row>
    <row r="10" spans="1:11" ht="15" customHeight="1">
      <c r="A10" s="41"/>
      <c r="B10" s="178"/>
      <c r="C10" s="178"/>
      <c r="D10" s="179"/>
      <c r="E10" s="173" t="s">
        <v>23</v>
      </c>
      <c r="F10" s="174"/>
      <c r="G10" s="174"/>
      <c r="H10" s="174"/>
      <c r="I10" s="175"/>
      <c r="J10" s="41"/>
      <c r="K10" s="20"/>
    </row>
    <row r="11" spans="1:11" ht="16.2" customHeight="1" thickBot="1">
      <c r="A11" s="41"/>
      <c r="B11" s="180"/>
      <c r="C11" s="180"/>
      <c r="D11" s="181"/>
      <c r="E11" s="170" t="s">
        <v>22</v>
      </c>
      <c r="F11" s="171"/>
      <c r="G11" s="171"/>
      <c r="H11" s="171"/>
      <c r="I11" s="172"/>
      <c r="J11" s="41"/>
      <c r="K11" s="20"/>
    </row>
    <row r="12" spans="1:11" ht="58.2" thickBot="1">
      <c r="A12" s="41"/>
      <c r="B12" s="54" t="s">
        <v>11</v>
      </c>
      <c r="C12" s="55" t="s">
        <v>49</v>
      </c>
      <c r="D12" s="56" t="s">
        <v>21</v>
      </c>
      <c r="E12" s="100">
        <v>5</v>
      </c>
      <c r="F12" s="101">
        <v>7.5</v>
      </c>
      <c r="G12" s="101">
        <v>10</v>
      </c>
      <c r="H12" s="101">
        <v>12.5</v>
      </c>
      <c r="I12" s="102">
        <v>15</v>
      </c>
      <c r="J12" s="41"/>
      <c r="K12" s="20"/>
    </row>
    <row r="13" spans="1:11" ht="15">
      <c r="A13" s="41"/>
      <c r="B13" s="34">
        <v>1</v>
      </c>
      <c r="C13" s="35">
        <f>C7</f>
        <v>10</v>
      </c>
      <c r="D13" s="27">
        <f>C13*B13*$C$6</f>
        <v>6</v>
      </c>
      <c r="E13" s="75">
        <f>($D13*$E$12*8760)</f>
        <v>262800</v>
      </c>
      <c r="F13" s="76">
        <f>($D13*$F$12*8760)</f>
        <v>394200</v>
      </c>
      <c r="G13" s="76">
        <f>($D13*$G$12*8760)</f>
        <v>525600</v>
      </c>
      <c r="H13" s="76">
        <f>($D13*$H$12*8760)</f>
        <v>657000</v>
      </c>
      <c r="I13" s="77">
        <f>($D13*$I$12*8760)</f>
        <v>788400</v>
      </c>
      <c r="J13" s="41"/>
      <c r="K13" s="20"/>
    </row>
    <row r="14" spans="1:11" ht="15">
      <c r="A14" s="41"/>
      <c r="B14" s="28">
        <v>3</v>
      </c>
      <c r="C14" s="29">
        <f>C13+$C$7</f>
        <v>20</v>
      </c>
      <c r="D14" s="31">
        <f>D13+(B14*(C14-C13)*$C$6)</f>
        <v>24</v>
      </c>
      <c r="E14" s="72">
        <f aca="true" t="shared" si="0" ref="E14:E16">($D14*$E$12*8760)</f>
        <v>1051200</v>
      </c>
      <c r="F14" s="73">
        <f aca="true" t="shared" si="1" ref="F14:F16">($D14*$F$12*8760)</f>
        <v>1576800</v>
      </c>
      <c r="G14" s="73">
        <f aca="true" t="shared" si="2" ref="G14:G16">($D14*$G$12*8760)</f>
        <v>2102400</v>
      </c>
      <c r="H14" s="73">
        <f aca="true" t="shared" si="3" ref="H14:H16">($D14*$H$12*8760)</f>
        <v>2628000</v>
      </c>
      <c r="I14" s="74">
        <f aca="true" t="shared" si="4" ref="I14:I16">($D14*$I$12*8760)</f>
        <v>3153600</v>
      </c>
      <c r="J14" s="41"/>
      <c r="K14" s="20"/>
    </row>
    <row r="15" spans="1:11" ht="15">
      <c r="A15" s="41"/>
      <c r="B15" s="32">
        <v>5</v>
      </c>
      <c r="C15" s="33">
        <f aca="true" t="shared" si="5" ref="C15:C16">C14+$C$7</f>
        <v>30</v>
      </c>
      <c r="D15" s="26">
        <f aca="true" t="shared" si="6" ref="D15:D16">D14+(B15*(C15-C14)*$C$6)</f>
        <v>54</v>
      </c>
      <c r="E15" s="66">
        <f t="shared" si="0"/>
        <v>2365200</v>
      </c>
      <c r="F15" s="67">
        <f t="shared" si="1"/>
        <v>3547800</v>
      </c>
      <c r="G15" s="67">
        <f t="shared" si="2"/>
        <v>4730400</v>
      </c>
      <c r="H15" s="67">
        <f t="shared" si="3"/>
        <v>5913000</v>
      </c>
      <c r="I15" s="68">
        <f t="shared" si="4"/>
        <v>7095600</v>
      </c>
      <c r="J15" s="41"/>
      <c r="K15" s="20"/>
    </row>
    <row r="16" spans="1:11" ht="15" thickBot="1">
      <c r="A16" s="41"/>
      <c r="B16" s="22">
        <v>10</v>
      </c>
      <c r="C16" s="113">
        <f t="shared" si="5"/>
        <v>40</v>
      </c>
      <c r="D16" s="24">
        <f t="shared" si="6"/>
        <v>114</v>
      </c>
      <c r="E16" s="69">
        <f t="shared" si="0"/>
        <v>4993200</v>
      </c>
      <c r="F16" s="70">
        <f t="shared" si="1"/>
        <v>7489800</v>
      </c>
      <c r="G16" s="70">
        <f t="shared" si="2"/>
        <v>9986400</v>
      </c>
      <c r="H16" s="70">
        <f t="shared" si="3"/>
        <v>12483000</v>
      </c>
      <c r="I16" s="71">
        <f t="shared" si="4"/>
        <v>14979600</v>
      </c>
      <c r="J16" s="41"/>
      <c r="K16" s="20"/>
    </row>
    <row r="17" spans="1:11" ht="1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20"/>
    </row>
    <row r="18" spans="1:11" ht="1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20"/>
    </row>
    <row r="19" spans="1:11" ht="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20"/>
    </row>
    <row r="20" spans="1:11" ht="15">
      <c r="A20" s="41"/>
      <c r="B20" s="41" t="s">
        <v>27</v>
      </c>
      <c r="C20" s="41"/>
      <c r="D20" s="41"/>
      <c r="E20" s="41"/>
      <c r="F20" s="41"/>
      <c r="G20" s="41"/>
      <c r="H20" s="41"/>
      <c r="I20" s="41"/>
      <c r="J20" s="41"/>
      <c r="K20" s="20"/>
    </row>
    <row r="21" spans="1:11" ht="34.8" customHeight="1">
      <c r="A21" s="41"/>
      <c r="B21" s="169" t="s">
        <v>29</v>
      </c>
      <c r="C21" s="169"/>
      <c r="D21" s="41"/>
      <c r="E21" s="41"/>
      <c r="F21" s="41"/>
      <c r="G21" s="41"/>
      <c r="H21" s="41"/>
      <c r="I21" s="41"/>
      <c r="J21" s="41"/>
      <c r="K21" s="20"/>
    </row>
    <row r="22" spans="1:11" ht="34.8" customHeight="1">
      <c r="A22" s="41"/>
      <c r="B22" s="169" t="s">
        <v>28</v>
      </c>
      <c r="C22" s="169"/>
      <c r="D22" s="41"/>
      <c r="E22" s="41"/>
      <c r="F22" s="41"/>
      <c r="G22" s="41"/>
      <c r="H22" s="41"/>
      <c r="I22" s="41"/>
      <c r="J22" s="41"/>
      <c r="K22" s="20"/>
    </row>
    <row r="23" spans="1:11" ht="15">
      <c r="A23" s="41"/>
      <c r="B23" s="169"/>
      <c r="C23" s="169"/>
      <c r="D23" s="41"/>
      <c r="E23" s="41"/>
      <c r="F23" s="41"/>
      <c r="G23" s="41"/>
      <c r="H23" s="41"/>
      <c r="I23" s="41"/>
      <c r="J23" s="41"/>
      <c r="K23" s="20"/>
    </row>
    <row r="24" spans="1:11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20"/>
    </row>
    <row r="25" spans="1:11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20"/>
    </row>
    <row r="26" spans="1:11" ht="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20"/>
    </row>
    <row r="27" spans="1:11" ht="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20"/>
    </row>
    <row r="28" spans="1:11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20"/>
    </row>
    <row r="29" spans="1:11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20"/>
    </row>
    <row r="30" spans="1:11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20"/>
    </row>
    <row r="31" spans="1:11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20"/>
    </row>
    <row r="32" spans="1:11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20"/>
    </row>
    <row r="33" spans="1:11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20"/>
    </row>
    <row r="34" spans="1:11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20"/>
    </row>
    <row r="35" spans="1:11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20"/>
    </row>
    <row r="36" spans="1:11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20"/>
    </row>
    <row r="37" spans="1:11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20"/>
    </row>
    <row r="38" spans="1:11" ht="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20"/>
    </row>
    <row r="39" spans="1:11" ht="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20"/>
    </row>
    <row r="40" spans="1:11" ht="1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20"/>
    </row>
    <row r="41" ht="15">
      <c r="K41" s="20"/>
    </row>
    <row r="42" ht="15">
      <c r="K42" s="20"/>
    </row>
    <row r="43" ht="15">
      <c r="K43" s="20"/>
    </row>
    <row r="44" ht="15">
      <c r="K44" s="20"/>
    </row>
    <row r="45" ht="15">
      <c r="K45" s="20"/>
    </row>
    <row r="46" ht="15">
      <c r="K46" s="20"/>
    </row>
    <row r="47" ht="15">
      <c r="K47" s="20"/>
    </row>
    <row r="48" ht="15">
      <c r="K48" s="20"/>
    </row>
    <row r="49" ht="15">
      <c r="K49" s="20"/>
    </row>
    <row r="50" ht="15">
      <c r="K50" s="20"/>
    </row>
    <row r="51" ht="15">
      <c r="K51" s="20"/>
    </row>
    <row r="52" ht="15">
      <c r="K52" s="20"/>
    </row>
    <row r="53" ht="15">
      <c r="K53" s="20"/>
    </row>
    <row r="54" ht="15">
      <c r="K54" s="20"/>
    </row>
    <row r="55" ht="15">
      <c r="K55" s="20"/>
    </row>
    <row r="56" ht="15">
      <c r="K56" s="20"/>
    </row>
    <row r="57" ht="15">
      <c r="K57" s="20"/>
    </row>
    <row r="58" ht="15">
      <c r="K58" s="20"/>
    </row>
    <row r="59" ht="15">
      <c r="K59" s="20"/>
    </row>
    <row r="60" ht="15">
      <c r="K60" s="20"/>
    </row>
    <row r="61" ht="15">
      <c r="K61" s="20"/>
    </row>
    <row r="62" ht="15">
      <c r="K62" s="20"/>
    </row>
    <row r="63" ht="15">
      <c r="K63" s="20"/>
    </row>
    <row r="64" ht="15">
      <c r="K64" s="20"/>
    </row>
    <row r="65" ht="15">
      <c r="K65" s="20"/>
    </row>
    <row r="66" ht="15">
      <c r="K66" s="20"/>
    </row>
    <row r="67" ht="15">
      <c r="K67" s="20"/>
    </row>
    <row r="68" ht="15">
      <c r="K68" s="20"/>
    </row>
    <row r="69" ht="15">
      <c r="K69" s="20"/>
    </row>
    <row r="70" ht="15">
      <c r="K70" s="20"/>
    </row>
    <row r="71" ht="15">
      <c r="K71" s="20"/>
    </row>
    <row r="72" ht="15">
      <c r="K72" s="20"/>
    </row>
    <row r="73" ht="15">
      <c r="K73" s="20"/>
    </row>
    <row r="74" ht="15">
      <c r="K74" s="20"/>
    </row>
    <row r="75" ht="15">
      <c r="K75" s="20"/>
    </row>
    <row r="76" ht="15">
      <c r="K76" s="20"/>
    </row>
    <row r="77" ht="15">
      <c r="K77" s="20"/>
    </row>
    <row r="78" ht="15">
      <c r="K78" s="20"/>
    </row>
    <row r="79" ht="15">
      <c r="K79" s="20"/>
    </row>
    <row r="80" ht="15">
      <c r="K80" s="20"/>
    </row>
    <row r="81" ht="15">
      <c r="K81" s="20"/>
    </row>
    <row r="82" ht="15">
      <c r="K82" s="20"/>
    </row>
    <row r="83" ht="15">
      <c r="K83" s="20"/>
    </row>
    <row r="84" ht="15">
      <c r="K84" s="20"/>
    </row>
    <row r="85" ht="15">
      <c r="K85" s="20"/>
    </row>
    <row r="86" ht="15">
      <c r="K86" s="20"/>
    </row>
    <row r="87" ht="15">
      <c r="K87" s="20"/>
    </row>
    <row r="88" ht="15">
      <c r="K88" s="20"/>
    </row>
    <row r="89" ht="15">
      <c r="K89" s="20"/>
    </row>
    <row r="90" ht="15">
      <c r="K90" s="20"/>
    </row>
    <row r="91" ht="15">
      <c r="K91" s="20"/>
    </row>
    <row r="92" ht="15">
      <c r="K92" s="20"/>
    </row>
    <row r="93" ht="15">
      <c r="K93" s="20"/>
    </row>
    <row r="94" ht="15">
      <c r="K94" s="20"/>
    </row>
    <row r="95" ht="15">
      <c r="K95" s="20"/>
    </row>
    <row r="96" ht="15">
      <c r="K96" s="20"/>
    </row>
    <row r="97" ht="15">
      <c r="K97" s="20"/>
    </row>
    <row r="98" ht="15">
      <c r="K98" s="20"/>
    </row>
    <row r="99" ht="15">
      <c r="K99" s="20"/>
    </row>
    <row r="100" ht="15">
      <c r="K100" s="20"/>
    </row>
    <row r="101" ht="15">
      <c r="K101" s="20"/>
    </row>
    <row r="102" ht="15">
      <c r="K102" s="20"/>
    </row>
    <row r="103" ht="15">
      <c r="K103" s="20"/>
    </row>
    <row r="104" ht="15">
      <c r="K104" s="20"/>
    </row>
    <row r="105" ht="15">
      <c r="K105" s="20"/>
    </row>
    <row r="106" ht="15">
      <c r="K106" s="20"/>
    </row>
    <row r="107" ht="15">
      <c r="K107" s="20"/>
    </row>
    <row r="108" ht="15">
      <c r="K108" s="20"/>
    </row>
    <row r="109" ht="15">
      <c r="K109" s="20"/>
    </row>
    <row r="110" ht="15">
      <c r="K110" s="20"/>
    </row>
    <row r="111" ht="15">
      <c r="K111" s="20"/>
    </row>
    <row r="112" ht="15">
      <c r="K112" s="20"/>
    </row>
    <row r="113" ht="15">
      <c r="K113" s="20"/>
    </row>
    <row r="114" ht="15">
      <c r="K114" s="20"/>
    </row>
    <row r="115" ht="15">
      <c r="K115" s="20"/>
    </row>
    <row r="116" ht="15">
      <c r="K116" s="20"/>
    </row>
    <row r="117" ht="15">
      <c r="K117" s="20"/>
    </row>
    <row r="118" ht="15">
      <c r="K118" s="20"/>
    </row>
    <row r="119" ht="15">
      <c r="K119" s="20"/>
    </row>
    <row r="120" ht="15">
      <c r="K120" s="20"/>
    </row>
    <row r="121" ht="15">
      <c r="K121" s="20"/>
    </row>
    <row r="122" ht="15">
      <c r="K122" s="20"/>
    </row>
    <row r="123" ht="15">
      <c r="K123" s="20"/>
    </row>
    <row r="124" ht="15">
      <c r="K124" s="20"/>
    </row>
    <row r="125" ht="15">
      <c r="K125" s="20"/>
    </row>
    <row r="126" ht="15">
      <c r="K126" s="20"/>
    </row>
    <row r="127" ht="15">
      <c r="K127" s="20"/>
    </row>
    <row r="128" ht="15">
      <c r="K128" s="20"/>
    </row>
    <row r="129" ht="15">
      <c r="K129" s="20"/>
    </row>
    <row r="130" ht="15">
      <c r="K130" s="20"/>
    </row>
    <row r="131" ht="15">
      <c r="K131" s="20"/>
    </row>
    <row r="132" ht="15">
      <c r="K132" s="20"/>
    </row>
    <row r="133" ht="15">
      <c r="K133" s="20"/>
    </row>
    <row r="134" ht="15">
      <c r="K134" s="20"/>
    </row>
    <row r="135" ht="15">
      <c r="K135" s="20"/>
    </row>
    <row r="136" ht="15">
      <c r="K136" s="20"/>
    </row>
    <row r="137" ht="15">
      <c r="K137" s="20"/>
    </row>
    <row r="138" ht="15">
      <c r="K138" s="20"/>
    </row>
    <row r="139" ht="15">
      <c r="K139" s="20"/>
    </row>
    <row r="140" ht="15">
      <c r="K140" s="20"/>
    </row>
    <row r="141" ht="15">
      <c r="K141" s="20"/>
    </row>
    <row r="142" ht="15">
      <c r="K142" s="20"/>
    </row>
    <row r="143" ht="15">
      <c r="K143" s="20"/>
    </row>
    <row r="144" ht="15">
      <c r="K144" s="20"/>
    </row>
    <row r="145" ht="15">
      <c r="K145" s="20"/>
    </row>
    <row r="146" ht="15">
      <c r="K146" s="20"/>
    </row>
    <row r="147" ht="15">
      <c r="K147" s="20"/>
    </row>
    <row r="148" ht="15">
      <c r="K148" s="20"/>
    </row>
    <row r="149" ht="15">
      <c r="K149" s="20"/>
    </row>
    <row r="150" ht="15">
      <c r="K150" s="20"/>
    </row>
    <row r="151" ht="15">
      <c r="K151" s="20"/>
    </row>
    <row r="152" ht="15">
      <c r="K152" s="20"/>
    </row>
    <row r="153" ht="15">
      <c r="K153" s="20"/>
    </row>
    <row r="154" ht="15">
      <c r="K154" s="20"/>
    </row>
    <row r="155" ht="15">
      <c r="K155" s="20"/>
    </row>
    <row r="156" ht="15">
      <c r="K156" s="20"/>
    </row>
    <row r="157" ht="15">
      <c r="K157" s="20"/>
    </row>
    <row r="158" ht="15">
      <c r="K158" s="20"/>
    </row>
    <row r="159" ht="15">
      <c r="K159" s="20"/>
    </row>
    <row r="160" ht="15">
      <c r="K160" s="20"/>
    </row>
    <row r="161" ht="15">
      <c r="K161" s="20"/>
    </row>
    <row r="162" ht="15">
      <c r="K162" s="20"/>
    </row>
    <row r="163" ht="15">
      <c r="K163" s="20"/>
    </row>
    <row r="164" ht="15">
      <c r="K164" s="20"/>
    </row>
    <row r="165" ht="15">
      <c r="K165" s="20"/>
    </row>
    <row r="166" ht="15">
      <c r="K166" s="20"/>
    </row>
    <row r="167" ht="15">
      <c r="K167" s="20"/>
    </row>
    <row r="168" ht="15">
      <c r="K168" s="20"/>
    </row>
    <row r="169" ht="15">
      <c r="K169" s="20"/>
    </row>
    <row r="170" ht="15">
      <c r="K170" s="20"/>
    </row>
    <row r="171" ht="15">
      <c r="K171" s="20"/>
    </row>
    <row r="172" ht="15">
      <c r="K172" s="20"/>
    </row>
    <row r="173" ht="15">
      <c r="K173" s="20"/>
    </row>
    <row r="174" ht="15">
      <c r="K174" s="20"/>
    </row>
    <row r="175" ht="15">
      <c r="K175" s="20"/>
    </row>
    <row r="176" ht="15">
      <c r="K176" s="20"/>
    </row>
    <row r="177" ht="15">
      <c r="K177" s="20"/>
    </row>
    <row r="178" ht="15">
      <c r="K178" s="20"/>
    </row>
    <row r="179" ht="15">
      <c r="K179" s="20"/>
    </row>
    <row r="180" ht="15">
      <c r="K180" s="20"/>
    </row>
    <row r="181" ht="15">
      <c r="K181" s="20"/>
    </row>
    <row r="182" ht="15">
      <c r="K182" s="20"/>
    </row>
    <row r="183" ht="15">
      <c r="K183" s="20"/>
    </row>
    <row r="184" ht="15">
      <c r="K184" s="20"/>
    </row>
    <row r="185" ht="15">
      <c r="K185" s="20"/>
    </row>
    <row r="186" ht="15">
      <c r="K186" s="20"/>
    </row>
    <row r="187" ht="15">
      <c r="K187" s="20"/>
    </row>
    <row r="188" ht="15">
      <c r="K188" s="20"/>
    </row>
    <row r="189" ht="15">
      <c r="K189" s="20"/>
    </row>
    <row r="190" ht="15">
      <c r="K190" s="20"/>
    </row>
    <row r="191" ht="15">
      <c r="K191" s="20"/>
    </row>
    <row r="192" ht="15">
      <c r="K192" s="20"/>
    </row>
    <row r="193" ht="15">
      <c r="K193" s="20"/>
    </row>
    <row r="194" ht="15">
      <c r="K194" s="20"/>
    </row>
    <row r="195" ht="15">
      <c r="K195" s="20"/>
    </row>
    <row r="196" ht="15">
      <c r="K196" s="20"/>
    </row>
    <row r="197" ht="15">
      <c r="K197" s="20"/>
    </row>
    <row r="198" ht="15">
      <c r="K198" s="20"/>
    </row>
    <row r="199" ht="15">
      <c r="K199" s="20"/>
    </row>
    <row r="200" ht="15">
      <c r="K200" s="20"/>
    </row>
    <row r="201" ht="15">
      <c r="K201" s="20"/>
    </row>
    <row r="202" ht="15">
      <c r="K202" s="20"/>
    </row>
    <row r="203" ht="15">
      <c r="K203" s="20"/>
    </row>
    <row r="204" ht="15">
      <c r="K204" s="20"/>
    </row>
    <row r="205" ht="15">
      <c r="K205" s="20"/>
    </row>
    <row r="206" ht="15">
      <c r="K206" s="20"/>
    </row>
    <row r="207" ht="15">
      <c r="K207" s="20"/>
    </row>
    <row r="208" ht="15">
      <c r="K208" s="20"/>
    </row>
    <row r="209" ht="15">
      <c r="K209" s="20"/>
    </row>
    <row r="210" ht="15">
      <c r="K210" s="20"/>
    </row>
    <row r="211" ht="15">
      <c r="K211" s="20"/>
    </row>
    <row r="212" ht="15">
      <c r="K212" s="20"/>
    </row>
    <row r="213" ht="15">
      <c r="K213" s="20"/>
    </row>
    <row r="214" ht="15">
      <c r="K214" s="20"/>
    </row>
    <row r="215" ht="15">
      <c r="K215" s="20"/>
    </row>
    <row r="216" ht="15">
      <c r="K216" s="20"/>
    </row>
    <row r="217" ht="15">
      <c r="K217" s="20"/>
    </row>
    <row r="218" ht="15">
      <c r="K218" s="20"/>
    </row>
    <row r="219" ht="15">
      <c r="K219" s="20"/>
    </row>
    <row r="220" ht="15">
      <c r="K220" s="20"/>
    </row>
    <row r="221" ht="15">
      <c r="K221" s="20"/>
    </row>
    <row r="222" ht="15">
      <c r="K222" s="20"/>
    </row>
    <row r="223" ht="15">
      <c r="K223" s="20"/>
    </row>
    <row r="224" ht="15">
      <c r="K224" s="20"/>
    </row>
    <row r="225" ht="15">
      <c r="K225" s="20"/>
    </row>
    <row r="226" ht="15">
      <c r="K226" s="20"/>
    </row>
    <row r="227" ht="15">
      <c r="K227" s="20"/>
    </row>
    <row r="228" ht="15">
      <c r="K228" s="20"/>
    </row>
    <row r="229" ht="15">
      <c r="K229" s="20"/>
    </row>
    <row r="230" ht="15">
      <c r="K230" s="20"/>
    </row>
    <row r="231" ht="15">
      <c r="K231" s="20"/>
    </row>
    <row r="232" ht="15">
      <c r="K232" s="20"/>
    </row>
    <row r="233" ht="15">
      <c r="K233" s="20"/>
    </row>
    <row r="234" ht="15">
      <c r="K234" s="20"/>
    </row>
    <row r="235" ht="15">
      <c r="K235" s="20"/>
    </row>
    <row r="236" ht="15">
      <c r="K236" s="20"/>
    </row>
    <row r="237" ht="15">
      <c r="K237" s="20"/>
    </row>
    <row r="238" ht="15">
      <c r="K238" s="20"/>
    </row>
    <row r="239" ht="15">
      <c r="K239" s="20"/>
    </row>
    <row r="240" ht="15">
      <c r="K240" s="20"/>
    </row>
    <row r="241" ht="15">
      <c r="K241" s="20"/>
    </row>
    <row r="242" ht="15">
      <c r="K242" s="20"/>
    </row>
    <row r="243" ht="15">
      <c r="K243" s="20"/>
    </row>
    <row r="244" ht="15">
      <c r="K244" s="20"/>
    </row>
    <row r="245" ht="15">
      <c r="K245" s="20"/>
    </row>
    <row r="246" ht="15">
      <c r="K246" s="20"/>
    </row>
    <row r="247" ht="15">
      <c r="K247" s="20"/>
    </row>
    <row r="248" ht="15">
      <c r="K248" s="20"/>
    </row>
    <row r="249" ht="15">
      <c r="K249" s="20"/>
    </row>
    <row r="250" ht="15">
      <c r="K250" s="20"/>
    </row>
    <row r="251" ht="15">
      <c r="K251" s="20"/>
    </row>
    <row r="252" ht="15">
      <c r="K252" s="20"/>
    </row>
    <row r="253" ht="15">
      <c r="K253" s="20"/>
    </row>
    <row r="254" ht="15">
      <c r="K254" s="20"/>
    </row>
    <row r="255" ht="15">
      <c r="K255" s="20"/>
    </row>
    <row r="256" ht="15">
      <c r="K256" s="20"/>
    </row>
    <row r="257" ht="15">
      <c r="K257" s="20"/>
    </row>
    <row r="258" ht="15">
      <c r="K258" s="20"/>
    </row>
    <row r="259" ht="15">
      <c r="K259" s="20"/>
    </row>
    <row r="260" ht="15">
      <c r="K260" s="20"/>
    </row>
    <row r="261" ht="15">
      <c r="K261" s="20"/>
    </row>
    <row r="262" ht="15">
      <c r="K262" s="20"/>
    </row>
    <row r="263" ht="15">
      <c r="K263" s="20"/>
    </row>
    <row r="264" ht="15">
      <c r="K264" s="20"/>
    </row>
    <row r="265" ht="15">
      <c r="K265" s="20"/>
    </row>
    <row r="266" ht="15">
      <c r="K266" s="20"/>
    </row>
    <row r="267" ht="15">
      <c r="K267" s="20"/>
    </row>
    <row r="268" ht="15">
      <c r="K268" s="20"/>
    </row>
    <row r="269" ht="15">
      <c r="K269" s="20"/>
    </row>
    <row r="270" ht="15">
      <c r="K270" s="20"/>
    </row>
    <row r="271" ht="15">
      <c r="K271" s="20"/>
    </row>
    <row r="272" ht="15">
      <c r="K272" s="20"/>
    </row>
    <row r="273" ht="15">
      <c r="K273" s="20"/>
    </row>
    <row r="274" ht="15">
      <c r="K274" s="20"/>
    </row>
    <row r="275" ht="15">
      <c r="K275" s="20"/>
    </row>
    <row r="276" ht="15">
      <c r="K276" s="20"/>
    </row>
    <row r="277" ht="15">
      <c r="K277" s="20"/>
    </row>
    <row r="278" ht="15">
      <c r="K278" s="20"/>
    </row>
    <row r="279" ht="15">
      <c r="K279" s="20"/>
    </row>
    <row r="280" ht="15">
      <c r="K280" s="20"/>
    </row>
    <row r="281" ht="15">
      <c r="K281" s="20"/>
    </row>
    <row r="282" ht="15">
      <c r="K282" s="20"/>
    </row>
    <row r="283" ht="15">
      <c r="K283" s="20"/>
    </row>
    <row r="284" ht="15">
      <c r="K284" s="20"/>
    </row>
    <row r="285" ht="15">
      <c r="K285" s="20"/>
    </row>
    <row r="286" ht="15">
      <c r="K286" s="20"/>
    </row>
    <row r="287" ht="15">
      <c r="K287" s="20"/>
    </row>
    <row r="288" ht="15">
      <c r="K288" s="20"/>
    </row>
    <row r="289" ht="15">
      <c r="K289" s="20"/>
    </row>
    <row r="290" ht="15">
      <c r="K290" s="20"/>
    </row>
    <row r="291" ht="15">
      <c r="K291" s="20"/>
    </row>
    <row r="292" ht="15">
      <c r="K292" s="20"/>
    </row>
    <row r="293" ht="15">
      <c r="K293" s="20"/>
    </row>
    <row r="294" ht="15">
      <c r="K294" s="20"/>
    </row>
    <row r="295" ht="15">
      <c r="K295" s="20"/>
    </row>
    <row r="296" ht="15">
      <c r="K296" s="20"/>
    </row>
    <row r="297" ht="15">
      <c r="K297" s="20"/>
    </row>
    <row r="298" ht="15">
      <c r="K298" s="20"/>
    </row>
    <row r="299" ht="15">
      <c r="K299" s="20"/>
    </row>
    <row r="300" ht="15">
      <c r="K300" s="20"/>
    </row>
    <row r="301" ht="15">
      <c r="K301" s="20"/>
    </row>
    <row r="302" ht="15">
      <c r="K302" s="20"/>
    </row>
    <row r="303" ht="15">
      <c r="K303" s="20"/>
    </row>
    <row r="304" ht="15">
      <c r="K304" s="20"/>
    </row>
    <row r="305" ht="15">
      <c r="K305" s="20"/>
    </row>
    <row r="306" ht="15">
      <c r="K306" s="20"/>
    </row>
    <row r="307" ht="15">
      <c r="K307" s="20"/>
    </row>
    <row r="308" ht="15">
      <c r="K308" s="20"/>
    </row>
    <row r="309" ht="15">
      <c r="K309" s="20"/>
    </row>
    <row r="310" ht="15">
      <c r="K310" s="20"/>
    </row>
    <row r="311" ht="15">
      <c r="K311" s="20"/>
    </row>
    <row r="312" ht="15">
      <c r="K312" s="20"/>
    </row>
    <row r="313" ht="15">
      <c r="K313" s="20"/>
    </row>
    <row r="314" ht="15">
      <c r="K314" s="20"/>
    </row>
    <row r="315" ht="15">
      <c r="K315" s="20"/>
    </row>
    <row r="316" ht="15">
      <c r="K316" s="20"/>
    </row>
    <row r="317" ht="15">
      <c r="K317" s="20"/>
    </row>
    <row r="318" ht="15">
      <c r="K318" s="20"/>
    </row>
    <row r="319" ht="15">
      <c r="K319" s="20"/>
    </row>
    <row r="320" ht="15">
      <c r="K320" s="20"/>
    </row>
    <row r="321" ht="15">
      <c r="K321" s="20"/>
    </row>
    <row r="322" ht="15">
      <c r="K322" s="20"/>
    </row>
    <row r="323" ht="15">
      <c r="K323" s="20"/>
    </row>
    <row r="324" ht="15">
      <c r="K324" s="20"/>
    </row>
    <row r="325" ht="15">
      <c r="K325" s="20"/>
    </row>
    <row r="326" ht="15">
      <c r="K326" s="20"/>
    </row>
    <row r="327" ht="15">
      <c r="K327" s="20"/>
    </row>
    <row r="328" ht="15">
      <c r="K328" s="20"/>
    </row>
    <row r="329" ht="15">
      <c r="K329" s="20"/>
    </row>
    <row r="330" ht="15">
      <c r="K330" s="20"/>
    </row>
    <row r="331" ht="15">
      <c r="K331" s="20"/>
    </row>
    <row r="332" ht="15">
      <c r="K332" s="20"/>
    </row>
    <row r="333" ht="15">
      <c r="K333" s="20"/>
    </row>
    <row r="334" ht="15">
      <c r="K334" s="20"/>
    </row>
    <row r="335" ht="15">
      <c r="K335" s="20"/>
    </row>
    <row r="336" ht="15">
      <c r="K336" s="20"/>
    </row>
    <row r="337" ht="15">
      <c r="K337" s="20"/>
    </row>
    <row r="338" ht="15">
      <c r="K338" s="20"/>
    </row>
    <row r="339" ht="15">
      <c r="K339" s="20"/>
    </row>
    <row r="340" ht="15">
      <c r="K340" s="20"/>
    </row>
    <row r="341" ht="15">
      <c r="K341" s="20"/>
    </row>
    <row r="342" ht="15">
      <c r="K342" s="20"/>
    </row>
    <row r="343" ht="15">
      <c r="K343" s="20"/>
    </row>
    <row r="344" ht="15">
      <c r="K344" s="20"/>
    </row>
    <row r="345" ht="15">
      <c r="K345" s="20"/>
    </row>
    <row r="346" ht="15">
      <c r="K346" s="20"/>
    </row>
    <row r="347" ht="15">
      <c r="K347" s="20"/>
    </row>
    <row r="348" ht="15">
      <c r="K348" s="20"/>
    </row>
    <row r="349" ht="15">
      <c r="K349" s="20"/>
    </row>
    <row r="350" ht="15">
      <c r="K350" s="20"/>
    </row>
    <row r="351" ht="15">
      <c r="K351" s="20"/>
    </row>
    <row r="352" ht="15">
      <c r="K352" s="20"/>
    </row>
    <row r="353" ht="15">
      <c r="K353" s="20"/>
    </row>
    <row r="354" ht="15">
      <c r="K354" s="20"/>
    </row>
    <row r="355" ht="15">
      <c r="K355" s="20"/>
    </row>
    <row r="356" ht="15">
      <c r="K356" s="21"/>
    </row>
  </sheetData>
  <mergeCells count="6">
    <mergeCell ref="E10:I10"/>
    <mergeCell ref="E11:I11"/>
    <mergeCell ref="B21:C21"/>
    <mergeCell ref="B22:C22"/>
    <mergeCell ref="B23:C23"/>
    <mergeCell ref="B10:D11"/>
  </mergeCells>
  <dataValidations count="3">
    <dataValidation type="list" allowBlank="1" showInputMessage="1" showErrorMessage="1" sqref="C6">
      <formula1>".1,.2,.3,.4,.5,.6,.7,.8,.9,1"</formula1>
    </dataValidation>
    <dataValidation type="list" allowBlank="1" showInputMessage="1" showErrorMessage="1" sqref="C8">
      <formula1>"1,2,3,4,5"</formula1>
    </dataValidation>
    <dataValidation type="list" allowBlank="1" showInputMessage="1" showErrorMessage="1" sqref="C7">
      <formula1>"10,20,40,50,60"</formula1>
    </dataValidation>
  </dataValidations>
  <printOptions/>
  <pageMargins left="0.7" right="0.7" top="0.75" bottom="0.75" header="0.3" footer="0.3"/>
  <pageSetup horizontalDpi="90" verticalDpi="9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6"/>
  <sheetViews>
    <sheetView workbookViewId="0" topLeftCell="A1">
      <selection activeCell="I2" sqref="I2"/>
    </sheetView>
  </sheetViews>
  <sheetFormatPr defaultColWidth="9.140625" defaultRowHeight="15"/>
  <cols>
    <col min="2" max="2" width="25.57421875" style="0" customWidth="1"/>
    <col min="3" max="3" width="10.57421875" style="0" customWidth="1"/>
    <col min="4" max="5" width="15.140625" style="0" customWidth="1"/>
    <col min="6" max="6" width="14.7109375" style="0" bestFit="1" customWidth="1"/>
    <col min="7" max="7" width="14.7109375" style="0" customWidth="1"/>
    <col min="8" max="8" width="14.7109375" style="0" bestFit="1" customWidth="1"/>
    <col min="9" max="9" width="14.7109375" style="0" customWidth="1"/>
    <col min="10" max="10" width="14.7109375" style="0" bestFit="1" customWidth="1"/>
    <col min="12" max="12" width="15.28125" style="0" bestFit="1" customWidth="1"/>
    <col min="13" max="13" width="12.00390625" style="0" bestFit="1" customWidth="1"/>
  </cols>
  <sheetData>
    <row r="1" spans="1:20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5">
      <c r="A2" s="41"/>
      <c r="B2" s="127" t="s">
        <v>56</v>
      </c>
      <c r="C2" s="121"/>
      <c r="D2" s="121"/>
      <c r="E2" s="121"/>
      <c r="F2" s="121"/>
      <c r="G2" s="12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5">
      <c r="A3" s="41"/>
      <c r="B3" s="148" t="s">
        <v>57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5">
      <c r="A4" s="41"/>
      <c r="B4" s="148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15">
      <c r="A5" s="41"/>
      <c r="B5" s="52" t="s">
        <v>10</v>
      </c>
      <c r="C5" s="52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5">
      <c r="A6" s="41"/>
      <c r="B6" s="136" t="s">
        <v>55</v>
      </c>
      <c r="C6" s="129">
        <v>10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ht="15">
      <c r="A7" s="41"/>
      <c r="B7" s="136" t="s">
        <v>30</v>
      </c>
      <c r="C7" s="130">
        <v>0.5</v>
      </c>
      <c r="D7" s="41"/>
      <c r="E7" s="41"/>
      <c r="F7" s="41"/>
      <c r="G7" s="41"/>
      <c r="H7" s="41"/>
      <c r="I7" s="41"/>
      <c r="J7" s="41"/>
      <c r="K7" s="41"/>
      <c r="L7" s="138"/>
      <c r="M7" s="41"/>
      <c r="N7" s="41"/>
      <c r="O7" s="41"/>
      <c r="P7" s="41"/>
      <c r="Q7" s="41"/>
      <c r="R7" s="41"/>
      <c r="S7" s="41"/>
      <c r="T7" s="41"/>
    </row>
    <row r="8" spans="1:20" ht="28.8">
      <c r="A8" s="41"/>
      <c r="B8" s="135" t="s">
        <v>53</v>
      </c>
      <c r="C8" s="131">
        <v>10</v>
      </c>
      <c r="D8" s="41"/>
      <c r="E8" s="41"/>
      <c r="F8" s="41"/>
      <c r="G8" s="41"/>
      <c r="H8" s="41"/>
      <c r="I8" s="41"/>
      <c r="J8" s="41"/>
      <c r="K8" s="41"/>
      <c r="L8" s="138"/>
      <c r="M8" s="41"/>
      <c r="N8" s="41"/>
      <c r="O8" s="41"/>
      <c r="P8" s="41"/>
      <c r="Q8" s="41"/>
      <c r="R8" s="41"/>
      <c r="S8" s="41"/>
      <c r="T8" s="41"/>
    </row>
    <row r="9" spans="1:20" ht="15">
      <c r="A9" s="41"/>
      <c r="B9" s="109"/>
      <c r="C9" s="90"/>
      <c r="D9" s="41"/>
      <c r="E9" s="41"/>
      <c r="F9" s="41"/>
      <c r="G9" s="41"/>
      <c r="H9" s="41"/>
      <c r="I9" s="41"/>
      <c r="J9" s="41"/>
      <c r="K9" s="41"/>
      <c r="L9" s="138"/>
      <c r="M9" s="41"/>
      <c r="N9" s="41"/>
      <c r="O9" s="41"/>
      <c r="P9" s="41"/>
      <c r="Q9" s="41"/>
      <c r="R9" s="41"/>
      <c r="S9" s="41"/>
      <c r="T9" s="41"/>
    </row>
    <row r="10" spans="1:20" ht="15" customHeight="1">
      <c r="A10" s="41"/>
      <c r="B10" s="80" t="s">
        <v>32</v>
      </c>
      <c r="C10" s="79"/>
      <c r="D10" s="41"/>
      <c r="E10" s="41"/>
      <c r="F10" s="41"/>
      <c r="G10" s="41"/>
      <c r="H10" s="41"/>
      <c r="I10" s="41"/>
      <c r="J10" s="41"/>
      <c r="K10" s="41"/>
      <c r="L10" s="138"/>
      <c r="M10" s="41"/>
      <c r="N10" s="41"/>
      <c r="O10" s="41"/>
      <c r="P10" s="41"/>
      <c r="Q10" s="41"/>
      <c r="R10" s="41"/>
      <c r="S10" s="41"/>
      <c r="T10" s="41"/>
    </row>
    <row r="11" spans="1:20" ht="16.2" customHeight="1" thickBot="1">
      <c r="A11" s="41"/>
      <c r="B11" s="178"/>
      <c r="C11" s="178"/>
      <c r="D11" s="178"/>
      <c r="E11" s="108"/>
      <c r="F11" s="182" t="s">
        <v>48</v>
      </c>
      <c r="G11" s="182"/>
      <c r="H11" s="182"/>
      <c r="I11" s="182"/>
      <c r="J11" s="182"/>
      <c r="K11" s="41"/>
      <c r="L11" s="138"/>
      <c r="M11" s="41"/>
      <c r="N11" s="41"/>
      <c r="O11" s="41"/>
      <c r="P11" s="41"/>
      <c r="Q11" s="41"/>
      <c r="R11" s="41"/>
      <c r="S11" s="41"/>
      <c r="T11" s="41"/>
    </row>
    <row r="12" spans="1:20" ht="57.6">
      <c r="A12" s="41"/>
      <c r="B12" s="114" t="s">
        <v>11</v>
      </c>
      <c r="C12" s="115" t="s">
        <v>46</v>
      </c>
      <c r="D12" s="115" t="s">
        <v>21</v>
      </c>
      <c r="E12" s="115" t="s">
        <v>47</v>
      </c>
      <c r="F12" s="116">
        <v>2</v>
      </c>
      <c r="G12" s="116">
        <v>3</v>
      </c>
      <c r="H12" s="116">
        <v>4</v>
      </c>
      <c r="I12" s="116">
        <v>5</v>
      </c>
      <c r="J12" s="117">
        <v>6</v>
      </c>
      <c r="K12" s="41"/>
      <c r="L12" s="138"/>
      <c r="M12" s="41"/>
      <c r="N12" s="41"/>
      <c r="O12" s="41"/>
      <c r="P12" s="41"/>
      <c r="Q12" s="41"/>
      <c r="R12" s="41"/>
      <c r="S12" s="41"/>
      <c r="T12" s="41"/>
    </row>
    <row r="13" spans="1:20" ht="15">
      <c r="A13" s="41"/>
      <c r="B13" s="118">
        <v>1</v>
      </c>
      <c r="C13" s="110">
        <f>C8</f>
        <v>10</v>
      </c>
      <c r="D13" s="110">
        <f>C13*B13*C7</f>
        <v>5</v>
      </c>
      <c r="E13" s="111">
        <f>D13*$C$6*8760</f>
        <v>438000</v>
      </c>
      <c r="F13" s="112">
        <f>$E$13*F12</f>
        <v>876000</v>
      </c>
      <c r="G13" s="112">
        <f>$E$13*G12</f>
        <v>1314000</v>
      </c>
      <c r="H13" s="112">
        <f>$E$13*H12</f>
        <v>1752000</v>
      </c>
      <c r="I13" s="112">
        <f>$E$13*I12</f>
        <v>2190000</v>
      </c>
      <c r="J13" s="119">
        <f>$E$13*J12</f>
        <v>2628000</v>
      </c>
      <c r="K13" s="41"/>
      <c r="L13" s="138"/>
      <c r="M13" s="41"/>
      <c r="N13" s="41"/>
      <c r="O13" s="41"/>
      <c r="P13" s="41"/>
      <c r="Q13" s="41"/>
      <c r="R13" s="41"/>
      <c r="S13" s="41"/>
      <c r="T13" s="41"/>
    </row>
    <row r="14" spans="1:20" ht="15">
      <c r="A14" s="41"/>
      <c r="B14" s="28">
        <v>3</v>
      </c>
      <c r="C14" s="29">
        <f>C13+$C$8</f>
        <v>20</v>
      </c>
      <c r="D14" s="29">
        <f>D13+((C14-C13)*B14*$C$7)</f>
        <v>20</v>
      </c>
      <c r="E14" s="145">
        <f aca="true" t="shared" si="0" ref="E14:E16">D14*$C$6*8760</f>
        <v>1752000</v>
      </c>
      <c r="F14" s="146">
        <f>$E$14*F12</f>
        <v>3504000</v>
      </c>
      <c r="G14" s="146">
        <f aca="true" t="shared" si="1" ref="G14:J14">$E$14*G12</f>
        <v>5256000</v>
      </c>
      <c r="H14" s="146">
        <f t="shared" si="1"/>
        <v>7008000</v>
      </c>
      <c r="I14" s="146">
        <f t="shared" si="1"/>
        <v>8760000</v>
      </c>
      <c r="J14" s="147">
        <f t="shared" si="1"/>
        <v>10512000</v>
      </c>
      <c r="K14" s="41"/>
      <c r="L14" s="138"/>
      <c r="M14" s="41"/>
      <c r="N14" s="41"/>
      <c r="O14" s="41"/>
      <c r="P14" s="41"/>
      <c r="Q14" s="41"/>
      <c r="R14" s="41"/>
      <c r="S14" s="41"/>
      <c r="T14" s="41"/>
    </row>
    <row r="15" spans="1:20" ht="15">
      <c r="A15" s="41"/>
      <c r="B15" s="32">
        <v>5</v>
      </c>
      <c r="C15" s="33">
        <f aca="true" t="shared" si="2" ref="C15:C16">C14+$C$8</f>
        <v>30</v>
      </c>
      <c r="D15" s="33">
        <f aca="true" t="shared" si="3" ref="D15:D16">D14+((C15-C14)*B15*$C$7)</f>
        <v>45</v>
      </c>
      <c r="E15" s="142">
        <f t="shared" si="0"/>
        <v>3942000</v>
      </c>
      <c r="F15" s="143">
        <f>$E$15*F12</f>
        <v>7884000</v>
      </c>
      <c r="G15" s="143">
        <f aca="true" t="shared" si="4" ref="G15:J15">$E$15*G12</f>
        <v>11826000</v>
      </c>
      <c r="H15" s="143">
        <f t="shared" si="4"/>
        <v>15768000</v>
      </c>
      <c r="I15" s="143">
        <f t="shared" si="4"/>
        <v>19710000</v>
      </c>
      <c r="J15" s="144">
        <f t="shared" si="4"/>
        <v>23652000</v>
      </c>
      <c r="K15" s="41"/>
      <c r="L15" s="138"/>
      <c r="M15" s="41"/>
      <c r="N15" s="41"/>
      <c r="O15" s="41"/>
      <c r="P15" s="41"/>
      <c r="Q15" s="41"/>
      <c r="R15" s="41"/>
      <c r="S15" s="41"/>
      <c r="T15" s="41"/>
    </row>
    <row r="16" spans="1:20" ht="15" thickBot="1">
      <c r="A16" s="41"/>
      <c r="B16" s="22">
        <v>10</v>
      </c>
      <c r="C16" s="23">
        <f t="shared" si="2"/>
        <v>40</v>
      </c>
      <c r="D16" s="23">
        <f t="shared" si="3"/>
        <v>95</v>
      </c>
      <c r="E16" s="139">
        <f t="shared" si="0"/>
        <v>8322000</v>
      </c>
      <c r="F16" s="140">
        <f>$E$16*F12</f>
        <v>16644000</v>
      </c>
      <c r="G16" s="140">
        <f aca="true" t="shared" si="5" ref="G16:J16">$E$16*G12</f>
        <v>24966000</v>
      </c>
      <c r="H16" s="140">
        <f t="shared" si="5"/>
        <v>33288000</v>
      </c>
      <c r="I16" s="140">
        <f t="shared" si="5"/>
        <v>41610000</v>
      </c>
      <c r="J16" s="141">
        <f t="shared" si="5"/>
        <v>49932000</v>
      </c>
      <c r="K16" s="41"/>
      <c r="L16" s="138"/>
      <c r="M16" s="41"/>
      <c r="N16" s="41"/>
      <c r="O16" s="41"/>
      <c r="P16" s="41"/>
      <c r="Q16" s="41"/>
      <c r="R16" s="41"/>
      <c r="S16" s="41"/>
      <c r="T16" s="41"/>
    </row>
    <row r="17" spans="1:20" ht="1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138"/>
      <c r="M17" s="41"/>
      <c r="N17" s="41"/>
      <c r="O17" s="41"/>
      <c r="P17" s="41"/>
      <c r="Q17" s="41"/>
      <c r="R17" s="41"/>
      <c r="S17" s="41"/>
      <c r="T17" s="41"/>
    </row>
    <row r="18" spans="1:20" ht="1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38"/>
      <c r="M18" s="41"/>
      <c r="N18" s="41"/>
      <c r="O18" s="41"/>
      <c r="P18" s="41"/>
      <c r="Q18" s="41"/>
      <c r="R18" s="41"/>
      <c r="S18" s="41"/>
      <c r="T18" s="41"/>
    </row>
    <row r="19" spans="1:20" ht="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38"/>
      <c r="M19" s="41"/>
      <c r="N19" s="41"/>
      <c r="O19" s="41"/>
      <c r="P19" s="41"/>
      <c r="Q19" s="41"/>
      <c r="R19" s="41"/>
      <c r="S19" s="41"/>
      <c r="T19" s="41"/>
    </row>
    <row r="20" spans="1:20" ht="15">
      <c r="A20" s="41"/>
      <c r="B20" s="41" t="s">
        <v>27</v>
      </c>
      <c r="C20" s="41"/>
      <c r="D20" s="41"/>
      <c r="E20" s="41"/>
      <c r="F20" s="41"/>
      <c r="G20" s="41"/>
      <c r="H20" s="41"/>
      <c r="I20" s="41"/>
      <c r="J20" s="41"/>
      <c r="K20" s="41"/>
      <c r="L20" s="138"/>
      <c r="M20" s="41"/>
      <c r="N20" s="41"/>
      <c r="O20" s="41"/>
      <c r="P20" s="41"/>
      <c r="Q20" s="41"/>
      <c r="R20" s="41"/>
      <c r="S20" s="41"/>
      <c r="T20" s="41"/>
    </row>
    <row r="21" spans="1:20" ht="34.8" customHeight="1">
      <c r="A21" s="41"/>
      <c r="B21" s="169" t="s">
        <v>29</v>
      </c>
      <c r="C21" s="169"/>
      <c r="D21" s="41"/>
      <c r="E21" s="41"/>
      <c r="F21" s="41"/>
      <c r="G21" s="41"/>
      <c r="H21" s="41"/>
      <c r="I21" s="41"/>
      <c r="J21" s="41"/>
      <c r="K21" s="41"/>
      <c r="L21" s="138"/>
      <c r="M21" s="41"/>
      <c r="N21" s="41"/>
      <c r="O21" s="41"/>
      <c r="P21" s="41"/>
      <c r="Q21" s="41"/>
      <c r="R21" s="41"/>
      <c r="S21" s="41"/>
      <c r="T21" s="41"/>
    </row>
    <row r="22" spans="1:20" ht="34.8" customHeight="1">
      <c r="A22" s="41"/>
      <c r="B22" s="169" t="s">
        <v>28</v>
      </c>
      <c r="C22" s="169"/>
      <c r="D22" s="41"/>
      <c r="E22" s="41"/>
      <c r="F22" s="41"/>
      <c r="G22" s="41"/>
      <c r="H22" s="41"/>
      <c r="I22" s="41"/>
      <c r="J22" s="41"/>
      <c r="K22" s="41"/>
      <c r="L22" s="138"/>
      <c r="M22" s="41"/>
      <c r="N22" s="41"/>
      <c r="O22" s="41"/>
      <c r="P22" s="41"/>
      <c r="Q22" s="41"/>
      <c r="R22" s="41"/>
      <c r="S22" s="41"/>
      <c r="T22" s="41"/>
    </row>
    <row r="23" spans="1:20" ht="15">
      <c r="A23" s="41"/>
      <c r="B23" s="169"/>
      <c r="C23" s="169"/>
      <c r="D23" s="41"/>
      <c r="E23" s="41"/>
      <c r="F23" s="41"/>
      <c r="G23" s="41"/>
      <c r="H23" s="41"/>
      <c r="I23" s="41"/>
      <c r="J23" s="41"/>
      <c r="K23" s="41"/>
      <c r="L23" s="138"/>
      <c r="M23" s="41"/>
      <c r="N23" s="41"/>
      <c r="O23" s="41"/>
      <c r="P23" s="41"/>
      <c r="Q23" s="41"/>
      <c r="R23" s="41"/>
      <c r="S23" s="41"/>
      <c r="T23" s="41"/>
    </row>
    <row r="24" spans="1:20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38"/>
      <c r="M24" s="41"/>
      <c r="N24" s="41"/>
      <c r="O24" s="41"/>
      <c r="P24" s="41"/>
      <c r="Q24" s="41"/>
      <c r="R24" s="41"/>
      <c r="S24" s="41"/>
      <c r="T24" s="41"/>
    </row>
    <row r="25" spans="1:20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38"/>
      <c r="M25" s="41"/>
      <c r="N25" s="41"/>
      <c r="O25" s="41"/>
      <c r="P25" s="41"/>
      <c r="Q25" s="41"/>
      <c r="R25" s="41"/>
      <c r="S25" s="41"/>
      <c r="T25" s="41"/>
    </row>
    <row r="26" spans="1:20" ht="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38"/>
      <c r="M26" s="41"/>
      <c r="N26" s="41"/>
      <c r="O26" s="41"/>
      <c r="P26" s="41"/>
      <c r="Q26" s="41"/>
      <c r="R26" s="41"/>
      <c r="S26" s="41"/>
      <c r="T26" s="41"/>
    </row>
    <row r="27" spans="1:20" ht="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38"/>
      <c r="M27" s="41"/>
      <c r="N27" s="41"/>
      <c r="O27" s="41"/>
      <c r="P27" s="41"/>
      <c r="Q27" s="41"/>
      <c r="R27" s="41"/>
      <c r="S27" s="41"/>
      <c r="T27" s="41"/>
    </row>
    <row r="28" spans="1:20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38"/>
      <c r="M28" s="41"/>
      <c r="N28" s="41"/>
      <c r="O28" s="41"/>
      <c r="P28" s="41"/>
      <c r="Q28" s="41"/>
      <c r="R28" s="41"/>
      <c r="S28" s="41"/>
      <c r="T28" s="41"/>
    </row>
    <row r="29" spans="1:20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38"/>
      <c r="M29" s="41"/>
      <c r="N29" s="41"/>
      <c r="O29" s="41"/>
      <c r="P29" s="41"/>
      <c r="Q29" s="41"/>
      <c r="R29" s="41"/>
      <c r="S29" s="41"/>
      <c r="T29" s="41"/>
    </row>
    <row r="30" spans="1:20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38"/>
      <c r="M30" s="41"/>
      <c r="N30" s="41"/>
      <c r="O30" s="41"/>
      <c r="P30" s="41"/>
      <c r="Q30" s="41"/>
      <c r="R30" s="41"/>
      <c r="S30" s="41"/>
      <c r="T30" s="41"/>
    </row>
    <row r="31" spans="1:20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38"/>
      <c r="M31" s="41"/>
      <c r="N31" s="41"/>
      <c r="O31" s="41"/>
      <c r="P31" s="41"/>
      <c r="Q31" s="41"/>
      <c r="R31" s="41"/>
      <c r="S31" s="41"/>
      <c r="T31" s="41"/>
    </row>
    <row r="32" spans="1:20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38"/>
      <c r="M32" s="41"/>
      <c r="N32" s="41"/>
      <c r="O32" s="41"/>
      <c r="P32" s="41"/>
      <c r="Q32" s="41"/>
      <c r="R32" s="41"/>
      <c r="S32" s="41"/>
      <c r="T32" s="41"/>
    </row>
    <row r="33" spans="1:20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38"/>
      <c r="M33" s="41"/>
      <c r="N33" s="41"/>
      <c r="O33" s="41"/>
      <c r="P33" s="41"/>
      <c r="Q33" s="41"/>
      <c r="R33" s="41"/>
      <c r="S33" s="41"/>
      <c r="T33" s="41"/>
    </row>
    <row r="34" spans="1:20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38"/>
      <c r="M34" s="41"/>
      <c r="N34" s="41"/>
      <c r="O34" s="41"/>
      <c r="P34" s="41"/>
      <c r="Q34" s="41"/>
      <c r="R34" s="41"/>
      <c r="S34" s="41"/>
      <c r="T34" s="41"/>
    </row>
    <row r="35" spans="1:20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38"/>
      <c r="M35" s="41"/>
      <c r="N35" s="41"/>
      <c r="O35" s="41"/>
      <c r="P35" s="41"/>
      <c r="Q35" s="41"/>
      <c r="R35" s="41"/>
      <c r="S35" s="41"/>
      <c r="T35" s="41"/>
    </row>
    <row r="36" spans="1:20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38"/>
      <c r="M36" s="41"/>
      <c r="N36" s="41"/>
      <c r="O36" s="41"/>
      <c r="P36" s="41"/>
      <c r="Q36" s="41"/>
      <c r="R36" s="41"/>
      <c r="S36" s="41"/>
      <c r="T36" s="41"/>
    </row>
    <row r="37" spans="1:20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38"/>
      <c r="M37" s="41"/>
      <c r="N37" s="41"/>
      <c r="O37" s="41"/>
      <c r="P37" s="41"/>
      <c r="Q37" s="41"/>
      <c r="R37" s="41"/>
      <c r="S37" s="41"/>
      <c r="T37" s="41"/>
    </row>
    <row r="38" spans="1:20" ht="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38"/>
      <c r="M38" s="41"/>
      <c r="N38" s="41"/>
      <c r="O38" s="41"/>
      <c r="P38" s="41"/>
      <c r="Q38" s="41"/>
      <c r="R38" s="41"/>
      <c r="S38" s="41"/>
      <c r="T38" s="41"/>
    </row>
    <row r="39" spans="1:20" ht="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138"/>
      <c r="M39" s="41"/>
      <c r="N39" s="41"/>
      <c r="O39" s="41"/>
      <c r="P39" s="41"/>
      <c r="Q39" s="41"/>
      <c r="R39" s="41"/>
      <c r="S39" s="41"/>
      <c r="T39" s="41"/>
    </row>
    <row r="40" spans="1:20" ht="1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138"/>
      <c r="M40" s="41"/>
      <c r="N40" s="41"/>
      <c r="O40" s="41"/>
      <c r="P40" s="41"/>
      <c r="Q40" s="41"/>
      <c r="R40" s="41"/>
      <c r="S40" s="41"/>
      <c r="T40" s="41"/>
    </row>
    <row r="41" spans="1:20" ht="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138"/>
      <c r="M41" s="41"/>
      <c r="N41" s="41"/>
      <c r="O41" s="41"/>
      <c r="P41" s="41"/>
      <c r="Q41" s="41"/>
      <c r="R41" s="41"/>
      <c r="S41" s="41"/>
      <c r="T41" s="41"/>
    </row>
    <row r="42" spans="1:20" ht="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138"/>
      <c r="M42" s="41"/>
      <c r="N42" s="41"/>
      <c r="O42" s="41"/>
      <c r="P42" s="41"/>
      <c r="Q42" s="41"/>
      <c r="R42" s="41"/>
      <c r="S42" s="41"/>
      <c r="T42" s="41"/>
    </row>
    <row r="43" spans="1:20" ht="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138"/>
      <c r="M43" s="41"/>
      <c r="N43" s="41"/>
      <c r="O43" s="41"/>
      <c r="P43" s="41"/>
      <c r="Q43" s="41"/>
      <c r="R43" s="41"/>
      <c r="S43" s="41"/>
      <c r="T43" s="41"/>
    </row>
    <row r="44" spans="1:20" ht="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138"/>
      <c r="M44" s="41"/>
      <c r="N44" s="41"/>
      <c r="O44" s="41"/>
      <c r="P44" s="41"/>
      <c r="Q44" s="41"/>
      <c r="R44" s="41"/>
      <c r="S44" s="41"/>
      <c r="T44" s="41"/>
    </row>
    <row r="45" spans="1:20" ht="1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138"/>
      <c r="M45" s="41"/>
      <c r="N45" s="41"/>
      <c r="O45" s="41"/>
      <c r="P45" s="41"/>
      <c r="Q45" s="41"/>
      <c r="R45" s="41"/>
      <c r="S45" s="41"/>
      <c r="T45" s="41"/>
    </row>
    <row r="46" spans="1:20" ht="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138"/>
      <c r="M46" s="41"/>
      <c r="N46" s="41"/>
      <c r="O46" s="41"/>
      <c r="P46" s="41"/>
      <c r="Q46" s="41"/>
      <c r="R46" s="41"/>
      <c r="S46" s="41"/>
      <c r="T46" s="41"/>
    </row>
    <row r="47" spans="1:20" ht="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138"/>
      <c r="M47" s="41"/>
      <c r="N47" s="41"/>
      <c r="O47" s="41"/>
      <c r="P47" s="41"/>
      <c r="Q47" s="41"/>
      <c r="R47" s="41"/>
      <c r="S47" s="41"/>
      <c r="T47" s="41"/>
    </row>
    <row r="48" spans="1:20" ht="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138"/>
      <c r="M48" s="41"/>
      <c r="N48" s="41"/>
      <c r="O48" s="41"/>
      <c r="P48" s="41"/>
      <c r="Q48" s="41"/>
      <c r="R48" s="41"/>
      <c r="S48" s="41"/>
      <c r="T48" s="41"/>
    </row>
    <row r="49" spans="1:20" ht="1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138"/>
      <c r="M49" s="41"/>
      <c r="N49" s="41"/>
      <c r="O49" s="41"/>
      <c r="P49" s="41"/>
      <c r="Q49" s="41"/>
      <c r="R49" s="41"/>
      <c r="S49" s="41"/>
      <c r="T49" s="41"/>
    </row>
    <row r="50" spans="1:20" ht="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138"/>
      <c r="M50" s="41"/>
      <c r="N50" s="41"/>
      <c r="O50" s="41"/>
      <c r="P50" s="41"/>
      <c r="Q50" s="41"/>
      <c r="R50" s="41"/>
      <c r="S50" s="41"/>
      <c r="T50" s="41"/>
    </row>
    <row r="51" spans="1:20" ht="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138"/>
      <c r="M51" s="41"/>
      <c r="N51" s="41"/>
      <c r="O51" s="41"/>
      <c r="P51" s="41"/>
      <c r="Q51" s="41"/>
      <c r="R51" s="41"/>
      <c r="S51" s="41"/>
      <c r="T51" s="41"/>
    </row>
    <row r="52" ht="15">
      <c r="L52" s="20"/>
    </row>
    <row r="53" ht="15">
      <c r="L53" s="20"/>
    </row>
    <row r="54" ht="15">
      <c r="L54" s="20"/>
    </row>
    <row r="55" ht="15">
      <c r="L55" s="20"/>
    </row>
    <row r="56" ht="15">
      <c r="L56" s="20"/>
    </row>
    <row r="57" ht="15">
      <c r="L57" s="20"/>
    </row>
    <row r="58" ht="15">
      <c r="L58" s="20"/>
    </row>
    <row r="59" ht="15">
      <c r="L59" s="20"/>
    </row>
    <row r="60" ht="15">
      <c r="L60" s="20"/>
    </row>
    <row r="61" ht="15">
      <c r="L61" s="20"/>
    </row>
    <row r="62" ht="15">
      <c r="L62" s="20"/>
    </row>
    <row r="63" ht="15">
      <c r="L63" s="20"/>
    </row>
    <row r="64" ht="15">
      <c r="L64" s="20"/>
    </row>
    <row r="65" ht="15">
      <c r="L65" s="20"/>
    </row>
    <row r="66" ht="15">
      <c r="L66" s="20"/>
    </row>
    <row r="67" ht="15">
      <c r="L67" s="20"/>
    </row>
    <row r="68" ht="15">
      <c r="L68" s="20"/>
    </row>
    <row r="69" ht="15">
      <c r="L69" s="20"/>
    </row>
    <row r="70" ht="15">
      <c r="L70" s="20"/>
    </row>
    <row r="71" ht="15">
      <c r="L71" s="20"/>
    </row>
    <row r="72" ht="15">
      <c r="L72" s="20"/>
    </row>
    <row r="73" ht="15">
      <c r="L73" s="20"/>
    </row>
    <row r="74" ht="15">
      <c r="L74" s="20"/>
    </row>
    <row r="75" ht="15">
      <c r="L75" s="20"/>
    </row>
    <row r="76" ht="15">
      <c r="L76" s="20"/>
    </row>
    <row r="77" ht="15">
      <c r="L77" s="20"/>
    </row>
    <row r="78" ht="15">
      <c r="L78" s="20"/>
    </row>
    <row r="79" ht="15">
      <c r="L79" s="20"/>
    </row>
    <row r="80" ht="15">
      <c r="L80" s="20"/>
    </row>
    <row r="81" ht="15">
      <c r="L81" s="20"/>
    </row>
    <row r="82" ht="15">
      <c r="L82" s="20"/>
    </row>
    <row r="83" ht="15">
      <c r="L83" s="20"/>
    </row>
    <row r="84" ht="15">
      <c r="L84" s="20"/>
    </row>
    <row r="85" ht="15">
      <c r="L85" s="20"/>
    </row>
    <row r="86" ht="15">
      <c r="L86" s="20"/>
    </row>
    <row r="87" ht="15">
      <c r="L87" s="20"/>
    </row>
    <row r="88" ht="15">
      <c r="L88" s="20"/>
    </row>
    <row r="89" ht="15">
      <c r="L89" s="20"/>
    </row>
    <row r="90" ht="15">
      <c r="L90" s="20"/>
    </row>
    <row r="91" ht="15">
      <c r="L91" s="20"/>
    </row>
    <row r="92" ht="15">
      <c r="L92" s="20"/>
    </row>
    <row r="93" ht="15">
      <c r="L93" s="20"/>
    </row>
    <row r="94" ht="15">
      <c r="L94" s="20"/>
    </row>
    <row r="95" ht="15">
      <c r="L95" s="20"/>
    </row>
    <row r="96" ht="15">
      <c r="L96" s="20"/>
    </row>
    <row r="97" ht="15">
      <c r="L97" s="20"/>
    </row>
    <row r="98" ht="15">
      <c r="L98" s="20"/>
    </row>
    <row r="99" ht="15">
      <c r="L99" s="20"/>
    </row>
    <row r="100" ht="15">
      <c r="L100" s="20"/>
    </row>
    <row r="101" ht="15">
      <c r="L101" s="20"/>
    </row>
    <row r="102" ht="15">
      <c r="L102" s="20"/>
    </row>
    <row r="103" ht="15">
      <c r="L103" s="20"/>
    </row>
    <row r="104" ht="15">
      <c r="L104" s="20"/>
    </row>
    <row r="105" ht="15">
      <c r="L105" s="20"/>
    </row>
    <row r="106" ht="15">
      <c r="L106" s="20"/>
    </row>
    <row r="107" ht="15">
      <c r="L107" s="20"/>
    </row>
    <row r="108" ht="15">
      <c r="L108" s="20"/>
    </row>
    <row r="109" ht="15">
      <c r="L109" s="20"/>
    </row>
    <row r="110" ht="15">
      <c r="L110" s="20"/>
    </row>
    <row r="111" ht="15">
      <c r="L111" s="20"/>
    </row>
    <row r="112" ht="15">
      <c r="L112" s="20"/>
    </row>
    <row r="113" ht="15">
      <c r="L113" s="20"/>
    </row>
    <row r="114" ht="15">
      <c r="L114" s="20"/>
    </row>
    <row r="115" ht="15">
      <c r="L115" s="20"/>
    </row>
    <row r="116" ht="15">
      <c r="L116" s="20"/>
    </row>
    <row r="117" ht="15">
      <c r="L117" s="20"/>
    </row>
    <row r="118" ht="15">
      <c r="L118" s="20"/>
    </row>
    <row r="119" ht="15">
      <c r="L119" s="20"/>
    </row>
    <row r="120" ht="15">
      <c r="L120" s="20"/>
    </row>
    <row r="121" ht="15">
      <c r="L121" s="20"/>
    </row>
    <row r="122" ht="15">
      <c r="L122" s="20"/>
    </row>
    <row r="123" ht="15">
      <c r="L123" s="20"/>
    </row>
    <row r="124" ht="15">
      <c r="L124" s="20"/>
    </row>
    <row r="125" ht="15">
      <c r="L125" s="20"/>
    </row>
    <row r="126" ht="15">
      <c r="L126" s="20"/>
    </row>
    <row r="127" ht="15">
      <c r="L127" s="20"/>
    </row>
    <row r="128" ht="15">
      <c r="L128" s="20"/>
    </row>
    <row r="129" ht="15">
      <c r="L129" s="20"/>
    </row>
    <row r="130" ht="15">
      <c r="L130" s="20"/>
    </row>
    <row r="131" ht="15">
      <c r="L131" s="20"/>
    </row>
    <row r="132" ht="15">
      <c r="L132" s="20"/>
    </row>
    <row r="133" ht="15">
      <c r="L133" s="20"/>
    </row>
    <row r="134" ht="15">
      <c r="L134" s="20"/>
    </row>
    <row r="135" ht="15">
      <c r="L135" s="20"/>
    </row>
    <row r="136" ht="15">
      <c r="L136" s="20"/>
    </row>
    <row r="137" ht="15">
      <c r="L137" s="20"/>
    </row>
    <row r="138" ht="15">
      <c r="L138" s="20"/>
    </row>
    <row r="139" ht="15">
      <c r="L139" s="20"/>
    </row>
    <row r="140" ht="15">
      <c r="L140" s="20"/>
    </row>
    <row r="141" ht="15">
      <c r="L141" s="20"/>
    </row>
    <row r="142" ht="15">
      <c r="L142" s="20"/>
    </row>
    <row r="143" ht="15">
      <c r="L143" s="20"/>
    </row>
    <row r="144" ht="15">
      <c r="L144" s="20"/>
    </row>
    <row r="145" ht="15">
      <c r="L145" s="20"/>
    </row>
    <row r="146" ht="15">
      <c r="L146" s="20"/>
    </row>
    <row r="147" ht="15">
      <c r="L147" s="20"/>
    </row>
    <row r="148" ht="15">
      <c r="L148" s="20"/>
    </row>
    <row r="149" ht="15">
      <c r="L149" s="20"/>
    </row>
    <row r="150" ht="15">
      <c r="L150" s="20"/>
    </row>
    <row r="151" ht="15">
      <c r="L151" s="20"/>
    </row>
    <row r="152" ht="15">
      <c r="L152" s="20"/>
    </row>
    <row r="153" ht="15">
      <c r="L153" s="20"/>
    </row>
    <row r="154" ht="15">
      <c r="L154" s="20"/>
    </row>
    <row r="155" ht="15">
      <c r="L155" s="20"/>
    </row>
    <row r="156" ht="15">
      <c r="L156" s="20"/>
    </row>
    <row r="157" ht="15">
      <c r="L157" s="20"/>
    </row>
    <row r="158" ht="15">
      <c r="L158" s="20"/>
    </row>
    <row r="159" ht="15">
      <c r="L159" s="20"/>
    </row>
    <row r="160" ht="15">
      <c r="L160" s="20"/>
    </row>
    <row r="161" ht="15">
      <c r="L161" s="20"/>
    </row>
    <row r="162" ht="15">
      <c r="L162" s="20"/>
    </row>
    <row r="163" ht="15">
      <c r="L163" s="20"/>
    </row>
    <row r="164" ht="15">
      <c r="L164" s="20"/>
    </row>
    <row r="165" ht="15">
      <c r="L165" s="20"/>
    </row>
    <row r="166" ht="15">
      <c r="L166" s="20"/>
    </row>
    <row r="167" ht="15">
      <c r="L167" s="20"/>
    </row>
    <row r="168" ht="15">
      <c r="L168" s="20"/>
    </row>
    <row r="169" ht="15">
      <c r="L169" s="20"/>
    </row>
    <row r="170" ht="15">
      <c r="L170" s="20"/>
    </row>
    <row r="171" ht="15">
      <c r="L171" s="20"/>
    </row>
    <row r="172" ht="15">
      <c r="L172" s="20"/>
    </row>
    <row r="173" ht="15">
      <c r="L173" s="20"/>
    </row>
    <row r="174" ht="15">
      <c r="L174" s="20"/>
    </row>
    <row r="175" ht="15">
      <c r="L175" s="20"/>
    </row>
    <row r="176" ht="15">
      <c r="L176" s="20"/>
    </row>
    <row r="177" ht="15">
      <c r="L177" s="20"/>
    </row>
    <row r="178" ht="15">
      <c r="L178" s="20"/>
    </row>
    <row r="179" ht="15">
      <c r="L179" s="20"/>
    </row>
    <row r="180" ht="15">
      <c r="L180" s="20"/>
    </row>
    <row r="181" ht="15">
      <c r="L181" s="20"/>
    </row>
    <row r="182" ht="15">
      <c r="L182" s="20"/>
    </row>
    <row r="183" ht="15">
      <c r="L183" s="20"/>
    </row>
    <row r="184" ht="15">
      <c r="L184" s="20"/>
    </row>
    <row r="185" ht="15">
      <c r="L185" s="20"/>
    </row>
    <row r="186" ht="15">
      <c r="L186" s="20"/>
    </row>
    <row r="187" ht="15">
      <c r="L187" s="20"/>
    </row>
    <row r="188" ht="15">
      <c r="L188" s="20"/>
    </row>
    <row r="189" ht="15">
      <c r="L189" s="20"/>
    </row>
    <row r="190" ht="15">
      <c r="L190" s="20"/>
    </row>
    <row r="191" ht="15">
      <c r="L191" s="20"/>
    </row>
    <row r="192" ht="15">
      <c r="L192" s="20"/>
    </row>
    <row r="193" ht="15">
      <c r="L193" s="20"/>
    </row>
    <row r="194" ht="15">
      <c r="L194" s="20"/>
    </row>
    <row r="195" ht="15">
      <c r="L195" s="20"/>
    </row>
    <row r="196" ht="15">
      <c r="L196" s="20"/>
    </row>
    <row r="197" ht="15">
      <c r="L197" s="20"/>
    </row>
    <row r="198" ht="15">
      <c r="L198" s="20"/>
    </row>
    <row r="199" ht="15">
      <c r="L199" s="20"/>
    </row>
    <row r="200" ht="15">
      <c r="L200" s="20"/>
    </row>
    <row r="201" ht="15">
      <c r="L201" s="20"/>
    </row>
    <row r="202" ht="15">
      <c r="L202" s="20"/>
    </row>
    <row r="203" ht="15">
      <c r="L203" s="20"/>
    </row>
    <row r="204" ht="15">
      <c r="L204" s="20"/>
    </row>
    <row r="205" ht="15">
      <c r="L205" s="20"/>
    </row>
    <row r="206" ht="15">
      <c r="L206" s="20"/>
    </row>
    <row r="207" ht="15">
      <c r="L207" s="20"/>
    </row>
    <row r="208" ht="15">
      <c r="L208" s="20"/>
    </row>
    <row r="209" ht="15">
      <c r="L209" s="20"/>
    </row>
    <row r="210" ht="15">
      <c r="L210" s="20"/>
    </row>
    <row r="211" ht="15">
      <c r="L211" s="20"/>
    </row>
    <row r="212" ht="15">
      <c r="L212" s="20"/>
    </row>
    <row r="213" ht="15">
      <c r="L213" s="20"/>
    </row>
    <row r="214" ht="15">
      <c r="L214" s="20"/>
    </row>
    <row r="215" ht="15">
      <c r="L215" s="20"/>
    </row>
    <row r="216" ht="15">
      <c r="L216" s="20"/>
    </row>
    <row r="217" ht="15">
      <c r="L217" s="20"/>
    </row>
    <row r="218" ht="15">
      <c r="L218" s="20"/>
    </row>
    <row r="219" ht="15">
      <c r="L219" s="20"/>
    </row>
    <row r="220" ht="15">
      <c r="L220" s="20"/>
    </row>
    <row r="221" ht="15">
      <c r="L221" s="20"/>
    </row>
    <row r="222" ht="15">
      <c r="L222" s="20"/>
    </row>
    <row r="223" ht="15">
      <c r="L223" s="20"/>
    </row>
    <row r="224" ht="15">
      <c r="L224" s="20"/>
    </row>
    <row r="225" ht="15">
      <c r="L225" s="20"/>
    </row>
    <row r="226" ht="15">
      <c r="L226" s="20"/>
    </row>
    <row r="227" ht="15">
      <c r="L227" s="20"/>
    </row>
    <row r="228" ht="15">
      <c r="L228" s="20"/>
    </row>
    <row r="229" ht="15">
      <c r="L229" s="20"/>
    </row>
    <row r="230" ht="15">
      <c r="L230" s="20"/>
    </row>
    <row r="231" ht="15">
      <c r="L231" s="20"/>
    </row>
    <row r="232" ht="15">
      <c r="L232" s="20"/>
    </row>
    <row r="233" ht="15">
      <c r="L233" s="20"/>
    </row>
    <row r="234" ht="15">
      <c r="L234" s="20"/>
    </row>
    <row r="235" ht="15">
      <c r="L235" s="20"/>
    </row>
    <row r="236" ht="15">
      <c r="L236" s="20"/>
    </row>
    <row r="237" ht="15">
      <c r="L237" s="20"/>
    </row>
    <row r="238" ht="15">
      <c r="L238" s="20"/>
    </row>
    <row r="239" ht="15">
      <c r="L239" s="20"/>
    </row>
    <row r="240" ht="15">
      <c r="L240" s="20"/>
    </row>
    <row r="241" ht="15">
      <c r="L241" s="20"/>
    </row>
    <row r="242" ht="15">
      <c r="L242" s="20"/>
    </row>
    <row r="243" ht="15">
      <c r="L243" s="20"/>
    </row>
    <row r="244" ht="15">
      <c r="L244" s="20"/>
    </row>
    <row r="245" ht="15">
      <c r="L245" s="20"/>
    </row>
    <row r="246" ht="15">
      <c r="L246" s="20"/>
    </row>
    <row r="247" ht="15">
      <c r="L247" s="20"/>
    </row>
    <row r="248" ht="15">
      <c r="L248" s="20"/>
    </row>
    <row r="249" ht="15">
      <c r="L249" s="20"/>
    </row>
    <row r="250" ht="15">
      <c r="L250" s="20"/>
    </row>
    <row r="251" ht="15">
      <c r="L251" s="20"/>
    </row>
    <row r="252" ht="15">
      <c r="L252" s="20"/>
    </row>
    <row r="253" ht="15">
      <c r="L253" s="20"/>
    </row>
    <row r="254" ht="15">
      <c r="L254" s="20"/>
    </row>
    <row r="255" ht="15">
      <c r="L255" s="20"/>
    </row>
    <row r="256" ht="15">
      <c r="L256" s="20"/>
    </row>
    <row r="257" ht="15">
      <c r="L257" s="20"/>
    </row>
    <row r="258" ht="15">
      <c r="L258" s="20"/>
    </row>
    <row r="259" ht="15">
      <c r="L259" s="20"/>
    </row>
    <row r="260" ht="15">
      <c r="L260" s="20"/>
    </row>
    <row r="261" ht="15">
      <c r="L261" s="20"/>
    </row>
    <row r="262" ht="15">
      <c r="L262" s="20"/>
    </row>
    <row r="263" ht="15">
      <c r="L263" s="20"/>
    </row>
    <row r="264" ht="15">
      <c r="L264" s="20"/>
    </row>
    <row r="265" ht="15">
      <c r="L265" s="20"/>
    </row>
    <row r="266" ht="15">
      <c r="L266" s="20"/>
    </row>
    <row r="267" ht="15">
      <c r="L267" s="20"/>
    </row>
    <row r="268" ht="15">
      <c r="L268" s="20"/>
    </row>
    <row r="269" ht="15">
      <c r="L269" s="20"/>
    </row>
    <row r="270" ht="15">
      <c r="L270" s="20"/>
    </row>
    <row r="271" ht="15">
      <c r="L271" s="20"/>
    </row>
    <row r="272" ht="15">
      <c r="L272" s="20"/>
    </row>
    <row r="273" ht="15">
      <c r="L273" s="20"/>
    </row>
    <row r="274" ht="15">
      <c r="L274" s="20"/>
    </row>
    <row r="275" ht="15">
      <c r="L275" s="20"/>
    </row>
    <row r="276" ht="15">
      <c r="L276" s="20"/>
    </row>
    <row r="277" ht="15">
      <c r="L277" s="20"/>
    </row>
    <row r="278" ht="15">
      <c r="L278" s="20"/>
    </row>
    <row r="279" ht="15">
      <c r="L279" s="20"/>
    </row>
    <row r="280" ht="15">
      <c r="L280" s="20"/>
    </row>
    <row r="281" ht="15">
      <c r="L281" s="20"/>
    </row>
    <row r="282" ht="15">
      <c r="L282" s="20"/>
    </row>
    <row r="283" ht="15">
      <c r="L283" s="20"/>
    </row>
    <row r="284" ht="15">
      <c r="L284" s="20"/>
    </row>
    <row r="285" ht="15">
      <c r="L285" s="20"/>
    </row>
    <row r="286" ht="15">
      <c r="L286" s="20"/>
    </row>
    <row r="287" ht="15">
      <c r="L287" s="20"/>
    </row>
    <row r="288" ht="15">
      <c r="L288" s="20"/>
    </row>
    <row r="289" ht="15">
      <c r="L289" s="20"/>
    </row>
    <row r="290" ht="15">
      <c r="L290" s="20"/>
    </row>
    <row r="291" ht="15">
      <c r="L291" s="20"/>
    </row>
    <row r="292" ht="15">
      <c r="L292" s="20"/>
    </row>
    <row r="293" ht="15">
      <c r="L293" s="20"/>
    </row>
    <row r="294" ht="15">
      <c r="L294" s="20"/>
    </row>
    <row r="295" ht="15">
      <c r="L295" s="20"/>
    </row>
    <row r="296" ht="15">
      <c r="L296" s="20"/>
    </row>
    <row r="297" ht="15">
      <c r="L297" s="20"/>
    </row>
    <row r="298" ht="15">
      <c r="L298" s="20"/>
    </row>
    <row r="299" ht="15">
      <c r="L299" s="20"/>
    </row>
    <row r="300" ht="15">
      <c r="L300" s="20"/>
    </row>
    <row r="301" ht="15">
      <c r="L301" s="20"/>
    </row>
    <row r="302" ht="15">
      <c r="L302" s="20"/>
    </row>
    <row r="303" ht="15">
      <c r="L303" s="20"/>
    </row>
    <row r="304" ht="15">
      <c r="L304" s="20"/>
    </row>
    <row r="305" ht="15">
      <c r="L305" s="20"/>
    </row>
    <row r="306" ht="15">
      <c r="L306" s="20"/>
    </row>
    <row r="307" ht="15">
      <c r="L307" s="20"/>
    </row>
    <row r="308" ht="15">
      <c r="L308" s="20"/>
    </row>
    <row r="309" ht="15">
      <c r="L309" s="20"/>
    </row>
    <row r="310" ht="15">
      <c r="L310" s="20"/>
    </row>
    <row r="311" ht="15">
      <c r="L311" s="20"/>
    </row>
    <row r="312" ht="15">
      <c r="L312" s="20"/>
    </row>
    <row r="313" ht="15">
      <c r="L313" s="20"/>
    </row>
    <row r="314" ht="15">
      <c r="L314" s="20"/>
    </row>
    <row r="315" ht="15">
      <c r="L315" s="20"/>
    </row>
    <row r="316" ht="15">
      <c r="L316" s="20"/>
    </row>
    <row r="317" ht="15">
      <c r="L317" s="20"/>
    </row>
    <row r="318" ht="15">
      <c r="L318" s="20"/>
    </row>
    <row r="319" ht="15">
      <c r="L319" s="20"/>
    </row>
    <row r="320" ht="15">
      <c r="L320" s="20"/>
    </row>
    <row r="321" ht="15">
      <c r="L321" s="20"/>
    </row>
    <row r="322" ht="15">
      <c r="L322" s="20"/>
    </row>
    <row r="323" ht="15">
      <c r="L323" s="20"/>
    </row>
    <row r="324" ht="15">
      <c r="L324" s="20"/>
    </row>
    <row r="325" ht="15">
      <c r="L325" s="20"/>
    </row>
    <row r="326" ht="15">
      <c r="L326" s="20"/>
    </row>
    <row r="327" ht="15">
      <c r="L327" s="20"/>
    </row>
    <row r="328" ht="15">
      <c r="L328" s="20"/>
    </row>
    <row r="329" ht="15">
      <c r="L329" s="20"/>
    </row>
    <row r="330" ht="15">
      <c r="L330" s="20"/>
    </row>
    <row r="331" ht="15">
      <c r="L331" s="20"/>
    </row>
    <row r="332" ht="15">
      <c r="L332" s="20"/>
    </row>
    <row r="333" ht="15">
      <c r="L333" s="20"/>
    </row>
    <row r="334" ht="15">
      <c r="L334" s="20"/>
    </row>
    <row r="335" ht="15">
      <c r="L335" s="20"/>
    </row>
    <row r="336" ht="15">
      <c r="L336" s="20"/>
    </row>
    <row r="337" ht="15">
      <c r="L337" s="20"/>
    </row>
    <row r="338" ht="15">
      <c r="L338" s="20"/>
    </row>
    <row r="339" ht="15">
      <c r="L339" s="20"/>
    </row>
    <row r="340" ht="15">
      <c r="L340" s="20"/>
    </row>
    <row r="341" ht="15">
      <c r="L341" s="20"/>
    </row>
    <row r="342" ht="15">
      <c r="L342" s="20"/>
    </row>
    <row r="343" ht="15">
      <c r="L343" s="20"/>
    </row>
    <row r="344" ht="15">
      <c r="L344" s="20"/>
    </row>
    <row r="345" ht="15">
      <c r="L345" s="20"/>
    </row>
    <row r="346" ht="15">
      <c r="L346" s="20"/>
    </row>
    <row r="347" ht="15">
      <c r="L347" s="20"/>
    </row>
    <row r="348" ht="15">
      <c r="L348" s="20"/>
    </row>
    <row r="349" ht="15">
      <c r="L349" s="20"/>
    </row>
    <row r="350" ht="15">
      <c r="L350" s="20"/>
    </row>
    <row r="351" ht="15">
      <c r="L351" s="20"/>
    </row>
    <row r="352" ht="15">
      <c r="L352" s="20"/>
    </row>
    <row r="353" ht="15">
      <c r="L353" s="20"/>
    </row>
    <row r="354" ht="15">
      <c r="L354" s="20"/>
    </row>
    <row r="355" ht="15">
      <c r="L355" s="20"/>
    </row>
    <row r="356" ht="15">
      <c r="L356" s="21"/>
    </row>
  </sheetData>
  <mergeCells count="5">
    <mergeCell ref="B11:D11"/>
    <mergeCell ref="F11:J11"/>
    <mergeCell ref="B21:C21"/>
    <mergeCell ref="B22:C22"/>
    <mergeCell ref="B23:C23"/>
  </mergeCells>
  <dataValidations count="1">
    <dataValidation type="list" allowBlank="1" showInputMessage="1" showErrorMessage="1" sqref="C7">
      <formula1>".1,.2,.3,.4,.5,.6,.7,.8,.9,1"</formula1>
    </dataValidation>
  </dataValidations>
  <printOptions/>
  <pageMargins left="0.7" right="0.7" top="0.75" bottom="0.75" header="0.3" footer="0.3"/>
  <pageSetup horizontalDpi="90" verticalDpi="90" orientation="portrait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DD31854991AD4BA4C85146A4F301F7" ma:contentTypeVersion="1" ma:contentTypeDescription="Create a new document." ma:contentTypeScope="" ma:versionID="b7c4b2e3b9b8896dcda76054026a1f9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02856E-D4C7-4F49-B5FA-36F4B50B503F}"/>
</file>

<file path=customXml/itemProps2.xml><?xml version="1.0" encoding="utf-8"?>
<ds:datastoreItem xmlns:ds="http://schemas.openxmlformats.org/officeDocument/2006/customXml" ds:itemID="{313AE49D-368E-474E-8F1F-57246CB8404D}"/>
</file>

<file path=customXml/itemProps3.xml><?xml version="1.0" encoding="utf-8"?>
<ds:datastoreItem xmlns:ds="http://schemas.openxmlformats.org/officeDocument/2006/customXml" ds:itemID="{882AF9A8-712B-4D9B-A988-01649638E6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Ramse,Jonathan D (BPA) - PSRF-6</dc:creator>
  <cp:keywords/>
  <dc:description/>
  <cp:lastModifiedBy>Farleigh,Kevin S (BPA) - PSW-6</cp:lastModifiedBy>
  <dcterms:created xsi:type="dcterms:W3CDTF">2021-06-22T15:40:26Z</dcterms:created>
  <dcterms:modified xsi:type="dcterms:W3CDTF">2021-07-27T15:21:15Z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0x010100C9DD31854991AD4BA4C85146A4F301F7</vt:lpwstr>
  </property>
  <property fmtid="{D5CDD505-2E9C-101B-9397-08002B2CF9AE}" pid="3" name="Order">
    <vt:r8>1700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