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50" windowWidth="26610" windowHeight="10350" activeTab="2"/>
  </bookViews>
  <sheets>
    <sheet name="TRL Energy" sheetId="4" r:id="rId1"/>
    <sheet name="TRL CSP" sheetId="5" r:id="rId2"/>
    <sheet name="Dedicated Resources Energy" sheetId="6" r:id="rId3"/>
  </sheets>
  <externalReferences>
    <externalReference r:id="rId6"/>
    <externalReference r:id="rId7"/>
    <externalReference r:id="rId8"/>
  </externalReferences>
  <definedNames>
    <definedName name="_xlnm._FilterDatabase" localSheetId="1" hidden="1">'TRL CSP'!$A$7:$AF$23</definedName>
    <definedName name="_xlnm._FilterDatabase" localSheetId="0" hidden="1">'TRL Energy'!$A$7:$AL$23</definedName>
    <definedName name="CHWM">'[1]Init'!$B$6</definedName>
    <definedName name="Customer">'TRL Energy'!$B$8:$B$23</definedName>
    <definedName name="loadstart">'[1]Init'!$B$17</definedName>
    <definedName name="_xlnm.Print_Area" localSheetId="2">'Dedicated Resources Energy'!$A$1:$Z$31</definedName>
    <definedName name="_xlnm.Print_Area" localSheetId="1">'TRL CSP'!$A$1:$Z$31</definedName>
    <definedName name="_xlnm.Print_Area" localSheetId="0">'TRL Energy'!$A$1:$Z$31</definedName>
    <definedName name="RHWMlock">'[2]Init'!$C$14</definedName>
    <definedName name="startmonth">'[3]Init'!$C$12</definedName>
    <definedName name="_xlnm.Print_Titles" localSheetId="0">'TRL Energy'!$A:$B</definedName>
    <definedName name="_xlnm.Print_Titles" localSheetId="1">'TRL CSP'!$A:$B</definedName>
    <definedName name="_xlnm.Print_Titles" localSheetId="2">'Dedicated Resources Energy'!$A:$B,'Dedicated Resources Energy'!$1:$2</definedName>
  </definedNames>
  <calcPr calcId="145621"/>
</workbook>
</file>

<file path=xl/sharedStrings.xml><?xml version="1.0" encoding="utf-8"?>
<sst xmlns="http://schemas.openxmlformats.org/spreadsheetml/2006/main" count="157" uniqueCount="37">
  <si>
    <t>BES No</t>
  </si>
  <si>
    <t>MWh</t>
  </si>
  <si>
    <t>BENTON PUD</t>
  </si>
  <si>
    <t>CLARK PUD</t>
  </si>
  <si>
    <t>CLATSKANIE PUD</t>
  </si>
  <si>
    <t>COWLITZ</t>
  </si>
  <si>
    <t>EMERALD</t>
  </si>
  <si>
    <t>EWEB</t>
  </si>
  <si>
    <t>FRANKLIN PUD</t>
  </si>
  <si>
    <t>GRAYS HARBOR PUD</t>
  </si>
  <si>
    <t>IDAHO FALLS</t>
  </si>
  <si>
    <t>LEWIS PUD</t>
  </si>
  <si>
    <t>PACIFIC PUD</t>
  </si>
  <si>
    <t>PEND OREILLE PUD</t>
  </si>
  <si>
    <t>SEATTLE</t>
  </si>
  <si>
    <t>SNOHOMISH PUD</t>
  </si>
  <si>
    <t>TACOMA</t>
  </si>
  <si>
    <t>MW</t>
  </si>
  <si>
    <t>Notes:</t>
  </si>
  <si>
    <t xml:space="preserve">     (C) Customer's Dedicated Resource energy and peak amounts for the upcoming Fiscal Year and the previous Fiscal Year.</t>
  </si>
  <si>
    <t>2/  As of the date of this publication, BPA had not yet established a methodology for determining peak amounts for Customer's Dedicated Resources.</t>
  </si>
  <si>
    <t xml:space="preserve">Therefore, Dedicated Resource peak amounts are not available at this time.  </t>
  </si>
  <si>
    <t>Customer Name</t>
  </si>
  <si>
    <t xml:space="preserve">     (A) Customer's measured Total Retail Load data for the previous Fiscal Year in monthly energy amounts and monthly customer-system peak amounts;</t>
  </si>
  <si>
    <t xml:space="preserve">     (B) BPA's forecast of Customer's Total Retail Load, for the upcoming Fiscal Year, in monthly energy amounts and monthly customer-system peak amounts; and</t>
  </si>
  <si>
    <t>1/  Section 17.7 of the Slice/Block CHWM Contracts states that BPA shall make the following information publicly available:</t>
  </si>
  <si>
    <t>Slice/Block and Block Customers' Total Retail Load Energy Data</t>
  </si>
  <si>
    <t>Slice/Block and Block Customers' Total Retail Load Customer System Peak Data</t>
  </si>
  <si>
    <t>Slice/Block and Block Customers' Dedicated Resources Monthly Energy Data</t>
  </si>
  <si>
    <t xml:space="preserve">FY2020 Forecast - Total Retail Load Monthly Energy </t>
  </si>
  <si>
    <t>FY2018 Measured - Total Retail Load Monthly Energy</t>
  </si>
  <si>
    <t xml:space="preserve">FY2020 Forecast - Monthly Customer System Peak </t>
  </si>
  <si>
    <t>FY2018 Measured - Monthly Customer System Peak</t>
  </si>
  <si>
    <t>FY2018 Total Dedicated Resources - Monthly Energy</t>
  </si>
  <si>
    <t>FY2020 Total Dedicated Resources - Monthly Energy</t>
  </si>
  <si>
    <t>OKANOGAN PUD</t>
  </si>
  <si>
    <t>Prepared by BPA, July 19,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</si>
</sst>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(* #,##0.00_);_(* \(\ #,##0.00\ \);_(* &quot;-&quot;??_);_(\ @_ \)"/>
    <numFmt numFmtId="167" formatCode="[$-10409]#,##0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entury Schoolbook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ont="0" applyFill="0" applyBorder="0" applyProtection="0">
      <alignment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9">
      <alignment horizontal="center"/>
      <protection/>
    </xf>
    <xf numFmtId="3" fontId="17" fillId="0" borderId="0" applyFont="0" applyFill="0" applyBorder="0" applyAlignment="0" applyProtection="0"/>
    <xf numFmtId="0" fontId="17" fillId="24" borderId="0" applyNumberFormat="0" applyFont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4" applyNumberFormat="0" applyAlignment="0" applyProtection="0"/>
    <xf numFmtId="0" fontId="38" fillId="29" borderId="15" applyNumberFormat="0" applyAlignment="0" applyProtection="0"/>
    <xf numFmtId="0" fontId="39" fillId="29" borderId="14" applyNumberFormat="0" applyAlignment="0" applyProtection="0"/>
    <xf numFmtId="0" fontId="40" fillId="0" borderId="16" applyNumberFormat="0" applyFill="0" applyAlignment="0" applyProtection="0"/>
    <xf numFmtId="0" fontId="41" fillId="30" borderId="17" applyNumberFormat="0" applyAlignment="0" applyProtection="0"/>
    <xf numFmtId="0" fontId="42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5" fillId="5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166" fontId="47" fillId="0" borderId="0" applyFont="0" applyFill="0" applyBorder="0" applyAlignment="0" applyProtection="0"/>
    <xf numFmtId="0" fontId="48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166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0" applyFont="1"/>
    <xf numFmtId="0" fontId="25" fillId="0" borderId="0" xfId="57" applyFont="1">
      <alignment/>
      <protection/>
    </xf>
    <xf numFmtId="164" fontId="24" fillId="0" borderId="0" xfId="57" applyNumberFormat="1" applyFont="1" applyFill="1" applyAlignment="1">
      <alignment horizontal="center"/>
      <protection/>
    </xf>
    <xf numFmtId="0" fontId="26" fillId="0" borderId="0" xfId="0" applyFont="1" applyFill="1"/>
    <xf numFmtId="0" fontId="24" fillId="0" borderId="0" xfId="0" applyFont="1" applyFill="1"/>
    <xf numFmtId="0" fontId="27" fillId="0" borderId="0" xfId="57" applyFont="1">
      <alignment/>
      <protection/>
    </xf>
    <xf numFmtId="3" fontId="24" fillId="0" borderId="0" xfId="0" applyNumberFormat="1" applyFont="1"/>
    <xf numFmtId="164" fontId="24" fillId="0" borderId="0" xfId="0" applyNumberFormat="1" applyFont="1"/>
    <xf numFmtId="0" fontId="24" fillId="0" borderId="0" xfId="0" applyFont="1" applyFill="1" applyBorder="1"/>
    <xf numFmtId="3" fontId="24" fillId="0" borderId="20" xfId="57" applyNumberFormat="1" applyFont="1" applyFill="1" applyBorder="1" applyAlignment="1">
      <alignment horizontal="center"/>
      <protection/>
    </xf>
    <xf numFmtId="0" fontId="24" fillId="0" borderId="21" xfId="57" applyFont="1" applyFill="1" applyBorder="1">
      <alignment/>
      <protection/>
    </xf>
    <xf numFmtId="0" fontId="24" fillId="0" borderId="22" xfId="57" applyFont="1" applyFill="1" applyBorder="1">
      <alignment/>
      <protection/>
    </xf>
    <xf numFmtId="3" fontId="24" fillId="0" borderId="22" xfId="57" applyNumberFormat="1" applyFont="1" applyFill="1" applyBorder="1" applyAlignment="1">
      <alignment horizontal="center"/>
      <protection/>
    </xf>
    <xf numFmtId="0" fontId="28" fillId="0" borderId="23" xfId="57" applyFont="1" applyFill="1" applyBorder="1" applyAlignment="1">
      <alignment horizontal="center"/>
      <protection/>
    </xf>
    <xf numFmtId="0" fontId="28" fillId="0" borderId="24" xfId="57" applyFont="1" applyFill="1" applyBorder="1" applyAlignment="1">
      <alignment horizontal="center"/>
      <protection/>
    </xf>
    <xf numFmtId="0" fontId="28" fillId="0" borderId="25" xfId="57" applyFont="1" applyFill="1" applyBorder="1" applyAlignment="1">
      <alignment horizontal="center"/>
      <protection/>
    </xf>
    <xf numFmtId="164" fontId="24" fillId="0" borderId="0" xfId="0" applyNumberFormat="1" applyFont="1" applyFill="1"/>
    <xf numFmtId="0" fontId="28" fillId="0" borderId="0" xfId="0" applyFont="1"/>
    <xf numFmtId="3" fontId="24" fillId="0" borderId="0" xfId="0" applyNumberFormat="1" applyFont="1" applyFill="1"/>
    <xf numFmtId="0" fontId="24" fillId="0" borderId="0" xfId="57" applyFont="1" applyFill="1" applyBorder="1">
      <alignment/>
      <protection/>
    </xf>
    <xf numFmtId="3" fontId="24" fillId="0" borderId="0" xfId="0" applyNumberFormat="1" applyFont="1" applyFill="1" applyBorder="1"/>
    <xf numFmtId="3" fontId="24" fillId="0" borderId="0" xfId="57" applyNumberFormat="1" applyFont="1" applyFill="1" applyBorder="1" applyAlignment="1">
      <alignment horizontal="center"/>
      <protection/>
    </xf>
    <xf numFmtId="0" fontId="24" fillId="0" borderId="0" xfId="0" applyFont="1" applyBorder="1"/>
    <xf numFmtId="0" fontId="24" fillId="0" borderId="0" xfId="57" applyFont="1" applyFill="1">
      <alignment/>
      <protection/>
    </xf>
    <xf numFmtId="164" fontId="24" fillId="0" borderId="0" xfId="57" applyNumberFormat="1" applyFont="1" applyFill="1" applyBorder="1" applyAlignment="1">
      <alignment horizontal="center"/>
      <protection/>
    </xf>
    <xf numFmtId="0" fontId="29" fillId="0" borderId="0" xfId="57" applyFont="1" applyFill="1" applyBorder="1">
      <alignment/>
      <protection/>
    </xf>
    <xf numFmtId="1" fontId="24" fillId="0" borderId="0" xfId="0" applyNumberFormat="1" applyFont="1"/>
    <xf numFmtId="17" fontId="28" fillId="0" borderId="26" xfId="57" applyNumberFormat="1" applyFont="1" applyFill="1" applyBorder="1" applyAlignment="1">
      <alignment horizontal="center" wrapText="1"/>
      <protection/>
    </xf>
    <xf numFmtId="17" fontId="28" fillId="0" borderId="27" xfId="57" applyNumberFormat="1" applyFont="1" applyFill="1" applyBorder="1" applyAlignment="1">
      <alignment horizontal="center" wrapText="1"/>
      <protection/>
    </xf>
    <xf numFmtId="165" fontId="24" fillId="0" borderId="0" xfId="0" applyNumberFormat="1" applyFont="1"/>
    <xf numFmtId="1" fontId="24" fillId="0" borderId="0" xfId="0" applyNumberFormat="1" applyFont="1" applyFill="1"/>
    <xf numFmtId="0" fontId="24" fillId="0" borderId="23" xfId="57" applyFont="1" applyFill="1" applyBorder="1">
      <alignment/>
      <protection/>
    </xf>
    <xf numFmtId="0" fontId="24" fillId="0" borderId="25" xfId="57" applyFont="1" applyFill="1" applyBorder="1">
      <alignment/>
      <protection/>
    </xf>
    <xf numFmtId="3" fontId="24" fillId="0" borderId="23" xfId="57" applyNumberFormat="1" applyFont="1" applyFill="1" applyBorder="1" applyAlignment="1">
      <alignment horizontal="center"/>
      <protection/>
    </xf>
    <xf numFmtId="3" fontId="24" fillId="0" borderId="24" xfId="57" applyNumberFormat="1" applyFont="1" applyFill="1" applyBorder="1" applyAlignment="1">
      <alignment horizontal="center"/>
      <protection/>
    </xf>
    <xf numFmtId="3" fontId="24" fillId="0" borderId="25" xfId="57" applyNumberFormat="1" applyFont="1" applyFill="1" applyBorder="1" applyAlignment="1">
      <alignment horizontal="center"/>
      <protection/>
    </xf>
    <xf numFmtId="0" fontId="24" fillId="0" borderId="0" xfId="57" applyFont="1" applyBorder="1">
      <alignment/>
      <protection/>
    </xf>
    <xf numFmtId="0" fontId="25" fillId="0" borderId="0" xfId="57" applyFont="1" applyBorder="1">
      <alignment/>
      <protection/>
    </xf>
    <xf numFmtId="10" fontId="24" fillId="0" borderId="0" xfId="15" applyNumberFormat="1" applyFont="1"/>
    <xf numFmtId="9" fontId="24" fillId="0" borderId="0" xfId="15" applyFont="1" applyFill="1" applyBorder="1" applyAlignment="1">
      <alignment horizontal="center"/>
    </xf>
    <xf numFmtId="17" fontId="28" fillId="0" borderId="28" xfId="57" applyNumberFormat="1" applyFont="1" applyFill="1" applyBorder="1" applyAlignment="1">
      <alignment horizontal="center" wrapText="1"/>
      <protection/>
    </xf>
    <xf numFmtId="3" fontId="46" fillId="0" borderId="0" xfId="0" applyNumberFormat="1" applyFont="1" applyBorder="1" applyAlignment="1" applyProtection="1" quotePrefix="1">
      <alignment horizontal="center" vertical="center" wrapText="1"/>
      <protection locked="0"/>
    </xf>
    <xf numFmtId="0" fontId="0" fillId="0" borderId="0" xfId="0" applyBorder="1"/>
    <xf numFmtId="0" fontId="24" fillId="20" borderId="26" xfId="57" applyFont="1" applyFill="1" applyBorder="1">
      <alignment/>
      <protection/>
    </xf>
    <xf numFmtId="0" fontId="24" fillId="20" borderId="28" xfId="57" applyFont="1" applyFill="1" applyBorder="1">
      <alignment/>
      <protection/>
    </xf>
    <xf numFmtId="3" fontId="24" fillId="20" borderId="27" xfId="57" applyNumberFormat="1" applyFont="1" applyFill="1" applyBorder="1" applyAlignment="1">
      <alignment horizontal="center"/>
      <protection/>
    </xf>
    <xf numFmtId="0" fontId="28" fillId="0" borderId="29" xfId="57" applyFont="1" applyFill="1" applyBorder="1" applyAlignment="1">
      <alignment horizontal="center"/>
      <protection/>
    </xf>
    <xf numFmtId="0" fontId="28" fillId="0" borderId="30" xfId="57" applyFont="1" applyFill="1" applyBorder="1" applyAlignment="1">
      <alignment horizontal="center"/>
      <protection/>
    </xf>
    <xf numFmtId="0" fontId="28" fillId="0" borderId="31" xfId="57" applyFont="1" applyFill="1" applyBorder="1" applyAlignment="1">
      <alignment horizontal="center"/>
      <protection/>
    </xf>
    <xf numFmtId="3" fontId="24" fillId="20" borderId="20" xfId="57" applyNumberFormat="1" applyFont="1" applyFill="1" applyBorder="1" applyAlignment="1">
      <alignment horizontal="center"/>
      <protection/>
    </xf>
    <xf numFmtId="3" fontId="24" fillId="20" borderId="22" xfId="57" applyNumberFormat="1" applyFont="1" applyFill="1" applyBorder="1" applyAlignment="1">
      <alignment horizontal="center"/>
      <protection/>
    </xf>
    <xf numFmtId="3" fontId="24" fillId="20" borderId="32" xfId="57" applyNumberFormat="1" applyFont="1" applyFill="1" applyBorder="1" applyAlignment="1">
      <alignment horizontal="center"/>
      <protection/>
    </xf>
    <xf numFmtId="3" fontId="24" fillId="0" borderId="33" xfId="57" applyNumberFormat="1" applyFont="1" applyFill="1" applyBorder="1" applyAlignment="1">
      <alignment horizontal="center"/>
      <protection/>
    </xf>
    <xf numFmtId="3" fontId="24" fillId="20" borderId="33" xfId="57" applyNumberFormat="1" applyFont="1" applyFill="1" applyBorder="1" applyAlignment="1">
      <alignment horizontal="center"/>
      <protection/>
    </xf>
    <xf numFmtId="3" fontId="24" fillId="0" borderId="34" xfId="57" applyNumberFormat="1" applyFont="1" applyFill="1" applyBorder="1" applyAlignment="1">
      <alignment horizontal="center"/>
      <protection/>
    </xf>
    <xf numFmtId="165" fontId="0" fillId="0" borderId="0" xfId="0" applyNumberFormat="1"/>
    <xf numFmtId="3" fontId="24" fillId="0" borderId="21" xfId="57" applyNumberFormat="1" applyFont="1" applyFill="1" applyBorder="1" applyAlignment="1">
      <alignment horizontal="center"/>
      <protection/>
    </xf>
    <xf numFmtId="167" fontId="50" fillId="56" borderId="35" xfId="290" applyNumberFormat="1" applyFont="1" applyFill="1" applyBorder="1" applyAlignment="1">
      <alignment horizontal="center" vertical="center" wrapText="1" readingOrder="1"/>
      <protection/>
    </xf>
    <xf numFmtId="3" fontId="24" fillId="20" borderId="26" xfId="57" applyNumberFormat="1" applyFont="1" applyFill="1" applyBorder="1" applyAlignment="1">
      <alignment horizontal="center"/>
      <protection/>
    </xf>
    <xf numFmtId="3" fontId="24" fillId="20" borderId="27" xfId="57" applyNumberFormat="1" applyFont="1" applyFill="1" applyBorder="1" applyAlignment="1">
      <alignment horizontal="center"/>
      <protection/>
    </xf>
    <xf numFmtId="3" fontId="24" fillId="20" borderId="28" xfId="57" applyNumberFormat="1" applyFont="1" applyFill="1" applyBorder="1" applyAlignment="1">
      <alignment horizontal="center"/>
      <protection/>
    </xf>
    <xf numFmtId="0" fontId="28" fillId="0" borderId="36" xfId="57" applyFont="1" applyFill="1" applyBorder="1" applyAlignment="1">
      <alignment horizontal="center"/>
      <protection/>
    </xf>
    <xf numFmtId="0" fontId="28" fillId="0" borderId="37" xfId="57" applyFont="1" applyFill="1" applyBorder="1" applyAlignment="1">
      <alignment horizontal="center"/>
      <protection/>
    </xf>
    <xf numFmtId="0" fontId="28" fillId="0" borderId="38" xfId="57" applyFont="1" applyFill="1" applyBorder="1" applyAlignment="1">
      <alignment horizontal="center"/>
      <protection/>
    </xf>
    <xf numFmtId="0" fontId="28" fillId="0" borderId="39" xfId="57" applyFont="1" applyFill="1" applyBorder="1" applyAlignment="1">
      <alignment horizontal="center"/>
      <protection/>
    </xf>
    <xf numFmtId="0" fontId="28" fillId="0" borderId="40" xfId="57" applyFont="1" applyFill="1" applyBorder="1" applyAlignment="1">
      <alignment horizontal="center"/>
      <protection/>
    </xf>
    <xf numFmtId="0" fontId="28" fillId="0" borderId="41" xfId="57" applyFont="1" applyFill="1" applyBorder="1" applyAlignment="1">
      <alignment horizontal="center"/>
      <protection/>
    </xf>
    <xf numFmtId="0" fontId="28" fillId="0" borderId="42" xfId="57" applyFont="1" applyFill="1" applyBorder="1" applyAlignment="1">
      <alignment horizontal="center"/>
      <protection/>
    </xf>
    <xf numFmtId="0" fontId="28" fillId="0" borderId="43" xfId="57" applyFont="1" applyFill="1" applyBorder="1" applyAlignment="1">
      <alignment horizontal="center"/>
      <protection/>
    </xf>
    <xf numFmtId="0" fontId="28" fillId="0" borderId="44" xfId="57" applyFont="1" applyFill="1" applyBorder="1" applyAlignment="1">
      <alignment horizontal="center"/>
      <protection/>
    </xf>
    <xf numFmtId="0" fontId="28" fillId="0" borderId="42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0" fontId="28" fillId="0" borderId="44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8" fillId="0" borderId="48" xfId="57" applyFont="1" applyFill="1" applyBorder="1" applyAlignment="1">
      <alignment horizontal="center"/>
      <protection/>
    </xf>
    <xf numFmtId="0" fontId="28" fillId="0" borderId="49" xfId="57" applyFont="1" applyFill="1" applyBorder="1" applyAlignment="1">
      <alignment horizontal="center"/>
      <protection/>
    </xf>
    <xf numFmtId="0" fontId="28" fillId="0" borderId="50" xfId="57" applyFont="1" applyFill="1" applyBorder="1" applyAlignment="1">
      <alignment horizontal="center"/>
      <protection/>
    </xf>
    <xf numFmtId="3" fontId="24" fillId="20" borderId="51" xfId="57" applyNumberFormat="1" applyFont="1" applyFill="1" applyBorder="1" applyAlignment="1">
      <alignment horizontal="center"/>
      <protection/>
    </xf>
    <xf numFmtId="3" fontId="24" fillId="0" borderId="52" xfId="57" applyNumberFormat="1" applyFont="1" applyFill="1" applyBorder="1" applyAlignment="1">
      <alignment horizontal="center"/>
      <protection/>
    </xf>
    <xf numFmtId="3" fontId="24" fillId="20" borderId="52" xfId="57" applyNumberFormat="1" applyFont="1" applyFill="1" applyBorder="1" applyAlignment="1">
      <alignment horizontal="center"/>
      <protection/>
    </xf>
    <xf numFmtId="3" fontId="24" fillId="0" borderId="53" xfId="57" applyNumberFormat="1" applyFont="1" applyFill="1" applyBorder="1" applyAlignment="1">
      <alignment horizontal="center"/>
      <protection/>
    </xf>
    <xf numFmtId="3" fontId="24" fillId="20" borderId="21" xfId="57" applyNumberFormat="1" applyFont="1" applyFill="1" applyBorder="1" applyAlignment="1">
      <alignment horizontal="center"/>
      <protection/>
    </xf>
    <xf numFmtId="0" fontId="24" fillId="20" borderId="21" xfId="57" applyFont="1" applyFill="1" applyBorder="1">
      <alignment/>
      <protection/>
    </xf>
    <xf numFmtId="0" fontId="24" fillId="20" borderId="22" xfId="57" applyFont="1" applyFill="1" applyBorder="1">
      <alignment/>
      <protection/>
    </xf>
    <xf numFmtId="0" fontId="24" fillId="20" borderId="54" xfId="57" applyFont="1" applyFill="1" applyBorder="1">
      <alignment/>
      <protection/>
    </xf>
    <xf numFmtId="0" fontId="24" fillId="0" borderId="55" xfId="57" applyFont="1" applyFill="1" applyBorder="1">
      <alignment/>
      <protection/>
    </xf>
    <xf numFmtId="0" fontId="24" fillId="20" borderId="55" xfId="57" applyFont="1" applyFill="1" applyBorder="1">
      <alignment/>
      <protection/>
    </xf>
    <xf numFmtId="0" fontId="24" fillId="0" borderId="56" xfId="57" applyFont="1" applyFill="1" applyBorder="1">
      <alignment/>
      <protection/>
    </xf>
    <xf numFmtId="0" fontId="24" fillId="20" borderId="27" xfId="57" applyFont="1" applyFill="1" applyBorder="1">
      <alignment/>
      <protection/>
    </xf>
    <xf numFmtId="0" fontId="24" fillId="0" borderId="20" xfId="57" applyFont="1" applyFill="1" applyBorder="1">
      <alignment/>
      <protection/>
    </xf>
    <xf numFmtId="0" fontId="24" fillId="20" borderId="20" xfId="57" applyFont="1" applyFill="1" applyBorder="1">
      <alignment/>
      <protection/>
    </xf>
    <xf numFmtId="0" fontId="24" fillId="0" borderId="24" xfId="57" applyFont="1" applyFill="1" applyBorder="1">
      <alignment/>
      <protection/>
    </xf>
  </cellXfs>
  <cellStyles count="3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HWM_Updated02222011" xfId="57"/>
    <cellStyle name="Note" xfId="58"/>
    <cellStyle name="Output" xfId="59"/>
    <cellStyle name="Percent 2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  <cellStyle name="Normal 2 3" xfId="70"/>
    <cellStyle name="Percent 2 3" xfId="71"/>
    <cellStyle name="Normal 3" xfId="72"/>
    <cellStyle name="Normal 4" xfId="73"/>
    <cellStyle name="Currency 2" xfId="74"/>
    <cellStyle name="Normal 5" xfId="75"/>
    <cellStyle name="Title 2" xfId="76"/>
    <cellStyle name="Heading 1 2" xfId="77"/>
    <cellStyle name="Heading 2 2" xfId="78"/>
    <cellStyle name="Heading 3 2" xfId="79"/>
    <cellStyle name="Heading 4 2" xfId="80"/>
    <cellStyle name="Good 2" xfId="81"/>
    <cellStyle name="Bad 2" xfId="82"/>
    <cellStyle name="Neutral 2" xfId="83"/>
    <cellStyle name="Input 2" xfId="84"/>
    <cellStyle name="Output 2" xfId="85"/>
    <cellStyle name="Calculation 2" xfId="86"/>
    <cellStyle name="Linked Cell 2" xfId="87"/>
    <cellStyle name="Check Cell 2" xfId="88"/>
    <cellStyle name="Warning Text 2" xfId="89"/>
    <cellStyle name="Note 2" xfId="90"/>
    <cellStyle name="Explanatory Text 2" xfId="91"/>
    <cellStyle name="Total 2" xfId="92"/>
    <cellStyle name="Accent1 2" xfId="93"/>
    <cellStyle name="20% - Accent1 2" xfId="94"/>
    <cellStyle name="40% - Accent1 2" xfId="95"/>
    <cellStyle name="60% - Accent1 2" xfId="96"/>
    <cellStyle name="Accent2 2" xfId="97"/>
    <cellStyle name="20% - Accent2 2" xfId="98"/>
    <cellStyle name="40% - Accent2 2" xfId="99"/>
    <cellStyle name="60% - Accent2 2" xfId="100"/>
    <cellStyle name="Accent3 2" xfId="101"/>
    <cellStyle name="20% - Accent3 2" xfId="102"/>
    <cellStyle name="40% - Accent3 2" xfId="103"/>
    <cellStyle name="60% - Accent3 2" xfId="104"/>
    <cellStyle name="Accent4 2" xfId="105"/>
    <cellStyle name="20% - Accent4 2" xfId="106"/>
    <cellStyle name="40% - Accent4 2" xfId="107"/>
    <cellStyle name="60% - Accent4 2" xfId="108"/>
    <cellStyle name="Accent5 2" xfId="109"/>
    <cellStyle name="20% - Accent5 2" xfId="110"/>
    <cellStyle name="40% - Accent5 2" xfId="111"/>
    <cellStyle name="60% - Accent5 2" xfId="112"/>
    <cellStyle name="Accent6 2" xfId="113"/>
    <cellStyle name="20% - Accent6 2" xfId="114"/>
    <cellStyle name="40% - Accent6 2" xfId="115"/>
    <cellStyle name="60% - Accent6 2" xfId="116"/>
    <cellStyle name="Normal 6" xfId="117"/>
    <cellStyle name="Currency 3" xfId="118"/>
    <cellStyle name="Percent 3" xfId="119"/>
    <cellStyle name="Comma 2" xfId="120"/>
    <cellStyle name="Comma 4" xfId="121"/>
    <cellStyle name="Currency 4" xfId="122"/>
    <cellStyle name="Normal 2 2" xfId="123"/>
    <cellStyle name="Comma 10 4" xfId="124"/>
    <cellStyle name="Normal 16" xfId="125"/>
    <cellStyle name="Normal 14" xfId="126"/>
    <cellStyle name="Comma 3" xfId="127"/>
    <cellStyle name="Hyperlink 2" xfId="128"/>
    <cellStyle name="Normal 10" xfId="129"/>
    <cellStyle name="Normal 11" xfId="130"/>
    <cellStyle name="Normal 12" xfId="131"/>
    <cellStyle name="Normal 13" xfId="132"/>
    <cellStyle name="Normal 2 2 2" xfId="133"/>
    <cellStyle name="Normal 3 4" xfId="134"/>
    <cellStyle name="Normal 3 2" xfId="135"/>
    <cellStyle name="Normal 3 3" xfId="136"/>
    <cellStyle name="Normal 4 2" xfId="137"/>
    <cellStyle name="Normal 5 2" xfId="138"/>
    <cellStyle name="Normal 6 2" xfId="139"/>
    <cellStyle name="Normal 7" xfId="140"/>
    <cellStyle name="Normal 8" xfId="141"/>
    <cellStyle name="Normal 9" xfId="142"/>
    <cellStyle name="Percent 2 2" xfId="143"/>
    <cellStyle name="Percent 4" xfId="144"/>
    <cellStyle name="60% - Accent6 2 2" xfId="145"/>
    <cellStyle name="Accent3 2 2" xfId="146"/>
    <cellStyle name="Accent2 2 2" xfId="147"/>
    <cellStyle name="Accent1 2 2" xfId="148"/>
    <cellStyle name="60% - Accent5 2 2" xfId="149"/>
    <cellStyle name="60% - Accent4 2 2" xfId="150"/>
    <cellStyle name="60% - Accent3 2 2" xfId="151"/>
    <cellStyle name="60% - Accent2 2 2" xfId="152"/>
    <cellStyle name="60% - Accent1 2 2" xfId="153"/>
    <cellStyle name="40% - Accent6 2 2" xfId="154"/>
    <cellStyle name="40% - Accent5 2 2" xfId="155"/>
    <cellStyle name="40% - Accent4 2 2" xfId="156"/>
    <cellStyle name="40% - Accent3 2 2" xfId="157"/>
    <cellStyle name="40% - Accent2 2 2" xfId="158"/>
    <cellStyle name="40% - Accent1 2 2" xfId="159"/>
    <cellStyle name="20% - Accent6 2 2" xfId="160"/>
    <cellStyle name="20% - Accent5 2 2" xfId="161"/>
    <cellStyle name="20% - Accent4 2 2" xfId="162"/>
    <cellStyle name="20% - Accent3 2 2" xfId="163"/>
    <cellStyle name="20% - Accent2 2 2" xfId="164"/>
    <cellStyle name="20% - Accent1 2 2" xfId="165"/>
    <cellStyle name="Normal 15" xfId="166"/>
    <cellStyle name="Accent4 2 2" xfId="167"/>
    <cellStyle name="Accent5 2 2" xfId="168"/>
    <cellStyle name="Accent6 2 2" xfId="169"/>
    <cellStyle name="Bad 2 2" xfId="170"/>
    <cellStyle name="Calculation 2 2" xfId="171"/>
    <cellStyle name="Check Cell 2 2" xfId="172"/>
    <cellStyle name="Explanatory Text 2 2" xfId="173"/>
    <cellStyle name="Good 2 2" xfId="174"/>
    <cellStyle name="Heading 1 2 2" xfId="175"/>
    <cellStyle name="Heading 2 2 2" xfId="176"/>
    <cellStyle name="Heading 3 2 2" xfId="177"/>
    <cellStyle name="Heading 4 2 2" xfId="178"/>
    <cellStyle name="Input 2 2" xfId="179"/>
    <cellStyle name="Linked Cell 2 2" xfId="180"/>
    <cellStyle name="Neutral 2 2" xfId="181"/>
    <cellStyle name="Note 2 2" xfId="182"/>
    <cellStyle name="Output 2 2" xfId="183"/>
    <cellStyle name="Title 2 2" xfId="184"/>
    <cellStyle name="Total 2 2" xfId="185"/>
    <cellStyle name="Warning Text 2 2" xfId="186"/>
    <cellStyle name="Comma 3 2" xfId="187"/>
    <cellStyle name="Percent 5" xfId="188"/>
    <cellStyle name="Percent 6" xfId="189"/>
    <cellStyle name="Normal 17" xfId="190"/>
    <cellStyle name="Percent 7" xfId="191"/>
    <cellStyle name="20% - Accent1 2 3" xfId="192"/>
    <cellStyle name="20% - Accent2 2 3" xfId="193"/>
    <cellStyle name="20% - Accent3 2 3" xfId="194"/>
    <cellStyle name="20% - Accent4 2 3" xfId="195"/>
    <cellStyle name="20% - Accent5 2 3" xfId="196"/>
    <cellStyle name="20% - Accent6 2 3" xfId="197"/>
    <cellStyle name="40% - Accent1 2 3" xfId="198"/>
    <cellStyle name="40% - Accent2 2 3" xfId="199"/>
    <cellStyle name="40% - Accent3 2 3" xfId="200"/>
    <cellStyle name="40% - Accent4 2 3" xfId="201"/>
    <cellStyle name="40% - Accent5 2 3" xfId="202"/>
    <cellStyle name="40% - Accent6 2 3" xfId="203"/>
    <cellStyle name="Comma 3 3" xfId="204"/>
    <cellStyle name="Currency 2 2" xfId="205"/>
    <cellStyle name="Normal 10 2" xfId="206"/>
    <cellStyle name="Normal 11 2" xfId="207"/>
    <cellStyle name="Normal 12 2" xfId="208"/>
    <cellStyle name="Normal 13 2" xfId="209"/>
    <cellStyle name="Normal 15 2" xfId="210"/>
    <cellStyle name="Normal 16 2" xfId="211"/>
    <cellStyle name="Normal 17 2" xfId="212"/>
    <cellStyle name="Normal 2 2 2 2" xfId="213"/>
    <cellStyle name="Normal 3 5" xfId="214"/>
    <cellStyle name="Normal 4 3" xfId="215"/>
    <cellStyle name="Normal 4 2 2" xfId="216"/>
    <cellStyle name="Normal 5 3" xfId="217"/>
    <cellStyle name="Normal 5 2 2" xfId="218"/>
    <cellStyle name="Normal 6 2 2" xfId="219"/>
    <cellStyle name="Normal 7 2" xfId="220"/>
    <cellStyle name="Normal 8 2" xfId="221"/>
    <cellStyle name="Normal 9 2" xfId="222"/>
    <cellStyle name="Note 2 3" xfId="223"/>
    <cellStyle name="Percent 5 2" xfId="224"/>
    <cellStyle name="Percent 6 2" xfId="225"/>
    <cellStyle name="Percent 7 2" xfId="226"/>
    <cellStyle name="Normal 3 6" xfId="227"/>
    <cellStyle name="Normal 4 4" xfId="228"/>
    <cellStyle name="Normal 5 4" xfId="229"/>
    <cellStyle name="Note 2 4" xfId="230"/>
    <cellStyle name="20% - Accent1 2 4" xfId="231"/>
    <cellStyle name="40% - Accent1 2 4" xfId="232"/>
    <cellStyle name="20% - Accent2 2 4" xfId="233"/>
    <cellStyle name="40% - Accent2 2 4" xfId="234"/>
    <cellStyle name="20% - Accent3 2 4" xfId="235"/>
    <cellStyle name="40% - Accent3 2 4" xfId="236"/>
    <cellStyle name="20% - Accent4 2 4" xfId="237"/>
    <cellStyle name="40% - Accent4 2 4" xfId="238"/>
    <cellStyle name="20% - Accent5 2 4" xfId="239"/>
    <cellStyle name="40% - Accent5 2 4" xfId="240"/>
    <cellStyle name="20% - Accent6 2 4" xfId="241"/>
    <cellStyle name="40% - Accent6 2 4" xfId="242"/>
    <cellStyle name="Normal 16 3" xfId="243"/>
    <cellStyle name="Normal 10 3" xfId="244"/>
    <cellStyle name="Normal 11 3" xfId="245"/>
    <cellStyle name="Normal 12 3" xfId="246"/>
    <cellStyle name="Normal 13 3" xfId="247"/>
    <cellStyle name="Normal 2 2 2 3" xfId="248"/>
    <cellStyle name="Normal 4 2 3" xfId="249"/>
    <cellStyle name="Normal 5 2 3" xfId="250"/>
    <cellStyle name="Normal 6 2 3" xfId="251"/>
    <cellStyle name="Normal 7 3" xfId="252"/>
    <cellStyle name="Normal 8 3" xfId="253"/>
    <cellStyle name="Normal 9 3" xfId="254"/>
    <cellStyle name="Percent 6 3" xfId="255"/>
    <cellStyle name="Normal 17 3" xfId="256"/>
    <cellStyle name="Percent 7 3" xfId="257"/>
    <cellStyle name="20% - Accent1 2 3 2" xfId="258"/>
    <cellStyle name="20% - Accent2 2 3 2" xfId="259"/>
    <cellStyle name="20% - Accent3 2 3 2" xfId="260"/>
    <cellStyle name="20% - Accent4 2 3 2" xfId="261"/>
    <cellStyle name="20% - Accent5 2 3 2" xfId="262"/>
    <cellStyle name="20% - Accent6 2 3 2" xfId="263"/>
    <cellStyle name="40% - Accent1 2 3 2" xfId="264"/>
    <cellStyle name="40% - Accent2 2 3 2" xfId="265"/>
    <cellStyle name="40% - Accent3 2 3 2" xfId="266"/>
    <cellStyle name="40% - Accent4 2 3 2" xfId="267"/>
    <cellStyle name="40% - Accent5 2 3 2" xfId="268"/>
    <cellStyle name="40% - Accent6 2 3 2" xfId="269"/>
    <cellStyle name="Normal 10 2 2" xfId="270"/>
    <cellStyle name="Normal 11 2 2" xfId="271"/>
    <cellStyle name="Normal 12 2 2" xfId="272"/>
    <cellStyle name="Normal 13 2 2" xfId="273"/>
    <cellStyle name="Normal 16 2 2" xfId="274"/>
    <cellStyle name="Normal 17 2 2" xfId="275"/>
    <cellStyle name="Normal 2 2 2 2 2" xfId="276"/>
    <cellStyle name="Normal 3 5 2" xfId="277"/>
    <cellStyle name="Normal 4 3 2" xfId="278"/>
    <cellStyle name="Normal 4 2 2 2" xfId="279"/>
    <cellStyle name="Normal 5 3 2" xfId="280"/>
    <cellStyle name="Normal 5 2 2 2" xfId="281"/>
    <cellStyle name="Normal 6 2 2 2" xfId="282"/>
    <cellStyle name="Normal 7 2 2" xfId="283"/>
    <cellStyle name="Normal 8 2 2" xfId="284"/>
    <cellStyle name="Normal 9 2 2" xfId="285"/>
    <cellStyle name="Note 2 3 2" xfId="286"/>
    <cellStyle name="Percent 6 2 2" xfId="287"/>
    <cellStyle name="Percent 7 2 2" xfId="288"/>
    <cellStyle name="Normal 18" xfId="289"/>
    <cellStyle name="Normal 19" xfId="290"/>
    <cellStyle name="Normal 3 7" xfId="291"/>
    <cellStyle name="Normal 4 5" xfId="292"/>
    <cellStyle name="Normal 5 5" xfId="293"/>
    <cellStyle name="Note 2 5" xfId="294"/>
    <cellStyle name="20% - Accent1 2 5" xfId="295"/>
    <cellStyle name="40% - Accent1 2 5" xfId="296"/>
    <cellStyle name="20% - Accent2 2 5" xfId="297"/>
    <cellStyle name="40% - Accent2 2 5" xfId="298"/>
    <cellStyle name="20% - Accent3 2 5" xfId="299"/>
    <cellStyle name="40% - Accent3 2 5" xfId="300"/>
    <cellStyle name="20% - Accent4 2 5" xfId="301"/>
    <cellStyle name="40% - Accent4 2 5" xfId="302"/>
    <cellStyle name="20% - Accent5 2 5" xfId="303"/>
    <cellStyle name="40% - Accent5 2 5" xfId="304"/>
    <cellStyle name="20% - Accent6 2 5" xfId="305"/>
    <cellStyle name="40% - Accent6 2 5" xfId="306"/>
    <cellStyle name="Normal 16 4" xfId="307"/>
    <cellStyle name="Normal 10 4" xfId="308"/>
    <cellStyle name="Normal 11 4" xfId="309"/>
    <cellStyle name="Normal 12 4" xfId="310"/>
    <cellStyle name="Normal 13 4" xfId="311"/>
    <cellStyle name="Normal 2 2 2 4" xfId="312"/>
    <cellStyle name="Normal 4 2 4" xfId="313"/>
    <cellStyle name="Normal 5 2 4" xfId="314"/>
    <cellStyle name="Normal 6 2 4" xfId="315"/>
    <cellStyle name="Normal 7 4" xfId="316"/>
    <cellStyle name="Normal 8 4" xfId="317"/>
    <cellStyle name="Normal 9 4" xfId="318"/>
    <cellStyle name="Percent 6 4" xfId="319"/>
    <cellStyle name="Normal 17 4" xfId="320"/>
    <cellStyle name="Percent 7 4" xfId="321"/>
    <cellStyle name="20% - Accent1 2 3 3" xfId="322"/>
    <cellStyle name="20% - Accent2 2 3 3" xfId="323"/>
    <cellStyle name="20% - Accent3 2 3 3" xfId="324"/>
    <cellStyle name="20% - Accent4 2 3 3" xfId="325"/>
    <cellStyle name="20% - Accent5 2 3 3" xfId="326"/>
    <cellStyle name="20% - Accent6 2 3 3" xfId="327"/>
    <cellStyle name="40% - Accent1 2 3 3" xfId="328"/>
    <cellStyle name="40% - Accent2 2 3 3" xfId="329"/>
    <cellStyle name="40% - Accent3 2 3 3" xfId="330"/>
    <cellStyle name="40% - Accent4 2 3 3" xfId="331"/>
    <cellStyle name="40% - Accent5 2 3 3" xfId="332"/>
    <cellStyle name="40% - Accent6 2 3 3" xfId="333"/>
    <cellStyle name="Normal 10 2 3" xfId="334"/>
    <cellStyle name="Normal 11 2 3" xfId="335"/>
    <cellStyle name="Normal 12 2 3" xfId="336"/>
    <cellStyle name="Normal 13 2 3" xfId="337"/>
    <cellStyle name="Normal 16 2 3" xfId="338"/>
    <cellStyle name="Normal 17 2 3" xfId="339"/>
    <cellStyle name="Normal 2 2 2 2 3" xfId="340"/>
    <cellStyle name="Normal 3 5 3" xfId="341"/>
    <cellStyle name="Normal 4 3 3" xfId="342"/>
    <cellStyle name="Normal 4 2 2 3" xfId="343"/>
    <cellStyle name="Normal 5 3 3" xfId="344"/>
    <cellStyle name="Normal 5 2 2 3" xfId="345"/>
    <cellStyle name="Normal 6 2 2 3" xfId="346"/>
    <cellStyle name="Normal 7 2 3" xfId="347"/>
    <cellStyle name="Normal 8 2 3" xfId="348"/>
    <cellStyle name="Normal 9 2 3" xfId="349"/>
    <cellStyle name="Note 2 3 3" xfId="350"/>
    <cellStyle name="Percent 6 2 3" xfId="351"/>
    <cellStyle name="Percent 7 2 3" xfId="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$newTRM_2009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TRMbd_B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RAMdata_WP2012ipP_2012_working_201006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"/>
      <sheetName val="I_T2Elec"/>
      <sheetName val="I_CHWM"/>
      <sheetName val="I_Mrkt"/>
      <sheetName val="I_Exch"/>
      <sheetName val="I_PNGC"/>
      <sheetName val="I_Slice"/>
      <sheetName val="I_TRL"/>
      <sheetName val="I_CSP"/>
      <sheetName val="I_Load"/>
      <sheetName val="I_Res"/>
      <sheetName val="LU_L"/>
      <sheetName val="LU_R"/>
      <sheetName val="Class_L"/>
      <sheetName val="Class_R"/>
      <sheetName val="Map_L"/>
      <sheetName val="Map_R"/>
      <sheetName val="Res"/>
      <sheetName val="Load"/>
      <sheetName val="TRL"/>
      <sheetName val="CSP"/>
      <sheetName val="ER"/>
      <sheetName val="NR"/>
      <sheetName val="RSP"/>
      <sheetName val="CDQ"/>
      <sheetName val="SuperPeak"/>
      <sheetName val="TOCA"/>
      <sheetName val="SliceTake"/>
      <sheetName val="AboveHWM"/>
      <sheetName val="Existing"/>
      <sheetName val="SelfSupply"/>
      <sheetName val="Tier2_STR"/>
      <sheetName val="Tier2_LGR"/>
      <sheetName val="SystemShape"/>
      <sheetName val="Tier1"/>
      <sheetName val="LoadShp"/>
      <sheetName val="Demand"/>
    </sheetNames>
    <sheetDataSet>
      <sheetData sheetId="0" refreshError="1">
        <row r="6">
          <cell r="B6">
            <v>2010</v>
          </cell>
        </row>
        <row r="17">
          <cell r="B17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nit"/>
      <sheetName val="I_Slice"/>
      <sheetName val="I_SliceLDD"/>
      <sheetName val="I_T1SFCO"/>
      <sheetName val="I_TRL"/>
      <sheetName val="I_CSP"/>
      <sheetName val="I_NLSL"/>
      <sheetName val="I_CDQ"/>
      <sheetName val="I_SuperPeak"/>
      <sheetName val="I_ER"/>
      <sheetName val="T1SC"/>
      <sheetName val="TOCA"/>
      <sheetName val="AboveHWM"/>
      <sheetName val="TRL"/>
      <sheetName val="NLSL"/>
      <sheetName val="Existing"/>
      <sheetName val="SelfSupply"/>
      <sheetName val="Tier2"/>
      <sheetName val="Tier2_STR"/>
      <sheetName val="Tier2_LGR"/>
      <sheetName val="SystemShape"/>
      <sheetName val="Tier1"/>
      <sheetName val="LoadShp"/>
      <sheetName val="CSP"/>
      <sheetName val="CDQ"/>
      <sheetName val="SuperPeak"/>
      <sheetName val="Demand"/>
      <sheetName val="LDD"/>
      <sheetName val="RAMMarket"/>
      <sheetName val="RAMOutput"/>
      <sheetName val="RAMExport"/>
      <sheetName val="REP_Template"/>
      <sheetName val="RiskMod_Template"/>
      <sheetName val="Validation"/>
      <sheetName val="Update Log"/>
      <sheetName val="Sheet1"/>
    </sheetNames>
    <sheetDataSet>
      <sheetData sheetId="0"/>
      <sheetData sheetId="1"/>
      <sheetData sheetId="2">
        <row r="14">
          <cell r="C14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_Augmentation"/>
      <sheetName val="I_Secondary"/>
      <sheetName val="I_Credits"/>
      <sheetName val="I_BulkHub"/>
      <sheetName val="I_GenInputs"/>
      <sheetName val="I_ProForma"/>
      <sheetName val="I_ValueofReserves"/>
      <sheetName val="I_Borrowing"/>
      <sheetName val="I_LDD_Percent"/>
      <sheetName val="I_IRD_loads"/>
      <sheetName val="I_IRD_rate"/>
      <sheetName val="TaxExempt"/>
      <sheetName val="BESlookup"/>
      <sheetName val="Init"/>
      <sheetName val="LU_L"/>
      <sheetName val="LU_R"/>
      <sheetName val="LU_C"/>
      <sheetName val="Class_L"/>
      <sheetName val="Class_R"/>
      <sheetName val="Class_C"/>
      <sheetName val="Class_NLSL"/>
      <sheetName val="Map_L"/>
      <sheetName val="Map_R"/>
      <sheetName val="Map_C"/>
      <sheetName val="I_TRL"/>
      <sheetName val="I_CSP"/>
      <sheetName val="I_Load"/>
      <sheetName val="I_ER_Total"/>
      <sheetName val="I_ER_yr1"/>
      <sheetName val="I_ER_yr2"/>
      <sheetName val="I_ER_yr3"/>
      <sheetName val="I_ER_yr4"/>
      <sheetName val="I_ER_yr5"/>
      <sheetName val="I_ER_yr6"/>
      <sheetName val="I_Res"/>
      <sheetName val="I_T1SFCO"/>
      <sheetName val="I_Cost"/>
      <sheetName val="I_RSS_Rates"/>
      <sheetName val="I_RSS_Res"/>
      <sheetName val="CHWM_PSS"/>
      <sheetName val="I_T2Elec"/>
      <sheetName val="I_CHWM"/>
      <sheetName val="I_Mrkt"/>
      <sheetName val="I_Exch"/>
      <sheetName val="I_Slice"/>
      <sheetName val="I_LDDSlice"/>
      <sheetName val="RiskMod"/>
      <sheetName val="I_Margin_VOR"/>
      <sheetName val="Load"/>
      <sheetName val="Res"/>
      <sheetName val="T1SFCO"/>
      <sheetName val="Cost"/>
      <sheetName val="TRL"/>
      <sheetName val="NLSL"/>
      <sheetName val="CSP"/>
      <sheetName val="ER"/>
      <sheetName val="ER_ExhibitA"/>
      <sheetName val="CDQ"/>
      <sheetName val="SuperPeak"/>
      <sheetName val="RSS"/>
      <sheetName val="Validation"/>
      <sheetName val="Update Log"/>
      <sheetName val="I_ER_HLH"/>
      <sheetName val="I_ER_LLH"/>
      <sheetName val="T1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2">
          <cell r="C12">
            <v>40817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1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L33" sqref="L33"/>
    </sheetView>
  </sheetViews>
  <sheetFormatPr defaultColWidth="9.140625" defaultRowHeight="12.75"/>
  <cols>
    <col min="1" max="1" width="9.140625" style="3" customWidth="1"/>
    <col min="2" max="2" width="22.28125" style="3" customWidth="1"/>
    <col min="3" max="26" width="10.7109375" style="3" customWidth="1"/>
    <col min="27" max="28" width="9.140625" style="3" customWidth="1"/>
    <col min="29" max="30" width="9.8515625" style="3" bestFit="1" customWidth="1"/>
    <col min="31" max="31" width="9.140625" style="3" customWidth="1"/>
    <col min="32" max="32" width="10.140625" style="3" customWidth="1"/>
    <col min="33" max="16384" width="9.140625" style="3" customWidth="1"/>
  </cols>
  <sheetData>
    <row r="1" spans="1:15" ht="18.75">
      <c r="A1" s="8" t="s">
        <v>26</v>
      </c>
      <c r="B1" s="1"/>
      <c r="C1" s="2"/>
      <c r="K1" s="6"/>
      <c r="M1" s="6"/>
      <c r="N1" s="7"/>
      <c r="O1" s="7"/>
    </row>
    <row r="2" spans="1:26" ht="15.75">
      <c r="A2" s="4" t="s">
        <v>36</v>
      </c>
      <c r="B2" s="1"/>
      <c r="C2" s="2"/>
      <c r="O2"/>
      <c r="P2"/>
      <c r="Q2"/>
      <c r="R2"/>
      <c r="S2"/>
      <c r="T2"/>
      <c r="U2"/>
      <c r="V2"/>
      <c r="W2"/>
      <c r="X2"/>
      <c r="Y2"/>
      <c r="Z2"/>
    </row>
    <row r="3" spans="1:3" ht="12.75">
      <c r="A3" s="1"/>
      <c r="B3" s="1"/>
      <c r="C3" s="1"/>
    </row>
    <row r="4" spans="1:3" ht="13.5" thickBot="1">
      <c r="A4" s="1"/>
      <c r="B4" s="1"/>
      <c r="C4" s="1"/>
    </row>
    <row r="5" spans="1:26" ht="13.5" thickBot="1">
      <c r="A5" s="64" t="s">
        <v>0</v>
      </c>
      <c r="B5" s="67" t="s">
        <v>22</v>
      </c>
      <c r="C5" s="70" t="s">
        <v>30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70" t="s">
        <v>29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</row>
    <row r="6" spans="1:26" ht="12.75">
      <c r="A6" s="65"/>
      <c r="B6" s="68"/>
      <c r="C6" s="30">
        <v>43009</v>
      </c>
      <c r="D6" s="31">
        <v>43040</v>
      </c>
      <c r="E6" s="31">
        <v>43070</v>
      </c>
      <c r="F6" s="31">
        <v>43101</v>
      </c>
      <c r="G6" s="31">
        <v>43132</v>
      </c>
      <c r="H6" s="31">
        <v>43160</v>
      </c>
      <c r="I6" s="31">
        <v>43191</v>
      </c>
      <c r="J6" s="31">
        <v>43221</v>
      </c>
      <c r="K6" s="31">
        <v>43252</v>
      </c>
      <c r="L6" s="31">
        <v>43282</v>
      </c>
      <c r="M6" s="31">
        <v>43313</v>
      </c>
      <c r="N6" s="43">
        <v>43344</v>
      </c>
      <c r="O6" s="30">
        <v>43739</v>
      </c>
      <c r="P6" s="31">
        <v>43770</v>
      </c>
      <c r="Q6" s="31">
        <v>43800</v>
      </c>
      <c r="R6" s="31">
        <v>43831</v>
      </c>
      <c r="S6" s="31">
        <v>43862</v>
      </c>
      <c r="T6" s="31">
        <v>43891</v>
      </c>
      <c r="U6" s="31">
        <v>43922</v>
      </c>
      <c r="V6" s="31">
        <v>43952</v>
      </c>
      <c r="W6" s="31">
        <v>43983</v>
      </c>
      <c r="X6" s="31">
        <v>44013</v>
      </c>
      <c r="Y6" s="31">
        <v>44044</v>
      </c>
      <c r="Z6" s="43">
        <v>44075</v>
      </c>
    </row>
    <row r="7" spans="1:26" ht="13.5" thickBot="1">
      <c r="A7" s="66"/>
      <c r="B7" s="69"/>
      <c r="C7" s="16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17" t="s">
        <v>1</v>
      </c>
      <c r="I7" s="17" t="s">
        <v>1</v>
      </c>
      <c r="J7" s="17" t="s">
        <v>1</v>
      </c>
      <c r="K7" s="17" t="s">
        <v>1</v>
      </c>
      <c r="L7" s="17" t="s">
        <v>1</v>
      </c>
      <c r="M7" s="17" t="s">
        <v>1</v>
      </c>
      <c r="N7" s="18" t="s">
        <v>1</v>
      </c>
      <c r="O7" s="16" t="s">
        <v>1</v>
      </c>
      <c r="P7" s="17" t="s">
        <v>1</v>
      </c>
      <c r="Q7" s="17" t="s">
        <v>1</v>
      </c>
      <c r="R7" s="17" t="s">
        <v>1</v>
      </c>
      <c r="S7" s="17" t="s">
        <v>1</v>
      </c>
      <c r="T7" s="17" t="s">
        <v>1</v>
      </c>
      <c r="U7" s="17" t="s">
        <v>1</v>
      </c>
      <c r="V7" s="17" t="s">
        <v>1</v>
      </c>
      <c r="W7" s="17" t="s">
        <v>1</v>
      </c>
      <c r="X7" s="17" t="s">
        <v>1</v>
      </c>
      <c r="Y7" s="17" t="s">
        <v>1</v>
      </c>
      <c r="Z7" s="18" t="s">
        <v>1</v>
      </c>
    </row>
    <row r="8" spans="1:38" ht="12.75">
      <c r="A8" s="46">
        <v>10024</v>
      </c>
      <c r="B8" s="93" t="s">
        <v>2</v>
      </c>
      <c r="C8" s="62">
        <v>119170.355</v>
      </c>
      <c r="D8" s="62">
        <v>117924.692</v>
      </c>
      <c r="E8" s="62">
        <v>154105.69</v>
      </c>
      <c r="F8" s="62">
        <v>134621.352</v>
      </c>
      <c r="G8" s="62">
        <v>117907.379</v>
      </c>
      <c r="H8" s="62">
        <v>123252.19</v>
      </c>
      <c r="I8" s="62">
        <v>117819.937</v>
      </c>
      <c r="J8" s="62">
        <v>169072.815</v>
      </c>
      <c r="K8" s="62">
        <v>193445.006</v>
      </c>
      <c r="L8" s="62">
        <v>234168.017</v>
      </c>
      <c r="M8" s="62">
        <v>190234.863</v>
      </c>
      <c r="N8" s="62">
        <v>129798.359</v>
      </c>
      <c r="O8" s="62">
        <v>118779.24281996649</v>
      </c>
      <c r="P8" s="62">
        <v>121806.30384262942</v>
      </c>
      <c r="Q8" s="62">
        <v>147610.99240050555</v>
      </c>
      <c r="R8" s="62">
        <v>151173.4599924462</v>
      </c>
      <c r="S8" s="62">
        <v>120916.15857021348</v>
      </c>
      <c r="T8" s="62">
        <v>119006.15852098555</v>
      </c>
      <c r="U8" s="62">
        <v>126332.41099080331</v>
      </c>
      <c r="V8" s="62">
        <v>166436.12229021481</v>
      </c>
      <c r="W8" s="62">
        <v>205664.48238348085</v>
      </c>
      <c r="X8" s="62">
        <v>231073.57203249523</v>
      </c>
      <c r="Y8" s="62">
        <v>193533.56870255974</v>
      </c>
      <c r="Z8" s="63">
        <v>132902.4008405677</v>
      </c>
      <c r="AA8" s="21"/>
      <c r="AB8" s="9"/>
      <c r="AC8" s="9"/>
      <c r="AD8" s="41"/>
      <c r="AF8" s="9"/>
      <c r="AI8" s="29"/>
      <c r="AJ8" s="29"/>
      <c r="AK8" s="29"/>
      <c r="AL8" s="29"/>
    </row>
    <row r="9" spans="1:38" s="7" customFormat="1" ht="12.75">
      <c r="A9" s="13">
        <v>10103</v>
      </c>
      <c r="B9" s="94" t="s">
        <v>3</v>
      </c>
      <c r="C9" s="12">
        <v>361244.044</v>
      </c>
      <c r="D9" s="12">
        <v>403012.625</v>
      </c>
      <c r="E9" s="12">
        <v>498182.413</v>
      </c>
      <c r="F9" s="12">
        <v>448993.981</v>
      </c>
      <c r="G9" s="12">
        <v>421862.372</v>
      </c>
      <c r="H9" s="12">
        <v>421421.125</v>
      </c>
      <c r="I9" s="12">
        <v>362665.274</v>
      </c>
      <c r="J9" s="12">
        <v>335084.655</v>
      </c>
      <c r="K9" s="12">
        <v>329641.899</v>
      </c>
      <c r="L9" s="12">
        <v>392489.318</v>
      </c>
      <c r="M9" s="12">
        <v>377416.167</v>
      </c>
      <c r="N9" s="12">
        <v>323770.93</v>
      </c>
      <c r="O9" s="12">
        <v>348082</v>
      </c>
      <c r="P9" s="12">
        <v>416675</v>
      </c>
      <c r="Q9" s="12">
        <v>489207.03</v>
      </c>
      <c r="R9" s="12">
        <v>483050.002982816</v>
      </c>
      <c r="S9" s="12">
        <v>422780.37297950126</v>
      </c>
      <c r="T9" s="12">
        <v>408548.81</v>
      </c>
      <c r="U9" s="12">
        <v>358936.69</v>
      </c>
      <c r="V9" s="12">
        <v>346322.41</v>
      </c>
      <c r="W9" s="12">
        <v>330196.34</v>
      </c>
      <c r="X9" s="12">
        <v>365007.16</v>
      </c>
      <c r="Y9" s="12">
        <v>367977.88</v>
      </c>
      <c r="Z9" s="15">
        <v>335236.31</v>
      </c>
      <c r="AA9" s="21"/>
      <c r="AB9" s="9"/>
      <c r="AC9" s="9"/>
      <c r="AD9" s="41"/>
      <c r="AE9" s="3"/>
      <c r="AF9" s="9"/>
      <c r="AG9" s="3"/>
      <c r="AH9" s="3"/>
      <c r="AI9" s="29"/>
      <c r="AJ9" s="29"/>
      <c r="AK9" s="29"/>
      <c r="AL9" s="29"/>
    </row>
    <row r="10" spans="1:38" ht="12.75">
      <c r="A10" s="87">
        <v>10105</v>
      </c>
      <c r="B10" s="95" t="s">
        <v>4</v>
      </c>
      <c r="C10" s="52">
        <v>103405.547</v>
      </c>
      <c r="D10" s="52">
        <v>106982.575</v>
      </c>
      <c r="E10" s="52">
        <v>112997.398</v>
      </c>
      <c r="F10" s="52">
        <v>110250.881</v>
      </c>
      <c r="G10" s="52">
        <v>103479.503</v>
      </c>
      <c r="H10" s="52">
        <v>111474.766</v>
      </c>
      <c r="I10" s="52">
        <v>99599.867</v>
      </c>
      <c r="J10" s="52">
        <v>80600.718</v>
      </c>
      <c r="K10" s="52">
        <v>81580.087</v>
      </c>
      <c r="L10" s="52">
        <v>83309.311</v>
      </c>
      <c r="M10" s="52">
        <v>81779.324</v>
      </c>
      <c r="N10" s="52">
        <v>77715.025</v>
      </c>
      <c r="O10" s="52">
        <v>69035.75667432</v>
      </c>
      <c r="P10" s="52">
        <v>69824.78318880001</v>
      </c>
      <c r="Q10" s="52">
        <v>74818.3030632</v>
      </c>
      <c r="R10" s="52">
        <v>76642.47217200001</v>
      </c>
      <c r="S10" s="52">
        <v>70177.85713199999</v>
      </c>
      <c r="T10" s="52">
        <v>74380.10738184</v>
      </c>
      <c r="U10" s="52">
        <v>70323.80083919999</v>
      </c>
      <c r="V10" s="52">
        <v>68038.96300296001</v>
      </c>
      <c r="W10" s="52">
        <v>66383.8099992</v>
      </c>
      <c r="X10" s="52">
        <v>68054.1035592</v>
      </c>
      <c r="Y10" s="52">
        <v>68081.43089496001</v>
      </c>
      <c r="Z10" s="53">
        <v>66380.5488888</v>
      </c>
      <c r="AA10" s="21"/>
      <c r="AB10" s="9"/>
      <c r="AC10" s="9"/>
      <c r="AD10" s="41"/>
      <c r="AF10" s="9"/>
      <c r="AI10" s="29"/>
      <c r="AJ10" s="29"/>
      <c r="AK10" s="29"/>
      <c r="AL10" s="29"/>
    </row>
    <row r="11" spans="1:38" s="7" customFormat="1" ht="12.75">
      <c r="A11" s="13">
        <v>10123</v>
      </c>
      <c r="B11" s="94" t="s">
        <v>5</v>
      </c>
      <c r="C11" s="12">
        <v>386677.316</v>
      </c>
      <c r="D11" s="12">
        <v>392043.82</v>
      </c>
      <c r="E11" s="12">
        <v>435309.213</v>
      </c>
      <c r="F11" s="12">
        <v>410079.998</v>
      </c>
      <c r="G11" s="12">
        <v>398794.492</v>
      </c>
      <c r="H11" s="12">
        <v>423263.687</v>
      </c>
      <c r="I11" s="12">
        <v>402579.626</v>
      </c>
      <c r="J11" s="12">
        <v>395296.32</v>
      </c>
      <c r="K11" s="12">
        <v>396315.844</v>
      </c>
      <c r="L11" s="12">
        <v>412798.886</v>
      </c>
      <c r="M11" s="12">
        <v>404203.185</v>
      </c>
      <c r="N11" s="12">
        <v>376200.272</v>
      </c>
      <c r="O11" s="12">
        <v>376063.8607043343</v>
      </c>
      <c r="P11" s="12">
        <v>388851.68266141176</v>
      </c>
      <c r="Q11" s="12">
        <v>425946.7562800971</v>
      </c>
      <c r="R11" s="12">
        <v>424680.0539386845</v>
      </c>
      <c r="S11" s="12">
        <v>372412.6804052099</v>
      </c>
      <c r="T11" s="12">
        <v>399068.3605513119</v>
      </c>
      <c r="U11" s="12">
        <v>359392.2550831151</v>
      </c>
      <c r="V11" s="12">
        <v>366319.90600862866</v>
      </c>
      <c r="W11" s="12">
        <v>349355.9944973665</v>
      </c>
      <c r="X11" s="12">
        <v>361833.1844001408</v>
      </c>
      <c r="Y11" s="12">
        <v>360720.9549782333</v>
      </c>
      <c r="Z11" s="15">
        <v>347703.3037530372</v>
      </c>
      <c r="AA11" s="21"/>
      <c r="AB11" s="9"/>
      <c r="AC11" s="9"/>
      <c r="AD11" s="41"/>
      <c r="AE11" s="3"/>
      <c r="AF11" s="9"/>
      <c r="AG11" s="3"/>
      <c r="AH11" s="3"/>
      <c r="AI11" s="29"/>
      <c r="AJ11" s="29"/>
      <c r="AK11" s="29"/>
      <c r="AL11" s="29"/>
    </row>
    <row r="12" spans="1:38" ht="12.75">
      <c r="A12" s="87">
        <v>10157</v>
      </c>
      <c r="B12" s="95" t="s">
        <v>6</v>
      </c>
      <c r="C12" s="52">
        <v>50808.125</v>
      </c>
      <c r="D12" s="52">
        <v>56064.244</v>
      </c>
      <c r="E12" s="52">
        <v>69042.038</v>
      </c>
      <c r="F12" s="52">
        <v>61807.576</v>
      </c>
      <c r="G12" s="52">
        <v>57716.06</v>
      </c>
      <c r="H12" s="52">
        <v>60133.09</v>
      </c>
      <c r="I12" s="52">
        <v>51658.143</v>
      </c>
      <c r="J12" s="52">
        <v>47558.106</v>
      </c>
      <c r="K12" s="52">
        <v>45426.616</v>
      </c>
      <c r="L12" s="52">
        <v>51131.841</v>
      </c>
      <c r="M12" s="52">
        <v>50614.828</v>
      </c>
      <c r="N12" s="52">
        <v>45567.532</v>
      </c>
      <c r="O12" s="52">
        <v>63372.98</v>
      </c>
      <c r="P12" s="52">
        <v>72478.375</v>
      </c>
      <c r="Q12" s="52">
        <v>80824.992</v>
      </c>
      <c r="R12" s="52">
        <v>78454.203</v>
      </c>
      <c r="S12" s="52">
        <v>72302.898</v>
      </c>
      <c r="T12" s="52">
        <v>69360.742</v>
      </c>
      <c r="U12" s="52">
        <v>67069.75</v>
      </c>
      <c r="V12" s="52">
        <v>62318.418</v>
      </c>
      <c r="W12" s="52">
        <v>61237.711</v>
      </c>
      <c r="X12" s="52">
        <v>65658.359</v>
      </c>
      <c r="Y12" s="52">
        <v>65700.813</v>
      </c>
      <c r="Z12" s="53">
        <v>59885.691</v>
      </c>
      <c r="AA12" s="21"/>
      <c r="AB12" s="9"/>
      <c r="AC12" s="9"/>
      <c r="AD12" s="41"/>
      <c r="AF12" s="9"/>
      <c r="AI12" s="29"/>
      <c r="AJ12" s="29"/>
      <c r="AK12" s="29"/>
      <c r="AL12" s="29"/>
    </row>
    <row r="13" spans="1:38" s="7" customFormat="1" ht="12.75">
      <c r="A13" s="13">
        <v>10170</v>
      </c>
      <c r="B13" s="94" t="s">
        <v>7</v>
      </c>
      <c r="C13" s="12">
        <f>199416404/1000</f>
        <v>199416.404</v>
      </c>
      <c r="D13" s="12">
        <f>212260052/1000</f>
        <v>212260.052</v>
      </c>
      <c r="E13" s="12">
        <f>258759561/1000</f>
        <v>258759.561</v>
      </c>
      <c r="F13" s="12">
        <f>236856643/1000</f>
        <v>236856.643</v>
      </c>
      <c r="G13" s="12">
        <f>217829849/1000</f>
        <v>217829.849</v>
      </c>
      <c r="H13" s="12">
        <f>206094998/1000</f>
        <v>206094.998</v>
      </c>
      <c r="I13" s="12">
        <f>196532394/1000</f>
        <v>196532.394</v>
      </c>
      <c r="J13" s="12">
        <f>183404036/1000</f>
        <v>183404.036</v>
      </c>
      <c r="K13" s="12">
        <f>177002352/1000</f>
        <v>177002.352</v>
      </c>
      <c r="L13" s="12">
        <f>198696095/1000</f>
        <v>198696.095</v>
      </c>
      <c r="M13" s="12">
        <f>191631435/1000</f>
        <v>191631.435</v>
      </c>
      <c r="N13" s="12">
        <f>172023598/1000</f>
        <v>172023.598</v>
      </c>
      <c r="O13" s="12">
        <v>195636.30424049267</v>
      </c>
      <c r="P13" s="12">
        <v>209758.9830666634</v>
      </c>
      <c r="Q13" s="12">
        <v>251534.34769117416</v>
      </c>
      <c r="R13" s="12">
        <v>248924.51569077704</v>
      </c>
      <c r="S13" s="12">
        <v>212436.56294928215</v>
      </c>
      <c r="T13" s="12">
        <v>218564.6365334743</v>
      </c>
      <c r="U13" s="12">
        <v>197364.90194358656</v>
      </c>
      <c r="V13" s="12">
        <v>189791.02926007923</v>
      </c>
      <c r="W13" s="12">
        <v>180060.11968389817</v>
      </c>
      <c r="X13" s="12">
        <v>189162.38044807827</v>
      </c>
      <c r="Y13" s="12">
        <v>189210.29468691908</v>
      </c>
      <c r="Z13" s="15">
        <v>167382.94708819586</v>
      </c>
      <c r="AA13" s="21"/>
      <c r="AB13" s="9"/>
      <c r="AC13" s="9"/>
      <c r="AD13" s="41"/>
      <c r="AE13" s="3"/>
      <c r="AF13" s="9"/>
      <c r="AG13" s="3"/>
      <c r="AH13" s="3"/>
      <c r="AI13" s="29"/>
      <c r="AJ13" s="29"/>
      <c r="AK13" s="29"/>
      <c r="AL13" s="29"/>
    </row>
    <row r="14" spans="1:38" ht="12.75">
      <c r="A14" s="87">
        <v>10183</v>
      </c>
      <c r="B14" s="95" t="s">
        <v>8</v>
      </c>
      <c r="C14" s="52">
        <v>79620.254</v>
      </c>
      <c r="D14" s="52">
        <v>76825.449</v>
      </c>
      <c r="E14" s="52">
        <v>91081.75</v>
      </c>
      <c r="F14" s="52">
        <v>83934.727</v>
      </c>
      <c r="G14" s="52">
        <v>73469.504</v>
      </c>
      <c r="H14" s="52">
        <v>74147.439</v>
      </c>
      <c r="I14" s="52">
        <v>71988.93</v>
      </c>
      <c r="J14" s="52">
        <v>90128.374</v>
      </c>
      <c r="K14" s="52">
        <v>102500.278</v>
      </c>
      <c r="L14" s="52">
        <v>124340.376</v>
      </c>
      <c r="M14" s="52">
        <v>117424.598</v>
      </c>
      <c r="N14" s="52">
        <v>91293.59</v>
      </c>
      <c r="O14" s="52">
        <v>82465.96209111926</v>
      </c>
      <c r="P14" s="52">
        <v>79436.87279459472</v>
      </c>
      <c r="Q14" s="52">
        <v>92960.99550677571</v>
      </c>
      <c r="R14" s="52">
        <v>94245.3403642756</v>
      </c>
      <c r="S14" s="52">
        <v>76596.37603788177</v>
      </c>
      <c r="T14" s="52">
        <v>73998.83298060676</v>
      </c>
      <c r="U14" s="52">
        <v>74399.45436875307</v>
      </c>
      <c r="V14" s="52">
        <v>88886.75259334379</v>
      </c>
      <c r="W14" s="52">
        <v>105122.58972086849</v>
      </c>
      <c r="X14" s="52">
        <v>123474.5337809905</v>
      </c>
      <c r="Y14" s="52">
        <v>119735.66392083476</v>
      </c>
      <c r="Z14" s="53">
        <v>91801.55378222409</v>
      </c>
      <c r="AA14" s="21"/>
      <c r="AB14" s="9"/>
      <c r="AC14" s="9"/>
      <c r="AD14" s="41"/>
      <c r="AF14" s="9"/>
      <c r="AI14" s="29"/>
      <c r="AJ14" s="29"/>
      <c r="AK14" s="29"/>
      <c r="AL14" s="29"/>
    </row>
    <row r="15" spans="1:38" s="7" customFormat="1" ht="12.75">
      <c r="A15" s="13">
        <v>10191</v>
      </c>
      <c r="B15" s="94" t="s">
        <v>9</v>
      </c>
      <c r="C15" s="12">
        <v>94420.172495239</v>
      </c>
      <c r="D15" s="12">
        <v>108672.85699269401</v>
      </c>
      <c r="E15" s="12">
        <v>125046.920106536</v>
      </c>
      <c r="F15" s="12">
        <v>116760.78816761801</v>
      </c>
      <c r="G15" s="12">
        <v>112001.74897222701</v>
      </c>
      <c r="H15" s="12">
        <v>112679.084816572</v>
      </c>
      <c r="I15" s="12">
        <v>97483.26831525</v>
      </c>
      <c r="J15" s="12">
        <v>86232.289987718</v>
      </c>
      <c r="K15" s="12">
        <v>80824.808501025</v>
      </c>
      <c r="L15" s="12">
        <v>82130.533657369</v>
      </c>
      <c r="M15" s="12">
        <v>82763.671151944</v>
      </c>
      <c r="N15" s="12">
        <v>77207.99244397301</v>
      </c>
      <c r="O15" s="12">
        <v>84311.3479248</v>
      </c>
      <c r="P15" s="12">
        <v>95488.57382399999</v>
      </c>
      <c r="Q15" s="12">
        <v>113847.7484712</v>
      </c>
      <c r="R15" s="12">
        <v>119747.93154959999</v>
      </c>
      <c r="S15" s="12">
        <v>111094.52910479999</v>
      </c>
      <c r="T15" s="12">
        <v>107471.51535600002</v>
      </c>
      <c r="U15" s="12">
        <v>100276.7238</v>
      </c>
      <c r="V15" s="12">
        <v>90183.0380352</v>
      </c>
      <c r="W15" s="12">
        <v>82368.945144</v>
      </c>
      <c r="X15" s="12">
        <v>79390.3105104</v>
      </c>
      <c r="Y15" s="12">
        <v>78870.2750448</v>
      </c>
      <c r="Z15" s="15">
        <v>77995.996776</v>
      </c>
      <c r="AA15" s="21"/>
      <c r="AB15" s="9"/>
      <c r="AC15" s="9"/>
      <c r="AD15" s="41"/>
      <c r="AE15" s="3"/>
      <c r="AF15" s="9"/>
      <c r="AG15" s="3"/>
      <c r="AH15" s="3"/>
      <c r="AI15" s="29"/>
      <c r="AJ15" s="29"/>
      <c r="AK15" s="29"/>
      <c r="AL15" s="29"/>
    </row>
    <row r="16" spans="1:38" s="7" customFormat="1" ht="12.75">
      <c r="A16" s="87">
        <v>10204</v>
      </c>
      <c r="B16" s="95" t="s">
        <v>10</v>
      </c>
      <c r="C16" s="52">
        <v>53853.846</v>
      </c>
      <c r="D16" s="52">
        <v>57737.248</v>
      </c>
      <c r="E16" s="52">
        <v>73573.019</v>
      </c>
      <c r="F16" s="52">
        <v>69976.967</v>
      </c>
      <c r="G16" s="52">
        <v>62583.606</v>
      </c>
      <c r="H16" s="52">
        <v>62921.835</v>
      </c>
      <c r="I16" s="52">
        <v>51982.586</v>
      </c>
      <c r="J16" s="52">
        <v>48622.175</v>
      </c>
      <c r="K16" s="52">
        <v>47719.417</v>
      </c>
      <c r="L16" s="52">
        <v>57850.676</v>
      </c>
      <c r="M16" s="52">
        <v>54352.28</v>
      </c>
      <c r="N16" s="52">
        <v>47741.81</v>
      </c>
      <c r="O16" s="52">
        <v>51445.53</v>
      </c>
      <c r="P16" s="52">
        <v>60489.93</v>
      </c>
      <c r="Q16" s="52">
        <v>75399.51</v>
      </c>
      <c r="R16" s="52">
        <v>74612.49</v>
      </c>
      <c r="S16" s="52">
        <v>68207.04</v>
      </c>
      <c r="T16" s="52">
        <v>61936.36</v>
      </c>
      <c r="U16" s="52">
        <v>52267.32</v>
      </c>
      <c r="V16" s="52">
        <v>48975.62</v>
      </c>
      <c r="W16" s="52">
        <v>49710.51</v>
      </c>
      <c r="X16" s="52">
        <v>55367.04</v>
      </c>
      <c r="Y16" s="52">
        <v>53501.71</v>
      </c>
      <c r="Z16" s="53">
        <v>47867.28</v>
      </c>
      <c r="AA16" s="21"/>
      <c r="AB16" s="9"/>
      <c r="AC16" s="9"/>
      <c r="AD16" s="41"/>
      <c r="AE16" s="3"/>
      <c r="AF16" s="9"/>
      <c r="AG16" s="3"/>
      <c r="AH16" s="3"/>
      <c r="AI16" s="29"/>
      <c r="AJ16" s="29"/>
      <c r="AK16" s="29"/>
      <c r="AL16" s="29"/>
    </row>
    <row r="17" spans="1:38" s="7" customFormat="1" ht="12.75">
      <c r="A17" s="13">
        <v>10237</v>
      </c>
      <c r="B17" s="94" t="s">
        <v>11</v>
      </c>
      <c r="C17" s="12">
        <v>79357.392862749</v>
      </c>
      <c r="D17" s="12">
        <v>86820.91563237799</v>
      </c>
      <c r="E17" s="12">
        <v>106364.61898552</v>
      </c>
      <c r="F17" s="12">
        <v>95583.177903415</v>
      </c>
      <c r="G17" s="12">
        <v>96007.484861518</v>
      </c>
      <c r="H17" s="12">
        <v>94424.571674902</v>
      </c>
      <c r="I17" s="12">
        <v>78654.30869774001</v>
      </c>
      <c r="J17" s="12">
        <v>65640.619813279</v>
      </c>
      <c r="K17" s="12">
        <v>63621.178287343006</v>
      </c>
      <c r="L17" s="12">
        <v>69557.77207424199</v>
      </c>
      <c r="M17" s="12">
        <v>69378.971225843</v>
      </c>
      <c r="N17" s="12">
        <v>64412.756647032</v>
      </c>
      <c r="O17" s="12">
        <v>74910.734</v>
      </c>
      <c r="P17" s="12">
        <v>89518.664</v>
      </c>
      <c r="Q17" s="12">
        <v>104627.38</v>
      </c>
      <c r="R17" s="12">
        <v>104749.77</v>
      </c>
      <c r="S17" s="12">
        <v>94258.07</v>
      </c>
      <c r="T17" s="12">
        <v>87224.461</v>
      </c>
      <c r="U17" s="12">
        <v>78430</v>
      </c>
      <c r="V17" s="12">
        <v>67158.859</v>
      </c>
      <c r="W17" s="12">
        <v>65747.055</v>
      </c>
      <c r="X17" s="12">
        <v>66780.938</v>
      </c>
      <c r="Y17" s="12">
        <v>69348.07</v>
      </c>
      <c r="Z17" s="15">
        <v>65941.047</v>
      </c>
      <c r="AA17" s="21"/>
      <c r="AB17" s="9"/>
      <c r="AC17" s="9"/>
      <c r="AD17" s="41"/>
      <c r="AF17" s="21"/>
      <c r="AI17" s="33"/>
      <c r="AJ17" s="33"/>
      <c r="AK17" s="33"/>
      <c r="AL17" s="33"/>
    </row>
    <row r="18" spans="1:38" s="7" customFormat="1" ht="12.75">
      <c r="A18" s="87">
        <v>10286</v>
      </c>
      <c r="B18" s="95" t="s">
        <v>35</v>
      </c>
      <c r="C18" s="52">
        <v>47442.296</v>
      </c>
      <c r="D18" s="52">
        <v>56155.533</v>
      </c>
      <c r="E18" s="52">
        <v>72610.295</v>
      </c>
      <c r="F18" s="52">
        <v>68497.407</v>
      </c>
      <c r="G18" s="52">
        <v>63068.647</v>
      </c>
      <c r="H18" s="52">
        <v>52866.683</v>
      </c>
      <c r="I18" s="52">
        <v>40041.496</v>
      </c>
      <c r="J18" s="52">
        <v>42633.576</v>
      </c>
      <c r="K18" s="52">
        <v>44913.186</v>
      </c>
      <c r="L18" s="52">
        <v>55803.412</v>
      </c>
      <c r="M18" s="52">
        <v>51365.029</v>
      </c>
      <c r="N18" s="52">
        <v>41858.319</v>
      </c>
      <c r="O18" s="52">
        <v>46260</v>
      </c>
      <c r="P18" s="52">
        <v>56727</v>
      </c>
      <c r="Q18" s="52">
        <v>73953</v>
      </c>
      <c r="R18" s="52">
        <v>73807</v>
      </c>
      <c r="S18" s="52">
        <v>61860</v>
      </c>
      <c r="T18" s="52">
        <v>52203</v>
      </c>
      <c r="U18" s="52">
        <v>42700</v>
      </c>
      <c r="V18" s="52">
        <v>43713</v>
      </c>
      <c r="W18" s="52">
        <v>48645</v>
      </c>
      <c r="X18" s="52">
        <v>58180</v>
      </c>
      <c r="Y18" s="52">
        <v>56059</v>
      </c>
      <c r="Z18" s="53">
        <v>45893</v>
      </c>
      <c r="AA18" s="21"/>
      <c r="AB18" s="9"/>
      <c r="AC18" s="9"/>
      <c r="AD18" s="41"/>
      <c r="AF18" s="21"/>
      <c r="AI18" s="33"/>
      <c r="AJ18" s="33"/>
      <c r="AK18" s="33"/>
      <c r="AL18" s="33"/>
    </row>
    <row r="19" spans="1:38" s="7" customFormat="1" ht="12.75">
      <c r="A19" s="13">
        <v>10294</v>
      </c>
      <c r="B19" s="94" t="s">
        <v>12</v>
      </c>
      <c r="C19" s="12">
        <v>24300.576591062</v>
      </c>
      <c r="D19" s="12">
        <v>30001.769556288</v>
      </c>
      <c r="E19" s="12">
        <v>36104.983093684</v>
      </c>
      <c r="F19" s="12">
        <v>32652.013805689</v>
      </c>
      <c r="G19" s="12">
        <v>32545.483317809</v>
      </c>
      <c r="H19" s="12">
        <v>31958.183433855</v>
      </c>
      <c r="I19" s="12">
        <v>26445.295211027</v>
      </c>
      <c r="J19" s="12">
        <v>20919.000374556002</v>
      </c>
      <c r="K19" s="12">
        <v>18428.72607785</v>
      </c>
      <c r="L19" s="12">
        <v>18542.595176622</v>
      </c>
      <c r="M19" s="12">
        <v>19133.968327263003</v>
      </c>
      <c r="N19" s="12">
        <v>19081.265459387</v>
      </c>
      <c r="O19" s="12">
        <v>23766.67</v>
      </c>
      <c r="P19" s="12">
        <v>32768.81</v>
      </c>
      <c r="Q19" s="12">
        <v>37636.02</v>
      </c>
      <c r="R19" s="12">
        <v>37210.3</v>
      </c>
      <c r="S19" s="12">
        <v>33288.11</v>
      </c>
      <c r="T19" s="12">
        <v>31644.31</v>
      </c>
      <c r="U19" s="12">
        <v>25303.78</v>
      </c>
      <c r="V19" s="12">
        <v>20615.21</v>
      </c>
      <c r="W19" s="12">
        <v>18875.74</v>
      </c>
      <c r="X19" s="12">
        <v>19882.15</v>
      </c>
      <c r="Y19" s="12">
        <v>19949.46</v>
      </c>
      <c r="Z19" s="15">
        <v>22083.5</v>
      </c>
      <c r="AA19" s="21"/>
      <c r="AB19" s="9"/>
      <c r="AC19" s="9"/>
      <c r="AD19" s="41"/>
      <c r="AF19" s="21"/>
      <c r="AI19" s="33"/>
      <c r="AJ19" s="33"/>
      <c r="AK19" s="33"/>
      <c r="AL19" s="33"/>
    </row>
    <row r="20" spans="1:38" s="7" customFormat="1" ht="12.75">
      <c r="A20" s="87">
        <v>10306</v>
      </c>
      <c r="B20" s="95" t="s">
        <v>13</v>
      </c>
      <c r="C20" s="52">
        <v>81737</v>
      </c>
      <c r="D20" s="52">
        <v>87616</v>
      </c>
      <c r="E20" s="52">
        <v>96272</v>
      </c>
      <c r="F20" s="52">
        <v>94088</v>
      </c>
      <c r="G20" s="52">
        <v>83001</v>
      </c>
      <c r="H20" s="52">
        <v>85904</v>
      </c>
      <c r="I20" s="52">
        <v>77395</v>
      </c>
      <c r="J20" s="52">
        <v>78959</v>
      </c>
      <c r="K20" s="52">
        <v>73636</v>
      </c>
      <c r="L20" s="52">
        <v>76487</v>
      </c>
      <c r="M20" s="52">
        <v>75614</v>
      </c>
      <c r="N20" s="52">
        <v>72870</v>
      </c>
      <c r="O20" s="52">
        <v>82068.11</v>
      </c>
      <c r="P20" s="52">
        <v>87947.72</v>
      </c>
      <c r="Q20" s="52">
        <v>96603.8</v>
      </c>
      <c r="R20" s="52">
        <v>91217.29</v>
      </c>
      <c r="S20" s="52">
        <v>83129</v>
      </c>
      <c r="T20" s="52">
        <v>83038.73</v>
      </c>
      <c r="U20" s="52">
        <v>74628.91</v>
      </c>
      <c r="V20" s="52">
        <v>76089.63</v>
      </c>
      <c r="W20" s="52">
        <v>70867.73</v>
      </c>
      <c r="X20" s="52">
        <v>73617.87</v>
      </c>
      <c r="Y20" s="52">
        <v>72744.16</v>
      </c>
      <c r="Z20" s="53">
        <v>70104.16</v>
      </c>
      <c r="AA20" s="21"/>
      <c r="AB20" s="9"/>
      <c r="AC20" s="9"/>
      <c r="AD20" s="41"/>
      <c r="AF20" s="21"/>
      <c r="AI20" s="33"/>
      <c r="AJ20" s="33"/>
      <c r="AK20" s="33"/>
      <c r="AL20" s="33"/>
    </row>
    <row r="21" spans="1:38" s="7" customFormat="1" ht="12.75">
      <c r="A21" s="13">
        <v>10349</v>
      </c>
      <c r="B21" s="94" t="s">
        <v>14</v>
      </c>
      <c r="C21" s="12">
        <v>782311.2950000003</v>
      </c>
      <c r="D21" s="12">
        <v>842692.0430000005</v>
      </c>
      <c r="E21" s="12">
        <v>976459.2960000007</v>
      </c>
      <c r="F21" s="12">
        <v>937756.5680000004</v>
      </c>
      <c r="G21" s="12">
        <v>874135.719</v>
      </c>
      <c r="H21" s="12">
        <v>874610.5379999998</v>
      </c>
      <c r="I21" s="12">
        <v>784546.5280000003</v>
      </c>
      <c r="J21" s="12">
        <v>723971.5870000011</v>
      </c>
      <c r="K21" s="12">
        <v>700050.827000001</v>
      </c>
      <c r="L21" s="12">
        <v>763088.6849999988</v>
      </c>
      <c r="M21" s="12">
        <v>748828.1860000018</v>
      </c>
      <c r="N21" s="12">
        <v>692606.8580000018</v>
      </c>
      <c r="O21" s="12">
        <v>788901</v>
      </c>
      <c r="P21" s="12">
        <v>845404</v>
      </c>
      <c r="Q21" s="12">
        <v>954017</v>
      </c>
      <c r="R21" s="12">
        <v>948378</v>
      </c>
      <c r="S21" s="12">
        <v>866632</v>
      </c>
      <c r="T21" s="12">
        <v>867075</v>
      </c>
      <c r="U21" s="12">
        <v>777771</v>
      </c>
      <c r="V21" s="12">
        <v>747706</v>
      </c>
      <c r="W21" s="12">
        <v>708921</v>
      </c>
      <c r="X21" s="12">
        <v>741031</v>
      </c>
      <c r="Y21" s="12">
        <v>743152</v>
      </c>
      <c r="Z21" s="15">
        <v>716528</v>
      </c>
      <c r="AA21" s="21"/>
      <c r="AB21" s="9"/>
      <c r="AC21" s="9"/>
      <c r="AD21" s="41"/>
      <c r="AF21" s="21"/>
      <c r="AI21" s="33"/>
      <c r="AJ21" s="33"/>
      <c r="AK21" s="33"/>
      <c r="AL21" s="33"/>
    </row>
    <row r="22" spans="1:38" s="7" customFormat="1" ht="12.75">
      <c r="A22" s="87">
        <v>10354</v>
      </c>
      <c r="B22" s="95" t="s">
        <v>15</v>
      </c>
      <c r="C22" s="52">
        <v>538120.9954349541</v>
      </c>
      <c r="D22" s="52">
        <v>614360.8656564619</v>
      </c>
      <c r="E22" s="52">
        <v>738352.305988188</v>
      </c>
      <c r="F22" s="52">
        <v>679289.574959634</v>
      </c>
      <c r="G22" s="52">
        <v>639671.212367586</v>
      </c>
      <c r="H22" s="52">
        <v>632281.474428587</v>
      </c>
      <c r="I22" s="52">
        <v>542191.463942938</v>
      </c>
      <c r="J22" s="52">
        <v>471725.49860760896</v>
      </c>
      <c r="K22" s="52">
        <v>457246.887289217</v>
      </c>
      <c r="L22" s="52">
        <v>492251.064817786</v>
      </c>
      <c r="M22" s="52">
        <v>480535.247123114</v>
      </c>
      <c r="N22" s="52">
        <v>450426.891807469</v>
      </c>
      <c r="O22" s="52">
        <v>524051.99131607224</v>
      </c>
      <c r="P22" s="52">
        <v>607604.3521278854</v>
      </c>
      <c r="Q22" s="52">
        <v>715348.8499388951</v>
      </c>
      <c r="R22" s="52">
        <v>711129.0978356416</v>
      </c>
      <c r="S22" s="52">
        <v>594782.4659449926</v>
      </c>
      <c r="T22" s="52">
        <v>622619.5941740818</v>
      </c>
      <c r="U22" s="52">
        <v>515176.12350507494</v>
      </c>
      <c r="V22" s="52">
        <v>480175.3101991988</v>
      </c>
      <c r="W22" s="52">
        <v>452244.53743757884</v>
      </c>
      <c r="X22" s="52">
        <v>470531.8588226559</v>
      </c>
      <c r="Y22" s="52">
        <v>472469.07981095416</v>
      </c>
      <c r="Z22" s="53">
        <v>454529.38783011417</v>
      </c>
      <c r="AA22" s="21"/>
      <c r="AB22" s="9"/>
      <c r="AC22" s="9"/>
      <c r="AD22" s="41"/>
      <c r="AF22" s="21"/>
      <c r="AI22" s="33"/>
      <c r="AJ22" s="33"/>
      <c r="AK22" s="33"/>
      <c r="AL22" s="33"/>
    </row>
    <row r="23" spans="1:38" s="7" customFormat="1" ht="13.5" thickBot="1">
      <c r="A23" s="34">
        <v>10370</v>
      </c>
      <c r="B23" s="96" t="s">
        <v>16</v>
      </c>
      <c r="C23" s="37">
        <v>397087</v>
      </c>
      <c r="D23" s="37">
        <v>447662</v>
      </c>
      <c r="E23" s="37">
        <v>520581</v>
      </c>
      <c r="F23" s="37">
        <v>489361</v>
      </c>
      <c r="G23" s="37">
        <v>444701</v>
      </c>
      <c r="H23" s="37">
        <v>455462</v>
      </c>
      <c r="I23" s="37">
        <v>399130</v>
      </c>
      <c r="J23" s="37">
        <v>356619</v>
      </c>
      <c r="K23" s="37">
        <v>342445</v>
      </c>
      <c r="L23" s="37">
        <v>373302</v>
      </c>
      <c r="M23" s="37">
        <v>368928</v>
      </c>
      <c r="N23" s="37">
        <v>329892</v>
      </c>
      <c r="O23" s="37">
        <v>388120</v>
      </c>
      <c r="P23" s="37">
        <v>423320</v>
      </c>
      <c r="Q23" s="37">
        <v>503696</v>
      </c>
      <c r="R23" s="37">
        <v>490766</v>
      </c>
      <c r="S23" s="37">
        <v>447375</v>
      </c>
      <c r="T23" s="37">
        <v>436832</v>
      </c>
      <c r="U23" s="37">
        <v>390652</v>
      </c>
      <c r="V23" s="37">
        <v>362327</v>
      </c>
      <c r="W23" s="37">
        <v>339790</v>
      </c>
      <c r="X23" s="37">
        <v>345894</v>
      </c>
      <c r="Y23" s="37">
        <v>355033</v>
      </c>
      <c r="Z23" s="38">
        <v>335208</v>
      </c>
      <c r="AA23" s="21"/>
      <c r="AB23" s="9"/>
      <c r="AC23" s="9"/>
      <c r="AD23" s="41"/>
      <c r="AF23" s="21"/>
      <c r="AI23" s="33"/>
      <c r="AJ23" s="33"/>
      <c r="AK23" s="33"/>
      <c r="AL23" s="33"/>
    </row>
    <row r="25" spans="1:27" ht="12.75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11"/>
    </row>
    <row r="26" spans="1:27" ht="12.75">
      <c r="A26" s="3" t="s">
        <v>25</v>
      </c>
      <c r="N26" s="11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11"/>
    </row>
    <row r="27" spans="1:27" ht="12.75">
      <c r="A27" s="3" t="s">
        <v>23</v>
      </c>
      <c r="N27" s="11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11"/>
    </row>
    <row r="28" spans="1:27" ht="12.75">
      <c r="A28" s="3" t="s">
        <v>24</v>
      </c>
      <c r="N28" s="11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11"/>
    </row>
    <row r="29" spans="1:27" ht="12.75">
      <c r="A29" s="3" t="s">
        <v>19</v>
      </c>
      <c r="N29" s="11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11"/>
    </row>
    <row r="30" spans="1:27" ht="12.75">
      <c r="A30" s="3" t="s">
        <v>20</v>
      </c>
      <c r="N30" s="11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11"/>
    </row>
    <row r="31" spans="1:27" ht="12.75">
      <c r="A31" s="3" t="s">
        <v>21</v>
      </c>
      <c r="N31" s="1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11"/>
    </row>
    <row r="32" spans="1:2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4:14" ht="12.75"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>
      <c r="A35"/>
      <c r="B35"/>
      <c r="C35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/>
      <c r="Q35"/>
      <c r="R35"/>
      <c r="S35"/>
      <c r="T35"/>
      <c r="U35" s="42"/>
      <c r="V35" s="42"/>
      <c r="W35" s="42"/>
      <c r="X35" s="42"/>
      <c r="Y35" s="42"/>
      <c r="Z35" s="42"/>
    </row>
    <row r="36" spans="1:2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>
      <c r="A37"/>
      <c r="B37"/>
      <c r="C37"/>
      <c r="D37"/>
      <c r="E37" s="58"/>
      <c r="F37"/>
      <c r="G37"/>
      <c r="H37"/>
      <c r="I37"/>
      <c r="J37"/>
      <c r="K37"/>
      <c r="L37"/>
      <c r="M37"/>
      <c r="N37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</sheetData>
  <autoFilter ref="A7:AL23"/>
  <mergeCells count="4">
    <mergeCell ref="A5:A7"/>
    <mergeCell ref="B5:B7"/>
    <mergeCell ref="C5:N5"/>
    <mergeCell ref="O5:Z5"/>
  </mergeCells>
  <printOptions/>
  <pageMargins left="0.75" right="0.75" top="1" bottom="1" header="0.5" footer="0.5"/>
  <pageSetup fitToHeight="1" fitToWidth="1" horizontalDpi="600" verticalDpi="600" orientation="landscape" scale="38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B8" sqref="B8:Z23"/>
    </sheetView>
  </sheetViews>
  <sheetFormatPr defaultColWidth="9.140625" defaultRowHeight="12.75"/>
  <cols>
    <col min="1" max="1" width="9.28125" style="3" bestFit="1" customWidth="1"/>
    <col min="2" max="2" width="22.28125" style="3" customWidth="1"/>
    <col min="3" max="26" width="10.7109375" style="3" customWidth="1"/>
    <col min="27" max="16384" width="9.140625" style="3" customWidth="1"/>
  </cols>
  <sheetData>
    <row r="1" spans="1:15" ht="18.75">
      <c r="A1" s="8" t="s">
        <v>27</v>
      </c>
      <c r="B1" s="1"/>
      <c r="C1" s="2"/>
      <c r="K1" s="6"/>
      <c r="M1" s="6"/>
      <c r="N1" s="7"/>
      <c r="O1" s="7"/>
    </row>
    <row r="2" spans="1:3" ht="15.75">
      <c r="A2" s="4" t="str">
        <f>'TRL Energy'!A2</f>
        <v>Prepared by BPA, July 19, 2019</v>
      </c>
      <c r="B2" s="1"/>
      <c r="C2" s="2"/>
    </row>
    <row r="3" spans="1:3" ht="12.75">
      <c r="A3" s="1"/>
      <c r="B3" s="1"/>
      <c r="C3" s="1"/>
    </row>
    <row r="4" spans="1:3" ht="13.5" thickBot="1">
      <c r="A4" s="1"/>
      <c r="B4" s="1"/>
      <c r="C4" s="1"/>
    </row>
    <row r="5" spans="1:26" s="7" customFormat="1" ht="13.5" thickBot="1">
      <c r="A5" s="64" t="s">
        <v>0</v>
      </c>
      <c r="B5" s="67" t="s">
        <v>22</v>
      </c>
      <c r="C5" s="73" t="s">
        <v>32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3" t="s">
        <v>31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5"/>
    </row>
    <row r="6" spans="1:26" s="7" customFormat="1" ht="12.75">
      <c r="A6" s="65"/>
      <c r="B6" s="68"/>
      <c r="C6" s="30">
        <v>43009</v>
      </c>
      <c r="D6" s="31">
        <v>43040</v>
      </c>
      <c r="E6" s="31">
        <v>43070</v>
      </c>
      <c r="F6" s="31">
        <v>43101</v>
      </c>
      <c r="G6" s="31">
        <v>43132</v>
      </c>
      <c r="H6" s="31">
        <v>43160</v>
      </c>
      <c r="I6" s="31">
        <v>43191</v>
      </c>
      <c r="J6" s="31">
        <v>43221</v>
      </c>
      <c r="K6" s="31">
        <v>43252</v>
      </c>
      <c r="L6" s="31">
        <v>43282</v>
      </c>
      <c r="M6" s="31">
        <v>43313</v>
      </c>
      <c r="N6" s="43">
        <v>43344</v>
      </c>
      <c r="O6" s="30">
        <v>43739</v>
      </c>
      <c r="P6" s="31">
        <v>43770</v>
      </c>
      <c r="Q6" s="31">
        <v>43800</v>
      </c>
      <c r="R6" s="31">
        <v>43831</v>
      </c>
      <c r="S6" s="31">
        <v>43862</v>
      </c>
      <c r="T6" s="31">
        <v>43891</v>
      </c>
      <c r="U6" s="31">
        <v>43922</v>
      </c>
      <c r="V6" s="31">
        <v>43952</v>
      </c>
      <c r="W6" s="31">
        <v>43983</v>
      </c>
      <c r="X6" s="31">
        <v>44013</v>
      </c>
      <c r="Y6" s="31">
        <v>44044</v>
      </c>
      <c r="Z6" s="43">
        <v>44075</v>
      </c>
    </row>
    <row r="7" spans="1:32" s="7" customFormat="1" ht="13.5" thickBot="1">
      <c r="A7" s="66"/>
      <c r="B7" s="69"/>
      <c r="C7" s="16" t="s">
        <v>17</v>
      </c>
      <c r="D7" s="17" t="s">
        <v>17</v>
      </c>
      <c r="E7" s="17" t="s">
        <v>17</v>
      </c>
      <c r="F7" s="17" t="s">
        <v>17</v>
      </c>
      <c r="G7" s="17" t="s">
        <v>17</v>
      </c>
      <c r="H7" s="17" t="s">
        <v>17</v>
      </c>
      <c r="I7" s="17" t="s">
        <v>17</v>
      </c>
      <c r="J7" s="17" t="s">
        <v>17</v>
      </c>
      <c r="K7" s="17" t="s">
        <v>17</v>
      </c>
      <c r="L7" s="17" t="s">
        <v>17</v>
      </c>
      <c r="M7" s="17" t="s">
        <v>17</v>
      </c>
      <c r="N7" s="18" t="s">
        <v>17</v>
      </c>
      <c r="O7" s="16" t="s">
        <v>17</v>
      </c>
      <c r="P7" s="17" t="s">
        <v>17</v>
      </c>
      <c r="Q7" s="17" t="s">
        <v>17</v>
      </c>
      <c r="R7" s="17" t="s">
        <v>17</v>
      </c>
      <c r="S7" s="17" t="s">
        <v>17</v>
      </c>
      <c r="T7" s="17" t="s">
        <v>17</v>
      </c>
      <c r="U7" s="17" t="s">
        <v>17</v>
      </c>
      <c r="V7" s="17" t="s">
        <v>17</v>
      </c>
      <c r="W7" s="17" t="s">
        <v>17</v>
      </c>
      <c r="X7" s="17" t="s">
        <v>17</v>
      </c>
      <c r="Y7" s="17" t="s">
        <v>17</v>
      </c>
      <c r="Z7" s="18" t="s">
        <v>17</v>
      </c>
      <c r="AC7" s="3"/>
      <c r="AD7" s="3"/>
      <c r="AE7" s="3"/>
      <c r="AF7" s="3"/>
    </row>
    <row r="8" spans="1:32" s="7" customFormat="1" ht="12.75">
      <c r="A8" s="46">
        <v>10024</v>
      </c>
      <c r="B8" s="47" t="s">
        <v>2</v>
      </c>
      <c r="C8" s="61">
        <v>211.393</v>
      </c>
      <c r="D8" s="62">
        <v>249.11</v>
      </c>
      <c r="E8" s="62">
        <v>263.701</v>
      </c>
      <c r="F8" s="62">
        <v>255.061</v>
      </c>
      <c r="G8" s="62">
        <v>283.889</v>
      </c>
      <c r="H8" s="62">
        <v>236.452</v>
      </c>
      <c r="I8" s="62">
        <v>247.887</v>
      </c>
      <c r="J8" s="62">
        <v>348.174</v>
      </c>
      <c r="K8" s="62">
        <v>368.13</v>
      </c>
      <c r="L8" s="62">
        <v>418.985</v>
      </c>
      <c r="M8" s="62">
        <v>405.183</v>
      </c>
      <c r="N8" s="63">
        <v>287.56</v>
      </c>
      <c r="O8" s="61">
        <v>223.969829048824</v>
      </c>
      <c r="P8" s="62">
        <v>254.60823108940824</v>
      </c>
      <c r="Q8" s="62">
        <v>300.6574434151818</v>
      </c>
      <c r="R8" s="62">
        <v>301.99862977490636</v>
      </c>
      <c r="S8" s="62">
        <v>268.7679870805642</v>
      </c>
      <c r="T8" s="62">
        <v>243.37612129008428</v>
      </c>
      <c r="U8" s="62">
        <v>239.86022361433982</v>
      </c>
      <c r="V8" s="62">
        <v>353.3857446372584</v>
      </c>
      <c r="W8" s="62">
        <v>391.54510826040604</v>
      </c>
      <c r="X8" s="62">
        <v>428.1041641580263</v>
      </c>
      <c r="Y8" s="62">
        <v>398.0551271551376</v>
      </c>
      <c r="Z8" s="63">
        <v>273.81765609505686</v>
      </c>
      <c r="AA8" s="19"/>
      <c r="AB8" s="19"/>
      <c r="AC8" s="29"/>
      <c r="AD8" s="29"/>
      <c r="AE8" s="32"/>
      <c r="AF8" s="32"/>
    </row>
    <row r="9" spans="1:32" s="7" customFormat="1" ht="12.75">
      <c r="A9" s="13">
        <v>10103</v>
      </c>
      <c r="B9" s="14" t="s">
        <v>3</v>
      </c>
      <c r="C9" s="59">
        <v>705.317</v>
      </c>
      <c r="D9" s="12">
        <v>729.13</v>
      </c>
      <c r="E9" s="12">
        <v>921.689</v>
      </c>
      <c r="F9" s="12">
        <v>831.898</v>
      </c>
      <c r="G9" s="12">
        <v>952.739</v>
      </c>
      <c r="H9" s="12">
        <v>835.007</v>
      </c>
      <c r="I9" s="12">
        <v>742.689</v>
      </c>
      <c r="J9" s="12">
        <v>680.065</v>
      </c>
      <c r="K9" s="12">
        <v>767.989</v>
      </c>
      <c r="L9" s="12">
        <v>828.007</v>
      </c>
      <c r="M9" s="12">
        <v>828.784</v>
      </c>
      <c r="N9" s="15">
        <v>686.167</v>
      </c>
      <c r="O9" s="59">
        <v>668.26202</v>
      </c>
      <c r="P9" s="12">
        <v>835.09998</v>
      </c>
      <c r="Q9" s="12">
        <v>915.41199</v>
      </c>
      <c r="R9" s="12">
        <v>955.70099</v>
      </c>
      <c r="S9" s="12">
        <v>872.43701</v>
      </c>
      <c r="T9" s="12">
        <v>813.02802</v>
      </c>
      <c r="U9" s="12">
        <v>736.43597</v>
      </c>
      <c r="V9" s="12">
        <v>643.771</v>
      </c>
      <c r="W9" s="12">
        <v>637.49902</v>
      </c>
      <c r="X9" s="12">
        <v>716.85101</v>
      </c>
      <c r="Y9" s="12">
        <v>738.09497</v>
      </c>
      <c r="Z9" s="15">
        <v>669.29303</v>
      </c>
      <c r="AA9" s="19"/>
      <c r="AB9" s="19"/>
      <c r="AC9" s="29"/>
      <c r="AD9" s="29"/>
      <c r="AE9" s="32"/>
      <c r="AF9" s="32"/>
    </row>
    <row r="10" spans="1:32" ht="12.75">
      <c r="A10" s="87">
        <v>10105</v>
      </c>
      <c r="B10" s="88" t="s">
        <v>4</v>
      </c>
      <c r="C10" s="86">
        <v>158.874</v>
      </c>
      <c r="D10" s="52">
        <v>160.542</v>
      </c>
      <c r="E10" s="52">
        <v>169.307</v>
      </c>
      <c r="F10" s="52">
        <v>163.498</v>
      </c>
      <c r="G10" s="52">
        <v>171.031</v>
      </c>
      <c r="H10" s="52">
        <v>165.011</v>
      </c>
      <c r="I10" s="52">
        <v>161.754</v>
      </c>
      <c r="J10" s="52">
        <v>124.229</v>
      </c>
      <c r="K10" s="52">
        <v>125.191</v>
      </c>
      <c r="L10" s="52">
        <v>124.541</v>
      </c>
      <c r="M10" s="52">
        <v>124.543</v>
      </c>
      <c r="N10" s="53">
        <v>122.106</v>
      </c>
      <c r="O10" s="86">
        <v>105.892799</v>
      </c>
      <c r="P10" s="52">
        <v>111.9418654</v>
      </c>
      <c r="Q10" s="52">
        <v>114.0260272</v>
      </c>
      <c r="R10" s="52">
        <v>115.7530475</v>
      </c>
      <c r="S10" s="52">
        <v>114.5260594</v>
      </c>
      <c r="T10" s="52">
        <v>111.6704768</v>
      </c>
      <c r="U10" s="52">
        <v>110.4970091</v>
      </c>
      <c r="V10" s="52">
        <v>107.3798251</v>
      </c>
      <c r="W10" s="52">
        <v>102.6305916</v>
      </c>
      <c r="X10" s="52">
        <v>101.0259226</v>
      </c>
      <c r="Y10" s="52">
        <v>101.5899626</v>
      </c>
      <c r="Z10" s="53">
        <v>104.150478</v>
      </c>
      <c r="AA10" s="10"/>
      <c r="AB10" s="19"/>
      <c r="AC10" s="29"/>
      <c r="AD10" s="29"/>
      <c r="AE10" s="32"/>
      <c r="AF10" s="32"/>
    </row>
    <row r="11" spans="1:32" s="7" customFormat="1" ht="12.75">
      <c r="A11" s="13">
        <v>10123</v>
      </c>
      <c r="B11" s="14" t="s">
        <v>5</v>
      </c>
      <c r="C11" s="59">
        <v>628.583</v>
      </c>
      <c r="D11" s="12">
        <v>652.525</v>
      </c>
      <c r="E11" s="12">
        <v>688.539</v>
      </c>
      <c r="F11" s="12">
        <v>660.963</v>
      </c>
      <c r="G11" s="12">
        <v>751.411</v>
      </c>
      <c r="H11" s="12">
        <v>717.786</v>
      </c>
      <c r="I11" s="12">
        <v>664.285</v>
      </c>
      <c r="J11" s="12">
        <v>631.409</v>
      </c>
      <c r="K11" s="12">
        <v>633.072</v>
      </c>
      <c r="L11" s="12">
        <v>630.502</v>
      </c>
      <c r="M11" s="12">
        <v>635.811</v>
      </c>
      <c r="N11" s="15">
        <v>600.89</v>
      </c>
      <c r="O11" s="59">
        <v>570.4164811820457</v>
      </c>
      <c r="P11" s="12">
        <v>653.1875548158007</v>
      </c>
      <c r="Q11" s="12">
        <v>693.6285072376734</v>
      </c>
      <c r="R11" s="12">
        <v>678.6639442124023</v>
      </c>
      <c r="S11" s="12">
        <v>644.6460913693294</v>
      </c>
      <c r="T11" s="12">
        <v>632.9293804061501</v>
      </c>
      <c r="U11" s="12">
        <v>583.3689879933943</v>
      </c>
      <c r="V11" s="12">
        <v>566.5718725301443</v>
      </c>
      <c r="W11" s="12">
        <v>540.1355894080293</v>
      </c>
      <c r="X11" s="12">
        <v>553.7284067776338</v>
      </c>
      <c r="Y11" s="12">
        <v>552.7184978663145</v>
      </c>
      <c r="Z11" s="15">
        <v>550.0835568675421</v>
      </c>
      <c r="AA11" s="19"/>
      <c r="AB11" s="19"/>
      <c r="AC11" s="29"/>
      <c r="AD11" s="29"/>
      <c r="AE11" s="32"/>
      <c r="AF11" s="32"/>
    </row>
    <row r="12" spans="1:32" ht="12.75">
      <c r="A12" s="87">
        <v>10157</v>
      </c>
      <c r="B12" s="88" t="s">
        <v>6</v>
      </c>
      <c r="C12" s="86">
        <v>104.963</v>
      </c>
      <c r="D12" s="52">
        <v>107.078</v>
      </c>
      <c r="E12" s="52">
        <v>132.825</v>
      </c>
      <c r="F12" s="52">
        <v>112.216</v>
      </c>
      <c r="G12" s="52">
        <v>132.809</v>
      </c>
      <c r="H12" s="52">
        <v>120.629</v>
      </c>
      <c r="I12" s="52">
        <v>112.584</v>
      </c>
      <c r="J12" s="52">
        <v>89.728</v>
      </c>
      <c r="K12" s="52">
        <v>85.14</v>
      </c>
      <c r="L12" s="52">
        <v>99.525</v>
      </c>
      <c r="M12" s="52">
        <v>98.583</v>
      </c>
      <c r="N12" s="53">
        <v>85.455</v>
      </c>
      <c r="O12" s="86">
        <v>130.19099</v>
      </c>
      <c r="P12" s="52">
        <v>137.35699</v>
      </c>
      <c r="Q12" s="52">
        <v>152.19501</v>
      </c>
      <c r="R12" s="52">
        <v>149.37399</v>
      </c>
      <c r="S12" s="52">
        <v>146.37801</v>
      </c>
      <c r="T12" s="52">
        <v>137.444</v>
      </c>
      <c r="U12" s="52">
        <v>134.33501</v>
      </c>
      <c r="V12" s="52">
        <v>107.697</v>
      </c>
      <c r="W12" s="52">
        <v>104.767</v>
      </c>
      <c r="X12" s="52">
        <v>117.534</v>
      </c>
      <c r="Y12" s="52">
        <v>116.62</v>
      </c>
      <c r="Z12" s="53">
        <v>106.952</v>
      </c>
      <c r="AA12" s="10"/>
      <c r="AB12" s="19"/>
      <c r="AC12" s="29"/>
      <c r="AD12" s="29"/>
      <c r="AE12" s="32"/>
      <c r="AF12" s="32"/>
    </row>
    <row r="13" spans="1:32" s="7" customFormat="1" ht="12.75">
      <c r="A13" s="13">
        <v>10170</v>
      </c>
      <c r="B13" s="14" t="s">
        <v>7</v>
      </c>
      <c r="C13" s="59">
        <f>364919/1000</f>
        <v>364.919</v>
      </c>
      <c r="D13" s="12">
        <f>397170/1000</f>
        <v>397.17</v>
      </c>
      <c r="E13" s="12">
        <f>478715/1000</f>
        <v>478.715</v>
      </c>
      <c r="F13" s="12">
        <f>417016/1000</f>
        <v>417.016</v>
      </c>
      <c r="G13" s="12">
        <f>475682/1000</f>
        <v>475.682</v>
      </c>
      <c r="H13" s="12">
        <f>403039/1000</f>
        <v>403.039</v>
      </c>
      <c r="I13" s="12">
        <f>394027/1000</f>
        <v>394.027</v>
      </c>
      <c r="J13" s="12">
        <f>324975/1000</f>
        <v>324.975</v>
      </c>
      <c r="K13" s="12">
        <f>329757/1000</f>
        <v>329.757</v>
      </c>
      <c r="L13" s="12">
        <f>389305/1000</f>
        <v>389.305</v>
      </c>
      <c r="M13" s="12">
        <f>372462/1000</f>
        <v>372.462</v>
      </c>
      <c r="N13" s="15">
        <f>302262/1000</f>
        <v>302.262</v>
      </c>
      <c r="O13" s="59">
        <v>399.87196033740645</v>
      </c>
      <c r="P13" s="12">
        <v>420.42078112951134</v>
      </c>
      <c r="Q13" s="12">
        <v>496.87365134791577</v>
      </c>
      <c r="R13" s="12">
        <v>476.98512792097654</v>
      </c>
      <c r="S13" s="12">
        <v>422.06498536939176</v>
      </c>
      <c r="T13" s="12">
        <v>430.2052115940712</v>
      </c>
      <c r="U13" s="12">
        <v>383.2067299353515</v>
      </c>
      <c r="V13" s="12">
        <v>371.318538603331</v>
      </c>
      <c r="W13" s="12">
        <v>345.8982719445471</v>
      </c>
      <c r="X13" s="12">
        <v>356.28576414973975</v>
      </c>
      <c r="Y13" s="12">
        <v>347.8903989330516</v>
      </c>
      <c r="Z13" s="15">
        <v>324.3933011926402</v>
      </c>
      <c r="AA13" s="19"/>
      <c r="AB13" s="19"/>
      <c r="AC13" s="29"/>
      <c r="AD13" s="29"/>
      <c r="AE13" s="32"/>
      <c r="AF13" s="32"/>
    </row>
    <row r="14" spans="1:32" ht="12.75">
      <c r="A14" s="87">
        <v>10183</v>
      </c>
      <c r="B14" s="88" t="s">
        <v>8</v>
      </c>
      <c r="C14" s="86">
        <v>132.391</v>
      </c>
      <c r="D14" s="52">
        <v>137.247</v>
      </c>
      <c r="E14" s="52">
        <v>153.919</v>
      </c>
      <c r="F14" s="52">
        <v>148.281</v>
      </c>
      <c r="G14" s="52">
        <v>159.961</v>
      </c>
      <c r="H14" s="52">
        <v>132.729</v>
      </c>
      <c r="I14" s="52">
        <v>142.44</v>
      </c>
      <c r="J14" s="52">
        <v>183.356</v>
      </c>
      <c r="K14" s="52">
        <v>194.969</v>
      </c>
      <c r="L14" s="52">
        <v>236.314</v>
      </c>
      <c r="M14" s="52">
        <v>232.064</v>
      </c>
      <c r="N14" s="53">
        <v>189.181</v>
      </c>
      <c r="O14" s="86">
        <v>152.9388186965982</v>
      </c>
      <c r="P14" s="52">
        <v>161.24182657134511</v>
      </c>
      <c r="Q14" s="52">
        <v>172.24813122027345</v>
      </c>
      <c r="R14" s="52">
        <v>171.98782996989115</v>
      </c>
      <c r="S14" s="52">
        <v>161.4369198825489</v>
      </c>
      <c r="T14" s="52">
        <v>140.2728134324919</v>
      </c>
      <c r="U14" s="52">
        <v>139.60334419351597</v>
      </c>
      <c r="V14" s="52">
        <v>176.25012590102236</v>
      </c>
      <c r="W14" s="52">
        <v>227.91983402117833</v>
      </c>
      <c r="X14" s="52">
        <v>239.41277273073945</v>
      </c>
      <c r="Y14" s="52">
        <v>230.9488061130678</v>
      </c>
      <c r="Z14" s="53">
        <v>186.82211605559957</v>
      </c>
      <c r="AA14" s="10"/>
      <c r="AB14" s="19"/>
      <c r="AC14" s="29"/>
      <c r="AD14" s="29"/>
      <c r="AE14" s="32"/>
      <c r="AF14" s="32"/>
    </row>
    <row r="15" spans="1:32" s="7" customFormat="1" ht="12.75">
      <c r="A15" s="13">
        <v>10191</v>
      </c>
      <c r="B15" s="14" t="s">
        <v>9</v>
      </c>
      <c r="C15" s="59">
        <v>180.673054994</v>
      </c>
      <c r="D15" s="12">
        <v>204.583206577</v>
      </c>
      <c r="E15" s="12">
        <v>218.689101575</v>
      </c>
      <c r="F15" s="12">
        <v>205.91965681300002</v>
      </c>
      <c r="G15" s="12">
        <v>238.356622606</v>
      </c>
      <c r="H15" s="12">
        <v>201.79870955599998</v>
      </c>
      <c r="I15" s="12">
        <v>185.518824299</v>
      </c>
      <c r="J15" s="12">
        <v>159.037249323</v>
      </c>
      <c r="K15" s="12">
        <v>138.84804563</v>
      </c>
      <c r="L15" s="12">
        <v>128.176556276</v>
      </c>
      <c r="M15" s="12">
        <v>132.927502871</v>
      </c>
      <c r="N15" s="15">
        <v>138.06672376600002</v>
      </c>
      <c r="O15" s="59">
        <v>171.6542664</v>
      </c>
      <c r="P15" s="12">
        <v>211.765686</v>
      </c>
      <c r="Q15" s="12">
        <v>229.6010132</v>
      </c>
      <c r="R15" s="12">
        <v>231.4567261</v>
      </c>
      <c r="S15" s="12">
        <v>224.7755737</v>
      </c>
      <c r="T15" s="12">
        <v>212.335907</v>
      </c>
      <c r="U15" s="12">
        <v>193.9344025</v>
      </c>
      <c r="V15" s="12">
        <v>162.5999451</v>
      </c>
      <c r="W15" s="12">
        <v>139.5070038</v>
      </c>
      <c r="X15" s="12">
        <v>125.7800522</v>
      </c>
      <c r="Y15" s="12">
        <v>127.1131516</v>
      </c>
      <c r="Z15" s="15">
        <v>146.7350616</v>
      </c>
      <c r="AA15" s="19"/>
      <c r="AB15" s="19"/>
      <c r="AC15" s="29"/>
      <c r="AD15" s="29"/>
      <c r="AE15" s="32"/>
      <c r="AF15" s="32"/>
    </row>
    <row r="16" spans="1:32" ht="12.75">
      <c r="A16" s="87">
        <v>10204</v>
      </c>
      <c r="B16" s="88" t="s">
        <v>10</v>
      </c>
      <c r="C16" s="86">
        <v>98.904</v>
      </c>
      <c r="D16" s="52">
        <v>108.234</v>
      </c>
      <c r="E16" s="52">
        <v>122.351</v>
      </c>
      <c r="F16" s="52">
        <v>125.222</v>
      </c>
      <c r="G16" s="52">
        <v>123.331</v>
      </c>
      <c r="H16" s="52">
        <v>116.599</v>
      </c>
      <c r="I16" s="52">
        <v>106.306</v>
      </c>
      <c r="J16" s="52">
        <v>85.301</v>
      </c>
      <c r="K16" s="52">
        <v>91.476</v>
      </c>
      <c r="L16" s="52">
        <v>114.393</v>
      </c>
      <c r="M16" s="52">
        <v>106.675</v>
      </c>
      <c r="N16" s="53">
        <v>93.159</v>
      </c>
      <c r="O16" s="86">
        <v>96.81</v>
      </c>
      <c r="P16" s="52">
        <v>118.49</v>
      </c>
      <c r="Q16" s="52">
        <v>136.851</v>
      </c>
      <c r="R16" s="52">
        <v>136.995</v>
      </c>
      <c r="S16" s="52">
        <v>135.064</v>
      </c>
      <c r="T16" s="52">
        <v>118.121</v>
      </c>
      <c r="U16" s="52">
        <v>101.733</v>
      </c>
      <c r="V16" s="52">
        <v>88.535</v>
      </c>
      <c r="W16" s="52">
        <v>100.371</v>
      </c>
      <c r="X16" s="52">
        <v>106.099</v>
      </c>
      <c r="Y16" s="52">
        <v>103.44</v>
      </c>
      <c r="Z16" s="53">
        <v>90.722</v>
      </c>
      <c r="AA16" s="10"/>
      <c r="AB16" s="19"/>
      <c r="AC16" s="29"/>
      <c r="AD16" s="29"/>
      <c r="AE16" s="32"/>
      <c r="AF16" s="32"/>
    </row>
    <row r="17" spans="1:32" ht="12.75">
      <c r="A17" s="13">
        <v>10237</v>
      </c>
      <c r="B17" s="14" t="s">
        <v>11</v>
      </c>
      <c r="C17" s="59">
        <v>164.04118338900003</v>
      </c>
      <c r="D17" s="12">
        <v>175.26621959</v>
      </c>
      <c r="E17" s="12">
        <v>219.50547634</v>
      </c>
      <c r="F17" s="12">
        <v>181.99407242</v>
      </c>
      <c r="G17" s="12">
        <v>223.47790906</v>
      </c>
      <c r="H17" s="12">
        <v>192.262487169</v>
      </c>
      <c r="I17" s="12">
        <v>173.505940695</v>
      </c>
      <c r="J17" s="12">
        <v>135.90671561399998</v>
      </c>
      <c r="K17" s="12">
        <v>123.134160839</v>
      </c>
      <c r="L17" s="12">
        <v>149.664422842</v>
      </c>
      <c r="M17" s="12">
        <v>127.66938655599999</v>
      </c>
      <c r="N17" s="15">
        <v>124.54845036600001</v>
      </c>
      <c r="O17" s="59">
        <v>171.813</v>
      </c>
      <c r="P17" s="12">
        <v>190.405</v>
      </c>
      <c r="Q17" s="12">
        <v>217.823</v>
      </c>
      <c r="R17" s="12">
        <v>209.901</v>
      </c>
      <c r="S17" s="12">
        <v>204.547</v>
      </c>
      <c r="T17" s="12">
        <v>193.555</v>
      </c>
      <c r="U17" s="12">
        <v>182.413</v>
      </c>
      <c r="V17" s="12">
        <v>133.341</v>
      </c>
      <c r="W17" s="12">
        <v>122.54</v>
      </c>
      <c r="X17" s="12">
        <v>134.034</v>
      </c>
      <c r="Y17" s="12">
        <v>131.713</v>
      </c>
      <c r="Z17" s="15">
        <v>120.606</v>
      </c>
      <c r="AA17" s="10"/>
      <c r="AB17" s="19"/>
      <c r="AC17" s="29"/>
      <c r="AD17" s="29"/>
      <c r="AE17" s="32"/>
      <c r="AF17" s="32"/>
    </row>
    <row r="18" spans="1:32" ht="12.75">
      <c r="A18" s="87">
        <v>10286</v>
      </c>
      <c r="B18" s="88" t="s">
        <v>35</v>
      </c>
      <c r="C18" s="86">
        <v>97.495</v>
      </c>
      <c r="D18" s="52">
        <v>110.091</v>
      </c>
      <c r="E18" s="52">
        <v>140.477</v>
      </c>
      <c r="F18" s="52">
        <v>133.758</v>
      </c>
      <c r="G18" s="52">
        <v>149.502</v>
      </c>
      <c r="H18" s="52">
        <v>116.611</v>
      </c>
      <c r="I18" s="52">
        <v>90.107</v>
      </c>
      <c r="J18" s="52">
        <v>80.503</v>
      </c>
      <c r="K18" s="52">
        <v>90.348</v>
      </c>
      <c r="L18" s="52">
        <v>102.549</v>
      </c>
      <c r="M18" s="52">
        <v>102.331</v>
      </c>
      <c r="N18" s="53">
        <v>77.772</v>
      </c>
      <c r="O18" s="86">
        <v>110</v>
      </c>
      <c r="P18" s="52">
        <v>145</v>
      </c>
      <c r="Q18" s="52">
        <v>163</v>
      </c>
      <c r="R18" s="52">
        <v>160</v>
      </c>
      <c r="S18" s="52">
        <v>150</v>
      </c>
      <c r="T18" s="52">
        <v>124</v>
      </c>
      <c r="U18" s="52">
        <v>92</v>
      </c>
      <c r="V18" s="52">
        <v>81</v>
      </c>
      <c r="W18" s="52">
        <v>102</v>
      </c>
      <c r="X18" s="52">
        <v>116</v>
      </c>
      <c r="Y18" s="52">
        <v>115</v>
      </c>
      <c r="Z18" s="53">
        <v>99</v>
      </c>
      <c r="AA18" s="10"/>
      <c r="AB18" s="19"/>
      <c r="AC18" s="29"/>
      <c r="AD18" s="29"/>
      <c r="AE18" s="32"/>
      <c r="AF18" s="32"/>
    </row>
    <row r="19" spans="1:32" ht="12.75">
      <c r="A19" s="13">
        <v>10294</v>
      </c>
      <c r="B19" s="14" t="s">
        <v>12</v>
      </c>
      <c r="C19" s="59">
        <v>53.569513429</v>
      </c>
      <c r="D19" s="12">
        <v>61.921356266000004</v>
      </c>
      <c r="E19" s="12">
        <v>72.270438827</v>
      </c>
      <c r="F19" s="12">
        <v>64.042628174</v>
      </c>
      <c r="G19" s="12">
        <v>78.558950433</v>
      </c>
      <c r="H19" s="12">
        <v>67.103736059</v>
      </c>
      <c r="I19" s="12">
        <v>60.075985251</v>
      </c>
      <c r="J19" s="12">
        <v>45.896355711</v>
      </c>
      <c r="K19" s="12">
        <v>35.821227979</v>
      </c>
      <c r="L19" s="12">
        <v>32.913288879</v>
      </c>
      <c r="M19" s="12">
        <v>31.947386107</v>
      </c>
      <c r="N19" s="15">
        <v>39.156489124</v>
      </c>
      <c r="O19" s="59">
        <v>57.008</v>
      </c>
      <c r="P19" s="12">
        <v>73.957</v>
      </c>
      <c r="Q19" s="12">
        <v>80.995</v>
      </c>
      <c r="R19" s="12">
        <v>80.102</v>
      </c>
      <c r="S19" s="12">
        <v>78.08</v>
      </c>
      <c r="T19" s="12">
        <v>69.141</v>
      </c>
      <c r="U19" s="12">
        <v>59.226</v>
      </c>
      <c r="V19" s="12">
        <v>45.959</v>
      </c>
      <c r="W19" s="12">
        <v>37.146</v>
      </c>
      <c r="X19" s="12">
        <v>36.089</v>
      </c>
      <c r="Y19" s="12">
        <v>35.315</v>
      </c>
      <c r="Z19" s="15">
        <v>40.931</v>
      </c>
      <c r="AA19" s="10"/>
      <c r="AB19" s="19"/>
      <c r="AC19" s="29"/>
      <c r="AD19" s="29"/>
      <c r="AE19" s="32"/>
      <c r="AF19" s="32"/>
    </row>
    <row r="20" spans="1:32" s="7" customFormat="1" ht="12.75">
      <c r="A20" s="87">
        <v>10306</v>
      </c>
      <c r="B20" s="88" t="s">
        <v>13</v>
      </c>
      <c r="C20" s="86">
        <v>138.4</v>
      </c>
      <c r="D20" s="52">
        <v>153.1</v>
      </c>
      <c r="E20" s="52">
        <v>161.5</v>
      </c>
      <c r="F20" s="52">
        <v>165.9</v>
      </c>
      <c r="G20" s="52">
        <v>152.1</v>
      </c>
      <c r="H20" s="52">
        <v>145.6</v>
      </c>
      <c r="I20" s="52">
        <v>139.8</v>
      </c>
      <c r="J20" s="52">
        <v>136.6</v>
      </c>
      <c r="K20" s="52">
        <v>124.8</v>
      </c>
      <c r="L20" s="52">
        <v>125.5</v>
      </c>
      <c r="M20" s="52">
        <v>120.9</v>
      </c>
      <c r="N20" s="53">
        <v>128.6</v>
      </c>
      <c r="O20" s="86">
        <v>138.998</v>
      </c>
      <c r="P20" s="52">
        <v>153.698</v>
      </c>
      <c r="Q20" s="52">
        <v>162.04</v>
      </c>
      <c r="R20" s="52">
        <v>161.265</v>
      </c>
      <c r="S20" s="52">
        <v>147.467</v>
      </c>
      <c r="T20" s="52">
        <v>140.925</v>
      </c>
      <c r="U20" s="52">
        <v>135.165</v>
      </c>
      <c r="V20" s="52">
        <v>131.93</v>
      </c>
      <c r="W20" s="52">
        <v>120.149</v>
      </c>
      <c r="X20" s="52">
        <v>120.779</v>
      </c>
      <c r="Y20" s="52">
        <v>116.268</v>
      </c>
      <c r="Z20" s="53">
        <v>123.926</v>
      </c>
      <c r="AA20" s="19"/>
      <c r="AB20" s="19"/>
      <c r="AC20" s="29"/>
      <c r="AD20" s="29"/>
      <c r="AE20" s="32"/>
      <c r="AF20" s="32"/>
    </row>
    <row r="21" spans="1:32" ht="12.75">
      <c r="A21" s="13">
        <v>10349</v>
      </c>
      <c r="B21" s="14" t="s">
        <v>14</v>
      </c>
      <c r="C21" s="59">
        <v>1332.808</v>
      </c>
      <c r="D21" s="12">
        <v>1525.613</v>
      </c>
      <c r="E21" s="12">
        <v>1659.162</v>
      </c>
      <c r="F21" s="12">
        <v>1628.514</v>
      </c>
      <c r="G21" s="12">
        <v>1756.609</v>
      </c>
      <c r="H21" s="12">
        <v>1540.93</v>
      </c>
      <c r="I21" s="12">
        <v>1459.153</v>
      </c>
      <c r="J21" s="12">
        <v>1244.193</v>
      </c>
      <c r="K21" s="12">
        <v>1303.314</v>
      </c>
      <c r="L21" s="12">
        <v>1367.231</v>
      </c>
      <c r="M21" s="12">
        <v>1362.157</v>
      </c>
      <c r="N21" s="15">
        <v>1191.119</v>
      </c>
      <c r="O21" s="59">
        <v>1369</v>
      </c>
      <c r="P21" s="12">
        <v>1520</v>
      </c>
      <c r="Q21" s="12">
        <v>1644</v>
      </c>
      <c r="R21" s="12">
        <v>1645</v>
      </c>
      <c r="S21" s="12">
        <v>1604</v>
      </c>
      <c r="T21" s="12">
        <v>1505</v>
      </c>
      <c r="U21" s="12">
        <v>1386</v>
      </c>
      <c r="V21" s="12">
        <v>1252</v>
      </c>
      <c r="W21" s="12">
        <v>1210</v>
      </c>
      <c r="X21" s="12">
        <v>1272</v>
      </c>
      <c r="Y21" s="12">
        <v>1270</v>
      </c>
      <c r="Z21" s="15">
        <v>1220</v>
      </c>
      <c r="AA21" s="10"/>
      <c r="AB21" s="19"/>
      <c r="AC21" s="29"/>
      <c r="AD21" s="29"/>
      <c r="AE21" s="32"/>
      <c r="AF21" s="32"/>
    </row>
    <row r="22" spans="1:32" s="7" customFormat="1" ht="12.75">
      <c r="A22" s="87">
        <v>10354</v>
      </c>
      <c r="B22" s="88" t="s">
        <v>15</v>
      </c>
      <c r="C22" s="86">
        <v>1011.452013203</v>
      </c>
      <c r="D22" s="52">
        <v>1124.560631164</v>
      </c>
      <c r="E22" s="52">
        <v>1269.6344328960001</v>
      </c>
      <c r="F22" s="52">
        <v>1248.119709651</v>
      </c>
      <c r="G22" s="52">
        <v>1316.489299659</v>
      </c>
      <c r="H22" s="52">
        <v>1142.899675327</v>
      </c>
      <c r="I22" s="52">
        <v>1049.765955684</v>
      </c>
      <c r="J22" s="52">
        <v>816.2033394580001</v>
      </c>
      <c r="K22" s="52">
        <v>860.7425385480001</v>
      </c>
      <c r="L22" s="52">
        <v>913.543036232</v>
      </c>
      <c r="M22" s="52">
        <v>926.2275209960001</v>
      </c>
      <c r="N22" s="53">
        <v>785.066384354</v>
      </c>
      <c r="O22" s="86">
        <v>940.6030961450003</v>
      </c>
      <c r="P22" s="52">
        <v>1187.6582052057051</v>
      </c>
      <c r="Q22" s="52">
        <v>1298.8286845350478</v>
      </c>
      <c r="R22" s="52">
        <v>1302.2804100537849</v>
      </c>
      <c r="S22" s="52">
        <v>1187.749416272024</v>
      </c>
      <c r="T22" s="52">
        <v>1163.8311573521596</v>
      </c>
      <c r="U22" s="52">
        <v>954.527059897496</v>
      </c>
      <c r="V22" s="52">
        <v>839.1608102885708</v>
      </c>
      <c r="W22" s="52">
        <v>820.361347079733</v>
      </c>
      <c r="X22" s="52">
        <v>844.2216573228503</v>
      </c>
      <c r="Y22" s="52">
        <v>866.4977789667431</v>
      </c>
      <c r="Z22" s="53">
        <v>812.2211635211141</v>
      </c>
      <c r="AA22" s="19"/>
      <c r="AB22" s="19"/>
      <c r="AC22" s="29"/>
      <c r="AD22" s="29"/>
      <c r="AE22" s="32"/>
      <c r="AF22" s="32"/>
    </row>
    <row r="23" spans="1:32" ht="13.5" thickBot="1">
      <c r="A23" s="34">
        <v>10370</v>
      </c>
      <c r="B23" s="35" t="s">
        <v>16</v>
      </c>
      <c r="C23" s="36">
        <v>725</v>
      </c>
      <c r="D23" s="37">
        <v>791</v>
      </c>
      <c r="E23" s="37">
        <v>872</v>
      </c>
      <c r="F23" s="37">
        <v>854</v>
      </c>
      <c r="G23" s="37">
        <v>924</v>
      </c>
      <c r="H23" s="37">
        <v>788</v>
      </c>
      <c r="I23" s="37">
        <v>731</v>
      </c>
      <c r="J23" s="37">
        <v>593</v>
      </c>
      <c r="K23" s="37">
        <v>639</v>
      </c>
      <c r="L23" s="37">
        <v>671</v>
      </c>
      <c r="M23" s="37">
        <v>678</v>
      </c>
      <c r="N23" s="38">
        <v>598</v>
      </c>
      <c r="O23" s="36">
        <v>709</v>
      </c>
      <c r="P23" s="37">
        <v>771</v>
      </c>
      <c r="Q23" s="37">
        <v>920</v>
      </c>
      <c r="R23" s="37">
        <v>900</v>
      </c>
      <c r="S23" s="37">
        <v>881</v>
      </c>
      <c r="T23" s="37">
        <v>794</v>
      </c>
      <c r="U23" s="37">
        <v>719</v>
      </c>
      <c r="V23" s="37">
        <v>631</v>
      </c>
      <c r="W23" s="37">
        <v>584</v>
      </c>
      <c r="X23" s="37">
        <v>579</v>
      </c>
      <c r="Y23" s="37">
        <v>636</v>
      </c>
      <c r="Z23" s="38">
        <v>584</v>
      </c>
      <c r="AA23" s="10"/>
      <c r="AB23" s="19"/>
      <c r="AC23" s="29"/>
      <c r="AD23" s="29"/>
      <c r="AE23" s="32"/>
      <c r="AF23" s="32"/>
    </row>
    <row r="24" spans="15:26" ht="12.75"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>
      <c r="A26" s="3" t="s">
        <v>25</v>
      </c>
      <c r="L26" s="26"/>
      <c r="M26" s="26"/>
      <c r="N26" s="2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>
      <c r="A27" s="3" t="s">
        <v>23</v>
      </c>
      <c r="L27" s="26"/>
      <c r="M27" s="26"/>
      <c r="N27" s="22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>
      <c r="A28" s="3" t="s">
        <v>24</v>
      </c>
      <c r="L28" s="26"/>
      <c r="M28" s="26"/>
      <c r="N28" s="22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>
      <c r="A29" s="3" t="s">
        <v>19</v>
      </c>
      <c r="L29" s="26"/>
      <c r="M29" s="26"/>
      <c r="N29" s="22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>
      <c r="A30" s="3" t="s">
        <v>20</v>
      </c>
      <c r="L30" s="26"/>
      <c r="M30" s="26"/>
      <c r="N30" s="22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>
      <c r="A31" s="3" t="s">
        <v>21</v>
      </c>
      <c r="L31" s="26"/>
      <c r="M31" s="26"/>
      <c r="N31" s="22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</sheetData>
  <autoFilter ref="A7:AF23"/>
  <mergeCells count="4">
    <mergeCell ref="A5:A7"/>
    <mergeCell ref="C5:N5"/>
    <mergeCell ref="O5:Z5"/>
    <mergeCell ref="B5:B7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Q8" sqref="Q8"/>
    </sheetView>
  </sheetViews>
  <sheetFormatPr defaultColWidth="9.140625" defaultRowHeight="12.75"/>
  <cols>
    <col min="1" max="1" width="9.140625" style="3" customWidth="1"/>
    <col min="2" max="2" width="22.28125" style="3" bestFit="1" customWidth="1"/>
    <col min="3" max="26" width="10.7109375" style="3" customWidth="1"/>
    <col min="27" max="16384" width="9.140625" style="3" customWidth="1"/>
  </cols>
  <sheetData>
    <row r="1" spans="1:15" ht="18.75">
      <c r="A1" s="8" t="s">
        <v>28</v>
      </c>
      <c r="B1" s="1"/>
      <c r="C1" s="2"/>
      <c r="K1" s="6"/>
      <c r="M1" s="6"/>
      <c r="N1" s="7"/>
      <c r="O1" s="7"/>
    </row>
    <row r="2" spans="1:27" ht="15.75">
      <c r="A2" s="40" t="str">
        <f>'TRL Energy'!A2</f>
        <v>Prepared by BPA, July 19, 2019</v>
      </c>
      <c r="B2" s="39"/>
      <c r="C2"/>
      <c r="D2"/>
      <c r="E2"/>
      <c r="F2"/>
      <c r="G2"/>
      <c r="H2"/>
      <c r="I2"/>
      <c r="J2"/>
      <c r="K2"/>
      <c r="L2"/>
      <c r="M2"/>
      <c r="N2" s="4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25"/>
    </row>
    <row r="3" spans="1:26" s="25" customFormat="1" ht="12.75">
      <c r="A3" s="39"/>
      <c r="B3" s="3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3.5" thickBot="1">
      <c r="A4" s="39"/>
      <c r="B4" s="39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20" customFormat="1" ht="13.5" thickBot="1">
      <c r="A5" s="79" t="s">
        <v>0</v>
      </c>
      <c r="B5" s="79" t="s">
        <v>22</v>
      </c>
      <c r="C5" s="76" t="s">
        <v>33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73" t="s">
        <v>34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5"/>
    </row>
    <row r="6" spans="1:26" s="20" customFormat="1" ht="12.75">
      <c r="A6" s="80"/>
      <c r="B6" s="80"/>
      <c r="C6" s="30">
        <v>43009</v>
      </c>
      <c r="D6" s="31">
        <v>43040</v>
      </c>
      <c r="E6" s="31">
        <v>43070</v>
      </c>
      <c r="F6" s="31">
        <v>43101</v>
      </c>
      <c r="G6" s="31">
        <v>43132</v>
      </c>
      <c r="H6" s="31">
        <v>43160</v>
      </c>
      <c r="I6" s="31">
        <v>43191</v>
      </c>
      <c r="J6" s="31">
        <v>43221</v>
      </c>
      <c r="K6" s="31">
        <v>43252</v>
      </c>
      <c r="L6" s="31">
        <v>43282</v>
      </c>
      <c r="M6" s="31">
        <v>43313</v>
      </c>
      <c r="N6" s="43">
        <v>43344</v>
      </c>
      <c r="O6" s="30">
        <v>43739</v>
      </c>
      <c r="P6" s="31">
        <v>43770</v>
      </c>
      <c r="Q6" s="31">
        <v>43800</v>
      </c>
      <c r="R6" s="31">
        <v>43831</v>
      </c>
      <c r="S6" s="31">
        <v>43862</v>
      </c>
      <c r="T6" s="31">
        <v>43891</v>
      </c>
      <c r="U6" s="31">
        <v>43922</v>
      </c>
      <c r="V6" s="31">
        <v>43952</v>
      </c>
      <c r="W6" s="31">
        <v>43983</v>
      </c>
      <c r="X6" s="31">
        <v>44013</v>
      </c>
      <c r="Y6" s="31">
        <v>44044</v>
      </c>
      <c r="Z6" s="43">
        <v>44075</v>
      </c>
    </row>
    <row r="7" spans="1:26" s="20" customFormat="1" ht="13.5" thickBot="1">
      <c r="A7" s="80"/>
      <c r="B7" s="81"/>
      <c r="C7" s="49" t="s">
        <v>1</v>
      </c>
      <c r="D7" s="50" t="s">
        <v>1</v>
      </c>
      <c r="E7" s="50" t="s">
        <v>1</v>
      </c>
      <c r="F7" s="50" t="s">
        <v>1</v>
      </c>
      <c r="G7" s="50" t="s">
        <v>1</v>
      </c>
      <c r="H7" s="50" t="s">
        <v>1</v>
      </c>
      <c r="I7" s="50" t="s">
        <v>1</v>
      </c>
      <c r="J7" s="50" t="s">
        <v>1</v>
      </c>
      <c r="K7" s="50" t="s">
        <v>1</v>
      </c>
      <c r="L7" s="50" t="s">
        <v>1</v>
      </c>
      <c r="M7" s="50" t="s">
        <v>1</v>
      </c>
      <c r="N7" s="51" t="s">
        <v>1</v>
      </c>
      <c r="O7" s="49" t="s">
        <v>1</v>
      </c>
      <c r="P7" s="50" t="s">
        <v>1</v>
      </c>
      <c r="Q7" s="50" t="s">
        <v>1</v>
      </c>
      <c r="R7" s="50" t="s">
        <v>1</v>
      </c>
      <c r="S7" s="50" t="s">
        <v>1</v>
      </c>
      <c r="T7" s="50" t="s">
        <v>1</v>
      </c>
      <c r="U7" s="50" t="s">
        <v>1</v>
      </c>
      <c r="V7" s="50" t="s">
        <v>1</v>
      </c>
      <c r="W7" s="50" t="s">
        <v>1</v>
      </c>
      <c r="X7" s="50" t="s">
        <v>1</v>
      </c>
      <c r="Y7" s="50" t="s">
        <v>1</v>
      </c>
      <c r="Z7" s="51" t="s">
        <v>1</v>
      </c>
    </row>
    <row r="8" spans="1:27" ht="12.75">
      <c r="A8" s="46">
        <v>10024</v>
      </c>
      <c r="B8" s="89" t="s">
        <v>2</v>
      </c>
      <c r="C8" s="54">
        <v>5902</v>
      </c>
      <c r="D8" s="48">
        <v>5770</v>
      </c>
      <c r="E8" s="48">
        <v>6350</v>
      </c>
      <c r="F8" s="48">
        <v>6111</v>
      </c>
      <c r="G8" s="48">
        <v>5397</v>
      </c>
      <c r="H8" s="48">
        <v>5904</v>
      </c>
      <c r="I8" s="48">
        <v>5873</v>
      </c>
      <c r="J8" s="48">
        <v>6694</v>
      </c>
      <c r="K8" s="48">
        <v>6437</v>
      </c>
      <c r="L8" s="48">
        <v>6236</v>
      </c>
      <c r="M8" s="48">
        <v>6017</v>
      </c>
      <c r="N8" s="82">
        <v>5701</v>
      </c>
      <c r="O8" s="61">
        <v>6237.967999999998</v>
      </c>
      <c r="P8" s="62">
        <v>6095.636999999998</v>
      </c>
      <c r="Q8" s="62">
        <v>6685.967999999998</v>
      </c>
      <c r="R8" s="62">
        <v>6446.967999999998</v>
      </c>
      <c r="S8" s="62">
        <v>5903.711999999998</v>
      </c>
      <c r="T8" s="62">
        <v>6240.170999999998</v>
      </c>
      <c r="U8" s="62">
        <v>6198.839999999998</v>
      </c>
      <c r="V8" s="62">
        <v>7029.967999999998</v>
      </c>
      <c r="W8" s="62">
        <v>6762.839999999998</v>
      </c>
      <c r="X8" s="62">
        <v>6571.967999999998</v>
      </c>
      <c r="Y8" s="62">
        <v>6352.967999999998</v>
      </c>
      <c r="Z8" s="63">
        <v>6026.839999999989</v>
      </c>
      <c r="AA8" s="29"/>
    </row>
    <row r="9" spans="1:27" s="7" customFormat="1" ht="12.75">
      <c r="A9" s="13">
        <v>10103</v>
      </c>
      <c r="B9" s="90" t="s">
        <v>3</v>
      </c>
      <c r="C9" s="55">
        <v>179122</v>
      </c>
      <c r="D9" s="12">
        <v>173650</v>
      </c>
      <c r="E9" s="12">
        <v>179698</v>
      </c>
      <c r="F9" s="12">
        <v>179390</v>
      </c>
      <c r="G9" s="12">
        <v>161873</v>
      </c>
      <c r="H9" s="12">
        <v>178895</v>
      </c>
      <c r="I9" s="12">
        <v>173552</v>
      </c>
      <c r="J9" s="12">
        <v>83420</v>
      </c>
      <c r="K9" s="12">
        <v>159877</v>
      </c>
      <c r="L9" s="12">
        <v>168391</v>
      </c>
      <c r="M9" s="12">
        <v>168110</v>
      </c>
      <c r="N9" s="83">
        <v>173331</v>
      </c>
      <c r="O9" s="59">
        <v>179122</v>
      </c>
      <c r="P9" s="12">
        <v>173650</v>
      </c>
      <c r="Q9" s="12">
        <v>179698</v>
      </c>
      <c r="R9" s="12">
        <v>179390</v>
      </c>
      <c r="S9" s="12">
        <v>167654</v>
      </c>
      <c r="T9" s="12">
        <v>178895</v>
      </c>
      <c r="U9" s="12">
        <v>173552</v>
      </c>
      <c r="V9" s="12">
        <v>83420</v>
      </c>
      <c r="W9" s="12">
        <v>159877</v>
      </c>
      <c r="X9" s="12">
        <v>168391</v>
      </c>
      <c r="Y9" s="12">
        <v>168110</v>
      </c>
      <c r="Z9" s="15">
        <v>173331</v>
      </c>
      <c r="AA9" s="29"/>
    </row>
    <row r="10" spans="1:27" ht="12.75">
      <c r="A10" s="87">
        <v>10105</v>
      </c>
      <c r="B10" s="91" t="s">
        <v>4</v>
      </c>
      <c r="C10" s="56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84">
        <v>0</v>
      </c>
      <c r="O10" s="86">
        <v>2622.600000000004</v>
      </c>
      <c r="P10" s="52">
        <v>2541.525000000004</v>
      </c>
      <c r="Q10" s="52">
        <v>2622.600000000004</v>
      </c>
      <c r="R10" s="52">
        <v>2622.600000000004</v>
      </c>
      <c r="S10" s="52">
        <v>2453.400000000004</v>
      </c>
      <c r="T10" s="52">
        <v>2619.0750000000044</v>
      </c>
      <c r="U10" s="52">
        <v>2538.000000000004</v>
      </c>
      <c r="V10" s="52">
        <v>2622.600000000004</v>
      </c>
      <c r="W10" s="52">
        <v>2538.000000000004</v>
      </c>
      <c r="X10" s="52">
        <v>2622.600000000004</v>
      </c>
      <c r="Y10" s="52">
        <v>2622.600000000004</v>
      </c>
      <c r="Z10" s="53">
        <v>2538.0000000000073</v>
      </c>
      <c r="AA10" s="29"/>
    </row>
    <row r="11" spans="1:27" s="7" customFormat="1" ht="12.75">
      <c r="A11" s="13">
        <v>10123</v>
      </c>
      <c r="B11" s="90" t="s">
        <v>5</v>
      </c>
      <c r="C11" s="55">
        <v>26112</v>
      </c>
      <c r="D11" s="12">
        <v>36330</v>
      </c>
      <c r="E11" s="12">
        <v>40059</v>
      </c>
      <c r="F11" s="12">
        <v>39506</v>
      </c>
      <c r="G11" s="12">
        <v>35018</v>
      </c>
      <c r="H11" s="12">
        <v>35988</v>
      </c>
      <c r="I11" s="12">
        <v>32771</v>
      </c>
      <c r="J11" s="12">
        <v>26672</v>
      </c>
      <c r="K11" s="12">
        <v>30093</v>
      </c>
      <c r="L11" s="12">
        <v>25406</v>
      </c>
      <c r="M11" s="12">
        <v>23391</v>
      </c>
      <c r="N11" s="83">
        <v>23441</v>
      </c>
      <c r="O11" s="59">
        <v>26854</v>
      </c>
      <c r="P11" s="12">
        <v>34889</v>
      </c>
      <c r="Q11" s="12">
        <v>38572</v>
      </c>
      <c r="R11" s="12">
        <v>38019</v>
      </c>
      <c r="S11" s="12">
        <v>28615</v>
      </c>
      <c r="T11" s="12">
        <v>34508</v>
      </c>
      <c r="U11" s="12">
        <v>31330</v>
      </c>
      <c r="V11" s="12">
        <v>31140</v>
      </c>
      <c r="W11" s="12">
        <v>28655</v>
      </c>
      <c r="X11" s="12">
        <v>23917</v>
      </c>
      <c r="Y11" s="12">
        <v>21907</v>
      </c>
      <c r="Z11" s="15">
        <v>22000</v>
      </c>
      <c r="AA11" s="29"/>
    </row>
    <row r="12" spans="1:27" ht="12.75">
      <c r="A12" s="87">
        <v>10157</v>
      </c>
      <c r="B12" s="91" t="s">
        <v>6</v>
      </c>
      <c r="C12" s="56">
        <v>31135</v>
      </c>
      <c r="D12" s="52">
        <v>30481</v>
      </c>
      <c r="E12" s="52">
        <v>31941</v>
      </c>
      <c r="F12" s="52">
        <v>32538</v>
      </c>
      <c r="G12" s="52">
        <v>30018</v>
      </c>
      <c r="H12" s="52">
        <v>31650</v>
      </c>
      <c r="I12" s="52">
        <v>32163</v>
      </c>
      <c r="J12" s="52">
        <v>30963</v>
      </c>
      <c r="K12" s="52">
        <v>30639</v>
      </c>
      <c r="L12" s="52">
        <v>32571</v>
      </c>
      <c r="M12" s="52">
        <v>32686</v>
      </c>
      <c r="N12" s="84">
        <v>30603</v>
      </c>
      <c r="O12" s="86">
        <v>31556.087000000007</v>
      </c>
      <c r="P12" s="52">
        <v>31232.112000000005</v>
      </c>
      <c r="Q12" s="52">
        <v>32799.941000000006</v>
      </c>
      <c r="R12" s="52">
        <v>32884.28700000001</v>
      </c>
      <c r="S12" s="52">
        <v>31528.790000000008</v>
      </c>
      <c r="T12" s="52">
        <v>31288.992000000006</v>
      </c>
      <c r="U12" s="52">
        <v>32177.729000000007</v>
      </c>
      <c r="V12" s="52">
        <v>31337.53000000001</v>
      </c>
      <c r="W12" s="52">
        <v>30858.518000000007</v>
      </c>
      <c r="X12" s="52">
        <v>32493.625000000007</v>
      </c>
      <c r="Y12" s="52">
        <v>32737.29300000001</v>
      </c>
      <c r="Z12" s="53">
        <v>31276.864</v>
      </c>
      <c r="AA12" s="29"/>
    </row>
    <row r="13" spans="1:27" s="7" customFormat="1" ht="12.75">
      <c r="A13" s="13">
        <v>10170</v>
      </c>
      <c r="B13" s="90" t="s">
        <v>7</v>
      </c>
      <c r="C13" s="55">
        <v>27142</v>
      </c>
      <c r="D13" s="12">
        <v>35105</v>
      </c>
      <c r="E13" s="12">
        <v>36938</v>
      </c>
      <c r="F13" s="12">
        <v>35427</v>
      </c>
      <c r="G13" s="12">
        <v>26891</v>
      </c>
      <c r="H13" s="12">
        <v>26211</v>
      </c>
      <c r="I13" s="12">
        <v>30838</v>
      </c>
      <c r="J13" s="12">
        <v>54297</v>
      </c>
      <c r="K13" s="12">
        <v>44187</v>
      </c>
      <c r="L13" s="12">
        <v>24481</v>
      </c>
      <c r="M13" s="12">
        <v>16447</v>
      </c>
      <c r="N13" s="83">
        <v>22112</v>
      </c>
      <c r="O13" s="59">
        <v>27139</v>
      </c>
      <c r="P13" s="12">
        <v>35107</v>
      </c>
      <c r="Q13" s="12">
        <v>36939</v>
      </c>
      <c r="R13" s="12">
        <v>35428</v>
      </c>
      <c r="S13" s="12">
        <v>27857</v>
      </c>
      <c r="T13" s="12">
        <v>26214</v>
      </c>
      <c r="U13" s="12">
        <v>30837</v>
      </c>
      <c r="V13" s="12">
        <v>54301</v>
      </c>
      <c r="W13" s="12">
        <v>44189</v>
      </c>
      <c r="X13" s="12">
        <v>24481</v>
      </c>
      <c r="Y13" s="12">
        <v>16451</v>
      </c>
      <c r="Z13" s="15">
        <v>22111</v>
      </c>
      <c r="AA13" s="29"/>
    </row>
    <row r="14" spans="1:27" ht="12.75">
      <c r="A14" s="87">
        <v>10183</v>
      </c>
      <c r="B14" s="91" t="s">
        <v>8</v>
      </c>
      <c r="C14" s="56">
        <v>6120</v>
      </c>
      <c r="D14" s="52">
        <v>5969</v>
      </c>
      <c r="E14" s="52">
        <v>6456</v>
      </c>
      <c r="F14" s="52">
        <v>6276</v>
      </c>
      <c r="G14" s="52">
        <v>5578</v>
      </c>
      <c r="H14" s="52">
        <v>6120</v>
      </c>
      <c r="I14" s="52">
        <v>6043</v>
      </c>
      <c r="J14" s="52">
        <v>6714</v>
      </c>
      <c r="K14" s="52">
        <v>6467</v>
      </c>
      <c r="L14" s="52">
        <v>6370</v>
      </c>
      <c r="M14" s="52">
        <v>6206</v>
      </c>
      <c r="N14" s="84">
        <v>5915</v>
      </c>
      <c r="O14" s="86">
        <v>6402.760000000005</v>
      </c>
      <c r="P14" s="52">
        <v>6242.965000000005</v>
      </c>
      <c r="Q14" s="52">
        <v>6738.760000000005</v>
      </c>
      <c r="R14" s="52">
        <v>6558.760000000005</v>
      </c>
      <c r="S14" s="52">
        <v>6040.840000000005</v>
      </c>
      <c r="T14" s="52">
        <v>6402.595000000005</v>
      </c>
      <c r="U14" s="52">
        <v>6316.800000000005</v>
      </c>
      <c r="V14" s="52">
        <v>6996.760000000005</v>
      </c>
      <c r="W14" s="52">
        <v>6740.800000000005</v>
      </c>
      <c r="X14" s="52">
        <v>6652.760000000005</v>
      </c>
      <c r="Y14" s="52">
        <v>6488.760000000005</v>
      </c>
      <c r="Z14" s="53">
        <v>6188.8000000000175</v>
      </c>
      <c r="AA14" s="29"/>
    </row>
    <row r="15" spans="1:27" s="7" customFormat="1" ht="12.75">
      <c r="A15" s="13">
        <v>10191</v>
      </c>
      <c r="B15" s="90" t="s">
        <v>9</v>
      </c>
      <c r="C15" s="55">
        <v>527</v>
      </c>
      <c r="D15" s="12">
        <v>510</v>
      </c>
      <c r="E15" s="12">
        <v>527</v>
      </c>
      <c r="F15" s="12">
        <v>527</v>
      </c>
      <c r="G15" s="12">
        <v>476</v>
      </c>
      <c r="H15" s="12">
        <v>526</v>
      </c>
      <c r="I15" s="12">
        <v>510</v>
      </c>
      <c r="J15" s="12">
        <v>527</v>
      </c>
      <c r="K15" s="12">
        <v>510</v>
      </c>
      <c r="L15" s="12">
        <v>527</v>
      </c>
      <c r="M15" s="12">
        <v>527</v>
      </c>
      <c r="N15" s="83">
        <v>510</v>
      </c>
      <c r="O15" s="59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5">
        <v>0</v>
      </c>
      <c r="AA15" s="29"/>
    </row>
    <row r="16" spans="1:27" ht="12.75">
      <c r="A16" s="87">
        <v>10204</v>
      </c>
      <c r="B16" s="91" t="s">
        <v>10</v>
      </c>
      <c r="C16" s="56">
        <v>12222</v>
      </c>
      <c r="D16" s="52">
        <v>14254</v>
      </c>
      <c r="E16" s="52">
        <v>22070</v>
      </c>
      <c r="F16" s="52">
        <v>21063</v>
      </c>
      <c r="G16" s="52">
        <v>18498</v>
      </c>
      <c r="H16" s="52">
        <v>15882</v>
      </c>
      <c r="I16" s="52">
        <v>12581</v>
      </c>
      <c r="J16" s="52">
        <v>3860</v>
      </c>
      <c r="K16" s="52">
        <v>3172</v>
      </c>
      <c r="L16" s="52">
        <v>6336</v>
      </c>
      <c r="M16" s="52">
        <v>9869</v>
      </c>
      <c r="N16" s="84">
        <v>11935</v>
      </c>
      <c r="O16" s="86">
        <v>12222</v>
      </c>
      <c r="P16" s="52">
        <v>14254</v>
      </c>
      <c r="Q16" s="52">
        <v>22070</v>
      </c>
      <c r="R16" s="52">
        <v>21063</v>
      </c>
      <c r="S16" s="52">
        <v>19159</v>
      </c>
      <c r="T16" s="52">
        <v>15882</v>
      </c>
      <c r="U16" s="52">
        <v>12580</v>
      </c>
      <c r="V16" s="52">
        <v>3860</v>
      </c>
      <c r="W16" s="52">
        <v>3172</v>
      </c>
      <c r="X16" s="52">
        <v>6336</v>
      </c>
      <c r="Y16" s="52">
        <v>9869</v>
      </c>
      <c r="Z16" s="53">
        <v>11935</v>
      </c>
      <c r="AA16" s="29"/>
    </row>
    <row r="17" spans="1:27" ht="12.75">
      <c r="A17" s="13">
        <v>10237</v>
      </c>
      <c r="B17" s="90" t="s">
        <v>11</v>
      </c>
      <c r="C17" s="55">
        <v>489</v>
      </c>
      <c r="D17" s="12">
        <v>546</v>
      </c>
      <c r="E17" s="12">
        <v>1050</v>
      </c>
      <c r="F17" s="12">
        <v>1036</v>
      </c>
      <c r="G17" s="12">
        <v>692</v>
      </c>
      <c r="H17" s="12">
        <v>703</v>
      </c>
      <c r="I17" s="12">
        <v>1029</v>
      </c>
      <c r="J17" s="12">
        <v>1672</v>
      </c>
      <c r="K17" s="12">
        <v>1388</v>
      </c>
      <c r="L17" s="12">
        <v>834</v>
      </c>
      <c r="M17" s="12">
        <v>562</v>
      </c>
      <c r="N17" s="83">
        <v>420</v>
      </c>
      <c r="O17" s="59">
        <v>489</v>
      </c>
      <c r="P17" s="12">
        <v>546</v>
      </c>
      <c r="Q17" s="12">
        <v>1050</v>
      </c>
      <c r="R17" s="12">
        <v>1036</v>
      </c>
      <c r="S17" s="12">
        <v>717</v>
      </c>
      <c r="T17" s="12">
        <v>703</v>
      </c>
      <c r="U17" s="12">
        <v>1029</v>
      </c>
      <c r="V17" s="12">
        <v>1672</v>
      </c>
      <c r="W17" s="12">
        <v>1388</v>
      </c>
      <c r="X17" s="12">
        <v>834</v>
      </c>
      <c r="Y17" s="12">
        <v>562</v>
      </c>
      <c r="Z17" s="15">
        <v>420</v>
      </c>
      <c r="AA17" s="29"/>
    </row>
    <row r="18" spans="1:27" ht="12.75">
      <c r="A18" s="87">
        <v>10286</v>
      </c>
      <c r="B18" s="91" t="s">
        <v>35</v>
      </c>
      <c r="C18" s="56">
        <v>19693</v>
      </c>
      <c r="D18" s="52">
        <v>21008</v>
      </c>
      <c r="E18" s="52">
        <v>25519</v>
      </c>
      <c r="F18" s="52">
        <v>21890</v>
      </c>
      <c r="G18" s="52">
        <v>16661</v>
      </c>
      <c r="H18" s="52">
        <v>15502</v>
      </c>
      <c r="I18" s="52">
        <v>14493</v>
      </c>
      <c r="J18" s="52">
        <v>22635</v>
      </c>
      <c r="K18" s="52">
        <v>26301</v>
      </c>
      <c r="L18" s="52">
        <v>26866</v>
      </c>
      <c r="M18" s="52">
        <v>27627</v>
      </c>
      <c r="N18" s="84">
        <v>17352</v>
      </c>
      <c r="O18" s="86">
        <v>19901.536</v>
      </c>
      <c r="P18" s="52">
        <v>21229.049</v>
      </c>
      <c r="Q18" s="52">
        <v>25689.536</v>
      </c>
      <c r="R18" s="52">
        <v>22094.536</v>
      </c>
      <c r="S18" s="52">
        <v>17475.824</v>
      </c>
      <c r="T18" s="52">
        <v>15800.167</v>
      </c>
      <c r="U18" s="52">
        <v>14740.68</v>
      </c>
      <c r="V18" s="52">
        <v>22922.536</v>
      </c>
      <c r="W18" s="52">
        <v>26481.68</v>
      </c>
      <c r="X18" s="52">
        <v>26999.536</v>
      </c>
      <c r="Y18" s="52">
        <v>27862.536</v>
      </c>
      <c r="Z18" s="53">
        <v>17654.68</v>
      </c>
      <c r="AA18" s="29"/>
    </row>
    <row r="19" spans="1:27" ht="12.75">
      <c r="A19" s="13">
        <v>10294</v>
      </c>
      <c r="B19" s="90" t="s">
        <v>12</v>
      </c>
      <c r="C19" s="55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83">
        <v>0</v>
      </c>
      <c r="O19" s="59">
        <v>475.41600000000216</v>
      </c>
      <c r="P19" s="12">
        <v>460.7190000000021</v>
      </c>
      <c r="Q19" s="12">
        <v>475.41600000000216</v>
      </c>
      <c r="R19" s="12">
        <v>475.41600000000216</v>
      </c>
      <c r="S19" s="12">
        <v>444.744000000002</v>
      </c>
      <c r="T19" s="12">
        <v>474.77700000000215</v>
      </c>
      <c r="U19" s="12">
        <v>460.0800000000021</v>
      </c>
      <c r="V19" s="12">
        <v>475.41600000000216</v>
      </c>
      <c r="W19" s="12">
        <v>460.0800000000021</v>
      </c>
      <c r="X19" s="12">
        <v>475.41600000000216</v>
      </c>
      <c r="Y19" s="12">
        <v>475.41600000000216</v>
      </c>
      <c r="Z19" s="15">
        <v>460.08000000000175</v>
      </c>
      <c r="AA19" s="29"/>
    </row>
    <row r="20" spans="1:27" s="7" customFormat="1" ht="12.75">
      <c r="A20" s="87">
        <v>10306</v>
      </c>
      <c r="B20" s="91" t="s">
        <v>13</v>
      </c>
      <c r="C20" s="56">
        <v>72915</v>
      </c>
      <c r="D20" s="52">
        <v>52887</v>
      </c>
      <c r="E20" s="52">
        <v>64931</v>
      </c>
      <c r="F20" s="52">
        <v>53982</v>
      </c>
      <c r="G20" s="52">
        <v>45532</v>
      </c>
      <c r="H20" s="52">
        <v>49791</v>
      </c>
      <c r="I20" s="52">
        <v>74740</v>
      </c>
      <c r="J20" s="52">
        <v>85603</v>
      </c>
      <c r="K20" s="52">
        <v>79456</v>
      </c>
      <c r="L20" s="52">
        <v>66034</v>
      </c>
      <c r="M20" s="52">
        <v>64803</v>
      </c>
      <c r="N20" s="84">
        <v>55711</v>
      </c>
      <c r="O20" s="86">
        <v>72838</v>
      </c>
      <c r="P20" s="52">
        <v>52813</v>
      </c>
      <c r="Q20" s="52">
        <v>64854</v>
      </c>
      <c r="R20" s="52">
        <v>53982</v>
      </c>
      <c r="S20" s="52">
        <v>47158</v>
      </c>
      <c r="T20" s="52">
        <v>49791</v>
      </c>
      <c r="U20" s="52">
        <v>74740</v>
      </c>
      <c r="V20" s="52">
        <v>85603</v>
      </c>
      <c r="W20" s="52">
        <v>79456</v>
      </c>
      <c r="X20" s="52">
        <v>66034</v>
      </c>
      <c r="Y20" s="52">
        <v>64803</v>
      </c>
      <c r="Z20" s="53">
        <v>55711</v>
      </c>
      <c r="AA20" s="29"/>
    </row>
    <row r="21" spans="1:27" ht="12.75">
      <c r="A21" s="13">
        <v>10349</v>
      </c>
      <c r="B21" s="90" t="s">
        <v>14</v>
      </c>
      <c r="C21" s="55">
        <v>447932</v>
      </c>
      <c r="D21" s="12">
        <v>309746</v>
      </c>
      <c r="E21" s="12">
        <v>405345</v>
      </c>
      <c r="F21" s="12">
        <v>331243</v>
      </c>
      <c r="G21" s="12">
        <v>271039</v>
      </c>
      <c r="H21" s="12">
        <v>291574</v>
      </c>
      <c r="I21" s="12">
        <v>510859</v>
      </c>
      <c r="J21" s="12">
        <v>672950</v>
      </c>
      <c r="K21" s="12">
        <v>780207</v>
      </c>
      <c r="L21" s="12">
        <v>544786</v>
      </c>
      <c r="M21" s="12">
        <v>498615</v>
      </c>
      <c r="N21" s="83">
        <v>329639</v>
      </c>
      <c r="O21" s="59">
        <v>447930</v>
      </c>
      <c r="P21" s="12">
        <v>309748</v>
      </c>
      <c r="Q21" s="12">
        <v>405347</v>
      </c>
      <c r="R21" s="12">
        <v>331246</v>
      </c>
      <c r="S21" s="12">
        <v>279107</v>
      </c>
      <c r="T21" s="12">
        <v>291583</v>
      </c>
      <c r="U21" s="12">
        <v>510857</v>
      </c>
      <c r="V21" s="12">
        <v>672956</v>
      </c>
      <c r="W21" s="12">
        <v>780209</v>
      </c>
      <c r="X21" s="12">
        <v>544784</v>
      </c>
      <c r="Y21" s="12">
        <v>498621</v>
      </c>
      <c r="Z21" s="15">
        <v>329637</v>
      </c>
      <c r="AA21" s="29"/>
    </row>
    <row r="22" spans="1:27" s="7" customFormat="1" ht="12.75">
      <c r="A22" s="87">
        <v>10354</v>
      </c>
      <c r="B22" s="91" t="s">
        <v>15</v>
      </c>
      <c r="C22" s="56">
        <v>18183</v>
      </c>
      <c r="D22" s="52">
        <v>31046</v>
      </c>
      <c r="E22" s="52">
        <v>42991</v>
      </c>
      <c r="F22" s="52">
        <v>35017</v>
      </c>
      <c r="G22" s="52">
        <v>24125</v>
      </c>
      <c r="H22" s="52">
        <v>20460</v>
      </c>
      <c r="I22" s="52">
        <v>18569</v>
      </c>
      <c r="J22" s="52">
        <v>20058</v>
      </c>
      <c r="K22" s="52">
        <v>15466</v>
      </c>
      <c r="L22" s="52">
        <v>15237</v>
      </c>
      <c r="M22" s="52">
        <v>14776</v>
      </c>
      <c r="N22" s="84">
        <v>14126</v>
      </c>
      <c r="O22" s="86">
        <v>18183</v>
      </c>
      <c r="P22" s="52">
        <v>31046</v>
      </c>
      <c r="Q22" s="52">
        <v>42991</v>
      </c>
      <c r="R22" s="52">
        <v>35017</v>
      </c>
      <c r="S22" s="52">
        <v>24983</v>
      </c>
      <c r="T22" s="52">
        <v>20460</v>
      </c>
      <c r="U22" s="52">
        <v>18569</v>
      </c>
      <c r="V22" s="52">
        <v>20058</v>
      </c>
      <c r="W22" s="52">
        <v>15466</v>
      </c>
      <c r="X22" s="52">
        <v>15237</v>
      </c>
      <c r="Y22" s="52">
        <v>14776</v>
      </c>
      <c r="Z22" s="53">
        <v>14126</v>
      </c>
      <c r="AA22" s="29"/>
    </row>
    <row r="23" spans="1:27" ht="13.5" thickBot="1">
      <c r="A23" s="34">
        <v>10370</v>
      </c>
      <c r="B23" s="92" t="s">
        <v>16</v>
      </c>
      <c r="C23" s="57">
        <v>171729</v>
      </c>
      <c r="D23" s="37">
        <v>159673</v>
      </c>
      <c r="E23" s="37">
        <v>158819</v>
      </c>
      <c r="F23" s="37">
        <v>164205</v>
      </c>
      <c r="G23" s="37">
        <v>132549</v>
      </c>
      <c r="H23" s="37">
        <v>107457</v>
      </c>
      <c r="I23" s="37">
        <v>105603</v>
      </c>
      <c r="J23" s="37">
        <v>111466</v>
      </c>
      <c r="K23" s="37">
        <v>110443</v>
      </c>
      <c r="L23" s="37">
        <v>103644</v>
      </c>
      <c r="M23" s="37">
        <v>123333</v>
      </c>
      <c r="N23" s="85">
        <v>114062</v>
      </c>
      <c r="O23" s="36">
        <v>171727</v>
      </c>
      <c r="P23" s="37">
        <v>159676</v>
      </c>
      <c r="Q23" s="37">
        <v>158822</v>
      </c>
      <c r="R23" s="37">
        <v>164208</v>
      </c>
      <c r="S23" s="37">
        <v>137287</v>
      </c>
      <c r="T23" s="37">
        <v>107467</v>
      </c>
      <c r="U23" s="37">
        <v>105601</v>
      </c>
      <c r="V23" s="37">
        <v>111473</v>
      </c>
      <c r="W23" s="37">
        <v>110446</v>
      </c>
      <c r="X23" s="37">
        <v>103642</v>
      </c>
      <c r="Y23" s="37">
        <v>123340</v>
      </c>
      <c r="Z23" s="38">
        <v>114060</v>
      </c>
      <c r="AA23" s="29"/>
    </row>
    <row r="24" ht="12.75">
      <c r="AA24" s="9"/>
    </row>
    <row r="25" spans="1:27" ht="12.75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</row>
    <row r="26" spans="1:27" ht="12.75">
      <c r="A26" s="3" t="s">
        <v>25</v>
      </c>
      <c r="N26" s="2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3"/>
    </row>
    <row r="27" spans="1:27" ht="12.75">
      <c r="A27" s="3" t="s">
        <v>23</v>
      </c>
      <c r="N27" s="2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3"/>
    </row>
    <row r="28" spans="1:27" ht="12.75">
      <c r="A28" s="3" t="s">
        <v>24</v>
      </c>
      <c r="N28" s="2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3"/>
    </row>
    <row r="29" spans="1:27" ht="12.75">
      <c r="A29" s="3" t="s">
        <v>19</v>
      </c>
      <c r="N29" s="2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3"/>
    </row>
    <row r="30" spans="1:27" ht="12.75">
      <c r="A30" s="3" t="s">
        <v>20</v>
      </c>
      <c r="N30" s="2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3"/>
    </row>
    <row r="31" spans="1:27" ht="12.75">
      <c r="A31" s="3" t="s">
        <v>21</v>
      </c>
      <c r="N31" s="28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3"/>
    </row>
    <row r="32" spans="3:27" ht="12.7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3"/>
    </row>
    <row r="33" spans="3:27" ht="12.7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3"/>
    </row>
    <row r="34" spans="3:27" ht="12.7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3"/>
    </row>
    <row r="35" spans="3:27" ht="12.7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11"/>
    </row>
    <row r="36" spans="3:26" ht="12.7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3:26" ht="12.7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3:26" ht="12.7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3:26" ht="12.7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3:26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3:26" ht="12.7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3:26" ht="12.7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3:26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3:26" ht="12.7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3:14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3:14" ht="12.7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3:14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ht="12.75">
      <c r="C48" s="9"/>
    </row>
  </sheetData>
  <mergeCells count="4">
    <mergeCell ref="C5:N5"/>
    <mergeCell ref="A5:A7"/>
    <mergeCell ref="B5:B7"/>
    <mergeCell ref="O5:Z5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A20EBE7027A40B28A23406B9AAE23" ma:contentTypeVersion="0" ma:contentTypeDescription="Create a new document." ma:contentTypeScope="" ma:versionID="8be74f450a57c6d81af7be0a712ad7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314137-ED38-4018-957A-F6D362E40478}"/>
</file>

<file path=customXml/itemProps2.xml><?xml version="1.0" encoding="utf-8"?>
<ds:datastoreItem xmlns:ds="http://schemas.openxmlformats.org/officeDocument/2006/customXml" ds:itemID="{EFC5DFE0-7FF7-42CD-8859-814AD02B9D6E}"/>
</file>

<file path=customXml/itemProps3.xml><?xml version="1.0" encoding="utf-8"?>
<ds:datastoreItem xmlns:ds="http://schemas.openxmlformats.org/officeDocument/2006/customXml" ds:itemID="{C4770415-8562-4B5F-A2CC-1ED2261555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Traetow</dc:creator>
  <cp:keywords/>
  <dc:description/>
  <cp:lastModifiedBy>Kathryn Patton</cp:lastModifiedBy>
  <cp:lastPrinted>2017-08-07T19:51:18Z</cp:lastPrinted>
  <dcterms:created xsi:type="dcterms:W3CDTF">2011-07-23T03:00:13Z</dcterms:created>
  <dcterms:modified xsi:type="dcterms:W3CDTF">2019-07-19T21:31:57Z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0x01010012CA20EBE7027A40B28A23406B9AAE23</vt:lpwstr>
  </property>
  <property fmtid="{D5CDD505-2E9C-101B-9397-08002B2CF9AE}" pid="3" name="Order">
    <vt:r8>14600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