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hpsu001vdi1.bud.bpa.gov\cifs_mypc_userdata\UserData\Users\AMH0708\Desktop\New Documents to Upload\"/>
    </mc:Choice>
  </mc:AlternateContent>
  <xr:revisionPtr revIDLastSave="0" documentId="8_{5ABAB957-0693-4456-8763-2514A09F6EF3}" xr6:coauthVersionLast="47" xr6:coauthVersionMax="47" xr10:uidLastSave="{00000000-0000-0000-0000-000000000000}"/>
  <bookViews>
    <workbookView xWindow="-110" yWindow="-110" windowWidth="19420" windowHeight="11500" activeTab="3" xr2:uid="{4805D113-D059-4C68-89CD-B67D0D516CD3}"/>
  </bookViews>
  <sheets>
    <sheet name="925% OG" sheetId="8" r:id="rId1"/>
    <sheet name="925% MDE (2)" sheetId="9" state="hidden" r:id="rId2"/>
    <sheet name="925% Chart" sheetId="10" r:id="rId3"/>
    <sheet name="Pivot" sheetId="12" r:id="rId4"/>
    <sheet name="Trans Data" sheetId="11" r:id="rId5"/>
    <sheet name="Data Calc" sheetId="4" state="hidden" r:id="rId6"/>
    <sheet name="925 Visual" sheetId="3" state="hidden" r:id="rId7"/>
    <sheet name="IOU 925" sheetId="5" state="hidden" r:id="rId8"/>
    <sheet name="Transmission Visual" sheetId="6" state="hidden" r:id="rId9"/>
    <sheet name="IOU Transmission" sheetId="7" state="hidden" r:id="rId10"/>
  </sheets>
  <externalReferences>
    <externalReference r:id="rId11"/>
  </externalReferences>
  <definedNames>
    <definedName name="_xlnm._FilterDatabase" localSheetId="2" hidden="1">'925% Chart'!$A$1:$I$58</definedName>
    <definedName name="_xlnm._FilterDatabase" localSheetId="1" hidden="1">'925% MDE (2)'!$A$1:$I$29</definedName>
    <definedName name="_xlnm._FilterDatabase" localSheetId="4" hidden="1">'Trans Data'!$A$1:$I$59</definedName>
    <definedName name="Ratio">[1]Ratios!$D$77:$G$87</definedName>
  </definedNames>
  <calcPr calcId="191029"/>
  <pivotCaches>
    <pivotCache cacheId="1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2" l="1"/>
  <c r="I26" i="12"/>
  <c r="I25" i="12"/>
  <c r="I24" i="12"/>
  <c r="I23" i="12"/>
  <c r="I22" i="12"/>
  <c r="I21" i="12"/>
  <c r="I20" i="12"/>
  <c r="I19" i="12"/>
  <c r="I29" i="12" s="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K8" i="11"/>
  <c r="K7" i="11"/>
  <c r="K6" i="11"/>
  <c r="K5" i="11"/>
  <c r="K4" i="11"/>
  <c r="K3" i="11"/>
  <c r="K2" i="1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J11" i="11"/>
  <c r="J10" i="11"/>
  <c r="J9" i="11"/>
  <c r="J8" i="11"/>
  <c r="J7" i="11"/>
  <c r="J6" i="11"/>
  <c r="J5" i="11"/>
  <c r="J4" i="11"/>
  <c r="J3" i="11"/>
  <c r="J2" i="11"/>
  <c r="M2" i="11" s="1"/>
  <c r="E27" i="12"/>
  <c r="E26" i="12"/>
  <c r="E25" i="12"/>
  <c r="E24" i="12"/>
  <c r="E23" i="12"/>
  <c r="E22" i="12"/>
  <c r="E21" i="12"/>
  <c r="E20" i="12"/>
  <c r="E19" i="12"/>
  <c r="E18" i="12"/>
  <c r="D27" i="12"/>
  <c r="D26" i="12"/>
  <c r="D25" i="12"/>
  <c r="D24" i="12"/>
  <c r="D23" i="12"/>
  <c r="D22" i="12"/>
  <c r="D21" i="12"/>
  <c r="D20" i="12"/>
  <c r="D19" i="12"/>
  <c r="D18" i="12"/>
  <c r="H19" i="12" l="1"/>
  <c r="H29" i="12" s="1"/>
  <c r="H20" i="12"/>
  <c r="H21" i="12"/>
  <c r="H22" i="12"/>
  <c r="H23" i="12"/>
  <c r="H24" i="12"/>
  <c r="H25" i="12"/>
  <c r="H26" i="12"/>
  <c r="H27" i="12"/>
  <c r="F18" i="12"/>
  <c r="F19" i="12"/>
  <c r="J19" i="12" s="1"/>
  <c r="F20" i="12"/>
  <c r="J20" i="12" s="1"/>
  <c r="F21" i="12"/>
  <c r="J21" i="12" s="1"/>
  <c r="F22" i="12"/>
  <c r="J22" i="12" s="1"/>
  <c r="F23" i="12"/>
  <c r="J23" i="12" s="1"/>
  <c r="F24" i="12"/>
  <c r="J24" i="12" s="1"/>
  <c r="F25" i="12"/>
  <c r="J25" i="12" s="1"/>
  <c r="F26" i="12"/>
  <c r="J26" i="12" s="1"/>
  <c r="F27" i="12"/>
  <c r="H48" i="11"/>
  <c r="J27" i="12" l="1"/>
  <c r="J29" i="12"/>
  <c r="H60" i="11"/>
  <c r="H59" i="11"/>
  <c r="H58" i="11"/>
  <c r="H57" i="11"/>
  <c r="H56" i="11"/>
  <c r="H55" i="11"/>
  <c r="H54" i="11"/>
  <c r="H53" i="11"/>
  <c r="H52" i="11"/>
  <c r="H51" i="11"/>
  <c r="H50" i="11"/>
  <c r="H49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H5" i="11"/>
  <c r="H4" i="11"/>
  <c r="H3" i="11"/>
  <c r="H2" i="11"/>
  <c r="G5" i="10" l="1"/>
  <c r="G2" i="10"/>
  <c r="G4" i="10"/>
  <c r="G7" i="10"/>
  <c r="G3" i="10"/>
  <c r="G6" i="10"/>
  <c r="G10" i="10"/>
  <c r="G8" i="10"/>
  <c r="G12" i="10"/>
  <c r="G9" i="10"/>
  <c r="G11" i="10"/>
  <c r="G53" i="10" l="1"/>
  <c r="G54" i="10"/>
  <c r="G55" i="10"/>
  <c r="G56" i="10"/>
  <c r="G57" i="10"/>
  <c r="G58" i="10"/>
  <c r="G64" i="10"/>
  <c r="G24" i="10"/>
  <c r="G22" i="10"/>
  <c r="G23" i="10"/>
  <c r="G19" i="10"/>
  <c r="G21" i="10"/>
  <c r="G20" i="10"/>
  <c r="G28" i="10"/>
  <c r="G27" i="10"/>
  <c r="G29" i="10"/>
  <c r="G25" i="10"/>
  <c r="G26" i="10"/>
  <c r="G30" i="10"/>
  <c r="G17" i="10"/>
  <c r="G15" i="10"/>
  <c r="G18" i="10"/>
  <c r="G13" i="10"/>
  <c r="G16" i="10" l="1"/>
  <c r="G14" i="10"/>
  <c r="G52" i="10"/>
  <c r="G51" i="10"/>
  <c r="G42" i="10"/>
  <c r="G36" i="10"/>
  <c r="G47" i="10"/>
  <c r="G35" i="10"/>
  <c r="G34" i="10"/>
  <c r="G50" i="10"/>
  <c r="G41" i="10"/>
  <c r="G46" i="10"/>
  <c r="G40" i="10"/>
  <c r="G39" i="10"/>
  <c r="G45" i="10"/>
  <c r="G38" i="10"/>
  <c r="G44" i="10"/>
  <c r="G33" i="10"/>
  <c r="G49" i="10"/>
  <c r="G48" i="10"/>
  <c r="G43" i="10"/>
  <c r="N5" i="10"/>
  <c r="G32" i="10"/>
  <c r="G37" i="10"/>
  <c r="G31" i="10"/>
  <c r="K3" i="10" s="1"/>
  <c r="K2" i="10" l="1"/>
  <c r="H6" i="10"/>
  <c r="H7" i="10"/>
  <c r="H3" i="10"/>
  <c r="H4" i="10"/>
  <c r="H2" i="10"/>
  <c r="H5" i="10"/>
  <c r="H10" i="10"/>
  <c r="H9" i="10"/>
  <c r="H12" i="10"/>
  <c r="H8" i="10"/>
  <c r="H11" i="10"/>
  <c r="H14" i="10"/>
  <c r="H35" i="10"/>
  <c r="H34" i="10"/>
  <c r="M3" i="10"/>
  <c r="H40" i="10"/>
  <c r="H51" i="10"/>
  <c r="H42" i="10"/>
  <c r="H36" i="10"/>
  <c r="H13" i="10"/>
  <c r="H55" i="10"/>
  <c r="H30" i="10"/>
  <c r="H29" i="10"/>
  <c r="H25" i="10"/>
  <c r="H56" i="10"/>
  <c r="H20" i="10"/>
  <c r="H22" i="10"/>
  <c r="H19" i="10"/>
  <c r="H57" i="10"/>
  <c r="H17" i="10"/>
  <c r="H64" i="10"/>
  <c r="H15" i="10"/>
  <c r="H54" i="10"/>
  <c r="H26" i="10"/>
  <c r="H58" i="10"/>
  <c r="H21" i="10"/>
  <c r="H23" i="10"/>
  <c r="H27" i="10"/>
  <c r="H53" i="10"/>
  <c r="H24" i="10"/>
  <c r="H28" i="10"/>
  <c r="H18" i="10"/>
  <c r="H44" i="10"/>
  <c r="H33" i="10"/>
  <c r="H49" i="10"/>
  <c r="H16" i="10"/>
  <c r="H47" i="10"/>
  <c r="H31" i="10"/>
  <c r="H48" i="10"/>
  <c r="H43" i="10"/>
  <c r="H39" i="10"/>
  <c r="H37" i="10"/>
  <c r="H50" i="10"/>
  <c r="H41" i="10"/>
  <c r="M4" i="10"/>
  <c r="H45" i="10"/>
  <c r="H32" i="10"/>
  <c r="M5" i="10"/>
  <c r="H52" i="10"/>
  <c r="H46" i="10"/>
  <c r="M2" i="10"/>
  <c r="H38" i="10"/>
  <c r="N5" i="9" l="1"/>
  <c r="G38" i="9"/>
  <c r="G29" i="9"/>
  <c r="G2" i="9"/>
  <c r="G10" i="9"/>
  <c r="G5" i="9"/>
  <c r="G23" i="9"/>
  <c r="G20" i="9"/>
  <c r="G21" i="9"/>
  <c r="G14" i="9"/>
  <c r="G12" i="9"/>
  <c r="G3" i="9"/>
  <c r="G24" i="9"/>
  <c r="G16" i="9"/>
  <c r="G18" i="9"/>
  <c r="G13" i="9"/>
  <c r="G11" i="9"/>
  <c r="G6" i="9"/>
  <c r="G17" i="9"/>
  <c r="G22" i="9"/>
  <c r="G9" i="9"/>
  <c r="G8" i="9"/>
  <c r="G25" i="9"/>
  <c r="G26" i="9"/>
  <c r="G19" i="9"/>
  <c r="G28" i="9"/>
  <c r="G15" i="9"/>
  <c r="G4" i="9"/>
  <c r="G27" i="9"/>
  <c r="G7" i="9"/>
  <c r="G35" i="8"/>
  <c r="G34" i="8"/>
  <c r="G33" i="8"/>
  <c r="G32" i="8"/>
  <c r="G31" i="8"/>
  <c r="G30" i="8"/>
  <c r="G28" i="8"/>
  <c r="G27" i="8"/>
  <c r="G26" i="8"/>
  <c r="G25" i="8"/>
  <c r="G24" i="8"/>
  <c r="G23" i="8"/>
  <c r="G21" i="8"/>
  <c r="G20" i="8"/>
  <c r="G19" i="8"/>
  <c r="G18" i="8"/>
  <c r="G17" i="8"/>
  <c r="G16" i="8"/>
  <c r="G14" i="8"/>
  <c r="G13" i="8"/>
  <c r="G12" i="8"/>
  <c r="G11" i="8"/>
  <c r="G10" i="8"/>
  <c r="G9" i="8"/>
  <c r="G7" i="8"/>
  <c r="G6" i="8"/>
  <c r="G5" i="8"/>
  <c r="G4" i="8"/>
  <c r="G3" i="8"/>
  <c r="G2" i="8"/>
  <c r="K2" i="9" l="1"/>
  <c r="K3" i="9"/>
  <c r="H12" i="9" s="1"/>
  <c r="I5" i="4"/>
  <c r="I4" i="4"/>
  <c r="C80" i="4"/>
  <c r="C79" i="4"/>
  <c r="C78" i="4"/>
  <c r="C77" i="4"/>
  <c r="C76" i="4"/>
  <c r="C75" i="4"/>
  <c r="C71" i="4"/>
  <c r="C70" i="4"/>
  <c r="C69" i="4"/>
  <c r="C68" i="4"/>
  <c r="C67" i="4"/>
  <c r="C66" i="4"/>
  <c r="C62" i="4"/>
  <c r="C61" i="4"/>
  <c r="C60" i="4"/>
  <c r="C59" i="4"/>
  <c r="C58" i="4"/>
  <c r="C57" i="4"/>
  <c r="C53" i="4"/>
  <c r="C52" i="4"/>
  <c r="C51" i="4"/>
  <c r="C50" i="4"/>
  <c r="I50" i="4" s="1"/>
  <c r="C48" i="4"/>
  <c r="C44" i="4"/>
  <c r="C43" i="4"/>
  <c r="C42" i="4"/>
  <c r="C41" i="4"/>
  <c r="C40" i="4"/>
  <c r="C39" i="4"/>
  <c r="C35" i="4"/>
  <c r="C34" i="4"/>
  <c r="C33" i="4"/>
  <c r="C32" i="4"/>
  <c r="C31" i="4"/>
  <c r="C30" i="4"/>
  <c r="C26" i="4"/>
  <c r="C25" i="4"/>
  <c r="C24" i="4"/>
  <c r="C23" i="4"/>
  <c r="C22" i="4"/>
  <c r="C21" i="4"/>
  <c r="C17" i="4"/>
  <c r="C16" i="4"/>
  <c r="C15" i="4"/>
  <c r="C14" i="4"/>
  <c r="C13" i="4"/>
  <c r="C12" i="4"/>
  <c r="C8" i="4"/>
  <c r="I8" i="4" s="1"/>
  <c r="C7" i="4"/>
  <c r="I7" i="4" s="1"/>
  <c r="C6" i="4"/>
  <c r="I6" i="4" s="1"/>
  <c r="C5" i="4"/>
  <c r="C4" i="4"/>
  <c r="C3" i="4"/>
  <c r="I3" i="4" s="1"/>
  <c r="M5" i="9" l="1"/>
  <c r="M4" i="9"/>
  <c r="M3" i="9"/>
  <c r="M2" i="9"/>
  <c r="H9" i="9"/>
  <c r="H22" i="9"/>
  <c r="H5" i="9"/>
  <c r="H8" i="9"/>
  <c r="H23" i="9"/>
  <c r="H20" i="9"/>
  <c r="H21" i="9"/>
  <c r="H14" i="9"/>
  <c r="H28" i="9"/>
  <c r="H16" i="9"/>
  <c r="H18" i="9"/>
  <c r="H24" i="9"/>
  <c r="H7" i="9"/>
  <c r="H13" i="9"/>
  <c r="H17" i="9"/>
  <c r="H19" i="9"/>
  <c r="H15" i="9"/>
  <c r="H25" i="9"/>
  <c r="H3" i="9"/>
  <c r="H10" i="9"/>
  <c r="H6" i="9"/>
  <c r="H26" i="9"/>
  <c r="H29" i="9"/>
  <c r="H11" i="9"/>
  <c r="H2" i="9"/>
  <c r="H27" i="9"/>
  <c r="H4" i="9"/>
  <c r="H38" i="9"/>
  <c r="J16" i="4"/>
  <c r="G16" i="4"/>
  <c r="I16" i="4" s="1"/>
  <c r="G68" i="4"/>
  <c r="I68" i="4" s="1"/>
  <c r="D9" i="4" l="1"/>
  <c r="J80" i="4"/>
  <c r="J79" i="4"/>
  <c r="J78" i="4"/>
  <c r="J77" i="4"/>
  <c r="J76" i="4"/>
  <c r="J75" i="4"/>
  <c r="J71" i="4"/>
  <c r="J70" i="4"/>
  <c r="J69" i="4"/>
  <c r="J68" i="4"/>
  <c r="J67" i="4"/>
  <c r="J66" i="4"/>
  <c r="J62" i="4"/>
  <c r="J61" i="4"/>
  <c r="J60" i="4"/>
  <c r="J59" i="4"/>
  <c r="J58" i="4"/>
  <c r="J57" i="4"/>
  <c r="J53" i="4"/>
  <c r="J52" i="4"/>
  <c r="J51" i="4"/>
  <c r="J48" i="4"/>
  <c r="J44" i="4"/>
  <c r="J43" i="4"/>
  <c r="J42" i="4"/>
  <c r="J41" i="4"/>
  <c r="J40" i="4"/>
  <c r="J39" i="4"/>
  <c r="J35" i="4"/>
  <c r="J34" i="4"/>
  <c r="J33" i="4"/>
  <c r="J32" i="4"/>
  <c r="J31" i="4"/>
  <c r="J30" i="4"/>
  <c r="J26" i="4"/>
  <c r="J25" i="4"/>
  <c r="J24" i="4"/>
  <c r="J23" i="4"/>
  <c r="J22" i="4"/>
  <c r="J21" i="4"/>
  <c r="J17" i="4"/>
  <c r="J15" i="4"/>
  <c r="J14" i="4"/>
  <c r="J13" i="4"/>
  <c r="J12" i="4"/>
  <c r="J4" i="4"/>
  <c r="J5" i="4"/>
  <c r="J6" i="4"/>
  <c r="J7" i="4"/>
  <c r="J8" i="4"/>
  <c r="J3" i="4"/>
  <c r="G12" i="4"/>
  <c r="I12" i="4" s="1"/>
  <c r="G71" i="4" l="1"/>
  <c r="I71" i="4" s="1"/>
  <c r="G70" i="4"/>
  <c r="I70" i="4" s="1"/>
  <c r="G69" i="4"/>
  <c r="I69" i="4" s="1"/>
  <c r="G67" i="4"/>
  <c r="I67" i="4" s="1"/>
  <c r="G75" i="4"/>
  <c r="I75" i="4" s="1"/>
  <c r="G76" i="4"/>
  <c r="I76" i="4" s="1"/>
  <c r="G77" i="4"/>
  <c r="I77" i="4" s="1"/>
  <c r="G78" i="4"/>
  <c r="I78" i="4" s="1"/>
  <c r="G79" i="4"/>
  <c r="I79" i="4" s="1"/>
  <c r="B49" i="4" l="1"/>
  <c r="J49" i="4" l="1"/>
  <c r="C49" i="4"/>
  <c r="G53" i="4"/>
  <c r="I53" i="4" s="1"/>
  <c r="G51" i="4"/>
  <c r="I51" i="4" s="1"/>
  <c r="G49" i="4"/>
  <c r="I49" i="4" s="1"/>
  <c r="G48" i="4"/>
  <c r="I48" i="4" s="1"/>
  <c r="G13" i="4" l="1"/>
  <c r="I13" i="4" s="1"/>
  <c r="G14" i="4"/>
  <c r="I14" i="4" s="1"/>
  <c r="G15" i="4"/>
  <c r="I15" i="4" s="1"/>
  <c r="G17" i="4"/>
  <c r="I17" i="4" s="1"/>
  <c r="G21" i="4" l="1"/>
  <c r="I21" i="4" s="1"/>
  <c r="G22" i="4"/>
  <c r="I22" i="4" s="1"/>
  <c r="G35" i="4" l="1"/>
  <c r="I35" i="4" s="1"/>
  <c r="G34" i="4"/>
  <c r="I34" i="4" s="1"/>
  <c r="G33" i="4"/>
  <c r="I33" i="4" s="1"/>
  <c r="G32" i="4"/>
  <c r="I32" i="4" s="1"/>
  <c r="G31" i="4"/>
  <c r="I31" i="4" s="1"/>
  <c r="G30" i="4"/>
  <c r="I30" i="4" s="1"/>
  <c r="G23" i="4" l="1"/>
  <c r="I23" i="4" s="1"/>
  <c r="G24" i="4"/>
  <c r="I24" i="4" s="1"/>
  <c r="G25" i="4"/>
  <c r="I25" i="4" s="1"/>
  <c r="G26" i="4"/>
  <c r="I26" i="4" s="1"/>
  <c r="G80" i="4" l="1"/>
  <c r="I80" i="4" s="1"/>
  <c r="G58" i="4" l="1"/>
  <c r="I58" i="4" s="1"/>
  <c r="G59" i="4"/>
  <c r="I59" i="4" s="1"/>
  <c r="G60" i="4"/>
  <c r="I60" i="4" s="1"/>
  <c r="G61" i="4"/>
  <c r="I61" i="4" s="1"/>
  <c r="G62" i="4"/>
  <c r="I62" i="4" s="1"/>
  <c r="G57" i="4"/>
  <c r="I57" i="4" s="1"/>
  <c r="G39" i="4" l="1"/>
  <c r="I39" i="4" s="1"/>
  <c r="G40" i="4"/>
  <c r="I40" i="4" s="1"/>
  <c r="G41" i="4"/>
  <c r="I41" i="4" s="1"/>
  <c r="G42" i="4"/>
  <c r="I42" i="4" s="1"/>
  <c r="G43" i="4"/>
  <c r="I43" i="4" s="1"/>
  <c r="G44" i="4"/>
  <c r="I44" i="4" s="1"/>
  <c r="G52" i="4"/>
  <c r="I52" i="4" s="1"/>
  <c r="G66" i="4"/>
  <c r="I6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tc={FD72F85A-BDA3-4C36-831F-A526D9658095}</author>
  </authors>
  <commentList>
    <comment ref="D59" authorId="0" shapeId="0" xr:uid="{FD72F85A-BDA3-4C36-831F-A526D9658095}">
      <text>
        <t>[Threaded comment]
Your version of Excel allows you to read this threaded comment; however, any edits to it will get removed if the file is opened in a newer version of Excel. Learn more: https://go.microsoft.com/fwlink/?linkid=870924
Comment:
    Average of previous year values for trans tax</t>
      </text>
    </comment>
  </commentList>
</comments>
</file>

<file path=xl/sharedStrings.xml><?xml version="1.0" encoding="utf-8"?>
<sst xmlns="http://schemas.openxmlformats.org/spreadsheetml/2006/main" count="476" uniqueCount="69">
  <si>
    <t xml:space="preserve">Avista </t>
  </si>
  <si>
    <t>Idaho</t>
  </si>
  <si>
    <t>Northwestern</t>
  </si>
  <si>
    <t>PAC</t>
  </si>
  <si>
    <t>PGE</t>
  </si>
  <si>
    <t>PSE</t>
  </si>
  <si>
    <t>IOU</t>
  </si>
  <si>
    <t xml:space="preserve"> 2019</t>
  </si>
  <si>
    <t xml:space="preserve"> 2021</t>
  </si>
  <si>
    <t xml:space="preserve"> 2023</t>
  </si>
  <si>
    <t>2024-2025</t>
  </si>
  <si>
    <t>2026-2027</t>
  </si>
  <si>
    <t>2022-2023</t>
  </si>
  <si>
    <t>%  Acct 925 - 2017</t>
  </si>
  <si>
    <t>Total System Cost</t>
  </si>
  <si>
    <t>2020-2021 (2017 base)</t>
  </si>
  <si>
    <t>2022-2023 (2019 base year)</t>
  </si>
  <si>
    <t>2024-2025 (2021 base year)</t>
  </si>
  <si>
    <t>avg</t>
  </si>
  <si>
    <t>% Trans</t>
  </si>
  <si>
    <t>IUO</t>
  </si>
  <si>
    <t>2018-2019 (2015 base)</t>
  </si>
  <si>
    <t>2026-2028 (2023 base year)</t>
  </si>
  <si>
    <t>Info (2020 base year)</t>
  </si>
  <si>
    <t>2020-2021</t>
  </si>
  <si>
    <t>2018-2019</t>
  </si>
  <si>
    <t>***</t>
  </si>
  <si>
    <t xml:space="preserve"> Informational Filing (2022 base year)</t>
  </si>
  <si>
    <t>Info (2018 base year)</t>
  </si>
  <si>
    <t>Total Transmission</t>
  </si>
  <si>
    <t>Info (2016 base year)</t>
  </si>
  <si>
    <t>Transmission</t>
  </si>
  <si>
    <t>%  Acct 925</t>
  </si>
  <si>
    <t>925 Production</t>
  </si>
  <si>
    <t>925 Transmission</t>
  </si>
  <si>
    <t>Sum of 925 (injuries and damage)</t>
  </si>
  <si>
    <t>925 Total NW</t>
  </si>
  <si>
    <t>%  Acct 925 of PROD</t>
  </si>
  <si>
    <t>925 Total</t>
  </si>
  <si>
    <t>925 Dist</t>
  </si>
  <si>
    <t>Production Cost</t>
  </si>
  <si>
    <t xml:space="preserve">925 Total </t>
  </si>
  <si>
    <t>925 Trans</t>
  </si>
  <si>
    <t>Base Year</t>
  </si>
  <si>
    <t>NA</t>
  </si>
  <si>
    <t>Not Available</t>
  </si>
  <si>
    <t>y height</t>
  </si>
  <si>
    <t>4 std deviations 0.0063% (1 in 31,500 occurrences),</t>
  </si>
  <si>
    <t>Mean</t>
  </si>
  <si>
    <t>Standard Deviation</t>
  </si>
  <si>
    <t xml:space="preserve">*all available rate case base data going back to 2015 sans PAC's 12% value in 2023. </t>
  </si>
  <si>
    <t xml:space="preserve">Note: This distribution implies that any value over .90% for the percentage of account 925 over System(Production) costs would be an extremely rare event. </t>
  </si>
  <si>
    <t>Std Dev (Count)</t>
  </si>
  <si>
    <t>Checked, the 925 value is the same as the previous year</t>
  </si>
  <si>
    <t>Transmission Costs</t>
  </si>
  <si>
    <t>% Trans/(Gen+Tran)</t>
  </si>
  <si>
    <t>Average % Trans/(Gen+Tran)</t>
  </si>
  <si>
    <t>% Gen/(Gen+Tran)</t>
  </si>
  <si>
    <t>Grand Total</t>
  </si>
  <si>
    <t>Row Labels</t>
  </si>
  <si>
    <t>Average of % Trans/(Gen+Tran)</t>
  </si>
  <si>
    <t>Sum of Production Cost</t>
  </si>
  <si>
    <t>Sum of Transmission Costs</t>
  </si>
  <si>
    <t>Review Process</t>
  </si>
  <si>
    <t>Filing to Filing Growth in Transmissions share of total costs</t>
  </si>
  <si>
    <t>Annual Average Growths:</t>
  </si>
  <si>
    <t>Filing to Filing Growth in Transmission costs for all participating utilities</t>
  </si>
  <si>
    <t>Filing to Filing Growth in Power costs for all participating utilities</t>
  </si>
  <si>
    <t>Transmission costs are growing ~50% faster than Power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</si>
</sst>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General_)"/>
    <numFmt numFmtId="167" formatCode="[$-409]mmmm\ d\,\ yyyy;@"/>
    <numFmt numFmtId="168" formatCode="_(&quot;$&quot;* #,##0.0_);_(&quot;$&quot;* \(#,##0.0\);_(&quot;$&quot;* &quot;-&quot;??_);_(@_)"/>
    <numFmt numFmtId="169" formatCode="0000"/>
    <numFmt numFmtId="170" formatCode="###,000"/>
    <numFmt numFmtId="171" formatCode="0.000000"/>
    <numFmt numFmtId="172" formatCode="_(* #,##0.00000_);_(* \(#,##0.00000\);_(* &quot;-&quot;??_);_(@_)"/>
    <numFmt numFmtId="173" formatCode="0.0000000"/>
    <numFmt numFmtId="174" formatCode="000000"/>
    <numFmt numFmtId="175" formatCode="d\.mmm\.yy"/>
    <numFmt numFmtId="176" formatCode="#."/>
    <numFmt numFmtId="177" formatCode="_(* ###0_);_(* \(###0\);_(* &quot;-&quot;_);_(@_)"/>
    <numFmt numFmtId="178" formatCode="_([$€-2]* #,##0.00_);_([$€-2]* \(#,##0.00\);_([$€-2]* &quot;-&quot;??_)"/>
    <numFmt numFmtId="179" formatCode="0.00_)"/>
    <numFmt numFmtId="180" formatCode="&quot;$&quot;#,##0;\-&quot;$&quot;#,##0"/>
    <numFmt numFmtId="181" formatCode="_(&quot;$&quot;* #,##0.0000_);_(&quot;$&quot;* \(#,##0.0000\);_(&quot;$&quot;* &quot;-&quot;????_);_(@_)"/>
    <numFmt numFmtId="182" formatCode="_(* #,##0.0_);_(* \(#,##0.0\);_(* &quot;-&quot;_);_(@_)"/>
    <numFmt numFmtId="183" formatCode="&quot;$&quot;#,##0.00"/>
  </numFmts>
  <fonts count="1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</font>
    <font>
      <u/>
      <sz val="12"/>
      <color theme="11"/>
      <name val="Times New Roman"/>
      <family val="1"/>
    </font>
    <font>
      <sz val="10"/>
      <color theme="1"/>
      <name val="Tahoma"/>
      <family val="2"/>
    </font>
    <font>
      <u/>
      <sz val="10"/>
      <color indexed="12"/>
      <name val="Arial"/>
      <family val="2"/>
    </font>
    <font>
      <sz val="10"/>
      <name val="Tms Rmn"/>
    </font>
    <font>
      <sz val="10"/>
      <name val="Geneva"/>
    </font>
    <font>
      <sz val="8"/>
      <color rgb="FF000000"/>
      <name val="Verdana"/>
      <family val="2"/>
    </font>
    <font>
      <sz val="10"/>
      <name val="Helv"/>
    </font>
    <font>
      <sz val="10"/>
      <name val="Courier"/>
    </font>
    <font>
      <sz val="10"/>
      <name val="Courier"/>
      <family val="3"/>
    </font>
    <font>
      <sz val="10"/>
      <color indexed="8"/>
      <name val="Arial"/>
      <family val="2"/>
    </font>
    <font>
      <sz val="10"/>
      <name val="Arial Unicode MS"/>
      <family val="2"/>
    </font>
    <font>
      <b/>
      <sz val="10"/>
      <name val="Arial Unicode MS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name val="Times New Roman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Tahoma"/>
      <family val="2"/>
    </font>
    <font>
      <u/>
      <sz val="12"/>
      <color theme="10"/>
      <name val="Times New Roman"/>
      <family val="1"/>
    </font>
    <font>
      <sz val="12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10"/>
      <color indexed="12"/>
      <name val="Arial"/>
      <family val="2"/>
    </font>
    <font>
      <i/>
      <sz val="10"/>
      <name val="Arial"/>
      <family val="2"/>
    </font>
    <font>
      <b/>
      <sz val="8"/>
      <color rgb="FF1F497D"/>
      <name val="Verdana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rgb="FF1F497D"/>
      <name val="Verdana"/>
      <family val="2"/>
    </font>
    <font>
      <b/>
      <sz val="8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u/>
      <sz val="10"/>
      <color theme="10"/>
      <name val="Arial"/>
      <family val="2"/>
    </font>
    <font>
      <sz val="10"/>
      <color rgb="FF1F497D"/>
      <name val="Arial"/>
      <family val="2"/>
    </font>
    <font>
      <b/>
      <sz val="10"/>
      <color rgb="FF1F497D"/>
      <name val="Arial"/>
      <family val="2"/>
    </font>
    <font>
      <b/>
      <sz val="8"/>
      <name val="Times New Roman"/>
      <family val="1"/>
    </font>
    <font>
      <sz val="12"/>
      <color theme="1"/>
      <name val="Times New Roman"/>
      <family val="2"/>
    </font>
    <font>
      <sz val="8"/>
      <name val="Antique Olive"/>
      <family val="2"/>
    </font>
    <font>
      <sz val="8"/>
      <name val="Geneva"/>
      <family val="2"/>
    </font>
    <font>
      <sz val="10"/>
      <color indexed="8"/>
      <name val="MS Sans Serif"/>
      <family val="2"/>
    </font>
    <font>
      <sz val="10"/>
      <name val="MS Sans Serif"/>
      <family val="2"/>
    </font>
    <font>
      <sz val="12"/>
      <color indexed="24"/>
      <name val="Arial"/>
      <family val="2"/>
    </font>
    <font>
      <sz val="12"/>
      <name val="Times"/>
      <family val="1"/>
    </font>
    <font>
      <sz val="10"/>
      <color indexed="24"/>
      <name val="Arial"/>
      <family val="2"/>
    </font>
    <font>
      <sz val="1"/>
      <color indexed="16"/>
      <name val="Courier"/>
      <family val="3"/>
    </font>
    <font>
      <sz val="10"/>
      <name val="MS Serif"/>
      <family val="1"/>
    </font>
    <font>
      <b/>
      <sz val="12"/>
      <color indexed="20"/>
      <name val="Arial"/>
      <family val="2"/>
    </font>
    <font>
      <sz val="11"/>
      <color rgb="FF9C6500"/>
      <name val="Aptos Narrow"/>
      <family val="2"/>
      <scheme val="minor"/>
    </font>
    <font>
      <sz val="7"/>
      <name val="Small Fonts"/>
      <family val="2"/>
    </font>
    <font>
      <b/>
      <i/>
      <sz val="16"/>
      <name val="Helv"/>
    </font>
    <font>
      <sz val="8"/>
      <name val="Helv"/>
    </font>
    <font>
      <b/>
      <sz val="10"/>
      <name val="MS Sans Serif"/>
      <family val="2"/>
    </font>
    <font>
      <sz val="12"/>
      <color indexed="10"/>
      <name val="Arial"/>
      <family val="2"/>
    </font>
    <font>
      <sz val="12"/>
      <color indexed="10"/>
      <name val="Times"/>
      <family val="1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b/>
      <sz val="8"/>
      <color indexed="8"/>
      <name val="Helv"/>
    </font>
    <font>
      <b/>
      <sz val="18"/>
      <color theme="3"/>
      <name val="Aptos Display"/>
      <family val="2"/>
      <scheme val="major"/>
    </font>
    <font>
      <b/>
      <sz val="12"/>
      <color indexed="56"/>
      <name val="Arial"/>
      <family val="2"/>
    </font>
    <font>
      <b/>
      <sz val="14"/>
      <color indexed="56"/>
      <name val="Arial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b/>
      <sz val="11"/>
      <color rgb="FFFF0000"/>
      <name val="Aptos Narrow"/>
      <family val="2"/>
      <scheme val="minor"/>
    </font>
    <font>
      <sz val="12"/>
      <color rgb="FF0A0A0A"/>
      <name val="Arial"/>
      <family val="2"/>
    </font>
    <font>
      <i/>
      <sz val="11"/>
      <color theme="1"/>
      <name val="Aptos Narrow"/>
      <family val="2"/>
      <scheme val="minor"/>
    </font>
  </fonts>
  <fills count="1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3D6EB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DBE5F1"/>
        <bgColor rgb="FFFFFFFF"/>
      </patternFill>
    </fill>
    <fill>
      <patternFill patternType="gray125">
        <fgColor indexed="8"/>
      </patternFill>
    </fill>
    <fill>
      <patternFill patternType="solid">
        <fgColor indexed="9"/>
        <bgColor indexed="15"/>
      </patternFill>
    </fill>
    <fill>
      <patternFill patternType="solid">
        <fgColor rgb="FFFFFFFF"/>
        <bgColor rgb="FF000000"/>
      </patternFill>
    </fill>
    <fill>
      <patternFill patternType="solid">
        <fgColor indexed="27"/>
        <bgColor indexed="64"/>
      </patternFill>
    </fill>
    <fill>
      <patternFill patternType="mediumGray">
        <f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15"/>
      </patternFill>
    </fill>
    <fill>
      <patternFill patternType="gray0625">
        <fgColor indexed="8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1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8"/>
      </top>
      <bottom/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43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1" applyNumberFormat="0" applyAlignment="0" applyProtection="0"/>
    <xf numFmtId="0" fontId="10" fillId="22" borderId="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6" fillId="8" borderId="1" applyNumberFormat="0" applyAlignment="0" applyProtection="0"/>
    <xf numFmtId="0" fontId="17" fillId="0" borderId="6" applyNumberFormat="0" applyFill="0" applyAlignment="0" applyProtection="0"/>
    <xf numFmtId="0" fontId="18" fillId="23" borderId="0" applyNumberFormat="0" applyBorder="0" applyAlignment="0" applyProtection="0"/>
    <xf numFmtId="0" fontId="4" fillId="0" borderId="0"/>
    <xf numFmtId="0" fontId="3" fillId="24" borderId="7" applyNumberFormat="0" applyFont="0" applyAlignment="0" applyProtection="0"/>
    <xf numFmtId="0" fontId="19" fillId="21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4" fillId="0" borderId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43" fontId="4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40" fontId="28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5" fillId="0" borderId="10" applyNumberFormat="0" applyFill="0" applyAlignment="0" applyProtection="0"/>
    <xf numFmtId="0" fontId="3" fillId="0" borderId="0"/>
    <xf numFmtId="0" fontId="16" fillId="8" borderId="14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16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0" fontId="9" fillId="21" borderId="14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43" fontId="1" fillId="0" borderId="0" applyFont="0" applyFill="0" applyBorder="0" applyAlignment="0" applyProtection="0"/>
    <xf numFmtId="0" fontId="15" fillId="0" borderId="11" applyNumberFormat="0" applyFill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9" fillId="21" borderId="15" applyNumberFormat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24" borderId="13" applyNumberFormat="0" applyFont="0" applyAlignment="0" applyProtection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9" fillId="25" borderId="12" applyNumberFormat="0" applyAlignment="0" applyProtection="0">
      <alignment horizontal="left" vertical="center" indent="1"/>
    </xf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41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/>
    <xf numFmtId="166" fontId="31" fillId="0" borderId="0"/>
    <xf numFmtId="166" fontId="32" fillId="0" borderId="0"/>
    <xf numFmtId="0" fontId="3" fillId="0" borderId="0"/>
    <xf numFmtId="0" fontId="33" fillId="0" borderId="0">
      <alignment vertical="top"/>
    </xf>
    <xf numFmtId="0" fontId="34" fillId="0" borderId="0"/>
    <xf numFmtId="43" fontId="35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4" fillId="0" borderId="0"/>
    <xf numFmtId="0" fontId="34" fillId="0" borderId="0"/>
    <xf numFmtId="43" fontId="35" fillId="0" borderId="0" applyFont="0" applyFill="0" applyBorder="0" applyAlignment="0" applyProtection="0"/>
    <xf numFmtId="0" fontId="4" fillId="0" borderId="0"/>
    <xf numFmtId="0" fontId="4" fillId="0" borderId="0"/>
    <xf numFmtId="167" fontId="30" fillId="0" borderId="0"/>
    <xf numFmtId="8" fontId="30" fillId="0" borderId="0" applyFont="0" applyFill="0" applyBorder="0" applyAlignment="0" applyProtection="0"/>
    <xf numFmtId="0" fontId="49" fillId="0" borderId="0"/>
    <xf numFmtId="4" fontId="33" fillId="0" borderId="44" applyNumberFormat="0" applyProtection="0">
      <alignment horizontal="left" vertical="center" indent="1"/>
    </xf>
    <xf numFmtId="0" fontId="71" fillId="0" borderId="0" applyNumberFormat="0" applyFill="0" applyBorder="0" applyAlignment="0" applyProtection="0"/>
    <xf numFmtId="172" fontId="4" fillId="0" borderId="0">
      <alignment horizontal="left" wrapText="1"/>
    </xf>
    <xf numFmtId="0" fontId="21" fillId="0" borderId="34" applyNumberFormat="0" applyFill="0" applyAlignment="0" applyProtection="0"/>
    <xf numFmtId="4" fontId="33" fillId="11" borderId="73" applyNumberFormat="0" applyProtection="0">
      <alignment horizontal="right" vertical="center"/>
    </xf>
    <xf numFmtId="0" fontId="10" fillId="22" borderId="38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" fontId="63" fillId="73" borderId="0" applyNumberFormat="0" applyProtection="0">
      <alignment horizontal="left"/>
    </xf>
    <xf numFmtId="4" fontId="33" fillId="82" borderId="73" applyNumberFormat="0" applyProtection="0">
      <alignment horizontal="right" vertical="center"/>
    </xf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62" borderId="73" applyNumberFormat="0" applyProtection="0">
      <alignment horizontal="left" vertical="center" indent="1"/>
    </xf>
    <xf numFmtId="0" fontId="16" fillId="8" borderId="30" applyNumberFormat="0" applyAlignment="0" applyProtection="0"/>
    <xf numFmtId="173" fontId="4" fillId="0" borderId="0">
      <alignment horizontal="left" wrapText="1"/>
    </xf>
    <xf numFmtId="0" fontId="3" fillId="0" borderId="0"/>
    <xf numFmtId="0" fontId="3" fillId="24" borderId="40" applyNumberFormat="0" applyFont="0" applyAlignment="0" applyProtection="0"/>
    <xf numFmtId="0" fontId="54" fillId="0" borderId="0"/>
    <xf numFmtId="0" fontId="55" fillId="0" borderId="0"/>
    <xf numFmtId="43" fontId="54" fillId="0" borderId="0" applyFont="0" applyFill="0" applyBorder="0" applyAlignment="0" applyProtection="0"/>
    <xf numFmtId="0" fontId="15" fillId="0" borderId="39" applyNumberFormat="0" applyFill="0" applyAlignment="0" applyProtection="0"/>
    <xf numFmtId="170" fontId="72" fillId="71" borderId="12" applyNumberFormat="0" applyAlignment="0" applyProtection="0">
      <alignment horizontal="left" vertical="center" indent="1"/>
    </xf>
    <xf numFmtId="172" fontId="4" fillId="0" borderId="0">
      <alignment horizontal="left" wrapText="1"/>
    </xf>
    <xf numFmtId="0" fontId="61" fillId="0" borderId="0" applyBorder="0">
      <alignment wrapText="1"/>
    </xf>
    <xf numFmtId="0" fontId="15" fillId="0" borderId="31" applyNumberFormat="0" applyFill="0" applyAlignment="0" applyProtection="0"/>
    <xf numFmtId="0" fontId="19" fillId="21" borderId="33" applyNumberFormat="0" applyAlignment="0" applyProtection="0"/>
    <xf numFmtId="0" fontId="3" fillId="24" borderId="32" applyNumberFormat="0" applyFont="0" applyAlignment="0" applyProtection="0"/>
    <xf numFmtId="43" fontId="3" fillId="0" borderId="0" applyFont="0" applyFill="0" applyBorder="0" applyAlignment="0" applyProtection="0"/>
    <xf numFmtId="0" fontId="58" fillId="66" borderId="12" applyNumberFormat="0" applyAlignment="0" applyProtection="0">
      <alignment horizontal="left" vertical="center" indent="1"/>
    </xf>
    <xf numFmtId="0" fontId="29" fillId="67" borderId="12" applyNumberFormat="0" applyAlignment="0" applyProtection="0">
      <alignment horizontal="left" vertical="center" indent="1"/>
    </xf>
    <xf numFmtId="0" fontId="29" fillId="68" borderId="12" applyNumberFormat="0" applyAlignment="0" applyProtection="0">
      <alignment horizontal="left" vertical="center" indent="1"/>
    </xf>
    <xf numFmtId="0" fontId="29" fillId="69" borderId="12" applyNumberFormat="0" applyAlignment="0" applyProtection="0">
      <alignment horizontal="left" vertical="center" indent="1"/>
    </xf>
    <xf numFmtId="0" fontId="29" fillId="70" borderId="28" applyNumberFormat="0" applyAlignment="0" applyProtection="0">
      <alignment horizontal="left" vertical="center" inden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21" borderId="30" applyNumberFormat="0" applyAlignment="0" applyProtection="0"/>
    <xf numFmtId="44" fontId="4" fillId="0" borderId="0" applyFont="0" applyFill="0" applyBorder="0" applyAlignment="0" applyProtection="0"/>
    <xf numFmtId="170" fontId="65" fillId="71" borderId="12" applyNumberFormat="0" applyAlignment="0" applyProtection="0">
      <alignment horizontal="left" vertical="center" indent="1"/>
    </xf>
    <xf numFmtId="170" fontId="65" fillId="0" borderId="29" applyNumberFormat="0" applyProtection="0">
      <alignment horizontal="right" vertical="center"/>
    </xf>
    <xf numFmtId="0" fontId="58" fillId="66" borderId="28" applyNumberFormat="0" applyAlignment="0" applyProtection="0">
      <alignment horizontal="left" vertical="center" indent="1"/>
    </xf>
    <xf numFmtId="170" fontId="58" fillId="0" borderId="28" applyNumberFormat="0" applyProtection="0">
      <alignment horizontal="right" vertical="center"/>
    </xf>
    <xf numFmtId="0" fontId="31" fillId="0" borderId="0" applyNumberFormat="0" applyFont="0" applyFill="0" applyBorder="0" applyAlignment="0" applyProtection="0">
      <alignment vertical="justify" textRotation="180"/>
    </xf>
    <xf numFmtId="0" fontId="3" fillId="0" borderId="0"/>
    <xf numFmtId="0" fontId="31" fillId="0" borderId="0" applyNumberFormat="0" applyFont="0" applyFill="0" applyBorder="0" applyAlignment="0" applyProtection="0">
      <alignment vertical="justify" textRotation="180"/>
    </xf>
    <xf numFmtId="43" fontId="31" fillId="0" borderId="0" applyFont="0" applyFill="0" applyBorder="0" applyAlignment="0" applyProtection="0"/>
    <xf numFmtId="172" fontId="4" fillId="0" borderId="0">
      <alignment horizontal="left" wrapText="1"/>
    </xf>
    <xf numFmtId="0" fontId="19" fillId="21" borderId="47" applyNumberFormat="0" applyAlignment="0" applyProtection="0"/>
    <xf numFmtId="43" fontId="3" fillId="0" borderId="0" applyFont="0" applyFill="0" applyBorder="0" applyAlignment="0" applyProtection="0"/>
    <xf numFmtId="4" fontId="33" fillId="10" borderId="73" applyNumberFormat="0" applyProtection="0">
      <alignment horizontal="right" vertical="center"/>
    </xf>
    <xf numFmtId="4" fontId="69" fillId="23" borderId="44" applyNumberForma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16" fillId="8" borderId="37" applyNumberFormat="0" applyAlignment="0" applyProtection="0"/>
    <xf numFmtId="0" fontId="15" fillId="0" borderId="45" applyNumberFormat="0" applyFill="0" applyAlignment="0" applyProtection="0"/>
    <xf numFmtId="172" fontId="4" fillId="0" borderId="0">
      <alignment horizontal="left" wrapText="1"/>
    </xf>
    <xf numFmtId="4" fontId="69" fillId="23" borderId="73" applyNumberFormat="0" applyProtection="0">
      <alignment vertical="center"/>
    </xf>
    <xf numFmtId="0" fontId="49" fillId="0" borderId="0"/>
    <xf numFmtId="43" fontId="3" fillId="0" borderId="0" applyFont="0" applyFill="0" applyBorder="0" applyAlignment="0" applyProtection="0"/>
    <xf numFmtId="172" fontId="4" fillId="0" borderId="0">
      <alignment horizontal="left" wrapText="1"/>
    </xf>
    <xf numFmtId="0" fontId="60" fillId="0" borderId="0"/>
    <xf numFmtId="172" fontId="4" fillId="0" borderId="0">
      <alignment horizontal="left" wrapText="1"/>
    </xf>
    <xf numFmtId="172" fontId="4" fillId="0" borderId="0">
      <alignment horizontal="left" wrapText="1"/>
    </xf>
    <xf numFmtId="0" fontId="9" fillId="21" borderId="37" applyNumberFormat="0" applyAlignment="0" applyProtection="0"/>
    <xf numFmtId="4" fontId="69" fillId="23" borderId="73" applyNumberFormat="0" applyProtection="0">
      <alignment vertical="center"/>
    </xf>
    <xf numFmtId="0" fontId="19" fillId="21" borderId="41" applyNumberFormat="0" applyAlignment="0" applyProtection="0"/>
    <xf numFmtId="0" fontId="21" fillId="0" borderId="48" applyNumberFormat="0" applyFill="0" applyAlignment="0" applyProtection="0"/>
    <xf numFmtId="4" fontId="33" fillId="10" borderId="73" applyNumberFormat="0" applyProtection="0">
      <alignment horizontal="right" vertical="center"/>
    </xf>
    <xf numFmtId="0" fontId="21" fillId="0" borderId="42" applyNumberFormat="0" applyFill="0" applyAlignment="0" applyProtection="0"/>
    <xf numFmtId="4" fontId="33" fillId="11" borderId="73" applyNumberFormat="0" applyProtection="0">
      <alignment horizontal="right" vertical="center"/>
    </xf>
    <xf numFmtId="0" fontId="3" fillId="0" borderId="0"/>
    <xf numFmtId="4" fontId="69" fillId="23" borderId="73" applyNumberFormat="0" applyProtection="0">
      <alignment vertical="center"/>
    </xf>
    <xf numFmtId="43" fontId="3" fillId="0" borderId="0" applyFont="0" applyFill="0" applyBorder="0" applyAlignment="0" applyProtection="0"/>
    <xf numFmtId="171" fontId="4" fillId="0" borderId="0">
      <alignment horizontal="left" wrapText="1"/>
    </xf>
    <xf numFmtId="0" fontId="1" fillId="0" borderId="0"/>
    <xf numFmtId="0" fontId="16" fillId="8" borderId="52" applyNumberFormat="0" applyAlignment="0" applyProtection="0"/>
    <xf numFmtId="0" fontId="9" fillId="21" borderId="52" applyNumberFormat="0" applyAlignment="0" applyProtection="0"/>
    <xf numFmtId="171" fontId="4" fillId="0" borderId="0">
      <alignment horizontal="left" wrapText="1"/>
    </xf>
    <xf numFmtId="0" fontId="4" fillId="0" borderId="0"/>
    <xf numFmtId="43" fontId="3" fillId="0" borderId="0" applyFont="0" applyFill="0" applyBorder="0" applyAlignment="0" applyProtection="0"/>
    <xf numFmtId="4" fontId="33" fillId="78" borderId="73" applyNumberFormat="0" applyProtection="0">
      <alignment horizontal="right" vertical="center"/>
    </xf>
    <xf numFmtId="0" fontId="75" fillId="0" borderId="0"/>
    <xf numFmtId="0" fontId="73" fillId="66" borderId="28" applyNumberFormat="0" applyAlignment="0" applyProtection="0">
      <alignment horizontal="left" vertical="center" indent="1"/>
    </xf>
    <xf numFmtId="43" fontId="3" fillId="0" borderId="0" applyFont="0" applyFill="0" applyBorder="0" applyAlignment="0" applyProtection="0"/>
    <xf numFmtId="171" fontId="4" fillId="0" borderId="0">
      <alignment horizontal="left" wrapText="1"/>
    </xf>
    <xf numFmtId="4" fontId="93" fillId="59" borderId="73" applyNumberFormat="0" applyProtection="0">
      <alignment vertical="center"/>
    </xf>
    <xf numFmtId="0" fontId="1" fillId="0" borderId="0"/>
    <xf numFmtId="4" fontId="33" fillId="0" borderId="44" applyNumberFormat="0" applyProtection="0">
      <alignment horizontal="right" vertical="center"/>
    </xf>
    <xf numFmtId="172" fontId="4" fillId="0" borderId="0">
      <alignment horizontal="left" wrapText="1"/>
    </xf>
    <xf numFmtId="172" fontId="4" fillId="0" borderId="0">
      <alignment horizontal="left" wrapTex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" fontId="33" fillId="78" borderId="73" applyNumberFormat="0" applyProtection="0">
      <alignment horizontal="right" vertical="center"/>
    </xf>
    <xf numFmtId="0" fontId="4" fillId="0" borderId="0"/>
    <xf numFmtId="0" fontId="4" fillId="0" borderId="0"/>
    <xf numFmtId="0" fontId="61" fillId="0" borderId="0" applyBorder="0">
      <alignment wrapText="1"/>
    </xf>
    <xf numFmtId="43" fontId="1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1" fontId="73" fillId="0" borderId="28" applyProtection="0">
      <alignment horizontal="right" vertical="center"/>
    </xf>
    <xf numFmtId="41" fontId="1" fillId="0" borderId="0" applyFont="0" applyFill="0" applyBorder="0" applyAlignment="0" applyProtection="0"/>
    <xf numFmtId="0" fontId="73" fillId="66" borderId="12" applyNumberFormat="0" applyAlignment="0" applyProtection="0">
      <alignment horizontal="left" vertical="center" indent="1"/>
    </xf>
    <xf numFmtId="0" fontId="4" fillId="0" borderId="0"/>
    <xf numFmtId="0" fontId="1" fillId="0" borderId="0"/>
    <xf numFmtId="0" fontId="33" fillId="65" borderId="44" applyNumberFormat="0" applyProtection="0">
      <alignment horizontal="left" vertical="top"/>
    </xf>
    <xf numFmtId="171" fontId="4" fillId="0" borderId="0">
      <alignment horizontal="left" wrapText="1"/>
    </xf>
    <xf numFmtId="172" fontId="4" fillId="0" borderId="0">
      <alignment horizontal="left" wrapText="1"/>
    </xf>
    <xf numFmtId="41" fontId="72" fillId="0" borderId="29" applyProtection="0">
      <alignment horizontal="right" vertical="center"/>
    </xf>
    <xf numFmtId="0" fontId="4" fillId="0" borderId="0"/>
    <xf numFmtId="4" fontId="33" fillId="20" borderId="73" applyNumberFormat="0" applyProtection="0">
      <alignment horizontal="right" vertical="center"/>
    </xf>
    <xf numFmtId="4" fontId="33" fillId="16" borderId="73" applyNumberFormat="0" applyProtection="0">
      <alignment horizontal="right" vertical="center"/>
    </xf>
    <xf numFmtId="0" fontId="1" fillId="0" borderId="0"/>
    <xf numFmtId="171" fontId="4" fillId="0" borderId="0">
      <alignment horizontal="left" wrapText="1"/>
    </xf>
    <xf numFmtId="173" fontId="4" fillId="0" borderId="0">
      <alignment horizontal="left" wrapText="1"/>
    </xf>
    <xf numFmtId="171" fontId="4" fillId="0" borderId="0">
      <alignment horizontal="left" wrapText="1"/>
    </xf>
    <xf numFmtId="4" fontId="33" fillId="4" borderId="73" applyNumberFormat="0" applyProtection="0">
      <alignment horizontal="right" vertical="center"/>
    </xf>
    <xf numFmtId="4" fontId="93" fillId="59" borderId="73" applyNumberFormat="0" applyProtection="0">
      <alignment vertical="center"/>
    </xf>
    <xf numFmtId="43" fontId="1" fillId="0" borderId="0" applyFont="0" applyFill="0" applyBorder="0" applyAlignment="0" applyProtection="0"/>
    <xf numFmtId="171" fontId="4" fillId="0" borderId="0">
      <alignment horizontal="left" wrapText="1"/>
    </xf>
    <xf numFmtId="43" fontId="4" fillId="0" borderId="0" applyFont="0" applyFill="0" applyBorder="0" applyAlignment="0" applyProtection="0"/>
    <xf numFmtId="0" fontId="3" fillId="0" borderId="0"/>
    <xf numFmtId="4" fontId="33" fillId="11" borderId="73" applyNumberFormat="0" applyProtection="0">
      <alignment horizontal="right" vertical="center"/>
    </xf>
    <xf numFmtId="172" fontId="4" fillId="0" borderId="0">
      <alignment horizontal="left" wrapText="1"/>
    </xf>
    <xf numFmtId="172" fontId="4" fillId="0" borderId="0">
      <alignment horizontal="left" wrapText="1"/>
    </xf>
    <xf numFmtId="4" fontId="33" fillId="0" borderId="50" applyNumberFormat="0" applyProtection="0">
      <alignment horizontal="right" vertical="center"/>
    </xf>
    <xf numFmtId="4" fontId="33" fillId="19" borderId="73" applyNumberFormat="0" applyProtection="0">
      <alignment horizontal="right" vertical="center"/>
    </xf>
    <xf numFmtId="4" fontId="69" fillId="23" borderId="50" applyNumberFormat="0" applyProtection="0">
      <alignment vertical="center"/>
    </xf>
    <xf numFmtId="0" fontId="33" fillId="65" borderId="50" applyNumberFormat="0" applyProtection="0">
      <alignment horizontal="left" vertical="top"/>
    </xf>
    <xf numFmtId="4" fontId="93" fillId="59" borderId="73" applyNumberFormat="0" applyProtection="0">
      <alignment vertical="center"/>
    </xf>
    <xf numFmtId="172" fontId="4" fillId="0" borderId="0">
      <alignment horizontal="left" wrapText="1"/>
    </xf>
    <xf numFmtId="4" fontId="33" fillId="0" borderId="50" applyNumberFormat="0" applyProtection="0">
      <alignment horizontal="left" vertical="center" indent="1"/>
    </xf>
    <xf numFmtId="0" fontId="3" fillId="24" borderId="53" applyNumberFormat="0" applyFont="0" applyAlignment="0" applyProtection="0"/>
    <xf numFmtId="43" fontId="3" fillId="0" borderId="0" applyFont="0" applyFill="0" applyBorder="0" applyAlignment="0" applyProtection="0"/>
    <xf numFmtId="4" fontId="33" fillId="18" borderId="73" applyNumberFormat="0" applyProtection="0">
      <alignment horizontal="right" vertical="center"/>
    </xf>
    <xf numFmtId="4" fontId="33" fillId="78" borderId="73" applyNumberFormat="0" applyProtection="0">
      <alignment horizontal="right" vertical="center"/>
    </xf>
    <xf numFmtId="173" fontId="4" fillId="0" borderId="0">
      <alignment horizontal="left" wrapText="1"/>
    </xf>
    <xf numFmtId="173" fontId="4" fillId="0" borderId="0">
      <alignment horizontal="left" wrapText="1"/>
    </xf>
    <xf numFmtId="173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0" fontId="3" fillId="0" borderId="0"/>
    <xf numFmtId="0" fontId="3" fillId="0" borderId="0"/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0" fontId="3" fillId="0" borderId="0"/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1" fontId="4" fillId="0" borderId="0">
      <alignment horizontal="left" wrapText="1"/>
    </xf>
    <xf numFmtId="0" fontId="3" fillId="0" borderId="0"/>
    <xf numFmtId="0" fontId="3" fillId="0" borderId="0"/>
    <xf numFmtId="172" fontId="4" fillId="0" borderId="0">
      <alignment horizontal="left" wrapText="1"/>
    </xf>
    <xf numFmtId="172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3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0" fontId="3" fillId="0" borderId="0"/>
    <xf numFmtId="0" fontId="3" fillId="0" borderId="0"/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172" fontId="4" fillId="0" borderId="0">
      <alignment horizontal="left" wrapText="1"/>
    </xf>
    <xf numFmtId="0" fontId="3" fillId="0" borderId="0"/>
    <xf numFmtId="169" fontId="76" fillId="0" borderId="0">
      <alignment horizontal="left"/>
    </xf>
    <xf numFmtId="174" fontId="77" fillId="0" borderId="0">
      <alignment horizontal="left"/>
    </xf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6" fillId="3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6" fillId="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6" fillId="5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6" fillId="6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6" fillId="7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6" fillId="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6" fillId="9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6" fillId="1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6" fillId="1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6" fillId="6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6" fillId="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6" fillId="12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7" fillId="13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7" fillId="10" borderId="0" applyNumberFormat="0" applyBorder="0" applyAlignment="0" applyProtection="0"/>
    <xf numFmtId="0" fontId="48" fillId="46" borderId="0" applyNumberFormat="0" applyBorder="0" applyAlignment="0" applyProtection="0"/>
    <xf numFmtId="0" fontId="48" fillId="46" borderId="0" applyNumberFormat="0" applyBorder="0" applyAlignment="0" applyProtection="0"/>
    <xf numFmtId="0" fontId="48" fillId="46" borderId="0" applyNumberFormat="0" applyBorder="0" applyAlignment="0" applyProtection="0"/>
    <xf numFmtId="0" fontId="7" fillId="11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7" fillId="1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15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7" fillId="16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7" fillId="17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7" fillId="18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7" fillId="19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7" fillId="14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7" fillId="1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7" fillId="20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8" fillId="4" borderId="0" applyNumberFormat="0" applyBorder="0" applyAlignment="0" applyProtection="0"/>
    <xf numFmtId="0" fontId="77" fillId="0" borderId="0" applyFont="0" applyFill="0" applyBorder="0" applyAlignment="0" applyProtection="0">
      <alignment horizontal="right"/>
    </xf>
    <xf numFmtId="175" fontId="78" fillId="0" borderId="0" applyFill="0" applyBorder="0" applyAlignment="0"/>
    <xf numFmtId="0" fontId="43" fillId="32" borderId="20" applyNumberFormat="0" applyAlignment="0" applyProtection="0"/>
    <xf numFmtId="0" fontId="43" fillId="32" borderId="20" applyNumberFormat="0" applyAlignment="0" applyProtection="0"/>
    <xf numFmtId="0" fontId="43" fillId="32" borderId="20" applyNumberFormat="0" applyAlignment="0" applyProtection="0"/>
    <xf numFmtId="0" fontId="9" fillId="21" borderId="52" applyNumberFormat="0" applyAlignment="0" applyProtection="0"/>
    <xf numFmtId="0" fontId="9" fillId="21" borderId="52" applyNumberFormat="0" applyAlignment="0" applyProtection="0"/>
    <xf numFmtId="0" fontId="45" fillId="33" borderId="23" applyNumberFormat="0" applyAlignment="0" applyProtection="0"/>
    <xf numFmtId="0" fontId="45" fillId="33" borderId="23" applyNumberFormat="0" applyAlignment="0" applyProtection="0"/>
    <xf numFmtId="0" fontId="45" fillId="33" borderId="23" applyNumberFormat="0" applyAlignment="0" applyProtection="0"/>
    <xf numFmtId="0" fontId="10" fillId="22" borderId="38" applyNumberFormat="0" applyAlignment="0" applyProtection="0"/>
    <xf numFmtId="41" fontId="4" fillId="63" borderId="0"/>
    <xf numFmtId="4" fontId="69" fillId="59" borderId="73" applyNumberFormat="0" applyProtection="0">
      <alignment horizontal="left" vertical="center" indent="1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" fontId="69" fillId="59" borderId="73" applyNumberFormat="0" applyProtection="0">
      <alignment horizontal="left" vertical="center" indent="1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" fontId="69" fillId="59" borderId="73" applyNumberFormat="0" applyProtection="0">
      <alignment horizontal="left" vertical="center" indent="1"/>
    </xf>
    <xf numFmtId="0" fontId="69" fillId="59" borderId="73" applyNumberFormat="0" applyProtection="0">
      <alignment horizontal="left" vertical="top" indent="1"/>
    </xf>
    <xf numFmtId="0" fontId="69" fillId="59" borderId="73" applyNumberFormat="0" applyProtection="0">
      <alignment horizontal="left" vertical="top" inden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9" fillId="59" borderId="73" applyNumberFormat="0" applyProtection="0">
      <alignment horizontal="left" vertical="top" indent="1"/>
    </xf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33" fillId="4" borderId="73" applyNumberFormat="0" applyProtection="0">
      <alignment horizontal="right" vertical="center"/>
    </xf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33" fillId="4" borderId="73" applyNumberFormat="0" applyProtection="0">
      <alignment horizontal="right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33" fillId="10" borderId="73" applyNumberFormat="0" applyProtection="0">
      <alignment horizontal="right" vertical="center"/>
    </xf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33" fillId="18" borderId="73" applyNumberFormat="0" applyProtection="0">
      <alignment horizontal="righ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33" fillId="18" borderId="73" applyNumberFormat="0" applyProtection="0">
      <alignment horizontal="right" vertical="center"/>
    </xf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33" fillId="12" borderId="73" applyNumberFormat="0" applyProtection="0">
      <alignment horizontal="right" vertical="center"/>
    </xf>
    <xf numFmtId="4" fontId="33" fillId="12" borderId="73" applyNumberFormat="0" applyProtection="0">
      <alignment horizontal="right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33" fillId="12" borderId="73" applyNumberFormat="0" applyProtection="0">
      <alignment horizontal="righ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80" fillId="0" borderId="0" applyFont="0" applyFill="0" applyBorder="0" applyAlignment="0" applyProtection="0"/>
    <xf numFmtId="0" fontId="30" fillId="0" borderId="0"/>
    <xf numFmtId="0" fontId="30" fillId="0" borderId="0"/>
    <xf numFmtId="0" fontId="81" fillId="0" borderId="0"/>
    <xf numFmtId="3" fontId="80" fillId="0" borderId="0" applyFont="0" applyFill="0" applyBorder="0" applyAlignment="0" applyProtection="0"/>
    <xf numFmtId="3" fontId="82" fillId="0" borderId="0" applyFont="0" applyFill="0" applyBorder="0" applyAlignment="0" applyProtection="0"/>
    <xf numFmtId="3" fontId="82" fillId="0" borderId="0" applyFont="0" applyFill="0" applyBorder="0" applyAlignment="0" applyProtection="0"/>
    <xf numFmtId="3" fontId="82" fillId="0" borderId="0" applyFont="0" applyFill="0" applyBorder="0" applyAlignment="0" applyProtection="0"/>
    <xf numFmtId="176" fontId="83" fillId="0" borderId="0">
      <protection locked="0"/>
    </xf>
    <xf numFmtId="0" fontId="81" fillId="0" borderId="0"/>
    <xf numFmtId="0" fontId="84" fillId="0" borderId="0" applyNumberFormat="0" applyAlignment="0">
      <alignment horizontal="left"/>
    </xf>
    <xf numFmtId="0" fontId="32" fillId="0" borderId="0" applyNumberFormat="0" applyAlignment="0"/>
    <xf numFmtId="0" fontId="30" fillId="0" borderId="0"/>
    <xf numFmtId="0" fontId="81" fillId="0" borderId="0"/>
    <xf numFmtId="0" fontId="30" fillId="0" borderId="0"/>
    <xf numFmtId="0" fontId="81" fillId="0" borderId="0"/>
    <xf numFmtId="4" fontId="33" fillId="16" borderId="73" applyNumberFormat="0" applyProtection="0">
      <alignment horizontal="righ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" fontId="33" fillId="16" borderId="73" applyNumberFormat="0" applyProtection="0">
      <alignment horizontal="right" vertical="center"/>
    </xf>
    <xf numFmtId="4" fontId="33" fillId="20" borderId="73" applyNumberFormat="0" applyProtection="0">
      <alignment horizontal="right" vertical="center"/>
    </xf>
    <xf numFmtId="4" fontId="33" fillId="20" borderId="73" applyNumberFormat="0" applyProtection="0">
      <alignment horizontal="right" vertical="center"/>
    </xf>
    <xf numFmtId="4" fontId="33" fillId="19" borderId="73" applyNumberFormat="0" applyProtection="0">
      <alignment horizontal="right" vertical="center"/>
    </xf>
    <xf numFmtId="44" fontId="1" fillId="0" borderId="0" applyFont="0" applyFill="0" applyBorder="0" applyAlignment="0" applyProtection="0"/>
    <xf numFmtId="4" fontId="33" fillId="19" borderId="73" applyNumberFormat="0" applyProtection="0">
      <alignment horizontal="right" vertical="center"/>
    </xf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171" fontId="4" fillId="0" borderId="0"/>
    <xf numFmtId="171" fontId="4" fillId="0" borderId="0"/>
    <xf numFmtId="178" fontId="4" fillId="0" borderId="0" applyFont="0" applyFill="0" applyBorder="0" applyAlignment="0" applyProtection="0">
      <alignment horizontal="left" wrapText="1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2" fontId="80" fillId="0" borderId="0" applyFont="0" applyFill="0" applyBorder="0" applyAlignment="0" applyProtection="0"/>
    <xf numFmtId="2" fontId="80" fillId="0" borderId="0" applyFont="0" applyFill="0" applyBorder="0" applyAlignment="0" applyProtection="0"/>
    <xf numFmtId="0" fontId="30" fillId="0" borderId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12" fillId="5" borderId="0" applyNumberFormat="0" applyBorder="0" applyAlignment="0" applyProtection="0"/>
    <xf numFmtId="38" fontId="50" fillId="63" borderId="0" applyNumberFormat="0" applyBorder="0" applyAlignment="0" applyProtection="0"/>
    <xf numFmtId="38" fontId="50" fillId="63" borderId="0" applyNumberFormat="0" applyBorder="0" applyAlignment="0" applyProtection="0"/>
    <xf numFmtId="38" fontId="50" fillId="63" borderId="0" applyNumberFormat="0" applyBorder="0" applyAlignment="0" applyProtection="0"/>
    <xf numFmtId="38" fontId="50" fillId="63" borderId="0" applyNumberFormat="0" applyBorder="0" applyAlignment="0" applyProtection="0"/>
    <xf numFmtId="168" fontId="67" fillId="0" borderId="0" applyNumberFormat="0" applyFill="0" applyBorder="0" applyProtection="0">
      <alignment horizontal="right"/>
    </xf>
    <xf numFmtId="0" fontId="64" fillId="0" borderId="46" applyNumberFormat="0" applyAlignment="0" applyProtection="0">
      <alignment horizontal="left"/>
    </xf>
    <xf numFmtId="0" fontId="64" fillId="0" borderId="46" applyNumberFormat="0" applyAlignment="0" applyProtection="0">
      <alignment horizontal="left" vertical="center"/>
    </xf>
    <xf numFmtId="0" fontId="64" fillId="0" borderId="54">
      <alignment horizontal="left"/>
    </xf>
    <xf numFmtId="0" fontId="64" fillId="0" borderId="54">
      <alignment horizontal="left"/>
    </xf>
    <xf numFmtId="0" fontId="64" fillId="0" borderId="54">
      <alignment horizontal="left"/>
    </xf>
    <xf numFmtId="0" fontId="64" fillId="0" borderId="54">
      <alignment horizontal="left"/>
    </xf>
    <xf numFmtId="0" fontId="64" fillId="0" borderId="54">
      <alignment horizontal="left" vertical="center"/>
    </xf>
    <xf numFmtId="0" fontId="64" fillId="0" borderId="54">
      <alignment horizontal="left"/>
    </xf>
    <xf numFmtId="0" fontId="64" fillId="0" borderId="54">
      <alignment horizontal="left" vertical="center"/>
    </xf>
    <xf numFmtId="0" fontId="64" fillId="0" borderId="54">
      <alignment horizontal="left" vertical="center"/>
    </xf>
    <xf numFmtId="0" fontId="64" fillId="0" borderId="54">
      <alignment horizontal="left"/>
    </xf>
    <xf numFmtId="14" fontId="51" fillId="75" borderId="36">
      <alignment horizontal="center" vertical="center" wrapText="1"/>
    </xf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13" fillId="0" borderId="3" applyNumberFormat="0" applyFill="0" applyAlignment="0" applyProtection="0"/>
    <xf numFmtId="0" fontId="37" fillId="0" borderId="18" applyNumberFormat="0" applyFill="0" applyAlignment="0" applyProtection="0"/>
    <xf numFmtId="0" fontId="37" fillId="0" borderId="18" applyNumberFormat="0" applyFill="0" applyAlignment="0" applyProtection="0"/>
    <xf numFmtId="0" fontId="37" fillId="0" borderId="18" applyNumberFormat="0" applyFill="0" applyAlignment="0" applyProtection="0"/>
    <xf numFmtId="0" fontId="14" fillId="0" borderId="4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15" fillId="0" borderId="39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4" fontId="51" fillId="75" borderId="36">
      <alignment horizontal="center" vertical="center" wrapText="1"/>
    </xf>
    <xf numFmtId="38" fontId="66" fillId="0" borderId="0"/>
    <xf numFmtId="38" fontId="66" fillId="0" borderId="0"/>
    <xf numFmtId="40" fontId="66" fillId="0" borderId="0"/>
    <xf numFmtId="40" fontId="66" fillId="0" borderId="0"/>
    <xf numFmtId="10" fontId="50" fillId="60" borderId="49" applyNumberFormat="0" applyBorder="0" applyAlignment="0" applyProtection="0"/>
    <xf numFmtId="10" fontId="50" fillId="60" borderId="49" applyNumberFormat="0" applyBorder="0" applyAlignment="0" applyProtection="0"/>
    <xf numFmtId="10" fontId="50" fillId="60" borderId="49" applyNumberFormat="0" applyBorder="0" applyAlignment="0" applyProtection="0"/>
    <xf numFmtId="10" fontId="50" fillId="60" borderId="49" applyNumberFormat="0" applyBorder="0" applyAlignment="0" applyProtection="0"/>
    <xf numFmtId="0" fontId="16" fillId="8" borderId="52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16" fillId="8" borderId="52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16" fillId="8" borderId="52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16" fillId="8" borderId="52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16" fillId="8" borderId="52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0" fontId="41" fillId="31" borderId="20" applyNumberFormat="0" applyAlignment="0" applyProtection="0"/>
    <xf numFmtId="41" fontId="56" fillId="59" borderId="55">
      <alignment horizontal="left"/>
      <protection locked="0"/>
    </xf>
    <xf numFmtId="10" fontId="56" fillId="59" borderId="55">
      <alignment horizontal="right"/>
      <protection locked="0"/>
    </xf>
    <xf numFmtId="41" fontId="56" fillId="59" borderId="55">
      <alignment horizontal="left"/>
      <protection locked="0"/>
    </xf>
    <xf numFmtId="0" fontId="50" fillId="63" borderId="0"/>
    <xf numFmtId="3" fontId="85" fillId="0" borderId="0" applyFill="0" applyBorder="0" applyAlignment="0" applyProtection="0"/>
    <xf numFmtId="0" fontId="44" fillId="0" borderId="22" applyNumberFormat="0" applyFill="0" applyAlignment="0" applyProtection="0"/>
    <xf numFmtId="0" fontId="44" fillId="0" borderId="22" applyNumberFormat="0" applyFill="0" applyAlignment="0" applyProtection="0"/>
    <xf numFmtId="0" fontId="44" fillId="0" borderId="22" applyNumberFormat="0" applyFill="0" applyAlignment="0" applyProtection="0"/>
    <xf numFmtId="0" fontId="17" fillId="0" borderId="6" applyNumberFormat="0" applyFill="0" applyAlignment="0" applyProtection="0"/>
    <xf numFmtId="44" fontId="51" fillId="0" borderId="56" applyNumberFormat="0" applyFont="0" applyAlignment="0">
      <alignment horizontal="center"/>
    </xf>
    <xf numFmtId="44" fontId="51" fillId="0" borderId="56" applyNumberFormat="0" applyFont="0" applyAlignment="0">
      <alignment horizontal="center"/>
    </xf>
    <xf numFmtId="44" fontId="51" fillId="0" borderId="56" applyNumberFormat="0" applyFont="0" applyAlignment="0">
      <alignment horizontal="center"/>
    </xf>
    <xf numFmtId="44" fontId="51" fillId="0" borderId="56" applyNumberFormat="0" applyFont="0" applyAlignment="0">
      <alignment horizontal="center"/>
    </xf>
    <xf numFmtId="44" fontId="51" fillId="0" borderId="57" applyNumberFormat="0" applyFont="0" applyAlignment="0">
      <alignment horizontal="center"/>
    </xf>
    <xf numFmtId="44" fontId="51" fillId="0" borderId="57" applyNumberFormat="0" applyFont="0" applyAlignment="0">
      <alignment horizontal="center"/>
    </xf>
    <xf numFmtId="44" fontId="51" fillId="0" borderId="57" applyNumberFormat="0" applyFont="0" applyAlignment="0">
      <alignment horizontal="center"/>
    </xf>
    <xf numFmtId="44" fontId="51" fillId="0" borderId="57" applyNumberFormat="0" applyFont="0" applyAlignment="0">
      <alignment horizontal="center"/>
    </xf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86" fillId="30" borderId="0" applyNumberFormat="0" applyBorder="0" applyAlignment="0" applyProtection="0"/>
    <xf numFmtId="0" fontId="18" fillId="23" borderId="0" applyNumberFormat="0" applyBorder="0" applyAlignment="0" applyProtection="0"/>
    <xf numFmtId="37" fontId="87" fillId="0" borderId="0"/>
    <xf numFmtId="179" fontId="88" fillId="0" borderId="0"/>
    <xf numFmtId="180" fontId="4" fillId="0" borderId="0"/>
    <xf numFmtId="180" fontId="4" fillId="0" borderId="0"/>
    <xf numFmtId="180" fontId="4" fillId="0" borderId="0"/>
    <xf numFmtId="4" fontId="33" fillId="82" borderId="73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33" fillId="82" borderId="73" applyNumberFormat="0" applyProtection="0">
      <alignment horizontal="right" vertical="center"/>
    </xf>
    <xf numFmtId="0" fontId="4" fillId="0" borderId="0"/>
    <xf numFmtId="0" fontId="4" fillId="0" borderId="0"/>
    <xf numFmtId="0" fontId="4" fillId="81" borderId="73" applyNumberFormat="0" applyProtection="0">
      <alignment horizontal="left" vertical="center" indent="1"/>
    </xf>
    <xf numFmtId="0" fontId="4" fillId="81" borderId="73" applyNumberFormat="0" applyProtection="0">
      <alignment horizontal="left" vertical="center" indent="1"/>
    </xf>
    <xf numFmtId="0" fontId="4" fillId="81" borderId="73" applyNumberFormat="0" applyProtection="0">
      <alignment horizontal="left" vertical="center" indent="1"/>
    </xf>
    <xf numFmtId="0" fontId="4" fillId="81" borderId="73" applyNumberFormat="0" applyProtection="0">
      <alignment horizontal="left" vertical="top" indent="1"/>
    </xf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89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81" borderId="73" applyNumberFormat="0" applyProtection="0">
      <alignment horizontal="left" vertical="top" indent="1"/>
    </xf>
    <xf numFmtId="0" fontId="4" fillId="81" borderId="73" applyNumberFormat="0" applyProtection="0">
      <alignment horizontal="left" vertical="top" indent="1"/>
    </xf>
    <xf numFmtId="0" fontId="4" fillId="65" borderId="73" applyNumberFormat="0" applyProtection="0">
      <alignment horizontal="left" vertical="center" indent="1"/>
    </xf>
    <xf numFmtId="0" fontId="4" fillId="65" borderId="73" applyNumberFormat="0" applyProtection="0">
      <alignment horizontal="left" vertical="center" indent="1"/>
    </xf>
    <xf numFmtId="0" fontId="4" fillId="65" borderId="73" applyNumberFormat="0" applyProtection="0">
      <alignment horizontal="left" vertical="center" indent="1"/>
    </xf>
    <xf numFmtId="0" fontId="4" fillId="65" borderId="73" applyNumberFormat="0" applyProtection="0">
      <alignment horizontal="left" vertical="top" indent="1"/>
    </xf>
    <xf numFmtId="0" fontId="4" fillId="65" borderId="73" applyNumberFormat="0" applyProtection="0">
      <alignment horizontal="left" vertical="top" indent="1"/>
    </xf>
    <xf numFmtId="0" fontId="4" fillId="65" borderId="73" applyNumberFormat="0" applyProtection="0">
      <alignment horizontal="left" vertical="top" indent="1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61" borderId="73" applyNumberFormat="0" applyProtection="0">
      <alignment horizontal="left" vertical="center" indent="1"/>
    </xf>
    <xf numFmtId="0" fontId="4" fillId="61" borderId="73" applyNumberFormat="0" applyProtection="0">
      <alignment horizontal="left" vertical="center" indent="1"/>
    </xf>
    <xf numFmtId="0" fontId="4" fillId="61" borderId="73" applyNumberFormat="0" applyProtection="0">
      <alignment horizontal="left" vertical="center" indent="1"/>
    </xf>
    <xf numFmtId="0" fontId="4" fillId="61" borderId="73" applyNumberFormat="0" applyProtection="0">
      <alignment horizontal="left" vertical="top" inden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61" borderId="73" applyNumberFormat="0" applyProtection="0">
      <alignment horizontal="left" vertical="top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66" applyNumberFormat="0" applyFill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21" borderId="6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4" borderId="6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3" fillId="24" borderId="53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3" fillId="24" borderId="53" applyNumberFormat="0" applyFont="0" applyAlignment="0" applyProtection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6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6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6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6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1" fillId="34" borderId="24" applyNumberFormat="0" applyFont="0" applyAlignment="0" applyProtection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6" fillId="34" borderId="24" applyNumberFormat="0" applyFont="0" applyAlignment="0" applyProtection="0"/>
    <xf numFmtId="0" fontId="42" fillId="32" borderId="21" applyNumberFormat="0" applyAlignment="0" applyProtection="0"/>
    <xf numFmtId="0" fontId="42" fillId="32" borderId="21" applyNumberFormat="0" applyAlignment="0" applyProtection="0"/>
    <xf numFmtId="0" fontId="42" fillId="32" borderId="21" applyNumberFormat="0" applyAlignment="0" applyProtection="0"/>
    <xf numFmtId="0" fontId="19" fillId="21" borderId="47" applyNumberFormat="0" applyAlignment="0" applyProtection="0"/>
    <xf numFmtId="0" fontId="30" fillId="0" borderId="0"/>
    <xf numFmtId="0" fontId="30" fillId="0" borderId="0"/>
    <xf numFmtId="0" fontId="81" fillId="0" borderId="0"/>
    <xf numFmtId="164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1" fontId="4" fillId="62" borderId="55"/>
    <xf numFmtId="0" fontId="79" fillId="0" borderId="0" applyNumberFormat="0" applyFont="0" applyFill="0" applyBorder="0" applyAlignment="0" applyProtection="0">
      <alignment horizontal="left"/>
    </xf>
    <xf numFmtId="15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0" fontId="90" fillId="0" borderId="36">
      <alignment horizontal="center"/>
    </xf>
    <xf numFmtId="0" fontId="90" fillId="0" borderId="36">
      <alignment horizontal="center"/>
    </xf>
    <xf numFmtId="0" fontId="90" fillId="0" borderId="36">
      <alignment horizontal="center"/>
    </xf>
    <xf numFmtId="3" fontId="79" fillId="0" borderId="0" applyFont="0" applyFill="0" applyBorder="0" applyAlignment="0" applyProtection="0"/>
    <xf numFmtId="0" fontId="79" fillId="76" borderId="0" applyNumberFormat="0" applyFont="0" applyBorder="0" applyAlignment="0" applyProtection="0"/>
    <xf numFmtId="0" fontId="81" fillId="0" borderId="0"/>
    <xf numFmtId="3" fontId="91" fillId="0" borderId="0" applyFill="0" applyBorder="0" applyAlignment="0" applyProtection="0"/>
    <xf numFmtId="0" fontId="92" fillId="0" borderId="0"/>
    <xf numFmtId="3" fontId="91" fillId="0" borderId="0" applyFill="0" applyBorder="0" applyAlignment="0" applyProtection="0"/>
    <xf numFmtId="42" fontId="4" fillId="60" borderId="0"/>
    <xf numFmtId="42" fontId="4" fillId="60" borderId="51">
      <alignment vertical="center"/>
    </xf>
    <xf numFmtId="0" fontId="51" fillId="60" borderId="43" applyNumberFormat="0">
      <alignment horizontal="center" vertical="center" wrapText="1"/>
    </xf>
    <xf numFmtId="10" fontId="4" fillId="60" borderId="0"/>
    <xf numFmtId="181" fontId="4" fillId="60" borderId="0"/>
    <xf numFmtId="165" fontId="66" fillId="0" borderId="0" applyBorder="0" applyAlignment="0"/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42" fontId="4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81" fontId="57" fillId="60" borderId="35">
      <alignment horizontal="left"/>
    </xf>
    <xf numFmtId="165" fontId="66" fillId="0" borderId="0" applyBorder="0" applyAlignment="0"/>
    <xf numFmtId="14" fontId="89" fillId="0" borderId="0" applyNumberFormat="0" applyFill="0" applyBorder="0" applyAlignment="0" applyProtection="0">
      <alignment horizontal="left"/>
    </xf>
    <xf numFmtId="182" fontId="4" fillId="0" borderId="0" applyFont="0" applyFill="0" applyAlignment="0">
      <alignment horizontal="right"/>
    </xf>
    <xf numFmtId="182" fontId="4" fillId="0" borderId="0" applyFont="0" applyFill="0" applyAlignment="0">
      <alignment horizontal="right"/>
    </xf>
    <xf numFmtId="4" fontId="69" fillId="23" borderId="50" applyNumberFormat="0" applyProtection="0">
      <alignment vertical="center"/>
    </xf>
    <xf numFmtId="4" fontId="93" fillId="59" borderId="50" applyNumberFormat="0" applyProtection="0">
      <alignment vertical="center"/>
    </xf>
    <xf numFmtId="4" fontId="93" fillId="59" borderId="50" applyNumberFormat="0" applyProtection="0">
      <alignment vertical="center"/>
    </xf>
    <xf numFmtId="4" fontId="93" fillId="59" borderId="50" applyNumberFormat="0" applyProtection="0">
      <alignment vertical="center"/>
    </xf>
    <xf numFmtId="4" fontId="69" fillId="59" borderId="50" applyNumberFormat="0" applyProtection="0">
      <alignment horizontal="left" vertical="center" indent="1"/>
    </xf>
    <xf numFmtId="4" fontId="69" fillId="59" borderId="50" applyNumberFormat="0" applyProtection="0">
      <alignment horizontal="left" vertical="center" indent="1"/>
    </xf>
    <xf numFmtId="4" fontId="69" fillId="59" borderId="50" applyNumberFormat="0" applyProtection="0">
      <alignment horizontal="left" vertical="center" indent="1"/>
    </xf>
    <xf numFmtId="0" fontId="69" fillId="59" borderId="50" applyNumberFormat="0" applyProtection="0">
      <alignment horizontal="left" vertical="top" indent="1"/>
    </xf>
    <xf numFmtId="0" fontId="69" fillId="59" borderId="50" applyNumberFormat="0" applyProtection="0">
      <alignment horizontal="left" vertical="top" indent="1"/>
    </xf>
    <xf numFmtId="0" fontId="69" fillId="59" borderId="50" applyNumberFormat="0" applyProtection="0">
      <alignment horizontal="left" vertical="top" indent="1"/>
    </xf>
    <xf numFmtId="4" fontId="69" fillId="65" borderId="0" applyNumberFormat="0" applyProtection="0">
      <alignment horizontal="left" vertical="center" indent="1"/>
    </xf>
    <xf numFmtId="0" fontId="4" fillId="77" borderId="0" applyNumberFormat="0" applyProtection="0">
      <alignment horizontal="left" vertical="center" indent="1"/>
    </xf>
    <xf numFmtId="4" fontId="33" fillId="4" borderId="50" applyNumberFormat="0" applyProtection="0">
      <alignment horizontal="right" vertical="center"/>
    </xf>
    <xf numFmtId="4" fontId="33" fillId="4" borderId="50" applyNumberFormat="0" applyProtection="0">
      <alignment horizontal="right" vertical="center"/>
    </xf>
    <xf numFmtId="4" fontId="33" fillId="4" borderId="50" applyNumberFormat="0" applyProtection="0">
      <alignment horizontal="right" vertical="center"/>
    </xf>
    <xf numFmtId="4" fontId="33" fillId="10" borderId="50" applyNumberFormat="0" applyProtection="0">
      <alignment horizontal="right" vertical="center"/>
    </xf>
    <xf numFmtId="4" fontId="33" fillId="10" borderId="50" applyNumberFormat="0" applyProtection="0">
      <alignment horizontal="right" vertical="center"/>
    </xf>
    <xf numFmtId="4" fontId="33" fillId="10" borderId="50" applyNumberFormat="0" applyProtection="0">
      <alignment horizontal="right" vertical="center"/>
    </xf>
    <xf numFmtId="4" fontId="33" fillId="18" borderId="50" applyNumberFormat="0" applyProtection="0">
      <alignment horizontal="right" vertical="center"/>
    </xf>
    <xf numFmtId="4" fontId="33" fillId="18" borderId="50" applyNumberFormat="0" applyProtection="0">
      <alignment horizontal="right" vertical="center"/>
    </xf>
    <xf numFmtId="4" fontId="33" fillId="18" borderId="50" applyNumberFormat="0" applyProtection="0">
      <alignment horizontal="right" vertical="center"/>
    </xf>
    <xf numFmtId="4" fontId="33" fillId="12" borderId="50" applyNumberFormat="0" applyProtection="0">
      <alignment horizontal="right" vertical="center"/>
    </xf>
    <xf numFmtId="4" fontId="33" fillId="12" borderId="50" applyNumberFormat="0" applyProtection="0">
      <alignment horizontal="right" vertical="center"/>
    </xf>
    <xf numFmtId="4" fontId="33" fillId="12" borderId="50" applyNumberFormat="0" applyProtection="0">
      <alignment horizontal="right" vertical="center"/>
    </xf>
    <xf numFmtId="4" fontId="33" fillId="16" borderId="50" applyNumberFormat="0" applyProtection="0">
      <alignment horizontal="right" vertical="center"/>
    </xf>
    <xf numFmtId="4" fontId="33" fillId="16" borderId="50" applyNumberFormat="0" applyProtection="0">
      <alignment horizontal="right" vertical="center"/>
    </xf>
    <xf numFmtId="4" fontId="33" fillId="16" borderId="50" applyNumberFormat="0" applyProtection="0">
      <alignment horizontal="right" vertical="center"/>
    </xf>
    <xf numFmtId="4" fontId="33" fillId="20" borderId="50" applyNumberFormat="0" applyProtection="0">
      <alignment horizontal="right" vertical="center"/>
    </xf>
    <xf numFmtId="4" fontId="33" fillId="20" borderId="50" applyNumberFormat="0" applyProtection="0">
      <alignment horizontal="right" vertical="center"/>
    </xf>
    <xf numFmtId="4" fontId="33" fillId="20" borderId="50" applyNumberFormat="0" applyProtection="0">
      <alignment horizontal="right" vertical="center"/>
    </xf>
    <xf numFmtId="4" fontId="33" fillId="19" borderId="50" applyNumberFormat="0" applyProtection="0">
      <alignment horizontal="right" vertical="center"/>
    </xf>
    <xf numFmtId="4" fontId="33" fillId="19" borderId="50" applyNumberFormat="0" applyProtection="0">
      <alignment horizontal="right" vertical="center"/>
    </xf>
    <xf numFmtId="4" fontId="33" fillId="19" borderId="50" applyNumberFormat="0" applyProtection="0">
      <alignment horizontal="right" vertical="center"/>
    </xf>
    <xf numFmtId="4" fontId="33" fillId="78" borderId="50" applyNumberFormat="0" applyProtection="0">
      <alignment horizontal="right" vertical="center"/>
    </xf>
    <xf numFmtId="4" fontId="33" fillId="78" borderId="50" applyNumberFormat="0" applyProtection="0">
      <alignment horizontal="right" vertical="center"/>
    </xf>
    <xf numFmtId="4" fontId="33" fillId="78" borderId="50" applyNumberFormat="0" applyProtection="0">
      <alignment horizontal="right" vertical="center"/>
    </xf>
    <xf numFmtId="4" fontId="33" fillId="11" borderId="50" applyNumberFormat="0" applyProtection="0">
      <alignment horizontal="right" vertical="center"/>
    </xf>
    <xf numFmtId="4" fontId="33" fillId="11" borderId="50" applyNumberFormat="0" applyProtection="0">
      <alignment horizontal="right" vertical="center"/>
    </xf>
    <xf numFmtId="4" fontId="33" fillId="11" borderId="50" applyNumberFormat="0" applyProtection="0">
      <alignment horizontal="right" vertical="center"/>
    </xf>
    <xf numFmtId="4" fontId="69" fillId="79" borderId="58" applyNumberFormat="0" applyProtection="0">
      <alignment horizontal="left" vertical="center" indent="1"/>
    </xf>
    <xf numFmtId="4" fontId="33" fillId="80" borderId="0" applyNumberFormat="0" applyProtection="0">
      <alignment horizontal="left" vertical="center" indent="1"/>
    </xf>
    <xf numFmtId="4" fontId="94" fillId="81" borderId="0" applyNumberFormat="0" applyProtection="0">
      <alignment horizontal="left" vertical="center" indent="1"/>
    </xf>
    <xf numFmtId="4" fontId="33" fillId="82" borderId="50" applyNumberFormat="0" applyProtection="0">
      <alignment horizontal="right" vertical="center"/>
    </xf>
    <xf numFmtId="4" fontId="33" fillId="82" borderId="50" applyNumberFormat="0" applyProtection="0">
      <alignment horizontal="right" vertical="center"/>
    </xf>
    <xf numFmtId="4" fontId="33" fillId="82" borderId="50" applyNumberFormat="0" applyProtection="0">
      <alignment horizontal="right" vertical="center"/>
    </xf>
    <xf numFmtId="4" fontId="33" fillId="80" borderId="0" applyNumberFormat="0" applyProtection="0">
      <alignment horizontal="left" vertical="center" indent="1"/>
    </xf>
    <xf numFmtId="4" fontId="33" fillId="65" borderId="0" applyNumberFormat="0" applyProtection="0">
      <alignment horizontal="left" vertical="center" indent="1"/>
    </xf>
    <xf numFmtId="0" fontId="4" fillId="81" borderId="50" applyNumberFormat="0" applyProtection="0">
      <alignment horizontal="left" vertical="center" indent="1"/>
    </xf>
    <xf numFmtId="0" fontId="4" fillId="81" borderId="50" applyNumberFormat="0" applyProtection="0">
      <alignment horizontal="left" vertical="center" indent="1"/>
    </xf>
    <xf numFmtId="0" fontId="4" fillId="81" borderId="50" applyNumberFormat="0" applyProtection="0">
      <alignment horizontal="left" vertical="center" indent="1"/>
    </xf>
    <xf numFmtId="0" fontId="4" fillId="81" borderId="50" applyNumberFormat="0" applyProtection="0">
      <alignment horizontal="left" vertical="top" indent="1"/>
    </xf>
    <xf numFmtId="0" fontId="4" fillId="81" borderId="50" applyNumberFormat="0" applyProtection="0">
      <alignment horizontal="left" vertical="top" indent="1"/>
    </xf>
    <xf numFmtId="0" fontId="4" fillId="81" borderId="50" applyNumberFormat="0" applyProtection="0">
      <alignment horizontal="left" vertical="top" indent="1"/>
    </xf>
    <xf numFmtId="0" fontId="4" fillId="65" borderId="50" applyNumberFormat="0" applyProtection="0">
      <alignment horizontal="left" vertical="center" indent="1"/>
    </xf>
    <xf numFmtId="0" fontId="4" fillId="65" borderId="50" applyNumberFormat="0" applyProtection="0">
      <alignment horizontal="left" vertical="center" indent="1"/>
    </xf>
    <xf numFmtId="0" fontId="4" fillId="65" borderId="50" applyNumberFormat="0" applyProtection="0">
      <alignment horizontal="left" vertical="center" indent="1"/>
    </xf>
    <xf numFmtId="0" fontId="4" fillId="65" borderId="50" applyNumberFormat="0" applyProtection="0">
      <alignment horizontal="left" vertical="top" indent="1"/>
    </xf>
    <xf numFmtId="0" fontId="4" fillId="65" borderId="50" applyNumberFormat="0" applyProtection="0">
      <alignment horizontal="left" vertical="top" indent="1"/>
    </xf>
    <xf numFmtId="0" fontId="4" fillId="65" borderId="50" applyNumberFormat="0" applyProtection="0">
      <alignment horizontal="left" vertical="top" indent="1"/>
    </xf>
    <xf numFmtId="0" fontId="4" fillId="61" borderId="50" applyNumberFormat="0" applyProtection="0">
      <alignment horizontal="left" vertical="center" indent="1"/>
    </xf>
    <xf numFmtId="0" fontId="4" fillId="61" borderId="50" applyNumberFormat="0" applyProtection="0">
      <alignment horizontal="left" vertical="center" indent="1"/>
    </xf>
    <xf numFmtId="0" fontId="4" fillId="61" borderId="50" applyNumberFormat="0" applyProtection="0">
      <alignment horizontal="left" vertical="center" indent="1"/>
    </xf>
    <xf numFmtId="0" fontId="4" fillId="61" borderId="50" applyNumberFormat="0" applyProtection="0">
      <alignment horizontal="left" vertical="top" indent="1"/>
    </xf>
    <xf numFmtId="0" fontId="4" fillId="61" borderId="50" applyNumberFormat="0" applyProtection="0">
      <alignment horizontal="left" vertical="top" indent="1"/>
    </xf>
    <xf numFmtId="0" fontId="4" fillId="61" borderId="50" applyNumberFormat="0" applyProtection="0">
      <alignment horizontal="left" vertical="top" indent="1"/>
    </xf>
    <xf numFmtId="0" fontId="4" fillId="62" borderId="50" applyNumberFormat="0" applyProtection="0">
      <alignment horizontal="left" vertical="center" indent="1"/>
    </xf>
    <xf numFmtId="0" fontId="4" fillId="62" borderId="50" applyNumberFormat="0" applyProtection="0">
      <alignment horizontal="left" vertical="center" indent="1"/>
    </xf>
    <xf numFmtId="0" fontId="4" fillId="62" borderId="50" applyNumberFormat="0" applyProtection="0">
      <alignment horizontal="left" vertical="center" indent="1"/>
    </xf>
    <xf numFmtId="0" fontId="4" fillId="62" borderId="50" applyNumberFormat="0" applyProtection="0">
      <alignment horizontal="left" vertical="top" indent="1"/>
    </xf>
    <xf numFmtId="0" fontId="4" fillId="62" borderId="50" applyNumberFormat="0" applyProtection="0">
      <alignment horizontal="left" vertical="top" indent="1"/>
    </xf>
    <xf numFmtId="0" fontId="4" fillId="62" borderId="50" applyNumberFormat="0" applyProtection="0">
      <alignment horizontal="left" vertical="top" indent="1"/>
    </xf>
    <xf numFmtId="0" fontId="4" fillId="0" borderId="0"/>
    <xf numFmtId="4" fontId="33" fillId="64" borderId="50" applyNumberFormat="0" applyProtection="0">
      <alignment vertical="center"/>
    </xf>
    <xf numFmtId="4" fontId="33" fillId="64" borderId="50" applyNumberFormat="0" applyProtection="0">
      <alignment vertical="center"/>
    </xf>
    <xf numFmtId="4" fontId="33" fillId="64" borderId="50" applyNumberFormat="0" applyProtection="0">
      <alignment vertical="center"/>
    </xf>
    <xf numFmtId="4" fontId="95" fillId="64" borderId="50" applyNumberFormat="0" applyProtection="0">
      <alignment vertical="center"/>
    </xf>
    <xf numFmtId="4" fontId="95" fillId="64" borderId="50" applyNumberFormat="0" applyProtection="0">
      <alignment vertical="center"/>
    </xf>
    <xf numFmtId="4" fontId="95" fillId="64" borderId="50" applyNumberFormat="0" applyProtection="0">
      <alignment vertical="center"/>
    </xf>
    <xf numFmtId="4" fontId="33" fillId="64" borderId="50" applyNumberFormat="0" applyProtection="0">
      <alignment horizontal="left" vertical="center" indent="1"/>
    </xf>
    <xf numFmtId="4" fontId="33" fillId="64" borderId="50" applyNumberFormat="0" applyProtection="0">
      <alignment horizontal="left" vertical="center" indent="1"/>
    </xf>
    <xf numFmtId="4" fontId="33" fillId="64" borderId="50" applyNumberFormat="0" applyProtection="0">
      <alignment horizontal="left" vertical="center" indent="1"/>
    </xf>
    <xf numFmtId="0" fontId="33" fillId="64" borderId="50" applyNumberFormat="0" applyProtection="0">
      <alignment horizontal="left" vertical="top" indent="1"/>
    </xf>
    <xf numFmtId="0" fontId="33" fillId="64" borderId="50" applyNumberFormat="0" applyProtection="0">
      <alignment horizontal="left" vertical="top" indent="1"/>
    </xf>
    <xf numFmtId="0" fontId="33" fillId="64" borderId="50" applyNumberFormat="0" applyProtection="0">
      <alignment horizontal="left" vertical="top" indent="1"/>
    </xf>
    <xf numFmtId="4" fontId="33" fillId="80" borderId="50" applyNumberFormat="0" applyProtection="0">
      <alignment horizontal="right" vertical="center"/>
    </xf>
    <xf numFmtId="4" fontId="33" fillId="80" borderId="50" applyNumberFormat="0" applyProtection="0">
      <alignment horizontal="right" vertical="center"/>
    </xf>
    <xf numFmtId="4" fontId="33" fillId="80" borderId="50" applyNumberFormat="0" applyProtection="0">
      <alignment horizontal="right" vertical="center"/>
    </xf>
    <xf numFmtId="4" fontId="95" fillId="80" borderId="50" applyNumberFormat="0" applyProtection="0">
      <alignment horizontal="right" vertical="center"/>
    </xf>
    <xf numFmtId="4" fontId="95" fillId="80" borderId="50" applyNumberFormat="0" applyProtection="0">
      <alignment horizontal="right" vertical="center"/>
    </xf>
    <xf numFmtId="4" fontId="95" fillId="80" borderId="50" applyNumberFormat="0" applyProtection="0">
      <alignment horizontal="right" vertical="center"/>
    </xf>
    <xf numFmtId="4" fontId="33" fillId="82" borderId="50" applyNumberFormat="0" applyProtection="0">
      <alignment horizontal="left" vertical="center" indent="1"/>
    </xf>
    <xf numFmtId="4" fontId="33" fillId="82" borderId="50" applyNumberFormat="0" applyProtection="0">
      <alignment horizontal="left" vertical="center" indent="1"/>
    </xf>
    <xf numFmtId="4" fontId="33" fillId="82" borderId="50" applyNumberFormat="0" applyProtection="0">
      <alignment horizontal="left" vertical="center" indent="1"/>
    </xf>
    <xf numFmtId="0" fontId="33" fillId="65" borderId="50" applyNumberFormat="0" applyProtection="0">
      <alignment horizontal="left" vertical="top" indent="1"/>
    </xf>
    <xf numFmtId="0" fontId="33" fillId="65" borderId="50" applyNumberFormat="0" applyProtection="0">
      <alignment horizontal="left" vertical="top" indent="1"/>
    </xf>
    <xf numFmtId="0" fontId="33" fillId="65" borderId="50" applyNumberFormat="0" applyProtection="0">
      <alignment horizontal="left" vertical="top" indent="1"/>
    </xf>
    <xf numFmtId="4" fontId="96" fillId="83" borderId="0" applyNumberFormat="0" applyProtection="0">
      <alignment horizontal="left" vertical="center" indent="1"/>
    </xf>
    <xf numFmtId="4" fontId="59" fillId="80" borderId="50" applyNumberFormat="0" applyProtection="0">
      <alignment horizontal="right" vertical="center"/>
    </xf>
    <xf numFmtId="4" fontId="59" fillId="80" borderId="50" applyNumberFormat="0" applyProtection="0">
      <alignment horizontal="right" vertical="center"/>
    </xf>
    <xf numFmtId="4" fontId="59" fillId="80" borderId="50" applyNumberFormat="0" applyProtection="0">
      <alignment horizontal="right" vertical="center"/>
    </xf>
    <xf numFmtId="39" fontId="4" fillId="84" borderId="0"/>
    <xf numFmtId="39" fontId="4" fillId="84" borderId="0"/>
    <xf numFmtId="38" fontId="50" fillId="0" borderId="59"/>
    <xf numFmtId="38" fontId="50" fillId="0" borderId="59"/>
    <xf numFmtId="38" fontId="50" fillId="0" borderId="59"/>
    <xf numFmtId="38" fontId="50" fillId="0" borderId="59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8" fontId="66" fillId="0" borderId="35"/>
    <xf numFmtId="39" fontId="89" fillId="72" borderId="0"/>
    <xf numFmtId="171" fontId="4" fillId="0" borderId="0">
      <alignment horizontal="left" wrapText="1"/>
    </xf>
    <xf numFmtId="171" fontId="4" fillId="0" borderId="0">
      <alignment horizontal="left" wrapText="1"/>
    </xf>
    <xf numFmtId="172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171" fontId="4" fillId="0" borderId="0">
      <alignment horizontal="left" wrapText="1"/>
    </xf>
    <xf numFmtId="40" fontId="97" fillId="0" borderId="0" applyBorder="0">
      <alignment horizontal="right"/>
    </xf>
    <xf numFmtId="41" fontId="68" fillId="60" borderId="0">
      <alignment horizontal="left"/>
    </xf>
    <xf numFmtId="0" fontId="74" fillId="0" borderId="0"/>
    <xf numFmtId="0" fontId="70" fillId="0" borderId="0" applyFill="0" applyBorder="0" applyProtection="0">
      <alignment horizontal="left" vertical="top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3" fontId="99" fillId="60" borderId="0">
      <alignment horizontal="left" vertical="center"/>
    </xf>
    <xf numFmtId="0" fontId="51" fillId="60" borderId="0">
      <alignment horizontal="left" wrapText="1"/>
    </xf>
    <xf numFmtId="0" fontId="100" fillId="0" borderId="0">
      <alignment horizontal="left" vertical="center"/>
    </xf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1" fillId="0" borderId="48" applyNumberFormat="0" applyFill="0" applyAlignment="0" applyProtection="0"/>
    <xf numFmtId="0" fontId="81" fillId="0" borderId="6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170" fontId="65" fillId="71" borderId="12" applyNumberFormat="0" applyAlignment="0" applyProtection="0">
      <alignment horizontal="left" vertical="center" indent="1"/>
    </xf>
    <xf numFmtId="0" fontId="29" fillId="74" borderId="28" applyNumberFormat="0" applyAlignment="0">
      <alignment horizontal="left" vertical="center" indent="1"/>
      <protection locked="0"/>
    </xf>
    <xf numFmtId="0" fontId="29" fillId="70" borderId="28" applyNumberFormat="0" applyAlignment="0" applyProtection="0">
      <alignment horizontal="left" vertical="center" indent="1"/>
    </xf>
    <xf numFmtId="170" fontId="65" fillId="69" borderId="29" applyNumberFormat="0" applyBorder="0">
      <alignment horizontal="right" vertical="center"/>
      <protection locked="0"/>
    </xf>
    <xf numFmtId="0" fontId="29" fillId="74" borderId="28" applyNumberFormat="0" applyAlignment="0">
      <alignment horizontal="left" vertical="center" indent="1"/>
      <protection locked="0"/>
    </xf>
    <xf numFmtId="170" fontId="58" fillId="70" borderId="28" applyNumberFormat="0" applyProtection="0">
      <alignment horizontal="right" vertical="center"/>
    </xf>
    <xf numFmtId="170" fontId="58" fillId="69" borderId="28" applyNumberFormat="0" applyBorder="0">
      <alignment horizontal="right" vertical="center"/>
      <protection locked="0"/>
    </xf>
    <xf numFmtId="170" fontId="101" fillId="85" borderId="61" applyNumberFormat="0" applyBorder="0" applyAlignment="0" applyProtection="0">
      <alignment horizontal="right" vertical="center" indent="1"/>
    </xf>
    <xf numFmtId="170" fontId="102" fillId="86" borderId="61" applyNumberFormat="0" applyBorder="0" applyAlignment="0" applyProtection="0">
      <alignment horizontal="right" vertical="center" indent="1"/>
    </xf>
    <xf numFmtId="170" fontId="102" fillId="87" borderId="61" applyNumberFormat="0" applyBorder="0" applyAlignment="0" applyProtection="0">
      <alignment horizontal="right" vertical="center" indent="1"/>
    </xf>
    <xf numFmtId="170" fontId="103" fillId="88" borderId="61" applyNumberFormat="0" applyBorder="0" applyAlignment="0" applyProtection="0">
      <alignment horizontal="right" vertical="center" indent="1"/>
    </xf>
    <xf numFmtId="170" fontId="103" fillId="89" borderId="61" applyNumberFormat="0" applyBorder="0" applyAlignment="0" applyProtection="0">
      <alignment horizontal="right" vertical="center" indent="1"/>
    </xf>
    <xf numFmtId="170" fontId="103" fillId="90" borderId="61" applyNumberFormat="0" applyBorder="0" applyAlignment="0" applyProtection="0">
      <alignment horizontal="right" vertical="center" indent="1"/>
    </xf>
    <xf numFmtId="170" fontId="104" fillId="91" borderId="61" applyNumberFormat="0" applyBorder="0" applyAlignment="0" applyProtection="0">
      <alignment horizontal="right" vertical="center" indent="1"/>
    </xf>
    <xf numFmtId="170" fontId="104" fillId="92" borderId="61" applyNumberFormat="0" applyBorder="0" applyAlignment="0" applyProtection="0">
      <alignment horizontal="right" vertical="center" indent="1"/>
    </xf>
    <xf numFmtId="170" fontId="104" fillId="93" borderId="61" applyNumberFormat="0" applyBorder="0" applyAlignment="0" applyProtection="0">
      <alignment horizontal="right" vertical="center" indent="1"/>
    </xf>
    <xf numFmtId="0" fontId="62" fillId="0" borderId="12" applyNumberFormat="0" applyFont="0" applyFill="0" applyAlignment="0" applyProtection="0"/>
    <xf numFmtId="170" fontId="105" fillId="71" borderId="0" applyNumberFormat="0" applyAlignment="0" applyProtection="0">
      <alignment horizontal="left" vertical="center" indent="1"/>
    </xf>
    <xf numFmtId="0" fontId="62" fillId="0" borderId="62" applyNumberFormat="0" applyFont="0" applyFill="0" applyAlignment="0" applyProtection="0"/>
    <xf numFmtId="170" fontId="65" fillId="0" borderId="29" applyNumberFormat="0" applyFill="0" applyBorder="0" applyAlignment="0" applyProtection="0">
      <alignment horizontal="right" vertical="center"/>
    </xf>
    <xf numFmtId="0" fontId="106" fillId="0" borderId="26" applyNumberFormat="0" applyFill="0" applyBorder="0" applyAlignment="0" applyProtection="0"/>
    <xf numFmtId="0" fontId="107" fillId="0" borderId="26" applyNumberFormat="0" applyBorder="0" applyAlignment="0" applyProtection="0"/>
    <xf numFmtId="0" fontId="106" fillId="74" borderId="28" applyNumberFormat="0" applyAlignment="0">
      <alignment horizontal="left" vertical="center" indent="1"/>
      <protection locked="0"/>
    </xf>
    <xf numFmtId="0" fontId="106" fillId="74" borderId="28" applyNumberFormat="0" applyAlignment="0">
      <alignment horizontal="left" vertical="center" indent="1"/>
      <protection locked="0"/>
    </xf>
    <xf numFmtId="0" fontId="106" fillId="70" borderId="28" applyNumberFormat="0" applyAlignment="0" applyProtection="0">
      <alignment horizontal="left" vertical="center" indent="1"/>
    </xf>
    <xf numFmtId="170" fontId="108" fillId="70" borderId="28" applyNumberFormat="0" applyProtection="0">
      <alignment horizontal="right" vertical="center"/>
    </xf>
    <xf numFmtId="170" fontId="109" fillId="69" borderId="29" applyNumberFormat="0" applyBorder="0">
      <alignment horizontal="right" vertical="center"/>
      <protection locked="0"/>
    </xf>
    <xf numFmtId="170" fontId="108" fillId="69" borderId="28" applyNumberFormat="0" applyBorder="0">
      <alignment horizontal="right" vertical="center"/>
      <protection locked="0"/>
    </xf>
    <xf numFmtId="170" fontId="65" fillId="0" borderId="29" applyNumberFormat="0" applyFill="0" applyBorder="0" applyAlignmen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8" borderId="64" applyNumberFormat="0" applyAlignment="0" applyProtection="0"/>
    <xf numFmtId="0" fontId="1" fillId="0" borderId="0"/>
    <xf numFmtId="43" fontId="3" fillId="0" borderId="0" applyFont="0" applyFill="0" applyBorder="0" applyAlignment="0" applyProtection="0"/>
    <xf numFmtId="0" fontId="9" fillId="21" borderId="64" applyNumberFormat="0" applyAlignment="0" applyProtection="0"/>
    <xf numFmtId="0" fontId="4" fillId="61" borderId="73" applyNumberFormat="0" applyProtection="0">
      <alignment horizontal="left" vertical="top" indent="1"/>
    </xf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21" borderId="71" applyNumberFormat="0" applyAlignment="0" applyProtection="0"/>
    <xf numFmtId="0" fontId="19" fillId="21" borderId="71" applyNumberFormat="0" applyAlignment="0" applyProtection="0"/>
    <xf numFmtId="0" fontId="3" fillId="24" borderId="69" applyNumberFormat="0" applyFont="0" applyAlignment="0" applyProtection="0"/>
    <xf numFmtId="0" fontId="3" fillId="24" borderId="69" applyNumberFormat="0" applyFont="0" applyAlignment="0" applyProtection="0"/>
    <xf numFmtId="0" fontId="9" fillId="21" borderId="64" applyNumberFormat="0" applyAlignment="0" applyProtection="0"/>
    <xf numFmtId="0" fontId="9" fillId="21" borderId="64" applyNumberFormat="0" applyAlignment="0" applyProtection="0"/>
    <xf numFmtId="0" fontId="16" fillId="8" borderId="70" applyNumberFormat="0" applyAlignment="0" applyProtection="0"/>
    <xf numFmtId="0" fontId="16" fillId="8" borderId="70" applyNumberFormat="0" applyAlignment="0" applyProtection="0"/>
    <xf numFmtId="0" fontId="16" fillId="8" borderId="70" applyNumberFormat="0" applyAlignment="0" applyProtection="0"/>
    <xf numFmtId="0" fontId="16" fillId="8" borderId="70" applyNumberFormat="0" applyAlignment="0" applyProtection="0"/>
    <xf numFmtId="0" fontId="16" fillId="8" borderId="70" applyNumberFormat="0" applyAlignment="0" applyProtection="0"/>
    <xf numFmtId="0" fontId="64" fillId="0" borderId="74">
      <alignment horizontal="left"/>
    </xf>
    <xf numFmtId="0" fontId="64" fillId="0" borderId="74">
      <alignment horizontal="left" vertical="center"/>
    </xf>
    <xf numFmtId="0" fontId="64" fillId="0" borderId="74">
      <alignment horizontal="left" vertical="center"/>
    </xf>
    <xf numFmtId="0" fontId="64" fillId="0" borderId="74">
      <alignment horizontal="left"/>
    </xf>
    <xf numFmtId="0" fontId="64" fillId="0" borderId="74">
      <alignment horizontal="left" vertical="center"/>
    </xf>
    <xf numFmtId="0" fontId="64" fillId="0" borderId="74">
      <alignment horizontal="left"/>
    </xf>
    <xf numFmtId="0" fontId="64" fillId="0" borderId="74">
      <alignment horizontal="left"/>
    </xf>
    <xf numFmtId="0" fontId="64" fillId="0" borderId="74">
      <alignment horizontal="left"/>
    </xf>
    <xf numFmtId="0" fontId="64" fillId="0" borderId="74">
      <alignment horizontal="left"/>
    </xf>
    <xf numFmtId="0" fontId="64" fillId="0" borderId="68">
      <alignment horizontal="left"/>
    </xf>
    <xf numFmtId="0" fontId="64" fillId="0" borderId="68">
      <alignment horizontal="left"/>
    </xf>
    <xf numFmtId="0" fontId="64" fillId="0" borderId="68">
      <alignment horizontal="left"/>
    </xf>
    <xf numFmtId="0" fontId="64" fillId="0" borderId="68">
      <alignment horizontal="left"/>
    </xf>
    <xf numFmtId="0" fontId="64" fillId="0" borderId="68">
      <alignment horizontal="left" vertical="center"/>
    </xf>
    <xf numFmtId="0" fontId="64" fillId="0" borderId="68">
      <alignment horizontal="left"/>
    </xf>
    <xf numFmtId="0" fontId="64" fillId="0" borderId="68">
      <alignment horizontal="left" vertical="center"/>
    </xf>
    <xf numFmtId="0" fontId="64" fillId="0" borderId="68">
      <alignment horizontal="left" vertical="center"/>
    </xf>
    <xf numFmtId="0" fontId="64" fillId="0" borderId="68">
      <alignment horizontal="left"/>
    </xf>
    <xf numFmtId="0" fontId="16" fillId="8" borderId="64" applyNumberFormat="0" applyAlignment="0" applyProtection="0"/>
    <xf numFmtId="0" fontId="16" fillId="8" borderId="64" applyNumberFormat="0" applyAlignment="0" applyProtection="0"/>
    <xf numFmtId="0" fontId="16" fillId="8" borderId="64" applyNumberFormat="0" applyAlignment="0" applyProtection="0"/>
    <xf numFmtId="0" fontId="16" fillId="8" borderId="64" applyNumberFormat="0" applyAlignment="0" applyProtection="0"/>
    <xf numFmtId="0" fontId="16" fillId="8" borderId="64" applyNumberFormat="0" applyAlignment="0" applyProtection="0"/>
    <xf numFmtId="0" fontId="9" fillId="21" borderId="70" applyNumberFormat="0" applyAlignment="0" applyProtection="0"/>
    <xf numFmtId="0" fontId="9" fillId="21" borderId="70" applyNumberFormat="0" applyAlignment="0" applyProtection="0"/>
    <xf numFmtId="0" fontId="3" fillId="24" borderId="63" applyNumberFormat="0" applyFont="0" applyAlignment="0" applyProtection="0"/>
    <xf numFmtId="0" fontId="3" fillId="24" borderId="63" applyNumberFormat="0" applyFont="0" applyAlignment="0" applyProtection="0"/>
    <xf numFmtId="0" fontId="19" fillId="21" borderId="65" applyNumberFormat="0" applyAlignment="0" applyProtection="0"/>
    <xf numFmtId="0" fontId="19" fillId="21" borderId="65" applyNumberFormat="0" applyAlignment="0" applyProtection="0"/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42" fontId="4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181" fontId="57" fillId="60" borderId="27">
      <alignment horizontal="left"/>
    </xf>
    <xf numFmtId="4" fontId="69" fillId="23" borderId="67" applyNumberFormat="0" applyProtection="0">
      <alignment vertical="center"/>
    </xf>
    <xf numFmtId="4" fontId="69" fillId="23" borderId="67" applyNumberFormat="0" applyProtection="0">
      <alignment vertical="center"/>
    </xf>
    <xf numFmtId="4" fontId="69" fillId="23" borderId="67" applyNumberFormat="0" applyProtection="0">
      <alignment vertical="center"/>
    </xf>
    <xf numFmtId="4" fontId="93" fillId="59" borderId="67" applyNumberFormat="0" applyProtection="0">
      <alignment vertical="center"/>
    </xf>
    <xf numFmtId="4" fontId="93" fillId="59" borderId="67" applyNumberFormat="0" applyProtection="0">
      <alignment vertical="center"/>
    </xf>
    <xf numFmtId="4" fontId="93" fillId="59" borderId="67" applyNumberFormat="0" applyProtection="0">
      <alignment vertical="center"/>
    </xf>
    <xf numFmtId="4" fontId="69" fillId="59" borderId="67" applyNumberFormat="0" applyProtection="0">
      <alignment horizontal="left" vertical="center" indent="1"/>
    </xf>
    <xf numFmtId="4" fontId="69" fillId="59" borderId="67" applyNumberFormat="0" applyProtection="0">
      <alignment horizontal="left" vertical="center" indent="1"/>
    </xf>
    <xf numFmtId="4" fontId="69" fillId="59" borderId="67" applyNumberFormat="0" applyProtection="0">
      <alignment horizontal="left" vertical="center" indent="1"/>
    </xf>
    <xf numFmtId="0" fontId="69" fillId="59" borderId="67" applyNumberFormat="0" applyProtection="0">
      <alignment horizontal="left" vertical="top" indent="1"/>
    </xf>
    <xf numFmtId="0" fontId="69" fillId="59" borderId="67" applyNumberFormat="0" applyProtection="0">
      <alignment horizontal="left" vertical="top" indent="1"/>
    </xf>
    <xf numFmtId="0" fontId="69" fillId="59" borderId="67" applyNumberFormat="0" applyProtection="0">
      <alignment horizontal="left" vertical="top" indent="1"/>
    </xf>
    <xf numFmtId="4" fontId="33" fillId="4" borderId="67" applyNumberFormat="0" applyProtection="0">
      <alignment horizontal="right" vertical="center"/>
    </xf>
    <xf numFmtId="4" fontId="33" fillId="4" borderId="67" applyNumberFormat="0" applyProtection="0">
      <alignment horizontal="right" vertical="center"/>
    </xf>
    <xf numFmtId="4" fontId="33" fillId="4" borderId="67" applyNumberFormat="0" applyProtection="0">
      <alignment horizontal="right" vertical="center"/>
    </xf>
    <xf numFmtId="4" fontId="33" fillId="10" borderId="67" applyNumberFormat="0" applyProtection="0">
      <alignment horizontal="right" vertical="center"/>
    </xf>
    <xf numFmtId="4" fontId="33" fillId="10" borderId="67" applyNumberFormat="0" applyProtection="0">
      <alignment horizontal="right" vertical="center"/>
    </xf>
    <xf numFmtId="4" fontId="33" fillId="10" borderId="67" applyNumberFormat="0" applyProtection="0">
      <alignment horizontal="right" vertical="center"/>
    </xf>
    <xf numFmtId="4" fontId="33" fillId="18" borderId="67" applyNumberFormat="0" applyProtection="0">
      <alignment horizontal="right" vertical="center"/>
    </xf>
    <xf numFmtId="4" fontId="33" fillId="18" borderId="67" applyNumberFormat="0" applyProtection="0">
      <alignment horizontal="right" vertical="center"/>
    </xf>
    <xf numFmtId="4" fontId="33" fillId="18" borderId="67" applyNumberFormat="0" applyProtection="0">
      <alignment horizontal="right" vertical="center"/>
    </xf>
    <xf numFmtId="4" fontId="33" fillId="12" borderId="67" applyNumberFormat="0" applyProtection="0">
      <alignment horizontal="right" vertical="center"/>
    </xf>
    <xf numFmtId="4" fontId="33" fillId="12" borderId="67" applyNumberFormat="0" applyProtection="0">
      <alignment horizontal="right" vertical="center"/>
    </xf>
    <xf numFmtId="4" fontId="33" fillId="12" borderId="67" applyNumberFormat="0" applyProtection="0">
      <alignment horizontal="right" vertical="center"/>
    </xf>
    <xf numFmtId="4" fontId="33" fillId="16" borderId="67" applyNumberFormat="0" applyProtection="0">
      <alignment horizontal="right" vertical="center"/>
    </xf>
    <xf numFmtId="4" fontId="33" fillId="16" borderId="67" applyNumberFormat="0" applyProtection="0">
      <alignment horizontal="right" vertical="center"/>
    </xf>
    <xf numFmtId="4" fontId="33" fillId="16" borderId="67" applyNumberFormat="0" applyProtection="0">
      <alignment horizontal="right" vertical="center"/>
    </xf>
    <xf numFmtId="4" fontId="33" fillId="20" borderId="67" applyNumberFormat="0" applyProtection="0">
      <alignment horizontal="right" vertical="center"/>
    </xf>
    <xf numFmtId="4" fontId="33" fillId="20" borderId="67" applyNumberFormat="0" applyProtection="0">
      <alignment horizontal="right" vertical="center"/>
    </xf>
    <xf numFmtId="4" fontId="33" fillId="20" borderId="67" applyNumberFormat="0" applyProtection="0">
      <alignment horizontal="right" vertical="center"/>
    </xf>
    <xf numFmtId="4" fontId="33" fillId="19" borderId="67" applyNumberFormat="0" applyProtection="0">
      <alignment horizontal="right" vertical="center"/>
    </xf>
    <xf numFmtId="4" fontId="33" fillId="19" borderId="67" applyNumberFormat="0" applyProtection="0">
      <alignment horizontal="right" vertical="center"/>
    </xf>
    <xf numFmtId="4" fontId="33" fillId="19" borderId="67" applyNumberFormat="0" applyProtection="0">
      <alignment horizontal="right" vertical="center"/>
    </xf>
    <xf numFmtId="4" fontId="33" fillId="78" borderId="67" applyNumberFormat="0" applyProtection="0">
      <alignment horizontal="right" vertical="center"/>
    </xf>
    <xf numFmtId="4" fontId="33" fillId="78" borderId="67" applyNumberFormat="0" applyProtection="0">
      <alignment horizontal="right" vertical="center"/>
    </xf>
    <xf numFmtId="4" fontId="33" fillId="78" borderId="67" applyNumberFormat="0" applyProtection="0">
      <alignment horizontal="right" vertical="center"/>
    </xf>
    <xf numFmtId="4" fontId="33" fillId="11" borderId="67" applyNumberFormat="0" applyProtection="0">
      <alignment horizontal="right" vertical="center"/>
    </xf>
    <xf numFmtId="4" fontId="33" fillId="11" borderId="67" applyNumberFormat="0" applyProtection="0">
      <alignment horizontal="right" vertical="center"/>
    </xf>
    <xf numFmtId="4" fontId="33" fillId="11" borderId="67" applyNumberFormat="0" applyProtection="0">
      <alignment horizontal="right" vertical="center"/>
    </xf>
    <xf numFmtId="4" fontId="33" fillId="82" borderId="67" applyNumberFormat="0" applyProtection="0">
      <alignment horizontal="right" vertical="center"/>
    </xf>
    <xf numFmtId="4" fontId="33" fillId="82" borderId="67" applyNumberFormat="0" applyProtection="0">
      <alignment horizontal="right" vertical="center"/>
    </xf>
    <xf numFmtId="4" fontId="33" fillId="82" borderId="67" applyNumberFormat="0" applyProtection="0">
      <alignment horizontal="right" vertical="center"/>
    </xf>
    <xf numFmtId="0" fontId="4" fillId="81" borderId="67" applyNumberFormat="0" applyProtection="0">
      <alignment horizontal="left" vertical="center" indent="1"/>
    </xf>
    <xf numFmtId="0" fontId="4" fillId="81" borderId="67" applyNumberFormat="0" applyProtection="0">
      <alignment horizontal="left" vertical="center" indent="1"/>
    </xf>
    <xf numFmtId="0" fontId="4" fillId="81" borderId="67" applyNumberFormat="0" applyProtection="0">
      <alignment horizontal="left" vertical="center" indent="1"/>
    </xf>
    <xf numFmtId="0" fontId="4" fillId="81" borderId="67" applyNumberFormat="0" applyProtection="0">
      <alignment horizontal="left" vertical="top" indent="1"/>
    </xf>
    <xf numFmtId="0" fontId="4" fillId="81" borderId="67" applyNumberFormat="0" applyProtection="0">
      <alignment horizontal="left" vertical="top" indent="1"/>
    </xf>
    <xf numFmtId="0" fontId="4" fillId="81" borderId="67" applyNumberFormat="0" applyProtection="0">
      <alignment horizontal="left" vertical="top" indent="1"/>
    </xf>
    <xf numFmtId="0" fontId="4" fillId="65" borderId="67" applyNumberFormat="0" applyProtection="0">
      <alignment horizontal="left" vertical="center" indent="1"/>
    </xf>
    <xf numFmtId="0" fontId="4" fillId="65" borderId="67" applyNumberFormat="0" applyProtection="0">
      <alignment horizontal="left" vertical="center" indent="1"/>
    </xf>
    <xf numFmtId="0" fontId="4" fillId="65" borderId="67" applyNumberFormat="0" applyProtection="0">
      <alignment horizontal="left" vertical="center" indent="1"/>
    </xf>
    <xf numFmtId="0" fontId="4" fillId="65" borderId="67" applyNumberFormat="0" applyProtection="0">
      <alignment horizontal="left" vertical="top" indent="1"/>
    </xf>
    <xf numFmtId="0" fontId="4" fillId="65" borderId="67" applyNumberFormat="0" applyProtection="0">
      <alignment horizontal="left" vertical="top" indent="1"/>
    </xf>
    <xf numFmtId="0" fontId="4" fillId="65" borderId="67" applyNumberFormat="0" applyProtection="0">
      <alignment horizontal="left" vertical="top" indent="1"/>
    </xf>
    <xf numFmtId="0" fontId="4" fillId="61" borderId="67" applyNumberFormat="0" applyProtection="0">
      <alignment horizontal="left" vertical="center" indent="1"/>
    </xf>
    <xf numFmtId="0" fontId="4" fillId="61" borderId="67" applyNumberFormat="0" applyProtection="0">
      <alignment horizontal="left" vertical="center" indent="1"/>
    </xf>
    <xf numFmtId="0" fontId="4" fillId="61" borderId="67" applyNumberFormat="0" applyProtection="0">
      <alignment horizontal="left" vertical="center" indent="1"/>
    </xf>
    <xf numFmtId="0" fontId="4" fillId="61" borderId="67" applyNumberFormat="0" applyProtection="0">
      <alignment horizontal="left" vertical="top" indent="1"/>
    </xf>
    <xf numFmtId="0" fontId="4" fillId="61" borderId="67" applyNumberFormat="0" applyProtection="0">
      <alignment horizontal="left" vertical="top" indent="1"/>
    </xf>
    <xf numFmtId="0" fontId="4" fillId="61" borderId="67" applyNumberFormat="0" applyProtection="0">
      <alignment horizontal="left" vertical="top" indent="1"/>
    </xf>
    <xf numFmtId="0" fontId="4" fillId="62" borderId="67" applyNumberFormat="0" applyProtection="0">
      <alignment horizontal="left" vertical="center" indent="1"/>
    </xf>
    <xf numFmtId="0" fontId="4" fillId="62" borderId="67" applyNumberFormat="0" applyProtection="0">
      <alignment horizontal="left" vertical="center" indent="1"/>
    </xf>
    <xf numFmtId="0" fontId="4" fillId="62" borderId="67" applyNumberFormat="0" applyProtection="0">
      <alignment horizontal="left" vertical="center" indent="1"/>
    </xf>
    <xf numFmtId="0" fontId="4" fillId="62" borderId="67" applyNumberFormat="0" applyProtection="0">
      <alignment horizontal="left" vertical="top" indent="1"/>
    </xf>
    <xf numFmtId="0" fontId="4" fillId="62" borderId="67" applyNumberFormat="0" applyProtection="0">
      <alignment horizontal="left" vertical="top" indent="1"/>
    </xf>
    <xf numFmtId="0" fontId="4" fillId="62" borderId="67" applyNumberFormat="0" applyProtection="0">
      <alignment horizontal="left" vertical="top" indent="1"/>
    </xf>
    <xf numFmtId="4" fontId="33" fillId="64" borderId="67" applyNumberFormat="0" applyProtection="0">
      <alignment vertical="center"/>
    </xf>
    <xf numFmtId="4" fontId="33" fillId="64" borderId="67" applyNumberFormat="0" applyProtection="0">
      <alignment vertical="center"/>
    </xf>
    <xf numFmtId="4" fontId="33" fillId="64" borderId="67" applyNumberFormat="0" applyProtection="0">
      <alignment vertical="center"/>
    </xf>
    <xf numFmtId="4" fontId="95" fillId="64" borderId="67" applyNumberFormat="0" applyProtection="0">
      <alignment vertical="center"/>
    </xf>
    <xf numFmtId="4" fontId="95" fillId="64" borderId="67" applyNumberFormat="0" applyProtection="0">
      <alignment vertical="center"/>
    </xf>
    <xf numFmtId="4" fontId="95" fillId="64" borderId="67" applyNumberFormat="0" applyProtection="0">
      <alignment vertical="center"/>
    </xf>
    <xf numFmtId="4" fontId="33" fillId="64" borderId="67" applyNumberFormat="0" applyProtection="0">
      <alignment horizontal="left" vertical="center" indent="1"/>
    </xf>
    <xf numFmtId="4" fontId="33" fillId="64" borderId="67" applyNumberFormat="0" applyProtection="0">
      <alignment horizontal="left" vertical="center" indent="1"/>
    </xf>
    <xf numFmtId="4" fontId="33" fillId="64" borderId="67" applyNumberFormat="0" applyProtection="0">
      <alignment horizontal="left" vertical="center" indent="1"/>
    </xf>
    <xf numFmtId="0" fontId="33" fillId="64" borderId="67" applyNumberFormat="0" applyProtection="0">
      <alignment horizontal="left" vertical="top" indent="1"/>
    </xf>
    <xf numFmtId="0" fontId="33" fillId="64" borderId="67" applyNumberFormat="0" applyProtection="0">
      <alignment horizontal="left" vertical="top" indent="1"/>
    </xf>
    <xf numFmtId="0" fontId="33" fillId="64" borderId="67" applyNumberFormat="0" applyProtection="0">
      <alignment horizontal="left" vertical="top" indent="1"/>
    </xf>
    <xf numFmtId="4" fontId="33" fillId="80" borderId="67" applyNumberFormat="0" applyProtection="0">
      <alignment horizontal="right" vertical="center"/>
    </xf>
    <xf numFmtId="4" fontId="33" fillId="80" borderId="67" applyNumberFormat="0" applyProtection="0">
      <alignment horizontal="right" vertical="center"/>
    </xf>
    <xf numFmtId="4" fontId="33" fillId="80" borderId="67" applyNumberFormat="0" applyProtection="0">
      <alignment horizontal="right" vertical="center"/>
    </xf>
    <xf numFmtId="4" fontId="95" fillId="80" borderId="67" applyNumberFormat="0" applyProtection="0">
      <alignment horizontal="right" vertical="center"/>
    </xf>
    <xf numFmtId="4" fontId="95" fillId="80" borderId="67" applyNumberFormat="0" applyProtection="0">
      <alignment horizontal="right" vertical="center"/>
    </xf>
    <xf numFmtId="4" fontId="95" fillId="80" borderId="67" applyNumberFormat="0" applyProtection="0">
      <alignment horizontal="right" vertical="center"/>
    </xf>
    <xf numFmtId="4" fontId="33" fillId="82" borderId="67" applyNumberFormat="0" applyProtection="0">
      <alignment horizontal="left" vertical="center" indent="1"/>
    </xf>
    <xf numFmtId="4" fontId="33" fillId="82" borderId="67" applyNumberFormat="0" applyProtection="0">
      <alignment horizontal="left" vertical="center" indent="1"/>
    </xf>
    <xf numFmtId="4" fontId="33" fillId="82" borderId="67" applyNumberFormat="0" applyProtection="0">
      <alignment horizontal="left" vertical="center" indent="1"/>
    </xf>
    <xf numFmtId="0" fontId="33" fillId="65" borderId="67" applyNumberFormat="0" applyProtection="0">
      <alignment horizontal="left" vertical="top" indent="1"/>
    </xf>
    <xf numFmtId="0" fontId="33" fillId="65" borderId="67" applyNumberFormat="0" applyProtection="0">
      <alignment horizontal="left" vertical="top" indent="1"/>
    </xf>
    <xf numFmtId="0" fontId="33" fillId="65" borderId="67" applyNumberFormat="0" applyProtection="0">
      <alignment horizontal="left" vertical="top" indent="1"/>
    </xf>
    <xf numFmtId="4" fontId="59" fillId="80" borderId="67" applyNumberFormat="0" applyProtection="0">
      <alignment horizontal="right" vertical="center"/>
    </xf>
    <xf numFmtId="4" fontId="59" fillId="80" borderId="67" applyNumberFormat="0" applyProtection="0">
      <alignment horizontal="right" vertical="center"/>
    </xf>
    <xf numFmtId="4" fontId="59" fillId="80" borderId="67" applyNumberFormat="0" applyProtection="0">
      <alignment horizontal="right" vertical="center"/>
    </xf>
    <xf numFmtId="43" fontId="3" fillId="0" borderId="0" applyFont="0" applyFill="0" applyBorder="0" applyAlignment="0" applyProtection="0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38" fontId="66" fillId="0" borderId="27"/>
    <xf numFmtId="0" fontId="9" fillId="21" borderId="70" applyNumberFormat="0" applyAlignment="0" applyProtection="0"/>
    <xf numFmtId="0" fontId="21" fillId="0" borderId="66" applyNumberFormat="0" applyFill="0" applyAlignment="0" applyProtection="0"/>
    <xf numFmtId="0" fontId="21" fillId="0" borderId="66" applyNumberFormat="0" applyFill="0" applyAlignment="0" applyProtection="0"/>
    <xf numFmtId="0" fontId="49" fillId="0" borderId="0"/>
    <xf numFmtId="0" fontId="16" fillId="8" borderId="70" applyNumberFormat="0" applyAlignment="0" applyProtection="0"/>
    <xf numFmtId="9" fontId="3" fillId="0" borderId="0" applyFont="0" applyFill="0" applyBorder="0" applyAlignment="0" applyProtection="0"/>
    <xf numFmtId="0" fontId="19" fillId="21" borderId="71" applyNumberFormat="0" applyAlignment="0" applyProtection="0"/>
    <xf numFmtId="0" fontId="3" fillId="24" borderId="69" applyNumberFormat="0" applyFont="0" applyAlignment="0" applyProtection="0"/>
    <xf numFmtId="0" fontId="21" fillId="0" borderId="72" applyNumberFormat="0" applyFill="0" applyAlignment="0" applyProtection="0"/>
    <xf numFmtId="0" fontId="4" fillId="62" borderId="73" applyNumberFormat="0" applyProtection="0">
      <alignment horizontal="left" vertical="center" indent="1"/>
    </xf>
    <xf numFmtId="0" fontId="4" fillId="62" borderId="73" applyNumberFormat="0" applyProtection="0">
      <alignment horizontal="left" vertical="center" indent="1"/>
    </xf>
    <xf numFmtId="0" fontId="4" fillId="62" borderId="73" applyNumberFormat="0" applyProtection="0">
      <alignment horizontal="left" vertical="top" indent="1"/>
    </xf>
    <xf numFmtId="0" fontId="4" fillId="62" borderId="73" applyNumberFormat="0" applyProtection="0">
      <alignment horizontal="left" vertical="top" indent="1"/>
    </xf>
    <xf numFmtId="0" fontId="4" fillId="62" borderId="73" applyNumberFormat="0" applyProtection="0">
      <alignment horizontal="left" vertical="top" indent="1"/>
    </xf>
    <xf numFmtId="4" fontId="33" fillId="64" borderId="73" applyNumberFormat="0" applyProtection="0">
      <alignment vertical="center"/>
    </xf>
    <xf numFmtId="4" fontId="33" fillId="64" borderId="73" applyNumberFormat="0" applyProtection="0">
      <alignment vertical="center"/>
    </xf>
    <xf numFmtId="4" fontId="33" fillId="64" borderId="73" applyNumberFormat="0" applyProtection="0">
      <alignment vertical="center"/>
    </xf>
    <xf numFmtId="4" fontId="95" fillId="64" borderId="73" applyNumberFormat="0" applyProtection="0">
      <alignment vertical="center"/>
    </xf>
    <xf numFmtId="4" fontId="95" fillId="64" borderId="73" applyNumberFormat="0" applyProtection="0">
      <alignment vertical="center"/>
    </xf>
    <xf numFmtId="4" fontId="95" fillId="64" borderId="73" applyNumberFormat="0" applyProtection="0">
      <alignment vertical="center"/>
    </xf>
    <xf numFmtId="4" fontId="33" fillId="64" borderId="73" applyNumberFormat="0" applyProtection="0">
      <alignment horizontal="left" vertical="center" indent="1"/>
    </xf>
    <xf numFmtId="4" fontId="33" fillId="64" borderId="73" applyNumberFormat="0" applyProtection="0">
      <alignment horizontal="left" vertical="center" indent="1"/>
    </xf>
    <xf numFmtId="4" fontId="33" fillId="64" borderId="73" applyNumberFormat="0" applyProtection="0">
      <alignment horizontal="left" vertical="center" indent="1"/>
    </xf>
    <xf numFmtId="0" fontId="33" fillId="64" borderId="73" applyNumberFormat="0" applyProtection="0">
      <alignment horizontal="left" vertical="top" indent="1"/>
    </xf>
    <xf numFmtId="0" fontId="33" fillId="64" borderId="73" applyNumberFormat="0" applyProtection="0">
      <alignment horizontal="left" vertical="top" indent="1"/>
    </xf>
    <xf numFmtId="0" fontId="33" fillId="64" borderId="73" applyNumberFormat="0" applyProtection="0">
      <alignment horizontal="left" vertical="top" indent="1"/>
    </xf>
    <xf numFmtId="4" fontId="33" fillId="80" borderId="73" applyNumberFormat="0" applyProtection="0">
      <alignment horizontal="right" vertical="center"/>
    </xf>
    <xf numFmtId="4" fontId="33" fillId="80" borderId="73" applyNumberFormat="0" applyProtection="0">
      <alignment horizontal="right" vertical="center"/>
    </xf>
    <xf numFmtId="4" fontId="33" fillId="80" borderId="73" applyNumberFormat="0" applyProtection="0">
      <alignment horizontal="right" vertical="center"/>
    </xf>
    <xf numFmtId="4" fontId="95" fillId="80" borderId="73" applyNumberFormat="0" applyProtection="0">
      <alignment horizontal="right" vertical="center"/>
    </xf>
    <xf numFmtId="4" fontId="95" fillId="80" borderId="73" applyNumberFormat="0" applyProtection="0">
      <alignment horizontal="right" vertical="center"/>
    </xf>
    <xf numFmtId="4" fontId="95" fillId="80" borderId="73" applyNumberFormat="0" applyProtection="0">
      <alignment horizontal="right" vertical="center"/>
    </xf>
    <xf numFmtId="4" fontId="33" fillId="82" borderId="73" applyNumberFormat="0" applyProtection="0">
      <alignment horizontal="left" vertical="center" indent="1"/>
    </xf>
    <xf numFmtId="4" fontId="33" fillId="82" borderId="73" applyNumberFormat="0" applyProtection="0">
      <alignment horizontal="left" vertical="center" indent="1"/>
    </xf>
    <xf numFmtId="4" fontId="33" fillId="82" borderId="73" applyNumberFormat="0" applyProtection="0">
      <alignment horizontal="left" vertical="center" indent="1"/>
    </xf>
    <xf numFmtId="0" fontId="33" fillId="65" borderId="73" applyNumberFormat="0" applyProtection="0">
      <alignment horizontal="left" vertical="top" indent="1"/>
    </xf>
    <xf numFmtId="0" fontId="33" fillId="65" borderId="73" applyNumberFormat="0" applyProtection="0">
      <alignment horizontal="left" vertical="top" indent="1"/>
    </xf>
    <xf numFmtId="0" fontId="33" fillId="65" borderId="73" applyNumberFormat="0" applyProtection="0">
      <alignment horizontal="left" vertical="top" indent="1"/>
    </xf>
    <xf numFmtId="4" fontId="59" fillId="80" borderId="73" applyNumberFormat="0" applyProtection="0">
      <alignment horizontal="right" vertical="center"/>
    </xf>
    <xf numFmtId="4" fontId="59" fillId="80" borderId="73" applyNumberFormat="0" applyProtection="0">
      <alignment horizontal="right" vertical="center"/>
    </xf>
    <xf numFmtId="4" fontId="59" fillId="80" borderId="73" applyNumberFormat="0" applyProtection="0">
      <alignment horizontal="right" vertical="center"/>
    </xf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49" fillId="0" borderId="0"/>
    <xf numFmtId="0" fontId="4" fillId="99" borderId="82" applyNumberFormat="0" applyProtection="0">
      <alignment horizontal="left" vertical="center" wrapText="1"/>
    </xf>
    <xf numFmtId="4" fontId="33" fillId="59" borderId="82" applyNumberFormat="0" applyProtection="0">
      <alignment horizontal="left" vertical="center" indent="1"/>
    </xf>
    <xf numFmtId="4" fontId="33" fillId="59" borderId="82" applyNumberFormat="0" applyProtection="0">
      <alignment horizontal="left" vertical="center" indent="1"/>
    </xf>
    <xf numFmtId="4" fontId="95" fillId="59" borderId="82" applyNumberFormat="0" applyProtection="0">
      <alignment vertical="center"/>
    </xf>
    <xf numFmtId="4" fontId="33" fillId="59" borderId="82" applyNumberFormat="0" applyProtection="0">
      <alignment vertical="center"/>
    </xf>
    <xf numFmtId="0" fontId="4" fillId="106" borderId="98" applyNumberFormat="0" applyProtection="0">
      <alignment horizontal="left" vertical="center" wrapText="1" indent="2"/>
    </xf>
    <xf numFmtId="4" fontId="33" fillId="101" borderId="91" applyNumberFormat="0" applyProtection="0">
      <alignment horizontal="right" vertical="center"/>
    </xf>
    <xf numFmtId="4" fontId="33" fillId="102" borderId="91" applyNumberFormat="0" applyProtection="0">
      <alignment horizontal="right" vertical="center"/>
    </xf>
    <xf numFmtId="0" fontId="4" fillId="107" borderId="98" applyNumberFormat="0" applyProtection="0">
      <alignment horizontal="left" vertical="center" indent="1"/>
    </xf>
    <xf numFmtId="9" fontId="3" fillId="0" borderId="0" applyFont="0" applyFill="0" applyBorder="0" applyAlignment="0" applyProtection="0"/>
    <xf numFmtId="4" fontId="33" fillId="103" borderId="91" applyNumberFormat="0" applyProtection="0">
      <alignment horizontal="right" vertical="center"/>
    </xf>
    <xf numFmtId="0" fontId="49" fillId="0" borderId="0"/>
    <xf numFmtId="0" fontId="4" fillId="63" borderId="98" applyNumberFormat="0" applyProtection="0">
      <alignment horizontal="left" vertical="center" indent="1"/>
    </xf>
    <xf numFmtId="0" fontId="4" fillId="63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wrapText="1" indent="2"/>
    </xf>
    <xf numFmtId="9" fontId="3" fillId="0" borderId="0" applyFont="0" applyFill="0" applyBorder="0" applyAlignment="0" applyProtection="0"/>
    <xf numFmtId="0" fontId="4" fillId="106" borderId="98" applyNumberFormat="0" applyProtection="0">
      <alignment horizontal="left" vertical="center" wrapText="1" indent="2"/>
    </xf>
    <xf numFmtId="0" fontId="4" fillId="106" borderId="98" applyNumberFormat="0" applyProtection="0">
      <alignment horizontal="left" vertical="center" indent="1"/>
    </xf>
    <xf numFmtId="4" fontId="33" fillId="106" borderId="98" applyNumberFormat="0" applyProtection="0">
      <alignment horizontal="left" vertical="center" indent="1"/>
    </xf>
    <xf numFmtId="4" fontId="33" fillId="105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4" fontId="33" fillId="103" borderId="98" applyNumberFormat="0" applyProtection="0">
      <alignment horizontal="right" vertical="center"/>
    </xf>
    <xf numFmtId="4" fontId="33" fillId="59" borderId="91" applyNumberFormat="0" applyProtection="0">
      <alignment vertical="center"/>
    </xf>
    <xf numFmtId="0" fontId="4" fillId="99" borderId="91" applyNumberFormat="0" applyProtection="0">
      <alignment horizontal="left" vertical="center" wrapText="1"/>
    </xf>
    <xf numFmtId="0" fontId="4" fillId="99" borderId="91" applyNumberFormat="0" applyProtection="0">
      <alignment horizontal="left" vertical="center" wrapText="1"/>
    </xf>
    <xf numFmtId="4" fontId="33" fillId="97" borderId="91" applyNumberFormat="0" applyProtection="0">
      <alignment horizontal="right" vertical="center"/>
    </xf>
    <xf numFmtId="43" fontId="3" fillId="0" borderId="0" applyFont="0" applyFill="0" applyBorder="0" applyAlignment="0" applyProtection="0"/>
    <xf numFmtId="4" fontId="33" fillId="105" borderId="93" applyNumberFormat="0" applyProtection="0">
      <alignment horizontal="left" vertical="center" indent="1"/>
    </xf>
    <xf numFmtId="4" fontId="33" fillId="105" borderId="93" applyNumberFormat="0" applyProtection="0">
      <alignment horizontal="left" vertical="center" indent="1"/>
    </xf>
    <xf numFmtId="0" fontId="16" fillId="8" borderId="70" applyNumberFormat="0" applyAlignment="0" applyProtection="0"/>
    <xf numFmtId="4" fontId="33" fillId="105" borderId="91" applyNumberFormat="0" applyProtection="0">
      <alignment horizontal="left" vertical="center" indent="1"/>
    </xf>
    <xf numFmtId="0" fontId="4" fillId="106" borderId="91" applyNumberFormat="0" applyProtection="0">
      <alignment horizontal="left" vertical="center" wrapText="1" indent="2"/>
    </xf>
    <xf numFmtId="0" fontId="4" fillId="106" borderId="91" applyNumberFormat="0" applyProtection="0">
      <alignment horizontal="left" vertical="center" wrapText="1" indent="2"/>
    </xf>
    <xf numFmtId="9" fontId="3" fillId="0" borderId="0" applyFont="0" applyFill="0" applyBorder="0" applyAlignment="0" applyProtection="0"/>
    <xf numFmtId="0" fontId="4" fillId="107" borderId="91" applyNumberFormat="0" applyProtection="0">
      <alignment horizontal="left" vertical="center" wrapText="1" indent="2"/>
    </xf>
    <xf numFmtId="0" fontId="49" fillId="0" borderId="0"/>
    <xf numFmtId="0" fontId="4" fillId="107" borderId="91" applyNumberFormat="0" applyProtection="0">
      <alignment horizontal="left" vertical="center" indent="1"/>
    </xf>
    <xf numFmtId="4" fontId="33" fillId="96" borderId="98" applyNumberFormat="0" applyProtection="0">
      <alignment horizontal="right" vertical="center"/>
    </xf>
    <xf numFmtId="4" fontId="33" fillId="105" borderId="91" applyNumberFormat="0" applyProtection="0">
      <alignment horizontal="left" vertical="center" indent="1"/>
    </xf>
    <xf numFmtId="0" fontId="4" fillId="107" borderId="91" applyNumberFormat="0" applyProtection="0">
      <alignment horizontal="left" vertical="center" indent="1"/>
    </xf>
    <xf numFmtId="4" fontId="33" fillId="97" borderId="98" applyNumberFormat="0" applyProtection="0">
      <alignment horizontal="right" vertical="center"/>
    </xf>
    <xf numFmtId="4" fontId="33" fillId="106" borderId="91" applyNumberFormat="0" applyProtection="0">
      <alignment horizontal="left" vertical="center" indent="1"/>
    </xf>
    <xf numFmtId="4" fontId="33" fillId="95" borderId="98" applyNumberFormat="0" applyProtection="0">
      <alignment horizontal="right" vertical="center"/>
    </xf>
    <xf numFmtId="0" fontId="4" fillId="107" borderId="91" applyNumberFormat="0" applyProtection="0">
      <alignment horizontal="left" vertical="center" indent="1"/>
    </xf>
    <xf numFmtId="4" fontId="33" fillId="59" borderId="71" applyNumberFormat="0" applyProtection="0">
      <alignment vertical="center"/>
    </xf>
    <xf numFmtId="4" fontId="95" fillId="59" borderId="71" applyNumberFormat="0" applyProtection="0">
      <alignment vertical="center"/>
    </xf>
    <xf numFmtId="4" fontId="33" fillId="59" borderId="71" applyNumberFormat="0" applyProtection="0">
      <alignment horizontal="left" vertical="center" indent="1"/>
    </xf>
    <xf numFmtId="4" fontId="33" fillId="5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wrapText="1"/>
    </xf>
    <xf numFmtId="0" fontId="4" fillId="99" borderId="71" applyNumberFormat="0" applyProtection="0">
      <alignment horizontal="left" vertical="center" wrapText="1"/>
    </xf>
    <xf numFmtId="0" fontId="4" fillId="99" borderId="71" applyNumberFormat="0" applyProtection="0">
      <alignment horizontal="left" vertical="center" wrapText="1" indent="1"/>
    </xf>
    <xf numFmtId="0" fontId="4" fillId="99" borderId="71" applyNumberFormat="0" applyProtection="0">
      <alignment horizontal="left" vertical="center" wrapText="1" indent="1"/>
    </xf>
    <xf numFmtId="0" fontId="4" fillId="99" borderId="71" applyNumberFormat="0" applyProtection="0">
      <alignment horizontal="left" vertical="center" wrapText="1"/>
    </xf>
    <xf numFmtId="0" fontId="4" fillId="99" borderId="71" applyNumberFormat="0" applyProtection="0">
      <alignment horizontal="left" vertical="center" wrapText="1" indent="1"/>
    </xf>
    <xf numFmtId="4" fontId="33" fillId="100" borderId="71" applyNumberFormat="0" applyProtection="0">
      <alignment horizontal="right" vertical="center"/>
    </xf>
    <xf numFmtId="4" fontId="33" fillId="95" borderId="71" applyNumberFormat="0" applyProtection="0">
      <alignment horizontal="right" vertical="center"/>
    </xf>
    <xf numFmtId="4" fontId="33" fillId="98" borderId="71" applyNumberFormat="0" applyProtection="0">
      <alignment horizontal="right" vertical="center"/>
    </xf>
    <xf numFmtId="4" fontId="33" fillId="101" borderId="71" applyNumberFormat="0" applyProtection="0">
      <alignment horizontal="right" vertical="center"/>
    </xf>
    <xf numFmtId="4" fontId="33" fillId="102" borderId="71" applyNumberFormat="0" applyProtection="0">
      <alignment horizontal="right" vertical="center"/>
    </xf>
    <xf numFmtId="4" fontId="33" fillId="103" borderId="71" applyNumberFormat="0" applyProtection="0">
      <alignment horizontal="right" vertical="center"/>
    </xf>
    <xf numFmtId="4" fontId="33" fillId="96" borderId="71" applyNumberFormat="0" applyProtection="0">
      <alignment horizontal="right" vertical="center"/>
    </xf>
    <xf numFmtId="4" fontId="33" fillId="97" borderId="71" applyNumberFormat="0" applyProtection="0">
      <alignment horizontal="right" vertical="center"/>
    </xf>
    <xf numFmtId="4" fontId="33" fillId="94" borderId="71" applyNumberFormat="0" applyProtection="0">
      <alignment horizontal="right" vertical="center"/>
    </xf>
    <xf numFmtId="4" fontId="69" fillId="104" borderId="71" applyNumberFormat="0" applyProtection="0">
      <alignment horizontal="left" vertical="center" indent="1"/>
    </xf>
    <xf numFmtId="4" fontId="33" fillId="105" borderId="75" applyNumberFormat="0" applyProtection="0">
      <alignment horizontal="left" vertical="center" indent="1"/>
    </xf>
    <xf numFmtId="4" fontId="33" fillId="105" borderId="75" applyNumberFormat="0" applyProtection="0">
      <alignment horizontal="left" vertical="center" indent="1"/>
    </xf>
    <xf numFmtId="4" fontId="33" fillId="105" borderId="75" applyNumberFormat="0" applyProtection="0">
      <alignment horizontal="left" vertical="center" indent="1"/>
    </xf>
    <xf numFmtId="0" fontId="4" fillId="107" borderId="91" applyNumberFormat="0" applyProtection="0">
      <alignment horizontal="left" vertical="center" wrapText="1" indent="2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4" fontId="33" fillId="105" borderId="71" applyNumberFormat="0" applyProtection="0">
      <alignment horizontal="left" vertical="center" indent="1"/>
    </xf>
    <xf numFmtId="4" fontId="33" fillId="105" borderId="71" applyNumberFormat="0" applyProtection="0">
      <alignment horizontal="left" vertical="center" indent="1"/>
    </xf>
    <xf numFmtId="4" fontId="33" fillId="106" borderId="71" applyNumberFormat="0" applyProtection="0">
      <alignment horizontal="left" vertical="center" indent="1"/>
    </xf>
    <xf numFmtId="4" fontId="33" fillId="106" borderId="71" applyNumberFormat="0" applyProtection="0">
      <alignment horizontal="left" vertical="center" indent="1"/>
    </xf>
    <xf numFmtId="0" fontId="4" fillId="106" borderId="71" applyNumberFormat="0" applyProtection="0">
      <alignment horizontal="left" vertical="center" indent="1"/>
    </xf>
    <xf numFmtId="0" fontId="4" fillId="106" borderId="71" applyNumberFormat="0" applyProtection="0">
      <alignment horizontal="left" vertical="center" indent="1"/>
    </xf>
    <xf numFmtId="0" fontId="4" fillId="106" borderId="71" applyNumberFormat="0" applyProtection="0">
      <alignment horizontal="left" vertical="center" indent="1"/>
    </xf>
    <xf numFmtId="0" fontId="4" fillId="106" borderId="71" applyNumberFormat="0" applyProtection="0">
      <alignment horizontal="left" vertical="center" indent="1"/>
    </xf>
    <xf numFmtId="0" fontId="4" fillId="106" borderId="71" applyNumberFormat="0" applyProtection="0">
      <alignment horizontal="left" vertical="center" wrapText="1" indent="2"/>
    </xf>
    <xf numFmtId="0" fontId="4" fillId="106" borderId="71" applyNumberFormat="0" applyProtection="0">
      <alignment horizontal="left" vertical="center" wrapText="1" indent="2"/>
    </xf>
    <xf numFmtId="0" fontId="4" fillId="106" borderId="71" applyNumberFormat="0" applyProtection="0">
      <alignment horizontal="left" vertical="center" wrapText="1" indent="2"/>
    </xf>
    <xf numFmtId="0" fontId="4" fillId="106" borderId="71" applyNumberFormat="0" applyProtection="0">
      <alignment horizontal="left" vertical="center" wrapText="1" indent="2"/>
    </xf>
    <xf numFmtId="0" fontId="4" fillId="107" borderId="71" applyNumberFormat="0" applyProtection="0">
      <alignment horizontal="left" vertical="center" indent="1"/>
    </xf>
    <xf numFmtId="0" fontId="4" fillId="107" borderId="71" applyNumberFormat="0" applyProtection="0">
      <alignment horizontal="left" vertical="center" indent="1"/>
    </xf>
    <xf numFmtId="0" fontId="4" fillId="107" borderId="71" applyNumberFormat="0" applyProtection="0">
      <alignment horizontal="left" vertical="center" indent="1"/>
    </xf>
    <xf numFmtId="0" fontId="4" fillId="107" borderId="71" applyNumberFormat="0" applyProtection="0">
      <alignment horizontal="left" vertical="center" indent="1"/>
    </xf>
    <xf numFmtId="0" fontId="4" fillId="107" borderId="71" applyNumberFormat="0" applyProtection="0">
      <alignment horizontal="left" vertical="center" wrapText="1" indent="2"/>
    </xf>
    <xf numFmtId="0" fontId="4" fillId="107" borderId="71" applyNumberFormat="0" applyProtection="0">
      <alignment horizontal="left" vertical="center" wrapText="1" indent="2"/>
    </xf>
    <xf numFmtId="0" fontId="4" fillId="107" borderId="71" applyNumberFormat="0" applyProtection="0">
      <alignment horizontal="left" vertical="center" wrapText="1" indent="2"/>
    </xf>
    <xf numFmtId="0" fontId="4" fillId="107" borderId="71" applyNumberFormat="0" applyProtection="0">
      <alignment horizontal="left" vertical="center" wrapText="1" indent="2"/>
    </xf>
    <xf numFmtId="0" fontId="4" fillId="63" borderId="71" applyNumberFormat="0" applyProtection="0">
      <alignment horizontal="left" vertical="center" indent="1"/>
    </xf>
    <xf numFmtId="0" fontId="4" fillId="63" borderId="71" applyNumberFormat="0" applyProtection="0">
      <alignment horizontal="left" vertical="center" indent="1"/>
    </xf>
    <xf numFmtId="0" fontId="4" fillId="63" borderId="71" applyNumberFormat="0" applyProtection="0">
      <alignment horizontal="left" vertical="center" indent="1"/>
    </xf>
    <xf numFmtId="0" fontId="4" fillId="63" borderId="71" applyNumberFormat="0" applyProtection="0">
      <alignment horizontal="left" vertical="center" indent="1"/>
    </xf>
    <xf numFmtId="0" fontId="4" fillId="63" borderId="71" applyNumberFormat="0" applyProtection="0">
      <alignment horizontal="left" vertical="center" indent="1"/>
    </xf>
    <xf numFmtId="0" fontId="4" fillId="63" borderId="71" applyNumberFormat="0" applyProtection="0">
      <alignment horizontal="left" vertical="center" indent="1"/>
    </xf>
    <xf numFmtId="0" fontId="4" fillId="63" borderId="71" applyNumberFormat="0" applyProtection="0">
      <alignment horizontal="left" vertical="center" indent="1"/>
    </xf>
    <xf numFmtId="0" fontId="4" fillId="63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107" borderId="91" applyNumberFormat="0" applyProtection="0">
      <alignment horizontal="left" vertical="center" wrapText="1" indent="2"/>
    </xf>
    <xf numFmtId="0" fontId="4" fillId="0" borderId="0"/>
    <xf numFmtId="0" fontId="4" fillId="0" borderId="0"/>
    <xf numFmtId="4" fontId="33" fillId="64" borderId="71" applyNumberFormat="0" applyProtection="0">
      <alignment vertical="center"/>
    </xf>
    <xf numFmtId="4" fontId="95" fillId="64" borderId="71" applyNumberFormat="0" applyProtection="0">
      <alignment vertical="center"/>
    </xf>
    <xf numFmtId="4" fontId="33" fillId="64" borderId="71" applyNumberFormat="0" applyProtection="0">
      <alignment horizontal="left" vertical="center" indent="1"/>
    </xf>
    <xf numFmtId="4" fontId="33" fillId="64" borderId="71" applyNumberFormat="0" applyProtection="0">
      <alignment horizontal="left" vertical="center" indent="1"/>
    </xf>
    <xf numFmtId="4" fontId="33" fillId="105" borderId="71" applyNumberFormat="0" applyProtection="0">
      <alignment horizontal="right" vertical="center"/>
    </xf>
    <xf numFmtId="4" fontId="33" fillId="105" borderId="71" applyNumberFormat="0" applyProtection="0">
      <alignment horizontal="right" vertical="center"/>
    </xf>
    <xf numFmtId="4" fontId="33" fillId="105" borderId="71" applyNumberFormat="0" applyProtection="0">
      <alignment horizontal="right" vertical="center"/>
    </xf>
    <xf numFmtId="4" fontId="95" fillId="105" borderId="71" applyNumberFormat="0" applyProtection="0">
      <alignment horizontal="right" vertical="center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4" fillId="99" borderId="71" applyNumberFormat="0" applyProtection="0">
      <alignment horizontal="left" vertical="center" indent="1"/>
    </xf>
    <xf numFmtId="0" fontId="64" fillId="0" borderId="0" applyNumberFormat="0" applyProtection="0"/>
    <xf numFmtId="0" fontId="64" fillId="0" borderId="0" applyNumberFormat="0" applyProtection="0"/>
    <xf numFmtId="4" fontId="59" fillId="105" borderId="71" applyNumberFormat="0" applyProtection="0">
      <alignment horizontal="right" vertical="center"/>
    </xf>
    <xf numFmtId="9" fontId="3" fillId="0" borderId="0" applyFont="0" applyFill="0" applyBorder="0" applyAlignment="0" applyProtection="0"/>
    <xf numFmtId="0" fontId="4" fillId="99" borderId="91" applyNumberFormat="0" applyProtection="0">
      <alignment horizontal="left" vertical="center" indent="1"/>
    </xf>
    <xf numFmtId="0" fontId="4" fillId="106" borderId="91" applyNumberFormat="0" applyProtection="0">
      <alignment horizontal="left" vertical="center" indent="1"/>
    </xf>
    <xf numFmtId="0" fontId="4" fillId="0" borderId="0"/>
    <xf numFmtId="4" fontId="33" fillId="106" borderId="91" applyNumberFormat="0" applyProtection="0">
      <alignment horizontal="left" vertical="center" indent="1"/>
    </xf>
    <xf numFmtId="0" fontId="16" fillId="8" borderId="76" applyNumberFormat="0" applyAlignment="0" applyProtection="0"/>
    <xf numFmtId="0" fontId="4" fillId="106" borderId="91" applyNumberFormat="0" applyProtection="0">
      <alignment horizontal="left" vertical="center" wrapText="1" indent="2"/>
    </xf>
    <xf numFmtId="0" fontId="4" fillId="106" borderId="91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9" fillId="21" borderId="76" applyNumberFormat="0" applyAlignment="0" applyProtection="0"/>
    <xf numFmtId="0" fontId="10" fillId="22" borderId="77" applyNumberFormat="0" applyAlignment="0" applyProtection="0"/>
    <xf numFmtId="0" fontId="13" fillId="0" borderId="78" applyNumberFormat="0" applyFill="0" applyAlignment="0" applyProtection="0"/>
    <xf numFmtId="0" fontId="14" fillId="0" borderId="79" applyNumberFormat="0" applyFill="0" applyAlignment="0" applyProtection="0"/>
    <xf numFmtId="0" fontId="15" fillId="0" borderId="80" applyNumberFormat="0" applyFill="0" applyAlignment="0" applyProtection="0"/>
    <xf numFmtId="0" fontId="16" fillId="8" borderId="76" applyNumberFormat="0" applyAlignment="0" applyProtection="0"/>
    <xf numFmtId="0" fontId="3" fillId="24" borderId="81" applyNumberFormat="0" applyFont="0" applyAlignment="0" applyProtection="0"/>
    <xf numFmtId="0" fontId="19" fillId="21" borderId="82" applyNumberFormat="0" applyAlignment="0" applyProtection="0"/>
    <xf numFmtId="0" fontId="21" fillId="0" borderId="83" applyNumberFormat="0" applyFill="0" applyAlignment="0" applyProtection="0"/>
    <xf numFmtId="0" fontId="4" fillId="99" borderId="91" applyNumberFormat="0" applyProtection="0">
      <alignment horizontal="left" vertical="center" indent="1"/>
    </xf>
    <xf numFmtId="0" fontId="4" fillId="106" borderId="91" applyNumberFormat="0" applyProtection="0">
      <alignment horizontal="left" vertical="center" indent="1"/>
    </xf>
    <xf numFmtId="0" fontId="4" fillId="99" borderId="82" applyNumberFormat="0" applyProtection="0">
      <alignment horizontal="left" vertical="center" wrapText="1"/>
    </xf>
    <xf numFmtId="0" fontId="4" fillId="99" borderId="82" applyNumberFormat="0" applyProtection="0">
      <alignment horizontal="left" vertical="center" wrapText="1" indent="1"/>
    </xf>
    <xf numFmtId="0" fontId="4" fillId="99" borderId="82" applyNumberFormat="0" applyProtection="0">
      <alignment horizontal="left" vertical="center" wrapText="1" indent="1"/>
    </xf>
    <xf numFmtId="0" fontId="4" fillId="99" borderId="82" applyNumberFormat="0" applyProtection="0">
      <alignment horizontal="left" vertical="center" wrapText="1"/>
    </xf>
    <xf numFmtId="4" fontId="33" fillId="100" borderId="82" applyNumberFormat="0" applyProtection="0">
      <alignment horizontal="right" vertical="center"/>
    </xf>
    <xf numFmtId="4" fontId="33" fillId="95" borderId="82" applyNumberFormat="0" applyProtection="0">
      <alignment horizontal="right" vertical="center"/>
    </xf>
    <xf numFmtId="4" fontId="33" fillId="98" borderId="82" applyNumberFormat="0" applyProtection="0">
      <alignment horizontal="right" vertical="center"/>
    </xf>
    <xf numFmtId="4" fontId="33" fillId="101" borderId="82" applyNumberFormat="0" applyProtection="0">
      <alignment horizontal="right" vertical="center"/>
    </xf>
    <xf numFmtId="4" fontId="33" fillId="102" borderId="82" applyNumberFormat="0" applyProtection="0">
      <alignment horizontal="right" vertical="center"/>
    </xf>
    <xf numFmtId="4" fontId="33" fillId="103" borderId="82" applyNumberFormat="0" applyProtection="0">
      <alignment horizontal="right" vertical="center"/>
    </xf>
    <xf numFmtId="4" fontId="33" fillId="96" borderId="82" applyNumberFormat="0" applyProtection="0">
      <alignment horizontal="right" vertical="center"/>
    </xf>
    <xf numFmtId="4" fontId="33" fillId="97" borderId="82" applyNumberFormat="0" applyProtection="0">
      <alignment horizontal="right" vertical="center"/>
    </xf>
    <xf numFmtId="4" fontId="33" fillId="94" borderId="82" applyNumberFormat="0" applyProtection="0">
      <alignment horizontal="right" vertical="center"/>
    </xf>
    <xf numFmtId="4" fontId="69" fillId="104" borderId="82" applyNumberFormat="0" applyProtection="0">
      <alignment horizontal="left" vertical="center" indent="1"/>
    </xf>
    <xf numFmtId="4" fontId="33" fillId="105" borderId="84" applyNumberFormat="0" applyProtection="0">
      <alignment horizontal="left" vertical="center" indent="1"/>
    </xf>
    <xf numFmtId="4" fontId="33" fillId="105" borderId="84" applyNumberFormat="0" applyProtection="0">
      <alignment horizontal="left" vertical="center" indent="1"/>
    </xf>
    <xf numFmtId="0" fontId="4" fillId="107" borderId="98" applyNumberFormat="0" applyProtection="0">
      <alignment horizontal="left" vertical="center" indent="1"/>
    </xf>
    <xf numFmtId="0" fontId="4" fillId="99" borderId="82" applyNumberFormat="0" applyProtection="0">
      <alignment horizontal="left" vertical="center" indent="1"/>
    </xf>
    <xf numFmtId="0" fontId="4" fillId="99" borderId="82" applyNumberFormat="0" applyProtection="0">
      <alignment horizontal="left" vertical="center" indent="1"/>
    </xf>
    <xf numFmtId="4" fontId="33" fillId="105" borderId="82" applyNumberFormat="0" applyProtection="0">
      <alignment horizontal="left" vertical="center" indent="1"/>
    </xf>
    <xf numFmtId="4" fontId="33" fillId="105" borderId="82" applyNumberFormat="0" applyProtection="0">
      <alignment horizontal="left" vertical="center" indent="1"/>
    </xf>
    <xf numFmtId="4" fontId="33" fillId="106" borderId="82" applyNumberFormat="0" applyProtection="0">
      <alignment horizontal="left" vertical="center" indent="1"/>
    </xf>
    <xf numFmtId="4" fontId="33" fillId="106" borderId="82" applyNumberFormat="0" applyProtection="0">
      <alignment horizontal="left" vertical="center" indent="1"/>
    </xf>
    <xf numFmtId="0" fontId="4" fillId="106" borderId="82" applyNumberFormat="0" applyProtection="0">
      <alignment horizontal="left" vertical="center" indent="1"/>
    </xf>
    <xf numFmtId="0" fontId="4" fillId="106" borderId="82" applyNumberFormat="0" applyProtection="0">
      <alignment horizontal="left" vertical="center" indent="1"/>
    </xf>
    <xf numFmtId="0" fontId="4" fillId="106" borderId="82" applyNumberFormat="0" applyProtection="0">
      <alignment horizontal="left" vertical="center" indent="1"/>
    </xf>
    <xf numFmtId="0" fontId="4" fillId="106" borderId="82" applyNumberFormat="0" applyProtection="0">
      <alignment horizontal="left" vertical="center" wrapText="1" indent="2"/>
    </xf>
    <xf numFmtId="0" fontId="4" fillId="106" borderId="82" applyNumberFormat="0" applyProtection="0">
      <alignment horizontal="left" vertical="center" wrapText="1" indent="2"/>
    </xf>
    <xf numFmtId="0" fontId="4" fillId="106" borderId="82" applyNumberFormat="0" applyProtection="0">
      <alignment horizontal="left" vertical="center" wrapText="1" indent="2"/>
    </xf>
    <xf numFmtId="0" fontId="4" fillId="107" borderId="82" applyNumberFormat="0" applyProtection="0">
      <alignment horizontal="left" vertical="center" indent="1"/>
    </xf>
    <xf numFmtId="0" fontId="4" fillId="107" borderId="82" applyNumberFormat="0" applyProtection="0">
      <alignment horizontal="left" vertical="center" indent="1"/>
    </xf>
    <xf numFmtId="0" fontId="4" fillId="107" borderId="82" applyNumberFormat="0" applyProtection="0">
      <alignment horizontal="left" vertical="center" indent="1"/>
    </xf>
    <xf numFmtId="0" fontId="4" fillId="107" borderId="82" applyNumberFormat="0" applyProtection="0">
      <alignment horizontal="left" vertical="center" wrapText="1" indent="2"/>
    </xf>
    <xf numFmtId="0" fontId="4" fillId="107" borderId="82" applyNumberFormat="0" applyProtection="0">
      <alignment horizontal="left" vertical="center" wrapText="1" indent="2"/>
    </xf>
    <xf numFmtId="0" fontId="4" fillId="107" borderId="82" applyNumberFormat="0" applyProtection="0">
      <alignment horizontal="left" vertical="center" wrapText="1" indent="2"/>
    </xf>
    <xf numFmtId="0" fontId="4" fillId="63" borderId="82" applyNumberFormat="0" applyProtection="0">
      <alignment horizontal="left" vertical="center" indent="1"/>
    </xf>
    <xf numFmtId="0" fontId="4" fillId="63" borderId="82" applyNumberFormat="0" applyProtection="0">
      <alignment horizontal="left" vertical="center" indent="1"/>
    </xf>
    <xf numFmtId="0" fontId="4" fillId="63" borderId="82" applyNumberFormat="0" applyProtection="0">
      <alignment horizontal="left" vertical="center" indent="1"/>
    </xf>
    <xf numFmtId="0" fontId="4" fillId="63" borderId="82" applyNumberFormat="0" applyProtection="0">
      <alignment horizontal="left" vertical="center" indent="1"/>
    </xf>
    <xf numFmtId="0" fontId="4" fillId="63" borderId="82" applyNumberFormat="0" applyProtection="0">
      <alignment horizontal="left" vertical="center" indent="1"/>
    </xf>
    <xf numFmtId="0" fontId="4" fillId="63" borderId="82" applyNumberFormat="0" applyProtection="0">
      <alignment horizontal="left" vertical="center" indent="1"/>
    </xf>
    <xf numFmtId="0" fontId="4" fillId="99" borderId="82" applyNumberFormat="0" applyProtection="0">
      <alignment horizontal="left" vertical="center" indent="1"/>
    </xf>
    <xf numFmtId="0" fontId="4" fillId="99" borderId="82" applyNumberFormat="0" applyProtection="0">
      <alignment horizontal="left" vertical="center" indent="1"/>
    </xf>
    <xf numFmtId="0" fontId="4" fillId="99" borderId="82" applyNumberFormat="0" applyProtection="0">
      <alignment horizontal="left" vertical="center" indent="1"/>
    </xf>
    <xf numFmtId="0" fontId="4" fillId="99" borderId="82" applyNumberFormat="0" applyProtection="0">
      <alignment horizontal="left" vertical="center" indent="1"/>
    </xf>
    <xf numFmtId="0" fontId="4" fillId="99" borderId="82" applyNumberFormat="0" applyProtection="0">
      <alignment horizontal="left" vertical="center" indent="1"/>
    </xf>
    <xf numFmtId="0" fontId="4" fillId="99" borderId="82" applyNumberFormat="0" applyProtection="0">
      <alignment horizontal="left" vertical="center" indent="1"/>
    </xf>
    <xf numFmtId="0" fontId="4" fillId="107" borderId="98" applyNumberFormat="0" applyProtection="0">
      <alignment horizontal="left" vertical="center" wrapText="1" indent="2"/>
    </xf>
    <xf numFmtId="0" fontId="4" fillId="107" borderId="98" applyNumberFormat="0" applyProtection="0">
      <alignment horizontal="left" vertical="center" wrapText="1" indent="2"/>
    </xf>
    <xf numFmtId="4" fontId="33" fillId="64" borderId="82" applyNumberFormat="0" applyProtection="0">
      <alignment vertical="center"/>
    </xf>
    <xf numFmtId="4" fontId="95" fillId="64" borderId="82" applyNumberFormat="0" applyProtection="0">
      <alignment vertical="center"/>
    </xf>
    <xf numFmtId="4" fontId="33" fillId="64" borderId="82" applyNumberFormat="0" applyProtection="0">
      <alignment horizontal="left" vertical="center" indent="1"/>
    </xf>
    <xf numFmtId="4" fontId="33" fillId="64" borderId="82" applyNumberFormat="0" applyProtection="0">
      <alignment horizontal="left" vertical="center" indent="1"/>
    </xf>
    <xf numFmtId="4" fontId="33" fillId="105" borderId="82" applyNumberFormat="0" applyProtection="0">
      <alignment horizontal="right" vertical="center"/>
    </xf>
    <xf numFmtId="4" fontId="33" fillId="105" borderId="82" applyNumberFormat="0" applyProtection="0">
      <alignment horizontal="right" vertical="center"/>
    </xf>
    <xf numFmtId="4" fontId="95" fillId="105" borderId="82" applyNumberFormat="0" applyProtection="0">
      <alignment horizontal="right" vertical="center"/>
    </xf>
    <xf numFmtId="0" fontId="4" fillId="99" borderId="82" applyNumberFormat="0" applyProtection="0">
      <alignment horizontal="left" vertical="center" indent="1"/>
    </xf>
    <xf numFmtId="0" fontId="4" fillId="99" borderId="82" applyNumberFormat="0" applyProtection="0">
      <alignment horizontal="left" vertical="center" indent="1"/>
    </xf>
    <xf numFmtId="0" fontId="4" fillId="99" borderId="82" applyNumberFormat="0" applyProtection="0">
      <alignment horizontal="left" vertical="center" indent="1"/>
    </xf>
    <xf numFmtId="0" fontId="4" fillId="99" borderId="82" applyNumberFormat="0" applyProtection="0">
      <alignment horizontal="left" vertical="center" indent="1"/>
    </xf>
    <xf numFmtId="0" fontId="4" fillId="99" borderId="82" applyNumberFormat="0" applyProtection="0">
      <alignment horizontal="left" vertical="center" indent="1"/>
    </xf>
    <xf numFmtId="0" fontId="4" fillId="107" borderId="98" applyNumberFormat="0" applyProtection="0">
      <alignment horizontal="left" vertical="center" wrapText="1" indent="2"/>
    </xf>
    <xf numFmtId="4" fontId="59" fillId="105" borderId="82" applyNumberFormat="0" applyProtection="0">
      <alignment horizontal="right" vertical="center"/>
    </xf>
    <xf numFmtId="4" fontId="33" fillId="105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wrapText="1" indent="1"/>
    </xf>
    <xf numFmtId="4" fontId="33" fillId="95" borderId="91" applyNumberFormat="0" applyProtection="0">
      <alignment horizontal="right" vertical="center"/>
    </xf>
    <xf numFmtId="0" fontId="49" fillId="0" borderId="0"/>
    <xf numFmtId="4" fontId="69" fillId="104" borderId="98" applyNumberFormat="0" applyProtection="0">
      <alignment horizontal="left" vertical="center" indent="1"/>
    </xf>
    <xf numFmtId="4" fontId="33" fillId="96" borderId="91" applyNumberFormat="0" applyProtection="0">
      <alignment horizontal="right" vertical="center"/>
    </xf>
    <xf numFmtId="9" fontId="3" fillId="0" borderId="0" applyFont="0" applyFill="0" applyBorder="0" applyAlignment="0" applyProtection="0"/>
    <xf numFmtId="0" fontId="16" fillId="8" borderId="85" applyNumberFormat="0" applyAlignment="0" applyProtection="0"/>
    <xf numFmtId="4" fontId="33" fillId="59" borderId="98" applyNumberFormat="0" applyProtection="0">
      <alignment horizontal="left" vertical="center" indent="1"/>
    </xf>
    <xf numFmtId="4" fontId="33" fillId="100" borderId="91" applyNumberFormat="0" applyProtection="0">
      <alignment horizontal="right" vertical="center"/>
    </xf>
    <xf numFmtId="4" fontId="95" fillId="59" borderId="98" applyNumberFormat="0" applyProtection="0">
      <alignment vertical="center"/>
    </xf>
    <xf numFmtId="4" fontId="33" fillId="98" borderId="91" applyNumberFormat="0" applyProtection="0">
      <alignment horizontal="right" vertical="center"/>
    </xf>
    <xf numFmtId="4" fontId="33" fillId="59" borderId="91" applyNumberFormat="0" applyProtection="0">
      <alignment horizontal="left" vertical="center" indent="1"/>
    </xf>
    <xf numFmtId="9" fontId="3" fillId="0" borderId="0" applyFont="0" applyFill="0" applyBorder="0" applyAlignment="0" applyProtection="0"/>
    <xf numFmtId="0" fontId="16" fillId="8" borderId="85" applyNumberFormat="0" applyAlignment="0" applyProtection="0"/>
    <xf numFmtId="0" fontId="4" fillId="106" borderId="98" applyNumberFormat="0" applyProtection="0">
      <alignment horizontal="left" vertical="center" indent="1"/>
    </xf>
    <xf numFmtId="4" fontId="33" fillId="106" borderId="98" applyNumberFormat="0" applyProtection="0">
      <alignment horizontal="left" vertical="center" indent="1"/>
    </xf>
    <xf numFmtId="0" fontId="49" fillId="0" borderId="0"/>
    <xf numFmtId="0" fontId="4" fillId="99" borderId="91" applyNumberFormat="0" applyProtection="0">
      <alignment horizontal="left" vertical="center" wrapText="1" indent="1"/>
    </xf>
    <xf numFmtId="4" fontId="33" fillId="59" borderId="91" applyNumberFormat="0" applyProtection="0">
      <alignment horizontal="left" vertical="center" indent="1"/>
    </xf>
    <xf numFmtId="4" fontId="95" fillId="59" borderId="91" applyNumberFormat="0" applyProtection="0">
      <alignment vertical="center"/>
    </xf>
    <xf numFmtId="0" fontId="4" fillId="99" borderId="91" applyNumberFormat="0" applyProtection="0">
      <alignment horizontal="left" vertical="center" wrapText="1" indent="1"/>
    </xf>
    <xf numFmtId="43" fontId="3" fillId="0" borderId="0" applyFont="0" applyFill="0" applyBorder="0" applyAlignment="0" applyProtection="0"/>
    <xf numFmtId="4" fontId="33" fillId="59" borderId="98" applyNumberFormat="0" applyProtection="0">
      <alignment vertical="center"/>
    </xf>
    <xf numFmtId="0" fontId="4" fillId="99" borderId="98" applyNumberFormat="0" applyProtection="0">
      <alignment horizontal="left" vertical="center" wrapText="1" indent="1"/>
    </xf>
    <xf numFmtId="0" fontId="4" fillId="106" borderId="98" applyNumberFormat="0" applyProtection="0">
      <alignment horizontal="left" vertical="center" indent="1"/>
    </xf>
    <xf numFmtId="0" fontId="4" fillId="99" borderId="91" applyNumberFormat="0" applyProtection="0">
      <alignment horizontal="left" vertical="center" wrapText="1"/>
    </xf>
    <xf numFmtId="0" fontId="4" fillId="107" borderId="98" applyNumberFormat="0" applyProtection="0">
      <alignment horizontal="left" vertical="center" indent="1"/>
    </xf>
    <xf numFmtId="0" fontId="9" fillId="21" borderId="85" applyNumberFormat="0" applyAlignment="0" applyProtection="0"/>
    <xf numFmtId="0" fontId="10" fillId="22" borderId="86" applyNumberFormat="0" applyAlignment="0" applyProtection="0"/>
    <xf numFmtId="0" fontId="13" fillId="0" borderId="87" applyNumberFormat="0" applyFill="0" applyAlignment="0" applyProtection="0"/>
    <xf numFmtId="0" fontId="14" fillId="0" borderId="88" applyNumberFormat="0" applyFill="0" applyAlignment="0" applyProtection="0"/>
    <xf numFmtId="0" fontId="15" fillId="0" borderId="89" applyNumberFormat="0" applyFill="0" applyAlignment="0" applyProtection="0"/>
    <xf numFmtId="0" fontId="16" fillId="8" borderId="85" applyNumberFormat="0" applyAlignment="0" applyProtection="0"/>
    <xf numFmtId="0" fontId="3" fillId="24" borderId="90" applyNumberFormat="0" applyFont="0" applyAlignment="0" applyProtection="0"/>
    <xf numFmtId="0" fontId="19" fillId="21" borderId="91" applyNumberFormat="0" applyAlignment="0" applyProtection="0"/>
    <xf numFmtId="0" fontId="21" fillId="0" borderId="92" applyNumberFormat="0" applyFill="0" applyAlignment="0" applyProtection="0"/>
    <xf numFmtId="4" fontId="69" fillId="104" borderId="91" applyNumberFormat="0" applyProtection="0">
      <alignment horizontal="left" vertical="center" indent="1"/>
    </xf>
    <xf numFmtId="4" fontId="33" fillId="94" borderId="91" applyNumberFormat="0" applyProtection="0">
      <alignment horizontal="right" vertical="center"/>
    </xf>
    <xf numFmtId="0" fontId="4" fillId="63" borderId="91" applyNumberFormat="0" applyProtection="0">
      <alignment horizontal="left" vertical="center" indent="1"/>
    </xf>
    <xf numFmtId="0" fontId="4" fillId="63" borderId="91" applyNumberFormat="0" applyProtection="0">
      <alignment horizontal="left" vertical="center" indent="1"/>
    </xf>
    <xf numFmtId="0" fontId="4" fillId="63" borderId="91" applyNumberFormat="0" applyProtection="0">
      <alignment horizontal="left" vertical="center" indent="1"/>
    </xf>
    <xf numFmtId="0" fontId="4" fillId="63" borderId="91" applyNumberFormat="0" applyProtection="0">
      <alignment horizontal="left" vertical="center" indent="1"/>
    </xf>
    <xf numFmtId="0" fontId="4" fillId="63" borderId="91" applyNumberFormat="0" applyProtection="0">
      <alignment horizontal="left" vertical="center" indent="1"/>
    </xf>
    <xf numFmtId="0" fontId="4" fillId="63" borderId="91" applyNumberFormat="0" applyProtection="0">
      <alignment horizontal="left" vertical="center" indent="1"/>
    </xf>
    <xf numFmtId="0" fontId="4" fillId="99" borderId="91" applyNumberFormat="0" applyProtection="0">
      <alignment horizontal="left" vertical="center" indent="1"/>
    </xf>
    <xf numFmtId="0" fontId="4" fillId="99" borderId="91" applyNumberFormat="0" applyProtection="0">
      <alignment horizontal="left" vertical="center" indent="1"/>
    </xf>
    <xf numFmtId="0" fontId="4" fillId="99" borderId="91" applyNumberFormat="0" applyProtection="0">
      <alignment horizontal="left" vertical="center" indent="1"/>
    </xf>
    <xf numFmtId="0" fontId="4" fillId="99" borderId="91" applyNumberFormat="0" applyProtection="0">
      <alignment horizontal="left" vertical="center" indent="1"/>
    </xf>
    <xf numFmtId="0" fontId="4" fillId="99" borderId="91" applyNumberFormat="0" applyProtection="0">
      <alignment horizontal="left" vertical="center" indent="1"/>
    </xf>
    <xf numFmtId="0" fontId="4" fillId="99" borderId="91" applyNumberFormat="0" applyProtection="0">
      <alignment horizontal="left" vertical="center" indent="1"/>
    </xf>
    <xf numFmtId="4" fontId="33" fillId="64" borderId="91" applyNumberFormat="0" applyProtection="0">
      <alignment vertical="center"/>
    </xf>
    <xf numFmtId="4" fontId="95" fillId="64" borderId="91" applyNumberFormat="0" applyProtection="0">
      <alignment vertical="center"/>
    </xf>
    <xf numFmtId="4" fontId="33" fillId="64" borderId="91" applyNumberFormat="0" applyProtection="0">
      <alignment horizontal="left" vertical="center" indent="1"/>
    </xf>
    <xf numFmtId="4" fontId="33" fillId="64" borderId="91" applyNumberFormat="0" applyProtection="0">
      <alignment horizontal="left" vertical="center" indent="1"/>
    </xf>
    <xf numFmtId="4" fontId="33" fillId="105" borderId="91" applyNumberFormat="0" applyProtection="0">
      <alignment horizontal="right" vertical="center"/>
    </xf>
    <xf numFmtId="4" fontId="33" fillId="105" borderId="91" applyNumberFormat="0" applyProtection="0">
      <alignment horizontal="right" vertical="center"/>
    </xf>
    <xf numFmtId="4" fontId="95" fillId="105" borderId="91" applyNumberFormat="0" applyProtection="0">
      <alignment horizontal="right" vertical="center"/>
    </xf>
    <xf numFmtId="0" fontId="4" fillId="99" borderId="91" applyNumberFormat="0" applyProtection="0">
      <alignment horizontal="left" vertical="center" indent="1"/>
    </xf>
    <xf numFmtId="0" fontId="4" fillId="99" borderId="91" applyNumberFormat="0" applyProtection="0">
      <alignment horizontal="left" vertical="center" indent="1"/>
    </xf>
    <xf numFmtId="0" fontId="4" fillId="99" borderId="91" applyNumberFormat="0" applyProtection="0">
      <alignment horizontal="left" vertical="center" indent="1"/>
    </xf>
    <xf numFmtId="0" fontId="4" fillId="99" borderId="91" applyNumberFormat="0" applyProtection="0">
      <alignment horizontal="left" vertical="center" indent="1"/>
    </xf>
    <xf numFmtId="0" fontId="4" fillId="99" borderId="91" applyNumberFormat="0" applyProtection="0">
      <alignment horizontal="left" vertical="center" indent="1"/>
    </xf>
    <xf numFmtId="4" fontId="59" fillId="105" borderId="91" applyNumberFormat="0" applyProtection="0">
      <alignment horizontal="right" vertical="center"/>
    </xf>
    <xf numFmtId="0" fontId="16" fillId="8" borderId="85" applyNumberFormat="0" applyAlignment="0" applyProtection="0"/>
    <xf numFmtId="9" fontId="3" fillId="0" borderId="0" applyFont="0" applyFill="0" applyBorder="0" applyAlignment="0" applyProtection="0"/>
    <xf numFmtId="0" fontId="49" fillId="0" borderId="0"/>
    <xf numFmtId="4" fontId="33" fillId="101" borderId="98" applyNumberFormat="0" applyProtection="0">
      <alignment horizontal="right" vertical="center"/>
    </xf>
    <xf numFmtId="4" fontId="33" fillId="94" borderId="98" applyNumberFormat="0" applyProtection="0">
      <alignment horizontal="right" vertical="center"/>
    </xf>
    <xf numFmtId="0" fontId="16" fillId="8" borderId="94" applyNumberFormat="0" applyAlignment="0" applyProtection="0"/>
    <xf numFmtId="4" fontId="33" fillId="98" borderId="98" applyNumberFormat="0" applyProtection="0">
      <alignment horizontal="right" vertical="center"/>
    </xf>
    <xf numFmtId="0" fontId="49" fillId="0" borderId="0"/>
    <xf numFmtId="43" fontId="3" fillId="0" borderId="0" applyFont="0" applyFill="0" applyBorder="0" applyAlignment="0" applyProtection="0"/>
    <xf numFmtId="4" fontId="33" fillId="102" borderId="98" applyNumberFormat="0" applyProtection="0">
      <alignment horizontal="right" vertical="center"/>
    </xf>
    <xf numFmtId="0" fontId="4" fillId="99" borderId="98" applyNumberFormat="0" applyProtection="0">
      <alignment horizontal="left" vertical="center" wrapText="1"/>
    </xf>
    <xf numFmtId="43" fontId="3" fillId="0" borderId="0" applyFont="0" applyFill="0" applyBorder="0" applyAlignment="0" applyProtection="0"/>
    <xf numFmtId="0" fontId="4" fillId="99" borderId="98" applyNumberFormat="0" applyProtection="0">
      <alignment horizontal="left" vertical="center" wrapText="1"/>
    </xf>
    <xf numFmtId="4" fontId="33" fillId="59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wrapText="1"/>
    </xf>
    <xf numFmtId="43" fontId="3" fillId="0" borderId="0" applyFont="0" applyFill="0" applyBorder="0" applyAlignment="0" applyProtection="0"/>
    <xf numFmtId="0" fontId="49" fillId="0" borderId="0"/>
    <xf numFmtId="4" fontId="33" fillId="100" borderId="98" applyNumberFormat="0" applyProtection="0">
      <alignment horizontal="right" vertical="center"/>
    </xf>
    <xf numFmtId="9" fontId="3" fillId="0" borderId="0" applyFont="0" applyFill="0" applyBorder="0" applyAlignment="0" applyProtection="0"/>
    <xf numFmtId="0" fontId="9" fillId="21" borderId="94" applyNumberFormat="0" applyAlignment="0" applyProtection="0"/>
    <xf numFmtId="0" fontId="10" fillId="22" borderId="95" applyNumberFormat="0" applyAlignment="0" applyProtection="0"/>
    <xf numFmtId="0" fontId="15" fillId="0" borderId="96" applyNumberFormat="0" applyFill="0" applyAlignment="0" applyProtection="0"/>
    <xf numFmtId="0" fontId="16" fillId="8" borderId="94" applyNumberFormat="0" applyAlignment="0" applyProtection="0"/>
    <xf numFmtId="0" fontId="3" fillId="24" borderId="97" applyNumberFormat="0" applyFont="0" applyAlignment="0" applyProtection="0"/>
    <xf numFmtId="0" fontId="19" fillId="21" borderId="98" applyNumberFormat="0" applyAlignment="0" applyProtection="0"/>
    <xf numFmtId="0" fontId="21" fillId="0" borderId="99" applyNumberFormat="0" applyFill="0" applyAlignment="0" applyProtection="0"/>
    <xf numFmtId="4" fontId="33" fillId="105" borderId="100" applyNumberFormat="0" applyProtection="0">
      <alignment horizontal="left" vertical="center" indent="1"/>
    </xf>
    <xf numFmtId="4" fontId="33" fillId="105" borderId="100" applyNumberFormat="0" applyProtection="0">
      <alignment horizontal="left" vertical="center" indent="1"/>
    </xf>
    <xf numFmtId="0" fontId="4" fillId="63" borderId="98" applyNumberFormat="0" applyProtection="0">
      <alignment horizontal="left" vertical="center" indent="1"/>
    </xf>
    <xf numFmtId="0" fontId="4" fillId="63" borderId="98" applyNumberFormat="0" applyProtection="0">
      <alignment horizontal="left" vertical="center" indent="1"/>
    </xf>
    <xf numFmtId="0" fontId="4" fillId="63" borderId="98" applyNumberFormat="0" applyProtection="0">
      <alignment horizontal="left" vertical="center" indent="1"/>
    </xf>
    <xf numFmtId="0" fontId="4" fillId="63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indent="1"/>
    </xf>
    <xf numFmtId="4" fontId="33" fillId="64" borderId="98" applyNumberFormat="0" applyProtection="0">
      <alignment vertical="center"/>
    </xf>
    <xf numFmtId="4" fontId="95" fillId="64" borderId="98" applyNumberFormat="0" applyProtection="0">
      <alignment vertical="center"/>
    </xf>
    <xf numFmtId="4" fontId="33" fillId="64" borderId="98" applyNumberFormat="0" applyProtection="0">
      <alignment horizontal="left" vertical="center" indent="1"/>
    </xf>
    <xf numFmtId="4" fontId="33" fillId="64" borderId="98" applyNumberFormat="0" applyProtection="0">
      <alignment horizontal="left" vertical="center" indent="1"/>
    </xf>
    <xf numFmtId="4" fontId="33" fillId="105" borderId="98" applyNumberFormat="0" applyProtection="0">
      <alignment horizontal="right" vertical="center"/>
    </xf>
    <xf numFmtId="4" fontId="33" fillId="105" borderId="98" applyNumberFormat="0" applyProtection="0">
      <alignment horizontal="right" vertical="center"/>
    </xf>
    <xf numFmtId="4" fontId="95" fillId="105" borderId="98" applyNumberFormat="0" applyProtection="0">
      <alignment horizontal="right" vertical="center"/>
    </xf>
    <xf numFmtId="0" fontId="4" fillId="99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indent="1"/>
    </xf>
    <xf numFmtId="0" fontId="4" fillId="99" borderId="98" applyNumberFormat="0" applyProtection="0">
      <alignment horizontal="left" vertical="center" indent="1"/>
    </xf>
    <xf numFmtId="4" fontId="59" fillId="105" borderId="98" applyNumberFormat="0" applyProtection="0">
      <alignment horizontal="right" vertical="center"/>
    </xf>
    <xf numFmtId="0" fontId="15" fillId="0" borderId="110" applyNumberFormat="0" applyFill="0" applyAlignment="0" applyProtection="0"/>
    <xf numFmtId="43" fontId="3" fillId="0" borderId="0" applyFont="0" applyFill="0" applyBorder="0" applyAlignment="0" applyProtection="0"/>
    <xf numFmtId="0" fontId="16" fillId="8" borderId="102" applyNumberFormat="0" applyAlignment="0" applyProtection="0"/>
    <xf numFmtId="0" fontId="49" fillId="0" borderId="0"/>
    <xf numFmtId="0" fontId="16" fillId="8" borderId="85" applyNumberFormat="0" applyAlignment="0" applyProtection="0"/>
    <xf numFmtId="0" fontId="16" fillId="8" borderId="85" applyNumberFormat="0" applyAlignment="0" applyProtection="0"/>
    <xf numFmtId="0" fontId="16" fillId="8" borderId="112" applyNumberFormat="0" applyAlignment="0" applyProtection="0"/>
    <xf numFmtId="0" fontId="49" fillId="0" borderId="0"/>
    <xf numFmtId="9" fontId="3" fillId="0" borderId="0" applyFont="0" applyFill="0" applyBorder="0" applyAlignment="0" applyProtection="0"/>
    <xf numFmtId="0" fontId="15" fillId="0" borderId="109" applyNumberFormat="0" applyFill="0" applyAlignment="0" applyProtection="0"/>
    <xf numFmtId="0" fontId="9" fillId="21" borderId="102" applyNumberFormat="0" applyAlignment="0" applyProtection="0"/>
    <xf numFmtId="0" fontId="10" fillId="22" borderId="103" applyNumberFormat="0" applyAlignment="0" applyProtection="0"/>
    <xf numFmtId="0" fontId="13" fillId="0" borderId="101" applyNumberFormat="0" applyFill="0" applyAlignment="0" applyProtection="0"/>
    <xf numFmtId="0" fontId="14" fillId="0" borderId="104" applyNumberFormat="0" applyFill="0" applyAlignment="0" applyProtection="0"/>
    <xf numFmtId="0" fontId="15" fillId="0" borderId="105" applyNumberFormat="0" applyFill="0" applyAlignment="0" applyProtection="0"/>
    <xf numFmtId="0" fontId="16" fillId="8" borderId="102" applyNumberFormat="0" applyAlignment="0" applyProtection="0"/>
    <xf numFmtId="0" fontId="3" fillId="24" borderId="106" applyNumberFormat="0" applyFont="0" applyAlignment="0" applyProtection="0"/>
    <xf numFmtId="0" fontId="19" fillId="21" borderId="107" applyNumberFormat="0" applyAlignment="0" applyProtection="0"/>
    <xf numFmtId="0" fontId="21" fillId="0" borderId="108" applyNumberFormat="0" applyFill="0" applyAlignment="0" applyProtection="0"/>
    <xf numFmtId="0" fontId="4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0" borderId="114" applyNumberFormat="0" applyFill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24" borderId="111" applyNumberFormat="0" applyFont="0" applyAlignment="0" applyProtection="0"/>
    <xf numFmtId="43" fontId="3" fillId="0" borderId="0" applyFont="0" applyFill="0" applyBorder="0" applyAlignment="0" applyProtection="0"/>
    <xf numFmtId="0" fontId="49" fillId="0" borderId="0"/>
    <xf numFmtId="43" fontId="3" fillId="0" borderId="0" applyFont="0" applyFill="0" applyBorder="0" applyAlignment="0" applyProtection="0"/>
    <xf numFmtId="0" fontId="19" fillId="21" borderId="113" applyNumberFormat="0" applyAlignment="0" applyProtection="0"/>
    <xf numFmtId="0" fontId="16" fillId="8" borderId="85" applyNumberFormat="0" applyAlignment="0" applyProtection="0"/>
    <xf numFmtId="43" fontId="3" fillId="0" borderId="0" applyFont="0" applyFill="0" applyBorder="0" applyAlignment="0" applyProtection="0"/>
    <xf numFmtId="0" fontId="16" fillId="8" borderId="85" applyNumberFormat="0" applyAlignment="0" applyProtection="0"/>
    <xf numFmtId="43" fontId="3" fillId="0" borderId="0" applyFont="0" applyFill="0" applyBorder="0" applyAlignment="0" applyProtection="0"/>
    <xf numFmtId="0" fontId="9" fillId="21" borderId="112" applyNumberFormat="0" applyAlignment="0" applyProtection="0"/>
    <xf numFmtId="0" fontId="16" fillId="8" borderId="85" applyNumberFormat="0" applyAlignment="0" applyProtection="0"/>
    <xf numFmtId="0" fontId="49" fillId="0" borderId="0"/>
    <xf numFmtId="0" fontId="49" fillId="0" borderId="0"/>
    <xf numFmtId="43" fontId="3" fillId="0" borderId="0" applyFont="0" applyFill="0" applyBorder="0" applyAlignment="0" applyProtection="0"/>
    <xf numFmtId="0" fontId="49" fillId="0" borderId="0"/>
    <xf numFmtId="0" fontId="49" fillId="0" borderId="0"/>
    <xf numFmtId="9" fontId="3" fillId="0" borderId="0" applyFont="0" applyFill="0" applyBorder="0" applyAlignment="0" applyProtection="0"/>
    <xf numFmtId="0" fontId="16" fillId="8" borderId="112" applyNumberFormat="0" applyAlignment="0" applyProtection="0"/>
    <xf numFmtId="9" fontId="3" fillId="0" borderId="0" applyFont="0" applyFill="0" applyBorder="0" applyAlignment="0" applyProtection="0"/>
    <xf numFmtId="0" fontId="49" fillId="0" borderId="0"/>
    <xf numFmtId="9" fontId="3" fillId="0" borderId="0" applyFont="0" applyFill="0" applyBorder="0" applyAlignment="0" applyProtection="0"/>
    <xf numFmtId="0" fontId="16" fillId="8" borderId="126" applyNumberFormat="0" applyAlignment="0" applyProtection="0"/>
    <xf numFmtId="43" fontId="3" fillId="0" borderId="0" applyFont="0" applyFill="0" applyBorder="0" applyAlignment="0" applyProtection="0"/>
    <xf numFmtId="0" fontId="4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9" fillId="0" borderId="0"/>
    <xf numFmtId="0" fontId="16" fillId="8" borderId="112" applyNumberFormat="0" applyAlignment="0" applyProtection="0"/>
    <xf numFmtId="0" fontId="16" fillId="8" borderId="112" applyNumberFormat="0" applyAlignment="0" applyProtection="0"/>
    <xf numFmtId="0" fontId="16" fillId="8" borderId="11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8" borderId="112" applyNumberForma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8" borderId="112" applyNumberFormat="0" applyAlignment="0" applyProtection="0"/>
    <xf numFmtId="0" fontId="49" fillId="0" borderId="0"/>
    <xf numFmtId="0" fontId="49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8" borderId="112" applyNumberFormat="0" applyAlignment="0" applyProtection="0"/>
    <xf numFmtId="0" fontId="49" fillId="0" borderId="0"/>
    <xf numFmtId="0" fontId="4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8" borderId="112" applyNumberFormat="0" applyAlignment="0" applyProtection="0"/>
    <xf numFmtId="43" fontId="3" fillId="0" borderId="0" applyFont="0" applyFill="0" applyBorder="0" applyAlignment="0" applyProtection="0"/>
    <xf numFmtId="0" fontId="16" fillId="8" borderId="112" applyNumberFormat="0" applyAlignment="0" applyProtection="0"/>
    <xf numFmtId="0" fontId="4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22" borderId="120" applyNumberFormat="0" applyAlignment="0" applyProtection="0"/>
    <xf numFmtId="0" fontId="16" fillId="8" borderId="112" applyNumberFormat="0" applyAlignment="0" applyProtection="0"/>
    <xf numFmtId="0" fontId="19" fillId="21" borderId="117" applyNumberForma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8" borderId="112" applyNumberFormat="0" applyAlignment="0" applyProtection="0"/>
    <xf numFmtId="0" fontId="19" fillId="21" borderId="123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9" fillId="0" borderId="0"/>
    <xf numFmtId="0" fontId="49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9" fillId="0" borderId="0"/>
    <xf numFmtId="43" fontId="3" fillId="0" borderId="0" applyFont="0" applyFill="0" applyBorder="0" applyAlignment="0" applyProtection="0"/>
    <xf numFmtId="0" fontId="49" fillId="0" borderId="0"/>
    <xf numFmtId="0" fontId="16" fillId="8" borderId="112" applyNumberFormat="0" applyAlignment="0" applyProtection="0"/>
    <xf numFmtId="43" fontId="3" fillId="0" borderId="0" applyFont="0" applyFill="0" applyBorder="0" applyAlignment="0" applyProtection="0"/>
    <xf numFmtId="0" fontId="16" fillId="8" borderId="112" applyNumberFormat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9" fillId="21" borderId="128" applyNumberFormat="0" applyAlignment="0" applyProtection="0"/>
    <xf numFmtId="0" fontId="16" fillId="8" borderId="11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9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8" borderId="116" applyNumberFormat="0" applyAlignment="0" applyProtection="0"/>
    <xf numFmtId="0" fontId="9" fillId="21" borderId="119" applyNumberFormat="0" applyAlignment="0" applyProtection="0"/>
    <xf numFmtId="43" fontId="3" fillId="0" borderId="0" applyFont="0" applyFill="0" applyBorder="0" applyAlignment="0" applyProtection="0"/>
    <xf numFmtId="0" fontId="3" fillId="24" borderId="115" applyNumberFormat="0" applyFont="0" applyAlignment="0" applyProtection="0"/>
    <xf numFmtId="0" fontId="9" fillId="21" borderId="116" applyNumberFormat="0" applyAlignment="0" applyProtection="0"/>
    <xf numFmtId="0" fontId="49" fillId="0" borderId="0"/>
    <xf numFmtId="0" fontId="49" fillId="0" borderId="0"/>
    <xf numFmtId="0" fontId="49" fillId="0" borderId="0"/>
    <xf numFmtId="0" fontId="21" fillId="0" borderId="118" applyNumberFormat="0" applyFill="0" applyAlignment="0" applyProtection="0"/>
    <xf numFmtId="0" fontId="16" fillId="8" borderId="112" applyNumberFormat="0" applyAlignment="0" applyProtection="0"/>
    <xf numFmtId="0" fontId="16" fillId="8" borderId="11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8" borderId="112" applyNumberFormat="0" applyAlignment="0" applyProtection="0"/>
    <xf numFmtId="0" fontId="21" fillId="0" borderId="124" applyNumberFormat="0" applyFill="0" applyAlignment="0" applyProtection="0"/>
    <xf numFmtId="0" fontId="49" fillId="0" borderId="0"/>
    <xf numFmtId="0" fontId="15" fillId="0" borderId="121" applyNumberFormat="0" applyFill="0" applyAlignment="0" applyProtection="0"/>
    <xf numFmtId="0" fontId="3" fillId="24" borderId="122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24" borderId="127" applyNumberFormat="0" applyFont="0" applyAlignment="0" applyProtection="0"/>
    <xf numFmtId="0" fontId="21" fillId="0" borderId="129" applyNumberFormat="0" applyFill="0" applyAlignment="0" applyProtection="0"/>
    <xf numFmtId="0" fontId="15" fillId="0" borderId="125" applyNumberFormat="0" applyFill="0" applyAlignment="0" applyProtection="0"/>
    <xf numFmtId="0" fontId="16" fillId="8" borderId="112" applyNumberFormat="0" applyAlignment="0" applyProtection="0"/>
    <xf numFmtId="0" fontId="9" fillId="21" borderId="126" applyNumberFormat="0" applyAlignment="0" applyProtection="0"/>
    <xf numFmtId="0" fontId="49" fillId="0" borderId="0"/>
    <xf numFmtId="9" fontId="3" fillId="0" borderId="0" applyFont="0" applyFill="0" applyBorder="0" applyAlignment="0" applyProtection="0"/>
    <xf numFmtId="0" fontId="16" fillId="8" borderId="126" applyNumberFormat="0" applyAlignment="0" applyProtection="0"/>
    <xf numFmtId="43" fontId="3" fillId="0" borderId="0" applyFont="0" applyFill="0" applyBorder="0" applyAlignment="0" applyProtection="0"/>
    <xf numFmtId="0" fontId="16" fillId="8" borderId="126" applyNumberFormat="0" applyAlignment="0" applyProtection="0"/>
    <xf numFmtId="9" fontId="3" fillId="0" borderId="0" applyFont="0" applyFill="0" applyBorder="0" applyAlignment="0" applyProtection="0"/>
    <xf numFmtId="0" fontId="49" fillId="0" borderId="0"/>
    <xf numFmtId="43" fontId="3" fillId="0" borderId="0" applyFont="0" applyFill="0" applyBorder="0" applyAlignment="0" applyProtection="0"/>
    <xf numFmtId="0" fontId="9" fillId="21" borderId="126" applyNumberFormat="0" applyAlignment="0" applyProtection="0"/>
    <xf numFmtId="0" fontId="10" fillId="22" borderId="120" applyNumberFormat="0" applyAlignment="0" applyProtection="0"/>
    <xf numFmtId="0" fontId="15" fillId="0" borderId="125" applyNumberFormat="0" applyFill="0" applyAlignment="0" applyProtection="0"/>
    <xf numFmtId="0" fontId="16" fillId="8" borderId="126" applyNumberFormat="0" applyAlignment="0" applyProtection="0"/>
    <xf numFmtId="0" fontId="3" fillId="24" borderId="127" applyNumberFormat="0" applyFont="0" applyAlignment="0" applyProtection="0"/>
    <xf numFmtId="0" fontId="19" fillId="21" borderId="128" applyNumberFormat="0" applyAlignment="0" applyProtection="0"/>
    <xf numFmtId="0" fontId="21" fillId="0" borderId="129" applyNumberFormat="0" applyFill="0" applyAlignment="0" applyProtection="0"/>
    <xf numFmtId="0" fontId="15" fillId="0" borderId="125" applyNumberFormat="0" applyFill="0" applyAlignment="0" applyProtection="0"/>
    <xf numFmtId="0" fontId="16" fillId="8" borderId="126" applyNumberFormat="0" applyAlignment="0" applyProtection="0"/>
    <xf numFmtId="0" fontId="21" fillId="0" borderId="129" applyNumberFormat="0" applyFill="0" applyAlignment="0" applyProtection="0"/>
    <xf numFmtId="0" fontId="9" fillId="21" borderId="126" applyNumberFormat="0" applyAlignment="0" applyProtection="0"/>
    <xf numFmtId="0" fontId="15" fillId="0" borderId="125" applyNumberFormat="0" applyFill="0" applyAlignment="0" applyProtection="0"/>
    <xf numFmtId="0" fontId="19" fillId="21" borderId="128" applyNumberFormat="0" applyAlignment="0" applyProtection="0"/>
    <xf numFmtId="0" fontId="3" fillId="24" borderId="127" applyNumberFormat="0" applyFont="0" applyAlignment="0" applyProtection="0"/>
    <xf numFmtId="4" fontId="33" fillId="0" borderId="73" applyNumberFormat="0" applyProtection="0">
      <alignment horizontal="left" vertical="center" indent="1"/>
    </xf>
    <xf numFmtId="0" fontId="21" fillId="0" borderId="129" applyNumberFormat="0" applyFill="0" applyAlignment="0" applyProtection="0"/>
    <xf numFmtId="0" fontId="10" fillId="22" borderId="120" applyNumberFormat="0" applyAlignment="0" applyProtection="0"/>
    <xf numFmtId="0" fontId="16" fillId="8" borderId="126" applyNumberFormat="0" applyAlignment="0" applyProtection="0"/>
    <xf numFmtId="0" fontId="3" fillId="24" borderId="127" applyNumberFormat="0" applyFont="0" applyAlignment="0" applyProtection="0"/>
    <xf numFmtId="0" fontId="15" fillId="0" borderId="125" applyNumberFormat="0" applyFill="0" applyAlignment="0" applyProtection="0"/>
    <xf numFmtId="0" fontId="15" fillId="0" borderId="125" applyNumberFormat="0" applyFill="0" applyAlignment="0" applyProtection="0"/>
    <xf numFmtId="0" fontId="19" fillId="21" borderId="128" applyNumberFormat="0" applyAlignment="0" applyProtection="0"/>
    <xf numFmtId="0" fontId="3" fillId="24" borderId="127" applyNumberFormat="0" applyFont="0" applyAlignment="0" applyProtection="0"/>
    <xf numFmtId="0" fontId="9" fillId="21" borderId="126" applyNumberFormat="0" applyAlignment="0" applyProtection="0"/>
    <xf numFmtId="0" fontId="19" fillId="21" borderId="128" applyNumberFormat="0" applyAlignment="0" applyProtection="0"/>
    <xf numFmtId="0" fontId="16" fillId="8" borderId="126" applyNumberFormat="0" applyAlignment="0" applyProtection="0"/>
    <xf numFmtId="0" fontId="15" fillId="0" borderId="125" applyNumberFormat="0" applyFill="0" applyAlignment="0" applyProtection="0"/>
    <xf numFmtId="0" fontId="9" fillId="21" borderId="126" applyNumberFormat="0" applyAlignment="0" applyProtection="0"/>
    <xf numFmtId="0" fontId="19" fillId="21" borderId="128" applyNumberFormat="0" applyAlignment="0" applyProtection="0"/>
    <xf numFmtId="0" fontId="21" fillId="0" borderId="129" applyNumberFormat="0" applyFill="0" applyAlignment="0" applyProtection="0"/>
    <xf numFmtId="0" fontId="21" fillId="0" borderId="129" applyNumberFormat="0" applyFill="0" applyAlignment="0" applyProtection="0"/>
    <xf numFmtId="0" fontId="16" fillId="8" borderId="126" applyNumberFormat="0" applyAlignment="0" applyProtection="0"/>
    <xf numFmtId="0" fontId="9" fillId="21" borderId="126" applyNumberFormat="0" applyAlignment="0" applyProtection="0"/>
    <xf numFmtId="4" fontId="33" fillId="0" borderId="73" applyNumberFormat="0" applyProtection="0">
      <alignment horizontal="right" vertical="center"/>
    </xf>
    <xf numFmtId="0" fontId="33" fillId="65" borderId="73" applyNumberFormat="0" applyProtection="0">
      <alignment horizontal="left" vertical="top"/>
    </xf>
    <xf numFmtId="4" fontId="33" fillId="0" borderId="73" applyNumberFormat="0" applyProtection="0">
      <alignment horizontal="right" vertical="center"/>
    </xf>
    <xf numFmtId="0" fontId="33" fillId="65" borderId="73" applyNumberFormat="0" applyProtection="0">
      <alignment horizontal="left" vertical="top"/>
    </xf>
    <xf numFmtId="4" fontId="33" fillId="0" borderId="73" applyNumberFormat="0" applyProtection="0">
      <alignment horizontal="left" vertical="center" indent="1"/>
    </xf>
    <xf numFmtId="0" fontId="3" fillId="24" borderId="127" applyNumberFormat="0" applyFont="0" applyAlignment="0" applyProtection="0"/>
    <xf numFmtId="0" fontId="9" fillId="21" borderId="126" applyNumberFormat="0" applyAlignment="0" applyProtection="0"/>
    <xf numFmtId="0" fontId="9" fillId="21" borderId="126" applyNumberFormat="0" applyAlignment="0" applyProtection="0"/>
    <xf numFmtId="0" fontId="10" fillId="22" borderId="120" applyNumberFormat="0" applyAlignment="0" applyProtection="0"/>
    <xf numFmtId="0" fontId="13" fillId="0" borderId="101" applyNumberFormat="0" applyFill="0" applyAlignment="0" applyProtection="0"/>
    <xf numFmtId="0" fontId="14" fillId="0" borderId="104" applyNumberFormat="0" applyFill="0" applyAlignment="0" applyProtection="0"/>
    <xf numFmtId="0" fontId="15" fillId="0" borderId="125" applyNumberFormat="0" applyFill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21" fillId="0" borderId="129" applyNumberFormat="0" applyFill="0" applyAlignment="0" applyProtection="0"/>
    <xf numFmtId="0" fontId="19" fillId="21" borderId="128" applyNumberFormat="0" applyAlignment="0" applyProtection="0"/>
    <xf numFmtId="0" fontId="3" fillId="24" borderId="127" applyNumberFormat="0" applyFont="0" applyAlignment="0" applyProtection="0"/>
    <xf numFmtId="0" fontId="3" fillId="24" borderId="127" applyNumberFormat="0" applyFont="0" applyAlignment="0" applyProtection="0"/>
    <xf numFmtId="0" fontId="3" fillId="24" borderId="127" applyNumberFormat="0" applyFont="0" applyAlignment="0" applyProtection="0"/>
    <xf numFmtId="0" fontId="19" fillId="21" borderId="128" applyNumberFormat="0" applyAlignment="0" applyProtection="0"/>
    <xf numFmtId="4" fontId="33" fillId="80" borderId="73" applyNumberFormat="0" applyProtection="0">
      <alignment horizontal="right" vertical="center"/>
    </xf>
    <xf numFmtId="4" fontId="33" fillId="80" borderId="73" applyNumberFormat="0" applyProtection="0">
      <alignment horizontal="right" vertical="center"/>
    </xf>
    <xf numFmtId="4" fontId="33" fillId="82" borderId="73" applyNumberFormat="0" applyProtection="0">
      <alignment horizontal="left" vertical="center" indent="1"/>
    </xf>
    <xf numFmtId="4" fontId="33" fillId="82" borderId="73" applyNumberFormat="0" applyProtection="0">
      <alignment horizontal="left" vertical="center" indent="1"/>
    </xf>
    <xf numFmtId="0" fontId="33" fillId="65" borderId="73" applyNumberFormat="0" applyProtection="0">
      <alignment horizontal="left" vertical="top" indent="1"/>
    </xf>
    <xf numFmtId="0" fontId="33" fillId="65" borderId="73" applyNumberFormat="0" applyProtection="0">
      <alignment horizontal="left" vertical="top" indent="1"/>
    </xf>
    <xf numFmtId="0" fontId="21" fillId="0" borderId="129" applyNumberFormat="0" applyFill="0" applyAlignment="0" applyProtection="0"/>
    <xf numFmtId="0" fontId="16" fillId="8" borderId="126" applyNumberFormat="0" applyAlignment="0" applyProtection="0"/>
    <xf numFmtId="0" fontId="9" fillId="21" borderId="126" applyNumberFormat="0" applyAlignment="0" applyProtection="0"/>
    <xf numFmtId="0" fontId="19" fillId="21" borderId="128" applyNumberFormat="0" applyAlignment="0" applyProtection="0"/>
    <xf numFmtId="0" fontId="19" fillId="21" borderId="128" applyNumberFormat="0" applyAlignment="0" applyProtection="0"/>
    <xf numFmtId="0" fontId="3" fillId="24" borderId="127" applyNumberFormat="0" applyFont="0" applyAlignment="0" applyProtection="0"/>
    <xf numFmtId="0" fontId="3" fillId="24" borderId="127" applyNumberFormat="0" applyFont="0" applyAlignment="0" applyProtection="0"/>
    <xf numFmtId="0" fontId="9" fillId="21" borderId="126" applyNumberFormat="0" applyAlignment="0" applyProtection="0"/>
    <xf numFmtId="0" fontId="9" fillId="21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64" fillId="0" borderId="74">
      <alignment horizontal="left"/>
    </xf>
    <xf numFmtId="0" fontId="64" fillId="0" borderId="74">
      <alignment horizontal="left"/>
    </xf>
    <xf numFmtId="0" fontId="64" fillId="0" borderId="74">
      <alignment horizontal="left"/>
    </xf>
    <xf numFmtId="0" fontId="64" fillId="0" borderId="74">
      <alignment horizontal="left"/>
    </xf>
    <xf numFmtId="0" fontId="64" fillId="0" borderId="74">
      <alignment horizontal="left" vertical="center"/>
    </xf>
    <xf numFmtId="0" fontId="64" fillId="0" borderId="74">
      <alignment horizontal="left"/>
    </xf>
    <xf numFmtId="0" fontId="64" fillId="0" borderId="74">
      <alignment horizontal="left" vertical="center"/>
    </xf>
    <xf numFmtId="0" fontId="64" fillId="0" borderId="74">
      <alignment horizontal="left" vertical="center"/>
    </xf>
    <xf numFmtId="0" fontId="64" fillId="0" borderId="74">
      <alignment horizontal="left"/>
    </xf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9" fillId="21" borderId="126" applyNumberFormat="0" applyAlignment="0" applyProtection="0"/>
    <xf numFmtId="0" fontId="9" fillId="21" borderId="126" applyNumberFormat="0" applyAlignment="0" applyProtection="0"/>
    <xf numFmtId="0" fontId="3" fillId="24" borderId="127" applyNumberFormat="0" applyFont="0" applyAlignment="0" applyProtection="0"/>
    <xf numFmtId="0" fontId="3" fillId="24" borderId="127" applyNumberFormat="0" applyFont="0" applyAlignment="0" applyProtection="0"/>
    <xf numFmtId="0" fontId="19" fillId="21" borderId="128" applyNumberFormat="0" applyAlignment="0" applyProtection="0"/>
    <xf numFmtId="0" fontId="19" fillId="21" borderId="128" applyNumberFormat="0" applyAlignment="0" applyProtection="0"/>
    <xf numFmtId="4" fontId="69" fillId="23" borderId="73" applyNumberFormat="0" applyProtection="0">
      <alignment vertical="center"/>
    </xf>
    <xf numFmtId="4" fontId="69" fillId="23" borderId="73" applyNumberFormat="0" applyProtection="0">
      <alignment vertical="center"/>
    </xf>
    <xf numFmtId="4" fontId="69" fillId="23" borderId="73" applyNumberFormat="0" applyProtection="0">
      <alignment vertical="center"/>
    </xf>
    <xf numFmtId="4" fontId="93" fillId="59" borderId="73" applyNumberFormat="0" applyProtection="0">
      <alignment vertical="center"/>
    </xf>
    <xf numFmtId="4" fontId="93" fillId="59" borderId="73" applyNumberFormat="0" applyProtection="0">
      <alignment vertical="center"/>
    </xf>
    <xf numFmtId="4" fontId="93" fillId="59" borderId="73" applyNumberFormat="0" applyProtection="0">
      <alignment vertical="center"/>
    </xf>
    <xf numFmtId="4" fontId="69" fillId="59" borderId="73" applyNumberFormat="0" applyProtection="0">
      <alignment horizontal="left" vertical="center" indent="1"/>
    </xf>
    <xf numFmtId="4" fontId="69" fillId="59" borderId="73" applyNumberFormat="0" applyProtection="0">
      <alignment horizontal="left" vertical="center" indent="1"/>
    </xf>
    <xf numFmtId="4" fontId="69" fillId="59" borderId="73" applyNumberFormat="0" applyProtection="0">
      <alignment horizontal="left" vertical="center" indent="1"/>
    </xf>
    <xf numFmtId="0" fontId="69" fillId="59" borderId="73" applyNumberFormat="0" applyProtection="0">
      <alignment horizontal="left" vertical="top" indent="1"/>
    </xf>
    <xf numFmtId="0" fontId="69" fillId="59" borderId="73" applyNumberFormat="0" applyProtection="0">
      <alignment horizontal="left" vertical="top" indent="1"/>
    </xf>
    <xf numFmtId="0" fontId="69" fillId="59" borderId="73" applyNumberFormat="0" applyProtection="0">
      <alignment horizontal="left" vertical="top" indent="1"/>
    </xf>
    <xf numFmtId="4" fontId="33" fillId="4" borderId="73" applyNumberFormat="0" applyProtection="0">
      <alignment horizontal="right" vertical="center"/>
    </xf>
    <xf numFmtId="4" fontId="33" fillId="4" borderId="73" applyNumberFormat="0" applyProtection="0">
      <alignment horizontal="right" vertical="center"/>
    </xf>
    <xf numFmtId="4" fontId="33" fillId="4" borderId="73" applyNumberFormat="0" applyProtection="0">
      <alignment horizontal="right" vertical="center"/>
    </xf>
    <xf numFmtId="4" fontId="33" fillId="10" borderId="73" applyNumberFormat="0" applyProtection="0">
      <alignment horizontal="right" vertical="center"/>
    </xf>
    <xf numFmtId="4" fontId="33" fillId="10" borderId="73" applyNumberFormat="0" applyProtection="0">
      <alignment horizontal="right" vertical="center"/>
    </xf>
    <xf numFmtId="4" fontId="33" fillId="10" borderId="73" applyNumberFormat="0" applyProtection="0">
      <alignment horizontal="right" vertical="center"/>
    </xf>
    <xf numFmtId="4" fontId="33" fillId="18" borderId="73" applyNumberFormat="0" applyProtection="0">
      <alignment horizontal="right" vertical="center"/>
    </xf>
    <xf numFmtId="4" fontId="33" fillId="18" borderId="73" applyNumberFormat="0" applyProtection="0">
      <alignment horizontal="right" vertical="center"/>
    </xf>
    <xf numFmtId="4" fontId="33" fillId="18" borderId="73" applyNumberFormat="0" applyProtection="0">
      <alignment horizontal="right" vertical="center"/>
    </xf>
    <xf numFmtId="4" fontId="33" fillId="12" borderId="73" applyNumberFormat="0" applyProtection="0">
      <alignment horizontal="right" vertical="center"/>
    </xf>
    <xf numFmtId="4" fontId="33" fillId="12" borderId="73" applyNumberFormat="0" applyProtection="0">
      <alignment horizontal="right" vertical="center"/>
    </xf>
    <xf numFmtId="4" fontId="33" fillId="12" borderId="73" applyNumberFormat="0" applyProtection="0">
      <alignment horizontal="right" vertical="center"/>
    </xf>
    <xf numFmtId="4" fontId="33" fillId="16" borderId="73" applyNumberFormat="0" applyProtection="0">
      <alignment horizontal="right" vertical="center"/>
    </xf>
    <xf numFmtId="4" fontId="33" fillId="16" borderId="73" applyNumberFormat="0" applyProtection="0">
      <alignment horizontal="right" vertical="center"/>
    </xf>
    <xf numFmtId="4" fontId="33" fillId="16" borderId="73" applyNumberFormat="0" applyProtection="0">
      <alignment horizontal="right" vertical="center"/>
    </xf>
    <xf numFmtId="4" fontId="33" fillId="20" borderId="73" applyNumberFormat="0" applyProtection="0">
      <alignment horizontal="right" vertical="center"/>
    </xf>
    <xf numFmtId="4" fontId="33" fillId="20" borderId="73" applyNumberFormat="0" applyProtection="0">
      <alignment horizontal="right" vertical="center"/>
    </xf>
    <xf numFmtId="4" fontId="33" fillId="20" borderId="73" applyNumberFormat="0" applyProtection="0">
      <alignment horizontal="right" vertical="center"/>
    </xf>
    <xf numFmtId="4" fontId="33" fillId="19" borderId="73" applyNumberFormat="0" applyProtection="0">
      <alignment horizontal="right" vertical="center"/>
    </xf>
    <xf numFmtId="4" fontId="33" fillId="19" borderId="73" applyNumberFormat="0" applyProtection="0">
      <alignment horizontal="right" vertical="center"/>
    </xf>
    <xf numFmtId="4" fontId="33" fillId="19" borderId="73" applyNumberFormat="0" applyProtection="0">
      <alignment horizontal="right" vertical="center"/>
    </xf>
    <xf numFmtId="4" fontId="33" fillId="78" borderId="73" applyNumberFormat="0" applyProtection="0">
      <alignment horizontal="right" vertical="center"/>
    </xf>
    <xf numFmtId="4" fontId="33" fillId="78" borderId="73" applyNumberFormat="0" applyProtection="0">
      <alignment horizontal="right" vertical="center"/>
    </xf>
    <xf numFmtId="4" fontId="33" fillId="78" borderId="73" applyNumberFormat="0" applyProtection="0">
      <alignment horizontal="right" vertical="center"/>
    </xf>
    <xf numFmtId="4" fontId="33" fillId="11" borderId="73" applyNumberFormat="0" applyProtection="0">
      <alignment horizontal="right" vertical="center"/>
    </xf>
    <xf numFmtId="4" fontId="33" fillId="11" borderId="73" applyNumberFormat="0" applyProtection="0">
      <alignment horizontal="right" vertical="center"/>
    </xf>
    <xf numFmtId="4" fontId="33" fillId="11" borderId="73" applyNumberFormat="0" applyProtection="0">
      <alignment horizontal="right" vertical="center"/>
    </xf>
    <xf numFmtId="4" fontId="33" fillId="82" borderId="73" applyNumberFormat="0" applyProtection="0">
      <alignment horizontal="right" vertical="center"/>
    </xf>
    <xf numFmtId="4" fontId="33" fillId="82" borderId="73" applyNumberFormat="0" applyProtection="0">
      <alignment horizontal="right" vertical="center"/>
    </xf>
    <xf numFmtId="4" fontId="33" fillId="82" borderId="73" applyNumberFormat="0" applyProtection="0">
      <alignment horizontal="right" vertical="center"/>
    </xf>
    <xf numFmtId="0" fontId="4" fillId="81" borderId="73" applyNumberFormat="0" applyProtection="0">
      <alignment horizontal="left" vertical="center" indent="1"/>
    </xf>
    <xf numFmtId="0" fontId="4" fillId="81" borderId="73" applyNumberFormat="0" applyProtection="0">
      <alignment horizontal="left" vertical="center" indent="1"/>
    </xf>
    <xf numFmtId="0" fontId="4" fillId="81" borderId="73" applyNumberFormat="0" applyProtection="0">
      <alignment horizontal="left" vertical="center" indent="1"/>
    </xf>
    <xf numFmtId="0" fontId="4" fillId="81" borderId="73" applyNumberFormat="0" applyProtection="0">
      <alignment horizontal="left" vertical="top" indent="1"/>
    </xf>
    <xf numFmtId="0" fontId="4" fillId="81" borderId="73" applyNumberFormat="0" applyProtection="0">
      <alignment horizontal="left" vertical="top" indent="1"/>
    </xf>
    <xf numFmtId="0" fontId="4" fillId="81" borderId="73" applyNumberFormat="0" applyProtection="0">
      <alignment horizontal="left" vertical="top" indent="1"/>
    </xf>
    <xf numFmtId="0" fontId="4" fillId="65" borderId="73" applyNumberFormat="0" applyProtection="0">
      <alignment horizontal="left" vertical="center" indent="1"/>
    </xf>
    <xf numFmtId="0" fontId="4" fillId="65" borderId="73" applyNumberFormat="0" applyProtection="0">
      <alignment horizontal="left" vertical="center" indent="1"/>
    </xf>
    <xf numFmtId="0" fontId="4" fillId="65" borderId="73" applyNumberFormat="0" applyProtection="0">
      <alignment horizontal="left" vertical="center" indent="1"/>
    </xf>
    <xf numFmtId="0" fontId="4" fillId="65" borderId="73" applyNumberFormat="0" applyProtection="0">
      <alignment horizontal="left" vertical="top" indent="1"/>
    </xf>
    <xf numFmtId="0" fontId="4" fillId="65" borderId="73" applyNumberFormat="0" applyProtection="0">
      <alignment horizontal="left" vertical="top" indent="1"/>
    </xf>
    <xf numFmtId="0" fontId="4" fillId="65" borderId="73" applyNumberFormat="0" applyProtection="0">
      <alignment horizontal="left" vertical="top" indent="1"/>
    </xf>
    <xf numFmtId="0" fontId="4" fillId="61" borderId="73" applyNumberFormat="0" applyProtection="0">
      <alignment horizontal="left" vertical="center" indent="1"/>
    </xf>
    <xf numFmtId="0" fontId="4" fillId="61" borderId="73" applyNumberFormat="0" applyProtection="0">
      <alignment horizontal="left" vertical="center" indent="1"/>
    </xf>
    <xf numFmtId="0" fontId="4" fillId="61" borderId="73" applyNumberFormat="0" applyProtection="0">
      <alignment horizontal="left" vertical="center" indent="1"/>
    </xf>
    <xf numFmtId="0" fontId="4" fillId="61" borderId="73" applyNumberFormat="0" applyProtection="0">
      <alignment horizontal="left" vertical="top" indent="1"/>
    </xf>
    <xf numFmtId="0" fontId="4" fillId="61" borderId="73" applyNumberFormat="0" applyProtection="0">
      <alignment horizontal="left" vertical="top" indent="1"/>
    </xf>
    <xf numFmtId="0" fontId="4" fillId="61" borderId="73" applyNumberFormat="0" applyProtection="0">
      <alignment horizontal="left" vertical="top" indent="1"/>
    </xf>
    <xf numFmtId="0" fontId="4" fillId="62" borderId="73" applyNumberFormat="0" applyProtection="0">
      <alignment horizontal="left" vertical="center" indent="1"/>
    </xf>
    <xf numFmtId="0" fontId="4" fillId="62" borderId="73" applyNumberFormat="0" applyProtection="0">
      <alignment horizontal="left" vertical="center" indent="1"/>
    </xf>
    <xf numFmtId="0" fontId="4" fillId="62" borderId="73" applyNumberFormat="0" applyProtection="0">
      <alignment horizontal="left" vertical="center" indent="1"/>
    </xf>
    <xf numFmtId="0" fontId="4" fillId="62" borderId="73" applyNumberFormat="0" applyProtection="0">
      <alignment horizontal="left" vertical="top" indent="1"/>
    </xf>
    <xf numFmtId="0" fontId="4" fillId="62" borderId="73" applyNumberFormat="0" applyProtection="0">
      <alignment horizontal="left" vertical="top" indent="1"/>
    </xf>
    <xf numFmtId="0" fontId="4" fillId="62" borderId="73" applyNumberFormat="0" applyProtection="0">
      <alignment horizontal="left" vertical="top" indent="1"/>
    </xf>
    <xf numFmtId="4" fontId="33" fillId="64" borderId="73" applyNumberFormat="0" applyProtection="0">
      <alignment vertical="center"/>
    </xf>
    <xf numFmtId="4" fontId="33" fillId="64" borderId="73" applyNumberFormat="0" applyProtection="0">
      <alignment vertical="center"/>
    </xf>
    <xf numFmtId="4" fontId="33" fillId="64" borderId="73" applyNumberFormat="0" applyProtection="0">
      <alignment vertical="center"/>
    </xf>
    <xf numFmtId="4" fontId="95" fillId="64" borderId="73" applyNumberFormat="0" applyProtection="0">
      <alignment vertical="center"/>
    </xf>
    <xf numFmtId="4" fontId="95" fillId="64" borderId="73" applyNumberFormat="0" applyProtection="0">
      <alignment vertical="center"/>
    </xf>
    <xf numFmtId="4" fontId="95" fillId="64" borderId="73" applyNumberFormat="0" applyProtection="0">
      <alignment vertical="center"/>
    </xf>
    <xf numFmtId="4" fontId="33" fillId="64" borderId="73" applyNumberFormat="0" applyProtection="0">
      <alignment horizontal="left" vertical="center" indent="1"/>
    </xf>
    <xf numFmtId="4" fontId="33" fillId="64" borderId="73" applyNumberFormat="0" applyProtection="0">
      <alignment horizontal="left" vertical="center" indent="1"/>
    </xf>
    <xf numFmtId="4" fontId="33" fillId="64" borderId="73" applyNumberFormat="0" applyProtection="0">
      <alignment horizontal="left" vertical="center" indent="1"/>
    </xf>
    <xf numFmtId="0" fontId="33" fillId="64" borderId="73" applyNumberFormat="0" applyProtection="0">
      <alignment horizontal="left" vertical="top" indent="1"/>
    </xf>
    <xf numFmtId="0" fontId="33" fillId="64" borderId="73" applyNumberFormat="0" applyProtection="0">
      <alignment horizontal="left" vertical="top" indent="1"/>
    </xf>
    <xf numFmtId="0" fontId="33" fillId="64" borderId="73" applyNumberFormat="0" applyProtection="0">
      <alignment horizontal="left" vertical="top" indent="1"/>
    </xf>
    <xf numFmtId="4" fontId="33" fillId="80" borderId="73" applyNumberFormat="0" applyProtection="0">
      <alignment horizontal="right" vertical="center"/>
    </xf>
    <xf numFmtId="4" fontId="33" fillId="80" borderId="73" applyNumberFormat="0" applyProtection="0">
      <alignment horizontal="right" vertical="center"/>
    </xf>
    <xf numFmtId="4" fontId="33" fillId="80" borderId="73" applyNumberFormat="0" applyProtection="0">
      <alignment horizontal="right" vertical="center"/>
    </xf>
    <xf numFmtId="4" fontId="95" fillId="80" borderId="73" applyNumberFormat="0" applyProtection="0">
      <alignment horizontal="right" vertical="center"/>
    </xf>
    <xf numFmtId="4" fontId="95" fillId="80" borderId="73" applyNumberFormat="0" applyProtection="0">
      <alignment horizontal="right" vertical="center"/>
    </xf>
    <xf numFmtId="4" fontId="95" fillId="80" borderId="73" applyNumberFormat="0" applyProtection="0">
      <alignment horizontal="right" vertical="center"/>
    </xf>
    <xf numFmtId="4" fontId="33" fillId="82" borderId="73" applyNumberFormat="0" applyProtection="0">
      <alignment horizontal="left" vertical="center" indent="1"/>
    </xf>
    <xf numFmtId="4" fontId="33" fillId="82" borderId="73" applyNumberFormat="0" applyProtection="0">
      <alignment horizontal="left" vertical="center" indent="1"/>
    </xf>
    <xf numFmtId="4" fontId="33" fillId="82" borderId="73" applyNumberFormat="0" applyProtection="0">
      <alignment horizontal="left" vertical="center" indent="1"/>
    </xf>
    <xf numFmtId="0" fontId="33" fillId="65" borderId="73" applyNumberFormat="0" applyProtection="0">
      <alignment horizontal="left" vertical="top" indent="1"/>
    </xf>
    <xf numFmtId="0" fontId="33" fillId="65" borderId="73" applyNumberFormat="0" applyProtection="0">
      <alignment horizontal="left" vertical="top" indent="1"/>
    </xf>
    <xf numFmtId="0" fontId="33" fillId="65" borderId="73" applyNumberFormat="0" applyProtection="0">
      <alignment horizontal="left" vertical="top" indent="1"/>
    </xf>
    <xf numFmtId="4" fontId="59" fillId="80" borderId="73" applyNumberFormat="0" applyProtection="0">
      <alignment horizontal="right" vertical="center"/>
    </xf>
    <xf numFmtId="4" fontId="59" fillId="80" borderId="73" applyNumberFormat="0" applyProtection="0">
      <alignment horizontal="right" vertical="center"/>
    </xf>
    <xf numFmtId="4" fontId="59" fillId="80" borderId="73" applyNumberFormat="0" applyProtection="0">
      <alignment horizontal="right" vertical="center"/>
    </xf>
    <xf numFmtId="0" fontId="9" fillId="21" borderId="126" applyNumberFormat="0" applyAlignment="0" applyProtection="0"/>
    <xf numFmtId="0" fontId="21" fillId="0" borderId="129" applyNumberFormat="0" applyFill="0" applyAlignment="0" applyProtection="0"/>
    <xf numFmtId="0" fontId="21" fillId="0" borderId="129" applyNumberFormat="0" applyFill="0" applyAlignment="0" applyProtection="0"/>
    <xf numFmtId="0" fontId="16" fillId="8" borderId="126" applyNumberFormat="0" applyAlignment="0" applyProtection="0"/>
    <xf numFmtId="0" fontId="19" fillId="21" borderId="128" applyNumberFormat="0" applyAlignment="0" applyProtection="0"/>
    <xf numFmtId="0" fontId="3" fillId="24" borderId="127" applyNumberFormat="0" applyFont="0" applyAlignment="0" applyProtection="0"/>
    <xf numFmtId="0" fontId="21" fillId="0" borderId="129" applyNumberFormat="0" applyFill="0" applyAlignment="0" applyProtection="0"/>
    <xf numFmtId="0" fontId="21" fillId="0" borderId="129" applyNumberFormat="0" applyFill="0" applyAlignment="0" applyProtection="0"/>
    <xf numFmtId="0" fontId="21" fillId="0" borderId="129" applyNumberFormat="0" applyFill="0" applyAlignment="0" applyProtection="0"/>
    <xf numFmtId="0" fontId="4" fillId="99" borderId="128" applyNumberFormat="0" applyProtection="0">
      <alignment horizontal="left" vertical="center" wrapText="1"/>
    </xf>
    <xf numFmtId="4" fontId="33" fillId="59" borderId="128" applyNumberFormat="0" applyProtection="0">
      <alignment horizontal="left" vertical="center" indent="1"/>
    </xf>
    <xf numFmtId="4" fontId="33" fillId="59" borderId="128" applyNumberFormat="0" applyProtection="0">
      <alignment horizontal="left" vertical="center" indent="1"/>
    </xf>
    <xf numFmtId="4" fontId="95" fillId="59" borderId="128" applyNumberFormat="0" applyProtection="0">
      <alignment vertical="center"/>
    </xf>
    <xf numFmtId="4" fontId="33" fillId="59" borderId="128" applyNumberFormat="0" applyProtection="0">
      <alignment vertical="center"/>
    </xf>
    <xf numFmtId="0" fontId="4" fillId="106" borderId="128" applyNumberFormat="0" applyProtection="0">
      <alignment horizontal="left" vertical="center" wrapText="1" indent="2"/>
    </xf>
    <xf numFmtId="4" fontId="33" fillId="101" borderId="128" applyNumberFormat="0" applyProtection="0">
      <alignment horizontal="right" vertical="center"/>
    </xf>
    <xf numFmtId="4" fontId="33" fillId="102" borderId="128" applyNumberFormat="0" applyProtection="0">
      <alignment horizontal="right" vertical="center"/>
    </xf>
    <xf numFmtId="0" fontId="4" fillId="107" borderId="128" applyNumberFormat="0" applyProtection="0">
      <alignment horizontal="left" vertical="center" indent="1"/>
    </xf>
    <xf numFmtId="4" fontId="33" fillId="103" borderId="128" applyNumberFormat="0" applyProtection="0">
      <alignment horizontal="right" vertical="center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106" borderId="128" applyNumberFormat="0" applyProtection="0">
      <alignment horizontal="left" vertical="center" wrapText="1" indent="2"/>
    </xf>
    <xf numFmtId="0" fontId="4" fillId="106" borderId="128" applyNumberFormat="0" applyProtection="0">
      <alignment horizontal="left" vertical="center" wrapText="1" indent="2"/>
    </xf>
    <xf numFmtId="0" fontId="4" fillId="106" borderId="128" applyNumberFormat="0" applyProtection="0">
      <alignment horizontal="left" vertical="center" indent="1"/>
    </xf>
    <xf numFmtId="4" fontId="33" fillId="106" borderId="128" applyNumberFormat="0" applyProtection="0">
      <alignment horizontal="left" vertical="center" indent="1"/>
    </xf>
    <xf numFmtId="4" fontId="33" fillId="105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4" fontId="33" fillId="103" borderId="128" applyNumberFormat="0" applyProtection="0">
      <alignment horizontal="right" vertical="center"/>
    </xf>
    <xf numFmtId="4" fontId="33" fillId="59" borderId="128" applyNumberFormat="0" applyProtection="0">
      <alignment vertical="center"/>
    </xf>
    <xf numFmtId="0" fontId="4" fillId="99" borderId="128" applyNumberFormat="0" applyProtection="0">
      <alignment horizontal="left" vertical="center" wrapText="1"/>
    </xf>
    <xf numFmtId="0" fontId="4" fillId="99" borderId="128" applyNumberFormat="0" applyProtection="0">
      <alignment horizontal="left" vertical="center" wrapText="1"/>
    </xf>
    <xf numFmtId="4" fontId="33" fillId="97" borderId="128" applyNumberFormat="0" applyProtection="0">
      <alignment horizontal="right" vertical="center"/>
    </xf>
    <xf numFmtId="4" fontId="33" fillId="105" borderId="100" applyNumberFormat="0" applyProtection="0">
      <alignment horizontal="left" vertical="center" indent="1"/>
    </xf>
    <xf numFmtId="4" fontId="33" fillId="105" borderId="100" applyNumberFormat="0" applyProtection="0">
      <alignment horizontal="left" vertical="center" indent="1"/>
    </xf>
    <xf numFmtId="0" fontId="16" fillId="8" borderId="126" applyNumberFormat="0" applyAlignment="0" applyProtection="0"/>
    <xf numFmtId="4" fontId="33" fillId="105" borderId="128" applyNumberFormat="0" applyProtection="0">
      <alignment horizontal="left" vertical="center" indent="1"/>
    </xf>
    <xf numFmtId="0" fontId="4" fillId="106" borderId="128" applyNumberFormat="0" applyProtection="0">
      <alignment horizontal="left" vertical="center" wrapText="1" indent="2"/>
    </xf>
    <xf numFmtId="0" fontId="4" fillId="106" borderId="128" applyNumberFormat="0" applyProtection="0">
      <alignment horizontal="left" vertical="center" wrapText="1" indent="2"/>
    </xf>
    <xf numFmtId="0" fontId="4" fillId="107" borderId="128" applyNumberFormat="0" applyProtection="0">
      <alignment horizontal="left" vertical="center" wrapText="1" indent="2"/>
    </xf>
    <xf numFmtId="0" fontId="4" fillId="107" borderId="128" applyNumberFormat="0" applyProtection="0">
      <alignment horizontal="left" vertical="center" indent="1"/>
    </xf>
    <xf numFmtId="4" fontId="33" fillId="96" borderId="128" applyNumberFormat="0" applyProtection="0">
      <alignment horizontal="right" vertical="center"/>
    </xf>
    <xf numFmtId="4" fontId="33" fillId="105" borderId="128" applyNumberFormat="0" applyProtection="0">
      <alignment horizontal="left" vertical="center" indent="1"/>
    </xf>
    <xf numFmtId="0" fontId="4" fillId="107" borderId="128" applyNumberFormat="0" applyProtection="0">
      <alignment horizontal="left" vertical="center" indent="1"/>
    </xf>
    <xf numFmtId="4" fontId="33" fillId="97" borderId="128" applyNumberFormat="0" applyProtection="0">
      <alignment horizontal="right" vertical="center"/>
    </xf>
    <xf numFmtId="4" fontId="33" fillId="106" borderId="128" applyNumberFormat="0" applyProtection="0">
      <alignment horizontal="left" vertical="center" indent="1"/>
    </xf>
    <xf numFmtId="4" fontId="33" fillId="95" borderId="128" applyNumberFormat="0" applyProtection="0">
      <alignment horizontal="right" vertical="center"/>
    </xf>
    <xf numFmtId="0" fontId="4" fillId="107" borderId="128" applyNumberFormat="0" applyProtection="0">
      <alignment horizontal="left" vertical="center" indent="1"/>
    </xf>
    <xf numFmtId="4" fontId="33" fillId="59" borderId="128" applyNumberFormat="0" applyProtection="0">
      <alignment vertical="center"/>
    </xf>
    <xf numFmtId="4" fontId="95" fillId="59" borderId="128" applyNumberFormat="0" applyProtection="0">
      <alignment vertical="center"/>
    </xf>
    <xf numFmtId="4" fontId="33" fillId="59" borderId="128" applyNumberFormat="0" applyProtection="0">
      <alignment horizontal="left" vertical="center" indent="1"/>
    </xf>
    <xf numFmtId="4" fontId="33" fillId="5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wrapText="1"/>
    </xf>
    <xf numFmtId="0" fontId="4" fillId="99" borderId="128" applyNumberFormat="0" applyProtection="0">
      <alignment horizontal="left" vertical="center" wrapText="1"/>
    </xf>
    <xf numFmtId="0" fontId="4" fillId="99" borderId="128" applyNumberFormat="0" applyProtection="0">
      <alignment horizontal="left" vertical="center" wrapText="1" indent="1"/>
    </xf>
    <xf numFmtId="0" fontId="4" fillId="99" borderId="128" applyNumberFormat="0" applyProtection="0">
      <alignment horizontal="left" vertical="center" wrapText="1" indent="1"/>
    </xf>
    <xf numFmtId="0" fontId="4" fillId="99" borderId="128" applyNumberFormat="0" applyProtection="0">
      <alignment horizontal="left" vertical="center" wrapText="1"/>
    </xf>
    <xf numFmtId="4" fontId="33" fillId="100" borderId="128" applyNumberFormat="0" applyProtection="0">
      <alignment horizontal="right" vertical="center"/>
    </xf>
    <xf numFmtId="4" fontId="33" fillId="95" borderId="128" applyNumberFormat="0" applyProtection="0">
      <alignment horizontal="right" vertical="center"/>
    </xf>
    <xf numFmtId="4" fontId="33" fillId="98" borderId="128" applyNumberFormat="0" applyProtection="0">
      <alignment horizontal="right" vertical="center"/>
    </xf>
    <xf numFmtId="4" fontId="33" fillId="101" borderId="128" applyNumberFormat="0" applyProtection="0">
      <alignment horizontal="right" vertical="center"/>
    </xf>
    <xf numFmtId="4" fontId="33" fillId="102" borderId="128" applyNumberFormat="0" applyProtection="0">
      <alignment horizontal="right" vertical="center"/>
    </xf>
    <xf numFmtId="4" fontId="33" fillId="103" borderId="128" applyNumberFormat="0" applyProtection="0">
      <alignment horizontal="right" vertical="center"/>
    </xf>
    <xf numFmtId="4" fontId="33" fillId="96" borderId="128" applyNumberFormat="0" applyProtection="0">
      <alignment horizontal="right" vertical="center"/>
    </xf>
    <xf numFmtId="4" fontId="33" fillId="97" borderId="128" applyNumberFormat="0" applyProtection="0">
      <alignment horizontal="right" vertical="center"/>
    </xf>
    <xf numFmtId="4" fontId="33" fillId="94" borderId="128" applyNumberFormat="0" applyProtection="0">
      <alignment horizontal="right" vertical="center"/>
    </xf>
    <xf numFmtId="4" fontId="69" fillId="104" borderId="128" applyNumberFormat="0" applyProtection="0">
      <alignment horizontal="left" vertical="center" indent="1"/>
    </xf>
    <xf numFmtId="4" fontId="33" fillId="105" borderId="100" applyNumberFormat="0" applyProtection="0">
      <alignment horizontal="left" vertical="center" indent="1"/>
    </xf>
    <xf numFmtId="0" fontId="4" fillId="107" borderId="128" applyNumberFormat="0" applyProtection="0">
      <alignment horizontal="left" vertical="center" wrapText="1" indent="2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4" fontId="33" fillId="105" borderId="128" applyNumberFormat="0" applyProtection="0">
      <alignment horizontal="left" vertical="center" indent="1"/>
    </xf>
    <xf numFmtId="4" fontId="33" fillId="105" borderId="128" applyNumberFormat="0" applyProtection="0">
      <alignment horizontal="left" vertical="center" indent="1"/>
    </xf>
    <xf numFmtId="4" fontId="33" fillId="106" borderId="128" applyNumberFormat="0" applyProtection="0">
      <alignment horizontal="left" vertical="center" indent="1"/>
    </xf>
    <xf numFmtId="4" fontId="33" fillId="106" borderId="128" applyNumberFormat="0" applyProtection="0">
      <alignment horizontal="left" vertical="center" indent="1"/>
    </xf>
    <xf numFmtId="0" fontId="4" fillId="106" borderId="128" applyNumberFormat="0" applyProtection="0">
      <alignment horizontal="left" vertical="center" indent="1"/>
    </xf>
    <xf numFmtId="0" fontId="4" fillId="106" borderId="128" applyNumberFormat="0" applyProtection="0">
      <alignment horizontal="left" vertical="center" indent="1"/>
    </xf>
    <xf numFmtId="0" fontId="4" fillId="106" borderId="128" applyNumberFormat="0" applyProtection="0">
      <alignment horizontal="left" vertical="center" indent="1"/>
    </xf>
    <xf numFmtId="0" fontId="4" fillId="106" borderId="128" applyNumberFormat="0" applyProtection="0">
      <alignment horizontal="left" vertical="center" wrapText="1" indent="2"/>
    </xf>
    <xf numFmtId="0" fontId="4" fillId="106" borderId="128" applyNumberFormat="0" applyProtection="0">
      <alignment horizontal="left" vertical="center" wrapText="1" indent="2"/>
    </xf>
    <xf numFmtId="0" fontId="4" fillId="106" borderId="128" applyNumberFormat="0" applyProtection="0">
      <alignment horizontal="left" vertical="center" wrapText="1" indent="2"/>
    </xf>
    <xf numFmtId="0" fontId="4" fillId="107" borderId="128" applyNumberFormat="0" applyProtection="0">
      <alignment horizontal="left" vertical="center" indent="1"/>
    </xf>
    <xf numFmtId="0" fontId="4" fillId="107" borderId="128" applyNumberFormat="0" applyProtection="0">
      <alignment horizontal="left" vertical="center" indent="1"/>
    </xf>
    <xf numFmtId="0" fontId="4" fillId="107" borderId="128" applyNumberFormat="0" applyProtection="0">
      <alignment horizontal="left" vertical="center" indent="1"/>
    </xf>
    <xf numFmtId="0" fontId="4" fillId="107" borderId="128" applyNumberFormat="0" applyProtection="0">
      <alignment horizontal="left" vertical="center" wrapText="1" indent="2"/>
    </xf>
    <xf numFmtId="0" fontId="4" fillId="107" borderId="128" applyNumberFormat="0" applyProtection="0">
      <alignment horizontal="left" vertical="center" wrapText="1" indent="2"/>
    </xf>
    <xf numFmtId="0" fontId="4" fillId="107" borderId="128" applyNumberFormat="0" applyProtection="0">
      <alignment horizontal="left" vertical="center" wrapText="1" indent="2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107" borderId="128" applyNumberFormat="0" applyProtection="0">
      <alignment horizontal="left" vertical="center" wrapText="1" indent="2"/>
    </xf>
    <xf numFmtId="4" fontId="33" fillId="64" borderId="128" applyNumberFormat="0" applyProtection="0">
      <alignment vertical="center"/>
    </xf>
    <xf numFmtId="4" fontId="95" fillId="64" borderId="128" applyNumberFormat="0" applyProtection="0">
      <alignment vertical="center"/>
    </xf>
    <xf numFmtId="4" fontId="33" fillId="64" borderId="128" applyNumberFormat="0" applyProtection="0">
      <alignment horizontal="left" vertical="center" indent="1"/>
    </xf>
    <xf numFmtId="4" fontId="33" fillId="64" borderId="128" applyNumberFormat="0" applyProtection="0">
      <alignment horizontal="left" vertical="center" indent="1"/>
    </xf>
    <xf numFmtId="4" fontId="33" fillId="105" borderId="128" applyNumberFormat="0" applyProtection="0">
      <alignment horizontal="right" vertical="center"/>
    </xf>
    <xf numFmtId="4" fontId="33" fillId="105" borderId="128" applyNumberFormat="0" applyProtection="0">
      <alignment horizontal="right" vertical="center"/>
    </xf>
    <xf numFmtId="4" fontId="95" fillId="105" borderId="128" applyNumberFormat="0" applyProtection="0">
      <alignment horizontal="right" vertical="center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4" fontId="59" fillId="105" borderId="128" applyNumberFormat="0" applyProtection="0">
      <alignment horizontal="right" vertical="center"/>
    </xf>
    <xf numFmtId="0" fontId="4" fillId="99" borderId="128" applyNumberFormat="0" applyProtection="0">
      <alignment horizontal="left" vertical="center" indent="1"/>
    </xf>
    <xf numFmtId="0" fontId="4" fillId="106" borderId="128" applyNumberFormat="0" applyProtection="0">
      <alignment horizontal="left" vertical="center" indent="1"/>
    </xf>
    <xf numFmtId="4" fontId="33" fillId="106" borderId="128" applyNumberFormat="0" applyProtection="0">
      <alignment horizontal="left" vertical="center" indent="1"/>
    </xf>
    <xf numFmtId="0" fontId="16" fillId="8" borderId="126" applyNumberFormat="0" applyAlignment="0" applyProtection="0"/>
    <xf numFmtId="0" fontId="4" fillId="106" borderId="128" applyNumberFormat="0" applyProtection="0">
      <alignment horizontal="left" vertical="center" wrapText="1" indent="2"/>
    </xf>
    <xf numFmtId="0" fontId="4" fillId="106" borderId="128" applyNumberFormat="0" applyProtection="0">
      <alignment horizontal="left" vertical="center" indent="1"/>
    </xf>
    <xf numFmtId="0" fontId="9" fillId="21" borderId="126" applyNumberFormat="0" applyAlignment="0" applyProtection="0"/>
    <xf numFmtId="0" fontId="10" fillId="22" borderId="120" applyNumberFormat="0" applyAlignment="0" applyProtection="0"/>
    <xf numFmtId="0" fontId="13" fillId="0" borderId="101" applyNumberFormat="0" applyFill="0" applyAlignment="0" applyProtection="0"/>
    <xf numFmtId="0" fontId="14" fillId="0" borderId="104" applyNumberFormat="0" applyFill="0" applyAlignment="0" applyProtection="0"/>
    <xf numFmtId="0" fontId="15" fillId="0" borderId="125" applyNumberFormat="0" applyFill="0" applyAlignment="0" applyProtection="0"/>
    <xf numFmtId="0" fontId="16" fillId="8" borderId="126" applyNumberFormat="0" applyAlignment="0" applyProtection="0"/>
    <xf numFmtId="0" fontId="3" fillId="24" borderId="127" applyNumberFormat="0" applyFont="0" applyAlignment="0" applyProtection="0"/>
    <xf numFmtId="0" fontId="19" fillId="21" borderId="128" applyNumberFormat="0" applyAlignment="0" applyProtection="0"/>
    <xf numFmtId="0" fontId="21" fillId="0" borderId="129" applyNumberFormat="0" applyFill="0" applyAlignment="0" applyProtection="0"/>
    <xf numFmtId="0" fontId="4" fillId="99" borderId="128" applyNumberFormat="0" applyProtection="0">
      <alignment horizontal="left" vertical="center" indent="1"/>
    </xf>
    <xf numFmtId="0" fontId="4" fillId="106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wrapText="1"/>
    </xf>
    <xf numFmtId="0" fontId="4" fillId="99" borderId="128" applyNumberFormat="0" applyProtection="0">
      <alignment horizontal="left" vertical="center" wrapText="1" indent="1"/>
    </xf>
    <xf numFmtId="0" fontId="4" fillId="99" borderId="128" applyNumberFormat="0" applyProtection="0">
      <alignment horizontal="left" vertical="center" wrapText="1" indent="1"/>
    </xf>
    <xf numFmtId="0" fontId="4" fillId="99" borderId="128" applyNumberFormat="0" applyProtection="0">
      <alignment horizontal="left" vertical="center" wrapText="1"/>
    </xf>
    <xf numFmtId="4" fontId="33" fillId="100" borderId="128" applyNumberFormat="0" applyProtection="0">
      <alignment horizontal="right" vertical="center"/>
    </xf>
    <xf numFmtId="4" fontId="33" fillId="95" borderId="128" applyNumberFormat="0" applyProtection="0">
      <alignment horizontal="right" vertical="center"/>
    </xf>
    <xf numFmtId="4" fontId="33" fillId="98" borderId="128" applyNumberFormat="0" applyProtection="0">
      <alignment horizontal="right" vertical="center"/>
    </xf>
    <xf numFmtId="4" fontId="33" fillId="101" borderId="128" applyNumberFormat="0" applyProtection="0">
      <alignment horizontal="right" vertical="center"/>
    </xf>
    <xf numFmtId="4" fontId="33" fillId="102" borderId="128" applyNumberFormat="0" applyProtection="0">
      <alignment horizontal="right" vertical="center"/>
    </xf>
    <xf numFmtId="4" fontId="33" fillId="103" borderId="128" applyNumberFormat="0" applyProtection="0">
      <alignment horizontal="right" vertical="center"/>
    </xf>
    <xf numFmtId="4" fontId="33" fillId="96" borderId="128" applyNumberFormat="0" applyProtection="0">
      <alignment horizontal="right" vertical="center"/>
    </xf>
    <xf numFmtId="4" fontId="33" fillId="97" borderId="128" applyNumberFormat="0" applyProtection="0">
      <alignment horizontal="right" vertical="center"/>
    </xf>
    <xf numFmtId="4" fontId="33" fillId="94" borderId="128" applyNumberFormat="0" applyProtection="0">
      <alignment horizontal="right" vertical="center"/>
    </xf>
    <xf numFmtId="4" fontId="69" fillId="104" borderId="128" applyNumberFormat="0" applyProtection="0">
      <alignment horizontal="left" vertical="center" indent="1"/>
    </xf>
    <xf numFmtId="4" fontId="33" fillId="105" borderId="100" applyNumberFormat="0" applyProtection="0">
      <alignment horizontal="left" vertical="center" indent="1"/>
    </xf>
    <xf numFmtId="4" fontId="33" fillId="105" borderId="100" applyNumberFormat="0" applyProtection="0">
      <alignment horizontal="left" vertical="center" indent="1"/>
    </xf>
    <xf numFmtId="0" fontId="4" fillId="107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4" fontId="33" fillId="105" borderId="128" applyNumberFormat="0" applyProtection="0">
      <alignment horizontal="left" vertical="center" indent="1"/>
    </xf>
    <xf numFmtId="4" fontId="33" fillId="105" borderId="128" applyNumberFormat="0" applyProtection="0">
      <alignment horizontal="left" vertical="center" indent="1"/>
    </xf>
    <xf numFmtId="4" fontId="33" fillId="106" borderId="128" applyNumberFormat="0" applyProtection="0">
      <alignment horizontal="left" vertical="center" indent="1"/>
    </xf>
    <xf numFmtId="4" fontId="33" fillId="106" borderId="128" applyNumberFormat="0" applyProtection="0">
      <alignment horizontal="left" vertical="center" indent="1"/>
    </xf>
    <xf numFmtId="0" fontId="4" fillId="106" borderId="128" applyNumberFormat="0" applyProtection="0">
      <alignment horizontal="left" vertical="center" indent="1"/>
    </xf>
    <xf numFmtId="0" fontId="4" fillId="106" borderId="128" applyNumberFormat="0" applyProtection="0">
      <alignment horizontal="left" vertical="center" indent="1"/>
    </xf>
    <xf numFmtId="0" fontId="4" fillId="106" borderId="128" applyNumberFormat="0" applyProtection="0">
      <alignment horizontal="left" vertical="center" indent="1"/>
    </xf>
    <xf numFmtId="0" fontId="4" fillId="106" borderId="128" applyNumberFormat="0" applyProtection="0">
      <alignment horizontal="left" vertical="center" wrapText="1" indent="2"/>
    </xf>
    <xf numFmtId="0" fontId="4" fillId="106" borderId="128" applyNumberFormat="0" applyProtection="0">
      <alignment horizontal="left" vertical="center" wrapText="1" indent="2"/>
    </xf>
    <xf numFmtId="0" fontId="4" fillId="106" borderId="128" applyNumberFormat="0" applyProtection="0">
      <alignment horizontal="left" vertical="center" wrapText="1" indent="2"/>
    </xf>
    <xf numFmtId="0" fontId="4" fillId="107" borderId="128" applyNumberFormat="0" applyProtection="0">
      <alignment horizontal="left" vertical="center" indent="1"/>
    </xf>
    <xf numFmtId="0" fontId="4" fillId="107" borderId="128" applyNumberFormat="0" applyProtection="0">
      <alignment horizontal="left" vertical="center" indent="1"/>
    </xf>
    <xf numFmtId="0" fontId="4" fillId="107" borderId="128" applyNumberFormat="0" applyProtection="0">
      <alignment horizontal="left" vertical="center" indent="1"/>
    </xf>
    <xf numFmtId="0" fontId="4" fillId="107" borderId="128" applyNumberFormat="0" applyProtection="0">
      <alignment horizontal="left" vertical="center" wrapText="1" indent="2"/>
    </xf>
    <xf numFmtId="0" fontId="4" fillId="107" borderId="128" applyNumberFormat="0" applyProtection="0">
      <alignment horizontal="left" vertical="center" wrapText="1" indent="2"/>
    </xf>
    <xf numFmtId="0" fontId="4" fillId="107" borderId="128" applyNumberFormat="0" applyProtection="0">
      <alignment horizontal="left" vertical="center" wrapText="1" indent="2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107" borderId="128" applyNumberFormat="0" applyProtection="0">
      <alignment horizontal="left" vertical="center" wrapText="1" indent="2"/>
    </xf>
    <xf numFmtId="0" fontId="4" fillId="107" borderId="128" applyNumberFormat="0" applyProtection="0">
      <alignment horizontal="left" vertical="center" wrapText="1" indent="2"/>
    </xf>
    <xf numFmtId="4" fontId="33" fillId="64" borderId="128" applyNumberFormat="0" applyProtection="0">
      <alignment vertical="center"/>
    </xf>
    <xf numFmtId="4" fontId="95" fillId="64" borderId="128" applyNumberFormat="0" applyProtection="0">
      <alignment vertical="center"/>
    </xf>
    <xf numFmtId="4" fontId="33" fillId="64" borderId="128" applyNumberFormat="0" applyProtection="0">
      <alignment horizontal="left" vertical="center" indent="1"/>
    </xf>
    <xf numFmtId="4" fontId="33" fillId="64" borderId="128" applyNumberFormat="0" applyProtection="0">
      <alignment horizontal="left" vertical="center" indent="1"/>
    </xf>
    <xf numFmtId="4" fontId="33" fillId="105" borderId="128" applyNumberFormat="0" applyProtection="0">
      <alignment horizontal="right" vertical="center"/>
    </xf>
    <xf numFmtId="4" fontId="33" fillId="105" borderId="128" applyNumberFormat="0" applyProtection="0">
      <alignment horizontal="right" vertical="center"/>
    </xf>
    <xf numFmtId="4" fontId="95" fillId="105" borderId="128" applyNumberFormat="0" applyProtection="0">
      <alignment horizontal="right" vertical="center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107" borderId="128" applyNumberFormat="0" applyProtection="0">
      <alignment horizontal="left" vertical="center" wrapText="1" indent="2"/>
    </xf>
    <xf numFmtId="4" fontId="59" fillId="105" borderId="128" applyNumberFormat="0" applyProtection="0">
      <alignment horizontal="right" vertical="center"/>
    </xf>
    <xf numFmtId="4" fontId="33" fillId="105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wrapText="1" indent="1"/>
    </xf>
    <xf numFmtId="4" fontId="33" fillId="95" borderId="128" applyNumberFormat="0" applyProtection="0">
      <alignment horizontal="right" vertical="center"/>
    </xf>
    <xf numFmtId="4" fontId="69" fillId="104" borderId="128" applyNumberFormat="0" applyProtection="0">
      <alignment horizontal="left" vertical="center" indent="1"/>
    </xf>
    <xf numFmtId="4" fontId="33" fillId="96" borderId="128" applyNumberFormat="0" applyProtection="0">
      <alignment horizontal="right" vertical="center"/>
    </xf>
    <xf numFmtId="0" fontId="16" fillId="8" borderId="126" applyNumberFormat="0" applyAlignment="0" applyProtection="0"/>
    <xf numFmtId="4" fontId="33" fillId="59" borderId="128" applyNumberFormat="0" applyProtection="0">
      <alignment horizontal="left" vertical="center" indent="1"/>
    </xf>
    <xf numFmtId="4" fontId="33" fillId="100" borderId="128" applyNumberFormat="0" applyProtection="0">
      <alignment horizontal="right" vertical="center"/>
    </xf>
    <xf numFmtId="4" fontId="95" fillId="59" borderId="128" applyNumberFormat="0" applyProtection="0">
      <alignment vertical="center"/>
    </xf>
    <xf numFmtId="4" fontId="33" fillId="98" borderId="128" applyNumberFormat="0" applyProtection="0">
      <alignment horizontal="right" vertical="center"/>
    </xf>
    <xf numFmtId="4" fontId="33" fillId="59" borderId="128" applyNumberFormat="0" applyProtection="0">
      <alignment horizontal="left" vertical="center" indent="1"/>
    </xf>
    <xf numFmtId="0" fontId="16" fillId="8" borderId="126" applyNumberFormat="0" applyAlignment="0" applyProtection="0"/>
    <xf numFmtId="0" fontId="4" fillId="106" borderId="128" applyNumberFormat="0" applyProtection="0">
      <alignment horizontal="left" vertical="center" indent="1"/>
    </xf>
    <xf numFmtId="4" fontId="33" fillId="106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wrapText="1" indent="1"/>
    </xf>
    <xf numFmtId="4" fontId="33" fillId="59" borderId="128" applyNumberFormat="0" applyProtection="0">
      <alignment horizontal="left" vertical="center" indent="1"/>
    </xf>
    <xf numFmtId="4" fontId="95" fillId="59" borderId="128" applyNumberFormat="0" applyProtection="0">
      <alignment vertical="center"/>
    </xf>
    <xf numFmtId="0" fontId="4" fillId="99" borderId="128" applyNumberFormat="0" applyProtection="0">
      <alignment horizontal="left" vertical="center" wrapText="1" indent="1"/>
    </xf>
    <xf numFmtId="4" fontId="33" fillId="59" borderId="128" applyNumberFormat="0" applyProtection="0">
      <alignment vertical="center"/>
    </xf>
    <xf numFmtId="0" fontId="4" fillId="99" borderId="128" applyNumberFormat="0" applyProtection="0">
      <alignment horizontal="left" vertical="center" wrapText="1" indent="1"/>
    </xf>
    <xf numFmtId="0" fontId="4" fillId="106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wrapText="1"/>
    </xf>
    <xf numFmtId="0" fontId="4" fillId="107" borderId="128" applyNumberFormat="0" applyProtection="0">
      <alignment horizontal="left" vertical="center" indent="1"/>
    </xf>
    <xf numFmtId="0" fontId="9" fillId="21" borderId="126" applyNumberFormat="0" applyAlignment="0" applyProtection="0"/>
    <xf numFmtId="0" fontId="10" fillId="22" borderId="120" applyNumberFormat="0" applyAlignment="0" applyProtection="0"/>
    <xf numFmtId="0" fontId="13" fillId="0" borderId="101" applyNumberFormat="0" applyFill="0" applyAlignment="0" applyProtection="0"/>
    <xf numFmtId="0" fontId="14" fillId="0" borderId="104" applyNumberFormat="0" applyFill="0" applyAlignment="0" applyProtection="0"/>
    <xf numFmtId="0" fontId="15" fillId="0" borderId="125" applyNumberFormat="0" applyFill="0" applyAlignment="0" applyProtection="0"/>
    <xf numFmtId="0" fontId="16" fillId="8" borderId="126" applyNumberFormat="0" applyAlignment="0" applyProtection="0"/>
    <xf numFmtId="0" fontId="3" fillId="24" borderId="127" applyNumberFormat="0" applyFont="0" applyAlignment="0" applyProtection="0"/>
    <xf numFmtId="0" fontId="19" fillId="21" borderId="128" applyNumberFormat="0" applyAlignment="0" applyProtection="0"/>
    <xf numFmtId="0" fontId="21" fillId="0" borderId="129" applyNumberFormat="0" applyFill="0" applyAlignment="0" applyProtection="0"/>
    <xf numFmtId="4" fontId="69" fillId="104" borderId="128" applyNumberFormat="0" applyProtection="0">
      <alignment horizontal="left" vertical="center" indent="1"/>
    </xf>
    <xf numFmtId="4" fontId="33" fillId="94" borderId="128" applyNumberFormat="0" applyProtection="0">
      <alignment horizontal="right" vertical="center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4" fontId="33" fillId="64" borderId="128" applyNumberFormat="0" applyProtection="0">
      <alignment vertical="center"/>
    </xf>
    <xf numFmtId="4" fontId="95" fillId="64" borderId="128" applyNumberFormat="0" applyProtection="0">
      <alignment vertical="center"/>
    </xf>
    <xf numFmtId="4" fontId="33" fillId="64" borderId="128" applyNumberFormat="0" applyProtection="0">
      <alignment horizontal="left" vertical="center" indent="1"/>
    </xf>
    <xf numFmtId="4" fontId="33" fillId="64" borderId="128" applyNumberFormat="0" applyProtection="0">
      <alignment horizontal="left" vertical="center" indent="1"/>
    </xf>
    <xf numFmtId="4" fontId="33" fillId="105" borderId="128" applyNumberFormat="0" applyProtection="0">
      <alignment horizontal="right" vertical="center"/>
    </xf>
    <xf numFmtId="4" fontId="33" fillId="105" borderId="128" applyNumberFormat="0" applyProtection="0">
      <alignment horizontal="right" vertical="center"/>
    </xf>
    <xf numFmtId="4" fontId="95" fillId="105" borderId="128" applyNumberFormat="0" applyProtection="0">
      <alignment horizontal="right" vertical="center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4" fontId="59" fillId="105" borderId="128" applyNumberFormat="0" applyProtection="0">
      <alignment horizontal="right" vertical="center"/>
    </xf>
    <xf numFmtId="0" fontId="16" fillId="8" borderId="126" applyNumberFormat="0" applyAlignment="0" applyProtection="0"/>
    <xf numFmtId="4" fontId="33" fillId="101" borderId="128" applyNumberFormat="0" applyProtection="0">
      <alignment horizontal="right" vertical="center"/>
    </xf>
    <xf numFmtId="4" fontId="33" fillId="94" borderId="128" applyNumberFormat="0" applyProtection="0">
      <alignment horizontal="right" vertical="center"/>
    </xf>
    <xf numFmtId="0" fontId="16" fillId="8" borderId="126" applyNumberFormat="0" applyAlignment="0" applyProtection="0"/>
    <xf numFmtId="4" fontId="33" fillId="98" borderId="128" applyNumberFormat="0" applyProtection="0">
      <alignment horizontal="right" vertical="center"/>
    </xf>
    <xf numFmtId="4" fontId="33" fillId="102" borderId="128" applyNumberFormat="0" applyProtection="0">
      <alignment horizontal="right" vertical="center"/>
    </xf>
    <xf numFmtId="0" fontId="4" fillId="99" borderId="128" applyNumberFormat="0" applyProtection="0">
      <alignment horizontal="left" vertical="center" wrapText="1"/>
    </xf>
    <xf numFmtId="0" fontId="4" fillId="99" borderId="128" applyNumberFormat="0" applyProtection="0">
      <alignment horizontal="left" vertical="center" wrapText="1"/>
    </xf>
    <xf numFmtId="4" fontId="33" fillId="5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wrapText="1"/>
    </xf>
    <xf numFmtId="4" fontId="33" fillId="100" borderId="128" applyNumberFormat="0" applyProtection="0">
      <alignment horizontal="right" vertical="center"/>
    </xf>
    <xf numFmtId="0" fontId="9" fillId="21" borderId="126" applyNumberFormat="0" applyAlignment="0" applyProtection="0"/>
    <xf numFmtId="0" fontId="10" fillId="22" borderId="120" applyNumberFormat="0" applyAlignment="0" applyProtection="0"/>
    <xf numFmtId="0" fontId="15" fillId="0" borderId="125" applyNumberFormat="0" applyFill="0" applyAlignment="0" applyProtection="0"/>
    <xf numFmtId="0" fontId="16" fillId="8" borderId="126" applyNumberFormat="0" applyAlignment="0" applyProtection="0"/>
    <xf numFmtId="0" fontId="3" fillId="24" borderId="127" applyNumberFormat="0" applyFont="0" applyAlignment="0" applyProtection="0"/>
    <xf numFmtId="0" fontId="19" fillId="21" borderId="128" applyNumberFormat="0" applyAlignment="0" applyProtection="0"/>
    <xf numFmtId="0" fontId="21" fillId="0" borderId="129" applyNumberFormat="0" applyFill="0" applyAlignment="0" applyProtection="0"/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63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4" fontId="33" fillId="64" borderId="128" applyNumberFormat="0" applyProtection="0">
      <alignment vertical="center"/>
    </xf>
    <xf numFmtId="4" fontId="95" fillId="64" borderId="128" applyNumberFormat="0" applyProtection="0">
      <alignment vertical="center"/>
    </xf>
    <xf numFmtId="4" fontId="33" fillId="64" borderId="128" applyNumberFormat="0" applyProtection="0">
      <alignment horizontal="left" vertical="center" indent="1"/>
    </xf>
    <xf numFmtId="4" fontId="33" fillId="64" borderId="128" applyNumberFormat="0" applyProtection="0">
      <alignment horizontal="left" vertical="center" indent="1"/>
    </xf>
    <xf numFmtId="4" fontId="33" fillId="105" borderId="128" applyNumberFormat="0" applyProtection="0">
      <alignment horizontal="right" vertical="center"/>
    </xf>
    <xf numFmtId="4" fontId="33" fillId="105" borderId="128" applyNumberFormat="0" applyProtection="0">
      <alignment horizontal="right" vertical="center"/>
    </xf>
    <xf numFmtId="4" fontId="95" fillId="105" borderId="128" applyNumberFormat="0" applyProtection="0">
      <alignment horizontal="right" vertical="center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0" fontId="4" fillId="99" borderId="128" applyNumberFormat="0" applyProtection="0">
      <alignment horizontal="left" vertical="center" indent="1"/>
    </xf>
    <xf numFmtId="4" fontId="59" fillId="105" borderId="128" applyNumberFormat="0" applyProtection="0">
      <alignment horizontal="right" vertical="center"/>
    </xf>
    <xf numFmtId="0" fontId="15" fillId="0" borderId="125" applyNumberFormat="0" applyFill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5" fillId="0" borderId="125" applyNumberFormat="0" applyFill="0" applyAlignment="0" applyProtection="0"/>
    <xf numFmtId="0" fontId="9" fillId="21" borderId="126" applyNumberFormat="0" applyAlignment="0" applyProtection="0"/>
    <xf numFmtId="0" fontId="10" fillId="22" borderId="120" applyNumberFormat="0" applyAlignment="0" applyProtection="0"/>
    <xf numFmtId="0" fontId="15" fillId="0" borderId="125" applyNumberFormat="0" applyFill="0" applyAlignment="0" applyProtection="0"/>
    <xf numFmtId="0" fontId="16" fillId="8" borderId="126" applyNumberFormat="0" applyAlignment="0" applyProtection="0"/>
    <xf numFmtId="0" fontId="3" fillId="24" borderId="127" applyNumberFormat="0" applyFont="0" applyAlignment="0" applyProtection="0"/>
    <xf numFmtId="0" fontId="19" fillId="21" borderId="128" applyNumberFormat="0" applyAlignment="0" applyProtection="0"/>
    <xf numFmtId="0" fontId="21" fillId="0" borderId="129" applyNumberFormat="0" applyFill="0" applyAlignment="0" applyProtection="0"/>
    <xf numFmtId="0" fontId="21" fillId="0" borderId="129" applyNumberFormat="0" applyFill="0" applyAlignment="0" applyProtection="0"/>
    <xf numFmtId="0" fontId="3" fillId="24" borderId="127" applyNumberFormat="0" applyFont="0" applyAlignment="0" applyProtection="0"/>
    <xf numFmtId="0" fontId="19" fillId="21" borderId="128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9" fillId="21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9" fillId="21" borderId="128" applyNumberFormat="0" applyAlignment="0" applyProtection="0"/>
    <xf numFmtId="0" fontId="16" fillId="8" borderId="126" applyNumberFormat="0" applyAlignment="0" applyProtection="0"/>
    <xf numFmtId="0" fontId="19" fillId="21" borderId="128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9" fillId="21" borderId="126" applyNumberFormat="0" applyAlignment="0" applyProtection="0"/>
    <xf numFmtId="0" fontId="3" fillId="24" borderId="127" applyNumberFormat="0" applyFont="0" applyAlignment="0" applyProtection="0"/>
    <xf numFmtId="0" fontId="9" fillId="21" borderId="126" applyNumberFormat="0" applyAlignment="0" applyProtection="0"/>
    <xf numFmtId="0" fontId="21" fillId="0" borderId="129" applyNumberFormat="0" applyFill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16" fillId="8" borderId="126" applyNumberFormat="0" applyAlignment="0" applyProtection="0"/>
    <xf numFmtId="0" fontId="21" fillId="0" borderId="129" applyNumberFormat="0" applyFill="0" applyAlignment="0" applyProtection="0"/>
    <xf numFmtId="0" fontId="15" fillId="0" borderId="125" applyNumberFormat="0" applyFill="0" applyAlignment="0" applyProtection="0"/>
    <xf numFmtId="0" fontId="3" fillId="24" borderId="127" applyNumberFormat="0" applyFont="0" applyAlignment="0" applyProtection="0"/>
    <xf numFmtId="0" fontId="16" fillId="8" borderId="126" applyNumberFormat="0" applyAlignment="0" applyProtection="0"/>
  </cellStyleXfs>
  <cellXfs count="5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9" fontId="0" fillId="0" borderId="0" xfId="2" applyFont="1"/>
    <xf numFmtId="164" fontId="0" fillId="0" borderId="0" xfId="2" applyNumberFormat="1" applyFont="1"/>
    <xf numFmtId="3" fontId="0" fillId="0" borderId="0" xfId="0" applyNumberFormat="1"/>
    <xf numFmtId="165" fontId="0" fillId="0" borderId="0" xfId="1" applyNumberFormat="1" applyFont="1"/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0" fillId="0" borderId="0" xfId="2" applyNumberFormat="1" applyFont="1" applyFill="1" applyBorder="1"/>
    <xf numFmtId="165" fontId="0" fillId="0" borderId="0" xfId="1" applyNumberFormat="1" applyFont="1" applyFill="1" applyBorder="1"/>
    <xf numFmtId="9" fontId="0" fillId="0" borderId="0" xfId="2" applyFont="1" applyFill="1" applyBorder="1"/>
    <xf numFmtId="0" fontId="0" fillId="0" borderId="0" xfId="0" applyAlignment="1">
      <alignment horizontal="center"/>
    </xf>
    <xf numFmtId="0" fontId="0" fillId="26" borderId="0" xfId="0" applyFill="1"/>
    <xf numFmtId="0" fontId="0" fillId="27" borderId="0" xfId="0" applyFill="1"/>
    <xf numFmtId="9" fontId="0" fillId="26" borderId="0" xfId="2" applyFont="1" applyFill="1"/>
    <xf numFmtId="3" fontId="0" fillId="26" borderId="0" xfId="0" applyNumberFormat="1" applyFill="1"/>
    <xf numFmtId="165" fontId="0" fillId="26" borderId="0" xfId="1" applyNumberFormat="1" applyFont="1" applyFill="1"/>
    <xf numFmtId="165" fontId="0" fillId="26" borderId="0" xfId="1" applyNumberFormat="1" applyFont="1" applyFill="1" applyBorder="1"/>
    <xf numFmtId="0" fontId="2" fillId="0" borderId="0" xfId="0" applyFont="1"/>
    <xf numFmtId="0" fontId="110" fillId="0" borderId="0" xfId="0" applyFont="1" applyAlignment="1">
      <alignment horizontal="center" vertical="center"/>
    </xf>
    <xf numFmtId="9" fontId="0" fillId="0" borderId="0" xfId="0" applyNumberFormat="1"/>
    <xf numFmtId="165" fontId="0" fillId="27" borderId="0" xfId="1" applyNumberFormat="1" applyFont="1" applyFill="1"/>
    <xf numFmtId="10" fontId="0" fillId="0" borderId="0" xfId="2" applyNumberFormat="1" applyFont="1" applyFill="1" applyBorder="1"/>
    <xf numFmtId="0" fontId="0" fillId="0" borderId="0" xfId="1" applyNumberFormat="1" applyFont="1" applyFill="1" applyBorder="1"/>
    <xf numFmtId="0" fontId="0" fillId="0" borderId="0" xfId="1" applyNumberFormat="1" applyFont="1"/>
    <xf numFmtId="43" fontId="0" fillId="0" borderId="0" xfId="1" applyFont="1"/>
    <xf numFmtId="10" fontId="0" fillId="0" borderId="0" xfId="2" applyNumberFormat="1" applyFont="1"/>
    <xf numFmtId="9" fontId="2" fillId="2" borderId="0" xfId="2" applyFont="1" applyFill="1" applyAlignment="1">
      <alignment horizontal="center" vertical="center"/>
    </xf>
    <xf numFmtId="0" fontId="2" fillId="0" borderId="0" xfId="1" applyNumberFormat="1" applyFont="1" applyAlignment="1">
      <alignment horizontal="right"/>
    </xf>
    <xf numFmtId="0" fontId="0" fillId="108" borderId="0" xfId="0" applyFill="1"/>
    <xf numFmtId="10" fontId="0" fillId="108" borderId="0" xfId="2" applyNumberFormat="1" applyFont="1" applyFill="1"/>
    <xf numFmtId="0" fontId="0" fillId="0" borderId="0" xfId="0" applyAlignment="1">
      <alignment horizontal="right"/>
    </xf>
    <xf numFmtId="165" fontId="0" fillId="0" borderId="0" xfId="1" applyNumberFormat="1" applyFont="1" applyAlignment="1">
      <alignment horizontal="right"/>
    </xf>
    <xf numFmtId="0" fontId="0" fillId="0" borderId="0" xfId="1" applyNumberFormat="1" applyFont="1" applyFill="1" applyBorder="1" applyAlignment="1">
      <alignment horizontal="right"/>
    </xf>
    <xf numFmtId="0" fontId="0" fillId="0" borderId="0" xfId="1" applyNumberFormat="1" applyFont="1" applyAlignment="1">
      <alignment horizontal="right"/>
    </xf>
    <xf numFmtId="0" fontId="2" fillId="2" borderId="0" xfId="0" applyFont="1" applyFill="1" applyAlignment="1">
      <alignment horizontal="right" vertical="center"/>
    </xf>
    <xf numFmtId="10" fontId="0" fillId="109" borderId="0" xfId="2" applyNumberFormat="1" applyFont="1" applyFill="1" applyBorder="1"/>
    <xf numFmtId="0" fontId="111" fillId="108" borderId="0" xfId="0" applyFont="1" applyFill="1"/>
    <xf numFmtId="0" fontId="112" fillId="0" borderId="0" xfId="0" applyFont="1"/>
    <xf numFmtId="165" fontId="0" fillId="108" borderId="0" xfId="1" applyNumberFormat="1" applyFont="1" applyFill="1" applyBorder="1"/>
    <xf numFmtId="0" fontId="0" fillId="108" borderId="0" xfId="1" applyNumberFormat="1" applyFont="1" applyFill="1" applyAlignment="1">
      <alignment horizontal="right"/>
    </xf>
    <xf numFmtId="10" fontId="2" fillId="2" borderId="0" xfId="2" applyNumberFormat="1" applyFont="1" applyFill="1" applyAlignment="1">
      <alignment horizontal="center" vertical="center"/>
    </xf>
    <xf numFmtId="0" fontId="46" fillId="0" borderId="0" xfId="0" applyFont="1"/>
    <xf numFmtId="10" fontId="46" fillId="0" borderId="0" xfId="2" applyNumberFormat="1" applyFont="1" applyFill="1" applyBorder="1"/>
    <xf numFmtId="43" fontId="46" fillId="0" borderId="0" xfId="1" applyFont="1"/>
    <xf numFmtId="0" fontId="46" fillId="0" borderId="0" xfId="1" applyNumberFormat="1" applyFont="1" applyFill="1" applyBorder="1"/>
    <xf numFmtId="165" fontId="46" fillId="0" borderId="0" xfId="1" applyNumberFormat="1" applyFont="1"/>
    <xf numFmtId="165" fontId="0" fillId="0" borderId="0" xfId="0" applyNumberFormat="1"/>
    <xf numFmtId="9" fontId="0" fillId="26" borderId="0" xfId="0" applyNumberFormat="1" applyFill="1"/>
    <xf numFmtId="0" fontId="0" fillId="0" borderId="0" xfId="0" applyAlignment="1">
      <alignment wrapText="1"/>
    </xf>
    <xf numFmtId="0" fontId="0" fillId="110" borderId="0" xfId="0" applyFill="1"/>
    <xf numFmtId="0" fontId="0" fillId="0" borderId="0" xfId="1" applyNumberFormat="1" applyFont="1" applyFill="1" applyBorder="1" applyAlignment="1">
      <alignment horizontal="center"/>
    </xf>
  </cellXfs>
  <cellStyles count="7431">
    <cellStyle name="_x0013_" xfId="370" xr:uid="{8A57DC7C-AA55-4CA9-B9E2-639EE3920515}"/>
    <cellStyle name="_09GRC Gas Transport For Review" xfId="347" xr:uid="{4381ECA7-3DE6-4065-8274-EE02A2EC34A2}"/>
    <cellStyle name="_4.06E Pass Throughs" xfId="369" xr:uid="{ABD844A3-9967-491B-821B-67D9D5A2E6F9}"/>
    <cellStyle name="_4.06E Pass Throughs_04 07E Wild Horse Wind Expansion (C) (2)" xfId="414" xr:uid="{40801497-BA85-4371-8893-EB62F7B5E768}"/>
    <cellStyle name="_4.06E Pass Throughs_3.01 Income Statement" xfId="401" xr:uid="{333F2BCC-A4FA-4CC6-AFE0-C1BDD2ED4828}"/>
    <cellStyle name="_4.06E Pass Throughs_4 31 Regulatory Assets and Liabilities  7 06- Exhibit D" xfId="376" xr:uid="{EB1485D3-2D5C-4BFE-9B20-536A19B1B6BC}"/>
    <cellStyle name="_4.06E Pass Throughs_4 32 Regulatory Assets and Liabilities  7 06- Exhibit D" xfId="408" xr:uid="{FC7066D9-18DD-4869-BC69-ABE60864E6A5}"/>
    <cellStyle name="_4.06E Pass Throughs_Book9" xfId="410" xr:uid="{EB5BEF2A-7015-483D-8C8E-FADC8EAD1BC4}"/>
    <cellStyle name="_4.13E Montana Energy Tax" xfId="351" xr:uid="{C907BE8C-243E-406A-B643-8304EAC88176}"/>
    <cellStyle name="_4.13E Montana Energy Tax_04 07E Wild Horse Wind Expansion (C) (2)" xfId="354" xr:uid="{AFDC869A-0C38-4D7D-9273-0977C52BA41D}"/>
    <cellStyle name="_4.13E Montana Energy Tax_3.01 Income Statement" xfId="311" xr:uid="{3C438E89-D1E2-4162-A826-362F3D20805E}"/>
    <cellStyle name="_4.13E Montana Energy Tax_4 31 Regulatory Assets and Liabilities  7 06- Exhibit D" xfId="418" xr:uid="{A7C021C2-567B-4F48-BAB8-CC4C410C64AB}"/>
    <cellStyle name="_4.13E Montana Energy Tax_4 32 Regulatory Assets and Liabilities  7 06- Exhibit D" xfId="381" xr:uid="{B0EDE815-ABA3-4E94-AF09-807523D0AB18}"/>
    <cellStyle name="_4.13E Montana Energy Tax_Book9" xfId="339" xr:uid="{ED65E8EE-4171-4C6F-A658-09DDF1E14511}"/>
    <cellStyle name="_AURORA WIP" xfId="365" xr:uid="{609B6A51-91F0-4687-9DFD-3DE4C972A12B}"/>
    <cellStyle name="_Book1" xfId="409" xr:uid="{277FB51D-61AB-4ED8-9C38-3C578743ED91}"/>
    <cellStyle name="_Book1 (2)" xfId="402" xr:uid="{CDBAF9EB-F5E7-49B9-B6EA-B853AA995E05}"/>
    <cellStyle name="_Book1 (2)_04 07E Wild Horse Wind Expansion (C) (2)" xfId="380" xr:uid="{36970B0F-FB0D-49DF-9FA7-1A83EE15DA53}"/>
    <cellStyle name="_Book1 (2)_3.01 Income Statement" xfId="286" xr:uid="{76F4BE8F-F175-4724-9B5B-CC16BC054BFE}"/>
    <cellStyle name="_Book1 (2)_4 31 Regulatory Assets and Liabilities  7 06- Exhibit D" xfId="425" xr:uid="{9BF2B35F-BC90-4CD7-ABFD-FC3694CA7D84}"/>
    <cellStyle name="_Book1 (2)_4 32 Regulatory Assets and Liabilities  7 06- Exhibit D" xfId="419" xr:uid="{19C2CEC1-38B9-468F-BBBC-5A7A73BEF336}"/>
    <cellStyle name="_Book1 (2)_Book9" xfId="353" xr:uid="{5BB1CACC-A0F8-4C88-9AB9-8A06C5CFDBAC}"/>
    <cellStyle name="_Book1_3.01 Income Statement" xfId="303" xr:uid="{020A40E5-C5E1-4320-AED9-B8259C0857A1}"/>
    <cellStyle name="_Book1_4 31 Regulatory Assets and Liabilities  7 06- Exhibit D" xfId="431" xr:uid="{99B50762-98C6-4F03-A0C6-2A3514D8750C}"/>
    <cellStyle name="_Book1_4 32 Regulatory Assets and Liabilities  7 06- Exhibit D" xfId="432" xr:uid="{B40FDC4A-1E3D-49E0-AB68-E749936C82AA}"/>
    <cellStyle name="_Book1_Book9" xfId="433" xr:uid="{BDCDD821-B94A-403E-856D-45A37FBE8B87}"/>
    <cellStyle name="_Book2" xfId="434" xr:uid="{3233F479-3741-4B4A-BD46-1689F4F0079F}"/>
    <cellStyle name="_Book2_04 07E Wild Horse Wind Expansion (C) (2)" xfId="435" xr:uid="{D1994CAA-A5DF-43BD-B97B-0A219D415A25}"/>
    <cellStyle name="_Book2_3.01 Income Statement" xfId="436" xr:uid="{ADD4E7DD-66F5-4F60-9884-4EE4C45CCA85}"/>
    <cellStyle name="_Book2_4 31 Regulatory Assets and Liabilities  7 06- Exhibit D" xfId="437" xr:uid="{EE6CA2A6-C707-4926-AA01-5B3C6FDAE92A}"/>
    <cellStyle name="_Book2_4 32 Regulatory Assets and Liabilities  7 06- Exhibit D" xfId="438" xr:uid="{7FD798AE-ECF3-4221-9261-F7923682103C}"/>
    <cellStyle name="_Book2_Book9" xfId="439" xr:uid="{342249A2-AC4F-4378-92E2-0B612B056CB2}"/>
    <cellStyle name="_Book3" xfId="440" xr:uid="{C55DC0F6-43DE-4494-8CFE-7229FDBD70C7}"/>
    <cellStyle name="_Book5" xfId="441" xr:uid="{CBAD7253-51F2-4154-8BA1-5CDED426BD18}"/>
    <cellStyle name="_Chelan Debt Forecast 12.19.05" xfId="442" xr:uid="{1C3ECF55-E296-45B6-AC91-9FBDD0FD842D}"/>
    <cellStyle name="_Chelan Debt Forecast 12.19.05 2" xfId="443" xr:uid="{0D70A7BB-4B4A-4994-8B82-717538F9D56F}"/>
    <cellStyle name="_Chelan Debt Forecast 12.19.05_3.01 Income Statement" xfId="444" xr:uid="{E3BB9F20-B2E5-458C-A20B-84E683A8396E}"/>
    <cellStyle name="_Chelan Debt Forecast 12.19.05_4 31 Regulatory Assets and Liabilities  7 06- Exhibit D" xfId="445" xr:uid="{72D1A5F5-6A22-46A4-93D1-E152CE1F8438}"/>
    <cellStyle name="_Chelan Debt Forecast 12.19.05_4 32 Regulatory Assets and Liabilities  7 06- Exhibit D" xfId="446" xr:uid="{3DD763D4-6E63-4CC4-9B46-E184683F4F85}"/>
    <cellStyle name="_Chelan Debt Forecast 12.19.05_Book9" xfId="447" xr:uid="{A1ADE770-BE0A-4FFF-86C1-553D2749DC72}"/>
    <cellStyle name="_Chelan Debt Forecast 12.19.05_Sheet1" xfId="448" xr:uid="{4458F1D5-E199-4EB9-96B4-1C45A8F33413}"/>
    <cellStyle name="_Copy 11-9 Sumas Proforma - Current" xfId="449" xr:uid="{B6D38F48-7EA0-4440-978E-4D1F72FDA5B7}"/>
    <cellStyle name="_Costs not in AURORA 06GRC" xfId="450" xr:uid="{800CB937-28B6-4871-85EF-EE7996DDD190}"/>
    <cellStyle name="_Costs not in AURORA 06GRC 2" xfId="451" xr:uid="{2DB5D316-FE8C-491F-87A3-26CAF7E68352}"/>
    <cellStyle name="_Costs not in AURORA 06GRC_04 07E Wild Horse Wind Expansion (C) (2)" xfId="452" xr:uid="{10CA03F1-4BC1-4DA6-A6A6-1211E94D2737}"/>
    <cellStyle name="_Costs not in AURORA 06GRC_3.01 Income Statement" xfId="453" xr:uid="{7A4749DD-30C9-4C6B-9A8A-7D491A519836}"/>
    <cellStyle name="_Costs not in AURORA 06GRC_4 31 Regulatory Assets and Liabilities  7 06- Exhibit D" xfId="454" xr:uid="{CB7304FF-6037-4457-AA6E-1D29BDCEE11E}"/>
    <cellStyle name="_Costs not in AURORA 06GRC_4 32 Regulatory Assets and Liabilities  7 06- Exhibit D" xfId="455" xr:uid="{E72F7357-3E20-469E-B1D8-BCC4FB512CA9}"/>
    <cellStyle name="_Costs not in AURORA 06GRC_Book9" xfId="456" xr:uid="{634DDD57-2979-460B-BDC2-459C5996807C}"/>
    <cellStyle name="_Costs not in AURORA 06GRC_Sheet1" xfId="457" xr:uid="{85969693-A3E6-492A-88B5-DE62562CCF87}"/>
    <cellStyle name="_Costs not in AURORA 2006GRC 6.15.06" xfId="458" xr:uid="{0E561AA0-4AF9-48AC-ADE4-ED3B591667E5}"/>
    <cellStyle name="_Costs not in AURORA 2006GRC 6.15.06_04 07E Wild Horse Wind Expansion (C) (2)" xfId="459" xr:uid="{40EBB9AA-D32F-42F2-90CB-8FB7CB6B94F1}"/>
    <cellStyle name="_Costs not in AURORA 2006GRC 6.15.06_3.01 Income Statement" xfId="460" xr:uid="{AC216A14-AFD3-4EA7-9E42-E6BDB20B7F4D}"/>
    <cellStyle name="_Costs not in AURORA 2006GRC 6.15.06_4 31 Regulatory Assets and Liabilities  7 06- Exhibit D" xfId="461" xr:uid="{83D7F77F-2E60-4070-B674-11140964EBF5}"/>
    <cellStyle name="_Costs not in AURORA 2006GRC 6.15.06_4 32 Regulatory Assets and Liabilities  7 06- Exhibit D" xfId="462" xr:uid="{0972F874-DE07-49F5-AC43-CB038B696F3E}"/>
    <cellStyle name="_Costs not in AURORA 2006GRC 6.15.06_Book9" xfId="463" xr:uid="{48E7F896-9AEF-400D-B884-3383B50EE97E}"/>
    <cellStyle name="_Costs not in AURORA 2006GRC w gas price updated" xfId="464" xr:uid="{D3F00681-FE09-4265-8364-68784F360D60}"/>
    <cellStyle name="_Costs not in AURORA 2007 Rate Case" xfId="465" xr:uid="{8C5D5EED-3DB6-4BF2-B452-ED0C6D5CC49D}"/>
    <cellStyle name="_Costs not in AURORA 2007 Rate Case_3.01 Income Statement" xfId="466" xr:uid="{55F46804-B276-40BA-A23C-A319C0B3AF62}"/>
    <cellStyle name="_Costs not in AURORA 2007 Rate Case_4 31 Regulatory Assets and Liabilities  7 06- Exhibit D" xfId="467" xr:uid="{36A32F31-D70D-40FC-B7AF-885332F09114}"/>
    <cellStyle name="_Costs not in AURORA 2007 Rate Case_4 32 Regulatory Assets and Liabilities  7 06- Exhibit D" xfId="468" xr:uid="{E4C25CAE-524C-46BC-AACA-A0A568C92270}"/>
    <cellStyle name="_Costs not in AURORA 2007 Rate Case_Book9" xfId="469" xr:uid="{18537E36-D1C0-47D5-B082-AEA651458178}"/>
    <cellStyle name="_Costs not in KWI3000 '06Budget" xfId="470" xr:uid="{A1B3AB0C-2340-40FD-807D-73B58815C06D}"/>
    <cellStyle name="_Costs not in KWI3000 '06Budget 2" xfId="471" xr:uid="{1548148B-9CAF-4BDA-9DA6-933D1C23A545}"/>
    <cellStyle name="_Costs not in KWI3000 '06Budget_3.01 Income Statement" xfId="472" xr:uid="{8D733CDC-AD53-4516-8578-F6C41513AC75}"/>
    <cellStyle name="_Costs not in KWI3000 '06Budget_4 31 Regulatory Assets and Liabilities  7 06- Exhibit D" xfId="473" xr:uid="{29EF60E6-11AB-4A00-9AE4-F33CE637CA2B}"/>
    <cellStyle name="_Costs not in KWI3000 '06Budget_4 32 Regulatory Assets and Liabilities  7 06- Exhibit D" xfId="474" xr:uid="{01A08B69-7B86-4804-9AEA-7A47D46F2936}"/>
    <cellStyle name="_Costs not in KWI3000 '06Budget_Book9" xfId="475" xr:uid="{51BE86E2-8B43-48FE-B39A-B54465C23E11}"/>
    <cellStyle name="_Costs not in KWI3000 '06Budget_Sheet1" xfId="476" xr:uid="{CC08E151-F08E-4EE5-8348-964537BB71C1}"/>
    <cellStyle name="_DEM-WP (C) Power Cost 2006GRC Order" xfId="477" xr:uid="{9F817129-1876-4C96-BDBD-5029A622675A}"/>
    <cellStyle name="_DEM-WP (C) Power Cost 2006GRC Order_04 07E Wild Horse Wind Expansion (C) (2)" xfId="478" xr:uid="{C763D35B-D3F5-4D56-9EB9-7B9793F40BE8}"/>
    <cellStyle name="_DEM-WP (C) Power Cost 2006GRC Order_3.01 Income Statement" xfId="479" xr:uid="{2BEAE7E0-FAD7-4519-974E-80C022D2C5E4}"/>
    <cellStyle name="_DEM-WP (C) Power Cost 2006GRC Order_4 31 Regulatory Assets and Liabilities  7 06- Exhibit D" xfId="480" xr:uid="{672A2A28-81C5-4920-9EB5-3C6F6FF778C7}"/>
    <cellStyle name="_DEM-WP (C) Power Cost 2006GRC Order_4 32 Regulatory Assets and Liabilities  7 06- Exhibit D" xfId="481" xr:uid="{AA44E9FC-F568-4268-9303-9241475E0C3B}"/>
    <cellStyle name="_DEM-WP (C) Power Cost 2006GRC Order_Book9" xfId="482" xr:uid="{97067F75-A04E-401C-AF6B-E6F25A476AA3}"/>
    <cellStyle name="_DEM-WP Revised (HC) Wild Horse 2006GRC" xfId="483" xr:uid="{6ADECE8A-4D57-49E9-BE04-73077BB4E1D6}"/>
    <cellStyle name="_DEM-WP(C) Colstrip FOR" xfId="484" xr:uid="{B7C2DA74-6398-40AF-BEC3-3E0FF87D5435}"/>
    <cellStyle name="_DEM-WP(C) Costs not in AURORA 2006GRC" xfId="485" xr:uid="{2EECA756-337C-4C58-AFC3-09389239EFA6}"/>
    <cellStyle name="_DEM-WP(C) Costs not in AURORA 2006GRC_3.01 Income Statement" xfId="486" xr:uid="{0F7E3B78-4D73-453F-8A7B-26E6DC31BB8B}"/>
    <cellStyle name="_DEM-WP(C) Costs not in AURORA 2006GRC_4 31 Regulatory Assets and Liabilities  7 06- Exhibit D" xfId="487" xr:uid="{6E61F66F-10FB-49FF-9A62-99252BDC9D53}"/>
    <cellStyle name="_DEM-WP(C) Costs not in AURORA 2006GRC_4 32 Regulatory Assets and Liabilities  7 06- Exhibit D" xfId="488" xr:uid="{764EE4AA-C10E-4AE1-B22F-59837F3B2E6E}"/>
    <cellStyle name="_DEM-WP(C) Costs not in AURORA 2006GRC_Book9" xfId="489" xr:uid="{2BE0CBCF-24F1-4DCA-B2D1-C493E4F6688F}"/>
    <cellStyle name="_DEM-WP(C) Costs not in AURORA 2007GRC" xfId="490" xr:uid="{03381AA3-83A7-4559-9D0F-A85772977E83}"/>
    <cellStyle name="_DEM-WP(C) Costs not in AURORA 2007PCORC-5.07Update" xfId="491" xr:uid="{47E2BA98-8AEB-44C4-92F4-B5E785B59BFA}"/>
    <cellStyle name="_DEM-WP(C) Costs not in AURORA 2007PCORC-5.07Update_DEM-WP(C) Production O&amp;M 2009GRC Rebuttal" xfId="492" xr:uid="{286D438C-DA48-413A-B4E4-2DB0E6610C1E}"/>
    <cellStyle name="_DEM-WP(C) Prod O&amp;M 2007GRC" xfId="493" xr:uid="{6296881D-DEAB-40A4-B1EC-A701ED81AD12}"/>
    <cellStyle name="_DEM-WP(C) Rate Year Sumas by Month Update Corrected" xfId="494" xr:uid="{53F423D7-7659-418F-996D-BA19489E7CA1}"/>
    <cellStyle name="_DEM-WP(C) Sumas Proforma 11.5.07" xfId="495" xr:uid="{F72CA0CD-DE5B-4EDB-87EC-6516BFABCE4A}"/>
    <cellStyle name="_DEM-WP(C) Westside Hydro Data_051007" xfId="496" xr:uid="{B7EBBA72-D26C-4281-A670-C8A28804E1AF}"/>
    <cellStyle name="_Fixed Gas Transport 1 19 09" xfId="497" xr:uid="{40ACF88B-40FC-443A-A174-10A9B41E2E0C}"/>
    <cellStyle name="_Fuel Prices 4-14" xfId="498" xr:uid="{C32FB587-9E15-4F35-8227-425FCE89DC10}"/>
    <cellStyle name="_Fuel Prices 4-14_04 07E Wild Horse Wind Expansion (C) (2)" xfId="499" xr:uid="{DB2B2CAC-58B3-4F28-A509-556789C50035}"/>
    <cellStyle name="_Fuel Prices 4-14_3.01 Income Statement" xfId="500" xr:uid="{2EEAEF4A-D0AA-4BA0-9E46-21949A54AAC4}"/>
    <cellStyle name="_Fuel Prices 4-14_4 31 Regulatory Assets and Liabilities  7 06- Exhibit D" xfId="501" xr:uid="{9B1D8277-6741-4A48-BF60-F8E64C29AE93}"/>
    <cellStyle name="_Fuel Prices 4-14_4 32 Regulatory Assets and Liabilities  7 06- Exhibit D" xfId="502" xr:uid="{64C2D50B-F8FE-402B-A3A1-BE578F03EA0E}"/>
    <cellStyle name="_Fuel Prices 4-14_Book9" xfId="503" xr:uid="{F848E544-BE9D-41E7-A9DB-1AE7F62BF7D9}"/>
    <cellStyle name="_Fuel Prices 4-14_Sheet1" xfId="504" xr:uid="{152909BF-D2CA-4FDA-9F98-F3FBBE15B676}"/>
    <cellStyle name="_Gas Transportation Charges_2009GRC_120308" xfId="505" xr:uid="{CE3E17EE-7ECF-476B-B0D1-149C4364877D}"/>
    <cellStyle name="_NIM 06 Base Case Current Trends" xfId="506" xr:uid="{1C1D3C8B-91BC-4CED-84D8-D9D9C2134AB5}"/>
    <cellStyle name="_Portfolio SPlan Base Case.xls Chart 1" xfId="507" xr:uid="{CCB40A81-B00E-465B-9667-2F8ACC46B72E}"/>
    <cellStyle name="_Portfolio SPlan Base Case.xls Chart 2" xfId="508" xr:uid="{A4173DCE-25E5-42CF-B0F3-67A3681AE7BD}"/>
    <cellStyle name="_Portfolio SPlan Base Case.xls Chart 3" xfId="509" xr:uid="{967E33C0-FE47-45D1-BC4D-98FFE5CEF432}"/>
    <cellStyle name="_Power Cost Value Copy 11.30.05 gas 1.09.06 AURORA at 1.10.06" xfId="510" xr:uid="{012CB1AC-D0DB-4A0F-B775-693B9504D9F3}"/>
    <cellStyle name="_Power Cost Value Copy 11.30.05 gas 1.09.06 AURORA at 1.10.06_04 07E Wild Horse Wind Expansion (C) (2)" xfId="511" xr:uid="{33821DFA-5816-4E69-BCC6-3F3116C3BA4B}"/>
    <cellStyle name="_Power Cost Value Copy 11.30.05 gas 1.09.06 AURORA at 1.10.06_3.01 Income Statement" xfId="512" xr:uid="{94304CD2-2312-4866-938F-17062545FB4F}"/>
    <cellStyle name="_Power Cost Value Copy 11.30.05 gas 1.09.06 AURORA at 1.10.06_4 31 Regulatory Assets and Liabilities  7 06- Exhibit D" xfId="513" xr:uid="{7EAAD869-58B2-413E-BF08-C02A51C1A7B5}"/>
    <cellStyle name="_Power Cost Value Copy 11.30.05 gas 1.09.06 AURORA at 1.10.06_4 32 Regulatory Assets and Liabilities  7 06- Exhibit D" xfId="514" xr:uid="{736BF4DE-B765-41B2-A6A8-F081F85C6BB2}"/>
    <cellStyle name="_Power Cost Value Copy 11.30.05 gas 1.09.06 AURORA at 1.10.06_Book9" xfId="515" xr:uid="{36B1C646-FD8B-4C81-89B8-D4D396B61E7B}"/>
    <cellStyle name="_Power Cost Value Copy 11.30.05 gas 1.09.06 AURORA at 1.10.06_Sheet1" xfId="516" xr:uid="{4784E6BB-1CF6-4229-B23B-CBD253113054}"/>
    <cellStyle name="_Pro Forma Rev 07 GRC" xfId="517" xr:uid="{D1E01954-9692-457E-B58E-3D896CB45ED7}"/>
    <cellStyle name="_Recon to Darrin's 5.11.05 proforma" xfId="518" xr:uid="{EB5F9C08-F79C-4C91-A12A-C430B4CBFE76}"/>
    <cellStyle name="_Recon to Darrin's 5.11.05 proforma 2" xfId="519" xr:uid="{1A26EE6C-B10A-4E58-9419-F8FBDA827A98}"/>
    <cellStyle name="_Recon to Darrin's 5.11.05 proforma_3.01 Income Statement" xfId="520" xr:uid="{853CBB5A-6974-4D1A-9B4E-1C89D10C5CFE}"/>
    <cellStyle name="_Recon to Darrin's 5.11.05 proforma_4 31 Regulatory Assets and Liabilities  7 06- Exhibit D" xfId="521" xr:uid="{94ED7546-6B9E-47BF-B082-ED9E53EEABA3}"/>
    <cellStyle name="_Recon to Darrin's 5.11.05 proforma_4 32 Regulatory Assets and Liabilities  7 06- Exhibit D" xfId="522" xr:uid="{F215B4C9-F7F7-423D-8E22-F4FB6A30B5D5}"/>
    <cellStyle name="_Recon to Darrin's 5.11.05 proforma_Book9" xfId="523" xr:uid="{0E9A7182-69B4-4131-8E64-8A16019B4234}"/>
    <cellStyle name="_Recon to Darrin's 5.11.05 proforma_Sheet1" xfId="524" xr:uid="{C3E7CB1F-05CC-4DDC-A326-A06BBD751F78}"/>
    <cellStyle name="_Revenue" xfId="525" xr:uid="{D9D6ED9C-676D-4364-AE42-EC4AF42F0507}"/>
    <cellStyle name="_Revenue_Data" xfId="526" xr:uid="{21C17AC6-4D62-417C-B653-93239CBF5740}"/>
    <cellStyle name="_Revenue_Data_1" xfId="527" xr:uid="{806B0D8A-F40D-4C79-B247-755823D66C63}"/>
    <cellStyle name="_Revenue_Data_Pro Forma Rev 09 GRC" xfId="528" xr:uid="{7835E359-8554-41A0-B95F-FC5932630CEB}"/>
    <cellStyle name="_Revenue_Data_Pro Forma Rev 2010 GRC" xfId="529" xr:uid="{7B71B9EF-AE5A-484D-B001-A2D2CFD094FE}"/>
    <cellStyle name="_Revenue_Data_Pro Forma Rev 2010 GRC_Preliminary" xfId="530" xr:uid="{15B6D8D4-1159-448A-949C-6E0A91D6A809}"/>
    <cellStyle name="_Revenue_Data_Revenue (Feb 09 - Jan 10)" xfId="531" xr:uid="{EFD40655-44A2-46AA-9DB4-CBCFBA4C6E23}"/>
    <cellStyle name="_Revenue_Data_Revenue (Jan 09 - Dec 09)" xfId="532" xr:uid="{938D18B6-A497-446E-A3A2-2710AAAF778C}"/>
    <cellStyle name="_Revenue_Data_Revenue (Mar 09 - Feb 10)" xfId="533" xr:uid="{78A60E7C-54CE-4F98-B10F-3F95A5F570CD}"/>
    <cellStyle name="_Revenue_Data_Volume Exhibit (Jan09 - Dec09)" xfId="534" xr:uid="{CEF6501E-AE0E-42A0-8138-636FC2D21595}"/>
    <cellStyle name="_Revenue_Mins" xfId="535" xr:uid="{F4CB28AD-EEB9-4BBB-BF80-8E550DE7843A}"/>
    <cellStyle name="_Revenue_Pro Forma Rev 07 GRC" xfId="536" xr:uid="{4F1B188C-6173-458B-AAB3-37BC06054374}"/>
    <cellStyle name="_Revenue_Pro Forma Rev 08 GRC" xfId="537" xr:uid="{86C06062-FFA8-4998-B072-546092504F6D}"/>
    <cellStyle name="_Revenue_Pro Forma Rev 09 GRC" xfId="538" xr:uid="{20886413-D48B-4A83-B9F2-DCD5002DD8B2}"/>
    <cellStyle name="_Revenue_Pro Forma Rev 2010 GRC" xfId="539" xr:uid="{BC37F46D-C7D2-4016-ACD3-137789ED572A}"/>
    <cellStyle name="_Revenue_Pro Forma Rev 2010 GRC_Preliminary" xfId="540" xr:uid="{ED70EBC2-C5B3-4086-8F64-0FE3D0629619}"/>
    <cellStyle name="_Revenue_Revenue (Feb 09 - Jan 10)" xfId="541" xr:uid="{CEB076CD-B85C-47AC-A13F-4230CBBDE460}"/>
    <cellStyle name="_Revenue_Revenue (Jan 09 - Dec 09)" xfId="542" xr:uid="{7E18E330-EDDD-4DF4-A0B7-98BABB88B866}"/>
    <cellStyle name="_Revenue_Revenue (Mar 09 - Feb 10)" xfId="543" xr:uid="{A6142480-91DC-4867-9D76-D87EEB81D3DC}"/>
    <cellStyle name="_Revenue_Sheet2" xfId="544" xr:uid="{7A91A12C-5BF8-47B2-84A0-804E7E077599}"/>
    <cellStyle name="_Revenue_Therms Data" xfId="545" xr:uid="{8925CBD4-0178-495C-9010-CFC66EA0FA4B}"/>
    <cellStyle name="_Revenue_Therms Data Rerun" xfId="546" xr:uid="{4D302DBF-53B5-42D5-9B1D-CD1DD7C83EF4}"/>
    <cellStyle name="_Revenue_Volume Exhibit (Jan09 - Dec09)" xfId="547" xr:uid="{145763F2-F13E-4E24-8C5A-F448003CC2C6}"/>
    <cellStyle name="_Sumas Proforma - 11-09-07" xfId="548" xr:uid="{93B935F2-63EF-448B-B53A-36D9FCC34EFA}"/>
    <cellStyle name="_Sumas Property Taxes v1" xfId="549" xr:uid="{C4DF8945-25A1-4DEC-889B-CD843AAEF546}"/>
    <cellStyle name="_Tenaska Comparison" xfId="550" xr:uid="{8285BB31-A0B3-405C-AF57-069E9443001E}"/>
    <cellStyle name="_Tenaska Comparison_3.01 Income Statement" xfId="551" xr:uid="{264CB708-86FE-4EDB-A577-31230405B12A}"/>
    <cellStyle name="_Tenaska Comparison_4 31 Regulatory Assets and Liabilities  7 06- Exhibit D" xfId="552" xr:uid="{0847540B-706B-4DE3-A618-9420234FCC91}"/>
    <cellStyle name="_Tenaska Comparison_4 32 Regulatory Assets and Liabilities  7 06- Exhibit D" xfId="553" xr:uid="{60288204-F07A-4505-8694-897730A42A2A}"/>
    <cellStyle name="_Tenaska Comparison_Book9" xfId="554" xr:uid="{2EA6EC65-3CB7-499D-BC97-7A0CE91E4A56}"/>
    <cellStyle name="_Therms Data" xfId="555" xr:uid="{0A9BAF8D-2C06-400C-A335-A63DAE445E85}"/>
    <cellStyle name="_Therms Data_Pro Forma Rev 09 GRC" xfId="556" xr:uid="{783872E0-4295-4D6B-B0D1-4CE258C7CFB9}"/>
    <cellStyle name="_Therms Data_Pro Forma Rev 2010 GRC" xfId="557" xr:uid="{3B510A3A-B70E-410E-BB0B-282A55E5A1EA}"/>
    <cellStyle name="_Therms Data_Pro Forma Rev 2010 GRC_Preliminary" xfId="558" xr:uid="{A347BC6D-F93B-4F01-9FDF-285264C9125B}"/>
    <cellStyle name="_Therms Data_Revenue (Feb 09 - Jan 10)" xfId="559" xr:uid="{EE767AD0-9395-440C-97E0-1F28E93BF026}"/>
    <cellStyle name="_Therms Data_Revenue (Jan 09 - Dec 09)" xfId="560" xr:uid="{0FEFA10E-27CE-4847-90DB-D3B7AB478014}"/>
    <cellStyle name="_Therms Data_Revenue (Mar 09 - Feb 10)" xfId="561" xr:uid="{2E2FD938-6223-4BD9-BADD-D9B0369BBB9B}"/>
    <cellStyle name="_Therms Data_Volume Exhibit (Jan09 - Dec09)" xfId="562" xr:uid="{59C30E97-E012-48A7-9AED-9FD54CF9EBF9}"/>
    <cellStyle name="_Value Copy 11 30 05 gas 12 09 05 AURORA at 12 14 05" xfId="563" xr:uid="{FD154600-835A-4CD6-9CD6-E3D78179816C}"/>
    <cellStyle name="_Value Copy 11 30 05 gas 12 09 05 AURORA at 12 14 05_04 07E Wild Horse Wind Expansion (C) (2)" xfId="564" xr:uid="{5CC7AEBA-EB89-4BCD-A7BF-AE58C15AA723}"/>
    <cellStyle name="_Value Copy 11 30 05 gas 12 09 05 AURORA at 12 14 05_3.01 Income Statement" xfId="565" xr:uid="{4A87A566-4EDB-45B7-B282-DCF4DE987A64}"/>
    <cellStyle name="_Value Copy 11 30 05 gas 12 09 05 AURORA at 12 14 05_4 31 Regulatory Assets and Liabilities  7 06- Exhibit D" xfId="566" xr:uid="{35D2E973-B622-475E-87DF-BD90A39F18DD}"/>
    <cellStyle name="_Value Copy 11 30 05 gas 12 09 05 AURORA at 12 14 05_4 32 Regulatory Assets and Liabilities  7 06- Exhibit D" xfId="567" xr:uid="{5B918A95-3CA8-4403-AE8E-1B7DC975B554}"/>
    <cellStyle name="_Value Copy 11 30 05 gas 12 09 05 AURORA at 12 14 05_Book9" xfId="568" xr:uid="{6DCCB7D5-709F-4E2F-994D-AF2D8C4ED422}"/>
    <cellStyle name="_Value Copy 11 30 05 gas 12 09 05 AURORA at 12 14 05_Sheet1" xfId="569" xr:uid="{538084E0-F3E7-41C0-AB1A-8689C95EA43A}"/>
    <cellStyle name="_VC 6.15.06 update on 06GRC power costs.xls Chart 1" xfId="570" xr:uid="{BEF1A5B3-A771-4605-9157-2867EF58B840}"/>
    <cellStyle name="_VC 6.15.06 update on 06GRC power costs.xls Chart 1_04 07E Wild Horse Wind Expansion (C) (2)" xfId="571" xr:uid="{EC089485-C90F-470C-B414-5A3282AA76A4}"/>
    <cellStyle name="_VC 6.15.06 update on 06GRC power costs.xls Chart 1_3.01 Income Statement" xfId="572" xr:uid="{DEA15057-8A56-42DB-B82A-3C2ABDF6F1E0}"/>
    <cellStyle name="_VC 6.15.06 update on 06GRC power costs.xls Chart 1_4 31 Regulatory Assets and Liabilities  7 06- Exhibit D" xfId="573" xr:uid="{18511589-247E-49BE-85C7-8C35665B6DE3}"/>
    <cellStyle name="_VC 6.15.06 update on 06GRC power costs.xls Chart 1_4 32 Regulatory Assets and Liabilities  7 06- Exhibit D" xfId="574" xr:uid="{16654113-9F83-476B-BD1D-E06E76834EA4}"/>
    <cellStyle name="_VC 6.15.06 update on 06GRC power costs.xls Chart 1_Book9" xfId="575" xr:uid="{9DDC8DF2-BB89-48E0-BF7D-4D8870F80C5F}"/>
    <cellStyle name="_VC 6.15.06 update on 06GRC power costs.xls Chart 2" xfId="576" xr:uid="{A10AF9CB-3B0F-45E6-AC76-9E39EDAB99EB}"/>
    <cellStyle name="_VC 6.15.06 update on 06GRC power costs.xls Chart 2_04 07E Wild Horse Wind Expansion (C) (2)" xfId="577" xr:uid="{AAFF4F53-7DAC-413A-A958-4FDE60DB87DB}"/>
    <cellStyle name="_VC 6.15.06 update on 06GRC power costs.xls Chart 2_3.01 Income Statement" xfId="578" xr:uid="{893BD33B-78E9-4274-A68B-4AC5973C7EDB}"/>
    <cellStyle name="_VC 6.15.06 update on 06GRC power costs.xls Chart 2_4 31 Regulatory Assets and Liabilities  7 06- Exhibit D" xfId="579" xr:uid="{F8986FE7-968D-4992-AF2F-EAFD5B309BDC}"/>
    <cellStyle name="_VC 6.15.06 update on 06GRC power costs.xls Chart 2_4 32 Regulatory Assets and Liabilities  7 06- Exhibit D" xfId="580" xr:uid="{AFB3CF9B-59FE-4DFB-BA83-933C9A18DEE0}"/>
    <cellStyle name="_VC 6.15.06 update on 06GRC power costs.xls Chart 2_Book9" xfId="581" xr:uid="{F0F61A9E-DEA9-4B27-8207-D40611FE8673}"/>
    <cellStyle name="_VC 6.15.06 update on 06GRC power costs.xls Chart 3" xfId="582" xr:uid="{88E2F15F-41F2-41F7-8EDB-8EEA30111508}"/>
    <cellStyle name="_VC 6.15.06 update on 06GRC power costs.xls Chart 3_04 07E Wild Horse Wind Expansion (C) (2)" xfId="583" xr:uid="{134A7BB7-2FDE-4848-84EA-401C87BFC162}"/>
    <cellStyle name="_VC 6.15.06 update on 06GRC power costs.xls Chart 3_3.01 Income Statement" xfId="584" xr:uid="{33F6495F-6704-4F67-9748-9BF05F07F6AA}"/>
    <cellStyle name="_VC 6.15.06 update on 06GRC power costs.xls Chart 3_4 31 Regulatory Assets and Liabilities  7 06- Exhibit D" xfId="585" xr:uid="{90773572-9450-4ED2-B08A-B48D53172BFC}"/>
    <cellStyle name="_VC 6.15.06 update on 06GRC power costs.xls Chart 3_4 32 Regulatory Assets and Liabilities  7 06- Exhibit D" xfId="586" xr:uid="{265B5598-A262-4B38-BE3E-8741A9BFD8B0}"/>
    <cellStyle name="_VC 6.15.06 update on 06GRC power costs.xls Chart 3_Book9" xfId="587" xr:uid="{1A395018-6712-479D-B8DF-D61A15E9B1B3}"/>
    <cellStyle name="0,0_x000d__x000a_NA_x000d__x000a_" xfId="588" xr:uid="{2BC3EB13-D23D-4888-8ED4-F81FF50D7825}"/>
    <cellStyle name="0000" xfId="589" xr:uid="{F1A63139-A50C-4F1F-A553-7BBAFBA161C8}"/>
    <cellStyle name="000000" xfId="590" xr:uid="{31AC9175-589B-46B7-A30D-D6C6F5564F3C}"/>
    <cellStyle name="20% - Accent1 10" xfId="591" xr:uid="{D56C4671-C336-44AA-A762-1EA3652931E1}"/>
    <cellStyle name="20% - Accent1 10 2" xfId="592" xr:uid="{02635A78-4F43-412D-925B-4CF9C3FC4F1A}"/>
    <cellStyle name="20% - Accent1 11" xfId="593" xr:uid="{A4FD7514-907D-47B8-8D4B-DC42FA31CF0B}"/>
    <cellStyle name="20% - Accent1 11 2" xfId="594" xr:uid="{48F2602E-9F06-410E-AAA3-ACB999069696}"/>
    <cellStyle name="20% - Accent1 12" xfId="595" xr:uid="{7BA8539B-BE54-4E0C-A447-E6A789B9955B}"/>
    <cellStyle name="20% - Accent1 12 2" xfId="596" xr:uid="{853E08E9-73DF-4F0A-AD3F-6EFE950CBE60}"/>
    <cellStyle name="20% - Accent1 13" xfId="597" xr:uid="{01994E8D-9C8B-4770-AF39-DDA7DF6C8729}"/>
    <cellStyle name="20% - Accent1 13 2" xfId="598" xr:uid="{0AB94B6B-DBB8-4946-A6C9-804257CF4163}"/>
    <cellStyle name="20% - Accent1 14" xfId="599" xr:uid="{1B9E8938-0758-4F43-B3E5-FD68C4F50D08}"/>
    <cellStyle name="20% - Accent1 14 2" xfId="600" xr:uid="{27D1E1AD-5674-49E3-8E14-5D04704B0B8B}"/>
    <cellStyle name="20% - Accent1 15" xfId="601" xr:uid="{DCF59D22-9E9A-4943-BB3D-7ED49F1D4748}"/>
    <cellStyle name="20% - Accent1 16" xfId="602" xr:uid="{3059B832-849F-48C5-BA8B-C87852B23DF0}"/>
    <cellStyle name="20% - Accent1 17" xfId="603" xr:uid="{4B729630-9BD5-4089-AE37-D17B53149456}"/>
    <cellStyle name="20% - Accent1 2" xfId="4" xr:uid="{FC8B12A2-0B30-4508-81C0-70949B0BE6EF}"/>
    <cellStyle name="20% - Accent1 2 10" xfId="605" xr:uid="{DE8719B4-3B02-47C5-A7B2-6EAA7BC3EE7C}"/>
    <cellStyle name="20% - Accent1 2 10 2" xfId="606" xr:uid="{63C9F5AF-1BB2-4014-B941-0BA84369368D}"/>
    <cellStyle name="20% - Accent1 2 11" xfId="607" xr:uid="{A6C12D5B-1554-4855-9A1E-85649D30388B}"/>
    <cellStyle name="20% - Accent1 2 12" xfId="604" xr:uid="{4DCB3885-F5C5-489B-A7E3-52A9E6D5CEBF}"/>
    <cellStyle name="20% - Accent1 2 2" xfId="608" xr:uid="{82A738C6-23FE-49A0-B36C-411BCC6DCEFF}"/>
    <cellStyle name="20% - Accent1 2 2 10" xfId="609" xr:uid="{96978BCC-0559-4019-A5EE-5A5C5E88A15F}"/>
    <cellStyle name="20% - Accent1 2 2 2" xfId="610" xr:uid="{F978140D-200F-499B-9405-154474E6EE2F}"/>
    <cellStyle name="20% - Accent1 2 2 2 2" xfId="611" xr:uid="{8760486A-D78C-4698-8C1B-C6AE18530632}"/>
    <cellStyle name="20% - Accent1 2 2 2 2 2" xfId="612" xr:uid="{B0B375D7-7B5F-406C-A71D-5D3AD1660AB8}"/>
    <cellStyle name="20% - Accent1 2 2 2 3" xfId="613" xr:uid="{5D55BB19-EE07-4A8F-BEF5-68F3721F1469}"/>
    <cellStyle name="20% - Accent1 2 2 3" xfId="614" xr:uid="{65643614-AE58-4C4F-B458-C2341215B21E}"/>
    <cellStyle name="20% - Accent1 2 2 3 2" xfId="615" xr:uid="{ECEB213D-B3CE-4F6B-A2FD-88712EE177C1}"/>
    <cellStyle name="20% - Accent1 2 2 4" xfId="616" xr:uid="{EE18D017-F74C-4F6A-9200-93EF41F3FE3B}"/>
    <cellStyle name="20% - Accent1 2 2 4 2" xfId="617" xr:uid="{25CEEE5C-EF2E-4725-80C8-3F7DD796AA70}"/>
    <cellStyle name="20% - Accent1 2 2 5" xfId="618" xr:uid="{97108D99-FD2C-44DD-BE8D-B6A3A13EAB28}"/>
    <cellStyle name="20% - Accent1 2 2 5 2" xfId="619" xr:uid="{A0495CEC-2A8B-4933-B3AA-68A149494723}"/>
    <cellStyle name="20% - Accent1 2 2 6" xfId="620" xr:uid="{98FB21CC-AAEA-4819-91A2-C1F765687B73}"/>
    <cellStyle name="20% - Accent1 2 2 6 2" xfId="621" xr:uid="{3BA22A77-FC6F-4556-9667-A44AA7056E43}"/>
    <cellStyle name="20% - Accent1 2 2 7" xfId="622" xr:uid="{C05F7181-9CAE-4F49-8B26-88C0986CA4F1}"/>
    <cellStyle name="20% - Accent1 2 2 7 2" xfId="623" xr:uid="{60F38A47-6A62-4392-80D4-89EF66D3C8BF}"/>
    <cellStyle name="20% - Accent1 2 2 8" xfId="624" xr:uid="{91EB8515-5A7B-41A2-80ED-35DD81EE8263}"/>
    <cellStyle name="20% - Accent1 2 2 8 2" xfId="625" xr:uid="{89E1C83F-4BF3-44EB-A5C9-0FB62E7ACEF4}"/>
    <cellStyle name="20% - Accent1 2 2 9" xfId="626" xr:uid="{6D589929-3586-4D43-887D-531AC27E25B1}"/>
    <cellStyle name="20% - Accent1 2 2 9 2" xfId="627" xr:uid="{88CB09CD-B302-4268-894F-4CD397C24AD7}"/>
    <cellStyle name="20% - Accent1 2 3" xfId="628" xr:uid="{F0977EA3-8E2D-4F1E-AFDB-7C26F1568196}"/>
    <cellStyle name="20% - Accent1 2 3 2" xfId="629" xr:uid="{4BD83BFA-88ED-4727-92CB-606E822A7C7F}"/>
    <cellStyle name="20% - Accent1 2 3 2 2" xfId="630" xr:uid="{47FAB6B4-E0A3-4CB2-AD49-475459BDDB4D}"/>
    <cellStyle name="20% - Accent1 2 3 3" xfId="631" xr:uid="{30D1569C-A968-4D73-B8C5-3257FD8E12CA}"/>
    <cellStyle name="20% - Accent1 2 4" xfId="632" xr:uid="{7F22993B-330E-479A-B9FA-94878D7714A9}"/>
    <cellStyle name="20% - Accent1 2 4 2" xfId="633" xr:uid="{00568866-0E06-4B8B-9478-90C030BB1DD8}"/>
    <cellStyle name="20% - Accent1 2 5" xfId="634" xr:uid="{9B68C79B-1E0F-435B-AF6D-80CC6B837051}"/>
    <cellStyle name="20% - Accent1 2 5 2" xfId="635" xr:uid="{CF422E0E-05E5-4715-B8FF-8F5AA837CEC9}"/>
    <cellStyle name="20% - Accent1 2 6" xfId="636" xr:uid="{1372D139-931C-48A1-9588-016490077E16}"/>
    <cellStyle name="20% - Accent1 2 6 2" xfId="637" xr:uid="{9CE4ADE6-AC61-44D1-B7F8-5166721BEB6F}"/>
    <cellStyle name="20% - Accent1 2 7" xfId="638" xr:uid="{DA39417B-E64B-488F-AA72-35BE8E3A2907}"/>
    <cellStyle name="20% - Accent1 2 7 2" xfId="639" xr:uid="{02E0682B-DB53-4BB3-AF0C-2CDC0F052D6E}"/>
    <cellStyle name="20% - Accent1 2 8" xfId="640" xr:uid="{3D78069D-2C3F-4D85-AC16-EDB218D1C66F}"/>
    <cellStyle name="20% - Accent1 2 8 2" xfId="641" xr:uid="{13C124E3-9426-491D-A505-9F35BC061F0C}"/>
    <cellStyle name="20% - Accent1 2 9" xfId="642" xr:uid="{FAA1F0BA-F524-43DD-AD08-2E88FF701D04}"/>
    <cellStyle name="20% - Accent1 2 9 2" xfId="643" xr:uid="{FBF5E53D-FA3B-4FF3-9495-0449B186E9D1}"/>
    <cellStyle name="20% - Accent1 3" xfId="644" xr:uid="{A3CDB00C-6856-4368-A545-5B4C1CDC8041}"/>
    <cellStyle name="20% - Accent1 3 10" xfId="645" xr:uid="{524D2704-5F1A-4FBA-8D13-CA691DF82F4D}"/>
    <cellStyle name="20% - Accent1 3 10 2" xfId="646" xr:uid="{4167929C-4799-4EE5-B741-218E4CFFABFE}"/>
    <cellStyle name="20% - Accent1 3 11" xfId="647" xr:uid="{5A4CC2BA-7F0B-47D9-93F9-DAD4B2D552D2}"/>
    <cellStyle name="20% - Accent1 3 2" xfId="648" xr:uid="{C83E51FE-2815-4B71-AAD4-D3EC0D5AA3ED}"/>
    <cellStyle name="20% - Accent1 3 2 10" xfId="649" xr:uid="{274561F2-5B65-4533-8FA6-48C69059DB31}"/>
    <cellStyle name="20% - Accent1 3 2 2" xfId="650" xr:uid="{ABA92F54-8741-4326-ACF4-65AA1E66ACBE}"/>
    <cellStyle name="20% - Accent1 3 2 2 2" xfId="651" xr:uid="{32D4D229-AE34-453B-B249-B792DBEB1CDC}"/>
    <cellStyle name="20% - Accent1 3 2 2 2 2" xfId="652" xr:uid="{268653AC-C970-4910-B202-7A4001139670}"/>
    <cellStyle name="20% - Accent1 3 2 2 3" xfId="653" xr:uid="{AA89AE19-98B3-4C9A-862A-32E7FCAA3589}"/>
    <cellStyle name="20% - Accent1 3 2 3" xfId="654" xr:uid="{EB9F3F1D-2B92-474C-B3A3-E9C3890B8B2C}"/>
    <cellStyle name="20% - Accent1 3 2 3 2" xfId="655" xr:uid="{C815B242-069F-49DC-8ABB-2C5E137EE9B5}"/>
    <cellStyle name="20% - Accent1 3 2 4" xfId="656" xr:uid="{A9B962D1-FC69-4253-85FC-25973D0A98F2}"/>
    <cellStyle name="20% - Accent1 3 2 4 2" xfId="657" xr:uid="{74E0C165-14C4-42D0-9FDB-E8E81571A53A}"/>
    <cellStyle name="20% - Accent1 3 2 5" xfId="658" xr:uid="{0DEAB75A-D7E5-489A-8BE3-A4137DADBC03}"/>
    <cellStyle name="20% - Accent1 3 2 5 2" xfId="659" xr:uid="{39D75304-4F2E-4F61-8490-A7E7FC66B332}"/>
    <cellStyle name="20% - Accent1 3 2 6" xfId="660" xr:uid="{AEA505F1-6D18-4B84-82D3-F1A600E13052}"/>
    <cellStyle name="20% - Accent1 3 2 6 2" xfId="661" xr:uid="{2977CE0C-777A-445B-9D2E-0D9ABE31286F}"/>
    <cellStyle name="20% - Accent1 3 2 7" xfId="662" xr:uid="{59A2196F-9C6C-46BB-9E21-ABD0CA077839}"/>
    <cellStyle name="20% - Accent1 3 2 7 2" xfId="663" xr:uid="{21361BCF-6B3F-41E9-AD36-B019433CCBF4}"/>
    <cellStyle name="20% - Accent1 3 2 8" xfId="664" xr:uid="{8BC01D21-5D89-4219-B5F7-2994A225B477}"/>
    <cellStyle name="20% - Accent1 3 2 8 2" xfId="665" xr:uid="{46B28ABE-C022-4F8B-B927-4A321FE29858}"/>
    <cellStyle name="20% - Accent1 3 2 9" xfId="666" xr:uid="{D07A20B3-9751-45F4-9051-493B467BC7AC}"/>
    <cellStyle name="20% - Accent1 3 2 9 2" xfId="667" xr:uid="{F69B8AAB-6828-401E-B774-BFD0F33F36F1}"/>
    <cellStyle name="20% - Accent1 3 3" xfId="668" xr:uid="{D0EA13BA-B71F-43EA-81C1-DAB23713A82A}"/>
    <cellStyle name="20% - Accent1 3 3 2" xfId="669" xr:uid="{52218C1C-9C46-4C2F-95C6-8688F7FAA3C7}"/>
    <cellStyle name="20% - Accent1 3 3 2 2" xfId="670" xr:uid="{2F1CF6C9-F5CB-4E6D-B43F-BFE4D36C6D07}"/>
    <cellStyle name="20% - Accent1 3 3 3" xfId="671" xr:uid="{B4475BEE-71E9-4064-AF5E-3F70C682822D}"/>
    <cellStyle name="20% - Accent1 3 4" xfId="672" xr:uid="{32A4EA96-957E-4EC1-9E43-61AF2496133F}"/>
    <cellStyle name="20% - Accent1 3 4 2" xfId="673" xr:uid="{77DB380C-4D3E-4237-9126-B8AF46A2E591}"/>
    <cellStyle name="20% - Accent1 3 5" xfId="674" xr:uid="{848BA1B9-8E29-42F8-B712-7051CEA6CCEC}"/>
    <cellStyle name="20% - Accent1 3 5 2" xfId="675" xr:uid="{B711BBA4-3450-4B41-B187-3629D78EA26F}"/>
    <cellStyle name="20% - Accent1 3 6" xfId="676" xr:uid="{2BD8CFD0-6777-4DD0-B23E-90F1DE6E1984}"/>
    <cellStyle name="20% - Accent1 3 6 2" xfId="677" xr:uid="{8F09C8B2-8AEA-42DD-9040-D23ED7FDE67B}"/>
    <cellStyle name="20% - Accent1 3 7" xfId="678" xr:uid="{AE358F7E-2BA4-443D-AA22-C8EEC142E41E}"/>
    <cellStyle name="20% - Accent1 3 7 2" xfId="679" xr:uid="{11EF9166-ED62-4403-A9D6-81F0D091F6F2}"/>
    <cellStyle name="20% - Accent1 3 8" xfId="680" xr:uid="{3A500C83-D434-4CD3-9AE0-44ABF6203A25}"/>
    <cellStyle name="20% - Accent1 3 8 2" xfId="681" xr:uid="{73294B43-CB94-41F2-872F-FD15118EA5C2}"/>
    <cellStyle name="20% - Accent1 3 9" xfId="682" xr:uid="{4B718913-78EF-49FF-B2A6-500EA4CBD265}"/>
    <cellStyle name="20% - Accent1 3 9 2" xfId="683" xr:uid="{0C8918D1-597F-4F76-B937-38B84CF8B137}"/>
    <cellStyle name="20% - Accent1 4" xfId="684" xr:uid="{39786D4F-E5F1-43DD-A57E-0AE2886AF33F}"/>
    <cellStyle name="20% - Accent1 4 10" xfId="685" xr:uid="{666EF9CF-DE9F-44E6-8535-54A374567411}"/>
    <cellStyle name="20% - Accent1 4 10 2" xfId="686" xr:uid="{309D8282-8571-4FE3-B830-5A6260597A52}"/>
    <cellStyle name="20% - Accent1 4 11" xfId="687" xr:uid="{040674D2-D1C1-4E7A-81AC-06364B8E0631}"/>
    <cellStyle name="20% - Accent1 4 2" xfId="688" xr:uid="{A38E8E05-9A23-41F1-8C7D-1A76BDC8A79A}"/>
    <cellStyle name="20% - Accent1 4 2 10" xfId="689" xr:uid="{CBF8B4C4-C664-40F3-9BBF-512C24BDA026}"/>
    <cellStyle name="20% - Accent1 4 2 2" xfId="690" xr:uid="{D135DC0E-EEB1-43A1-AE66-8376AF679041}"/>
    <cellStyle name="20% - Accent1 4 2 2 2" xfId="691" xr:uid="{380704B5-82BD-4F7A-9754-82F463AD7D58}"/>
    <cellStyle name="20% - Accent1 4 2 2 2 2" xfId="692" xr:uid="{6EBF7795-275C-4C5E-B55E-23E1ADCF3A05}"/>
    <cellStyle name="20% - Accent1 4 2 2 3" xfId="693" xr:uid="{3182432E-CB2E-4BA5-AF88-3C714F1BB9E7}"/>
    <cellStyle name="20% - Accent1 4 2 3" xfId="694" xr:uid="{335F2644-B6E8-4A32-9B90-8D07E619B8FD}"/>
    <cellStyle name="20% - Accent1 4 2 3 2" xfId="695" xr:uid="{26354B60-565A-402F-8D50-6E596D363922}"/>
    <cellStyle name="20% - Accent1 4 2 4" xfId="696" xr:uid="{4AA2725F-C20A-484B-BC6A-F11BC857DE49}"/>
    <cellStyle name="20% - Accent1 4 2 4 2" xfId="697" xr:uid="{2ABA6F10-3C5D-4A58-A518-7346DF0DF300}"/>
    <cellStyle name="20% - Accent1 4 2 5" xfId="698" xr:uid="{7BA5CA26-8E7D-4A9E-BEBE-4AF963003866}"/>
    <cellStyle name="20% - Accent1 4 2 5 2" xfId="699" xr:uid="{2CE02642-66A4-458A-A98C-401BFF7B0B3B}"/>
    <cellStyle name="20% - Accent1 4 2 6" xfId="700" xr:uid="{128B5BDE-2129-4D1A-B315-AD105DF3C392}"/>
    <cellStyle name="20% - Accent1 4 2 6 2" xfId="701" xr:uid="{0552A26C-B371-4530-AC5E-1F5A37030E48}"/>
    <cellStyle name="20% - Accent1 4 2 7" xfId="702" xr:uid="{0E99BD2C-CA90-45A7-A84F-1A71A35CD02E}"/>
    <cellStyle name="20% - Accent1 4 2 7 2" xfId="703" xr:uid="{E7B25A13-58E5-4A6C-B16D-097DE7AD9DE5}"/>
    <cellStyle name="20% - Accent1 4 2 8" xfId="704" xr:uid="{7BF9958A-21E5-4E6F-B980-32E2DD56E249}"/>
    <cellStyle name="20% - Accent1 4 2 8 2" xfId="705" xr:uid="{530964E5-7ED3-4E71-8441-693A3B82F286}"/>
    <cellStyle name="20% - Accent1 4 2 9" xfId="706" xr:uid="{BC7702BD-8E50-4C7C-821B-54C90368C826}"/>
    <cellStyle name="20% - Accent1 4 2 9 2" xfId="707" xr:uid="{4E99A3B3-A05B-4A08-85BE-C8E99FE9A421}"/>
    <cellStyle name="20% - Accent1 4 3" xfId="708" xr:uid="{E83750DD-4DB7-472E-807A-57FA60270D08}"/>
    <cellStyle name="20% - Accent1 4 3 2" xfId="709" xr:uid="{9F8D04E5-6D23-4F0F-BEAD-C577BCBEB9AD}"/>
    <cellStyle name="20% - Accent1 4 3 2 2" xfId="710" xr:uid="{AC8148DE-53F8-4114-BFE2-51F2F9080C1F}"/>
    <cellStyle name="20% - Accent1 4 3 3" xfId="711" xr:uid="{009522C2-4131-4E52-888A-EF4ADB59AD90}"/>
    <cellStyle name="20% - Accent1 4 4" xfId="712" xr:uid="{CACDC7EC-CCFE-4C2A-84C6-E9633A4B4DFE}"/>
    <cellStyle name="20% - Accent1 4 4 2" xfId="713" xr:uid="{F769A047-0A63-46D5-AC78-953DABB23488}"/>
    <cellStyle name="20% - Accent1 4 5" xfId="714" xr:uid="{77946189-8289-473D-8D55-D38689119B53}"/>
    <cellStyle name="20% - Accent1 4 5 2" xfId="715" xr:uid="{199B4370-7A98-4CBE-A599-DEEF29740761}"/>
    <cellStyle name="20% - Accent1 4 6" xfId="716" xr:uid="{1DF5098C-5EA1-4908-9D4C-AD717B49356E}"/>
    <cellStyle name="20% - Accent1 4 6 2" xfId="717" xr:uid="{B62E3B34-4F80-4A7E-97FD-0E66FFBB22F5}"/>
    <cellStyle name="20% - Accent1 4 7" xfId="718" xr:uid="{2CF5F4CC-1486-4289-8F04-1FBF122868B5}"/>
    <cellStyle name="20% - Accent1 4 7 2" xfId="719" xr:uid="{E8875C02-7A63-42A4-9614-E6B03816700D}"/>
    <cellStyle name="20% - Accent1 4 8" xfId="720" xr:uid="{794D96B2-B500-40FA-9164-8D180CDF07F5}"/>
    <cellStyle name="20% - Accent1 4 8 2" xfId="721" xr:uid="{04B72ACC-ABC1-4782-83B4-77123678DCBA}"/>
    <cellStyle name="20% - Accent1 4 9" xfId="722" xr:uid="{FE74FF28-A19C-4DD3-AC1C-0B0F71F871F3}"/>
    <cellStyle name="20% - Accent1 4 9 2" xfId="723" xr:uid="{61BE2827-6267-4B22-AFB0-43DD44D7B1EC}"/>
    <cellStyle name="20% - Accent1 5" xfId="724" xr:uid="{FDFF9630-D5CC-4043-963D-A43605BADDA4}"/>
    <cellStyle name="20% - Accent1 5 10" xfId="725" xr:uid="{434CFA8E-8EF8-4859-BA09-B38971408705}"/>
    <cellStyle name="20% - Accent1 5 10 2" xfId="726" xr:uid="{A1F12AD9-EAC7-4569-8420-5A39BBDAD121}"/>
    <cellStyle name="20% - Accent1 5 11" xfId="727" xr:uid="{B5848CA5-6728-4FA5-A92A-602CD16A22CE}"/>
    <cellStyle name="20% - Accent1 5 2" xfId="728" xr:uid="{E3601AC2-B768-455F-8E23-623CB222CAA5}"/>
    <cellStyle name="20% - Accent1 5 2 2" xfId="729" xr:uid="{0FC986E4-CBBF-4C3B-A588-F73CA93EC887}"/>
    <cellStyle name="20% - Accent1 5 2 2 2" xfId="730" xr:uid="{9D8BCFE5-59E8-4175-8F7B-DD86FECE0E9B}"/>
    <cellStyle name="20% - Accent1 5 2 3" xfId="731" xr:uid="{067C6187-8623-4B81-A522-480853C6152D}"/>
    <cellStyle name="20% - Accent1 5 3" xfId="732" xr:uid="{A2D61A79-F39C-4028-B51B-79F0DCCA1310}"/>
    <cellStyle name="20% - Accent1 5 3 2" xfId="733" xr:uid="{D23BAA77-E145-4DC0-81A1-1A0A11B5A7CE}"/>
    <cellStyle name="20% - Accent1 5 3 2 2" xfId="734" xr:uid="{8744D7BC-20B5-4A74-B35D-D3F122E95451}"/>
    <cellStyle name="20% - Accent1 5 3 3" xfId="735" xr:uid="{AD68F528-711B-486D-B175-919B525C25A5}"/>
    <cellStyle name="20% - Accent1 5 4" xfId="736" xr:uid="{0B86A28A-3A93-41CA-8F03-E92D74C72CAB}"/>
    <cellStyle name="20% - Accent1 5 4 2" xfId="737" xr:uid="{C744EC8A-6F2B-41DB-843A-737AA5341D75}"/>
    <cellStyle name="20% - Accent1 5 5" xfId="738" xr:uid="{E8C621BF-6A3D-4E62-AB64-0B3DDF25B3D0}"/>
    <cellStyle name="20% - Accent1 5 5 2" xfId="739" xr:uid="{B7FDD064-93C0-42A4-86B9-C19D2ADAF301}"/>
    <cellStyle name="20% - Accent1 5 6" xfId="740" xr:uid="{B2301570-22AD-4D07-A004-932B247915F3}"/>
    <cellStyle name="20% - Accent1 5 6 2" xfId="741" xr:uid="{6B3A6187-3C78-44C2-ABFD-2829B15802FD}"/>
    <cellStyle name="20% - Accent1 5 7" xfId="742" xr:uid="{76864981-4C2F-4A16-8286-418586DEA195}"/>
    <cellStyle name="20% - Accent1 5 7 2" xfId="743" xr:uid="{6C7BD040-AC21-4350-9A24-1D98C43555A0}"/>
    <cellStyle name="20% - Accent1 5 8" xfId="744" xr:uid="{2784577E-AD3F-42BD-90D9-4E48007B9213}"/>
    <cellStyle name="20% - Accent1 5 8 2" xfId="745" xr:uid="{904BA316-39B0-4C12-ADA2-308041AA497C}"/>
    <cellStyle name="20% - Accent1 5 9" xfId="746" xr:uid="{7437922B-D373-4F60-88F1-5A3CC14B374C}"/>
    <cellStyle name="20% - Accent1 5 9 2" xfId="747" xr:uid="{2B31275F-72BA-4C77-98E3-C137A2A2979D}"/>
    <cellStyle name="20% - Accent1 6" xfId="748" xr:uid="{9B3DCD36-A242-46FD-91B6-B9C25D8D9BED}"/>
    <cellStyle name="20% - Accent1 6 2" xfId="749" xr:uid="{28C59268-460A-4455-9BE0-88149E9D0C36}"/>
    <cellStyle name="20% - Accent1 6 2 2" xfId="750" xr:uid="{28E1E4DA-135A-42E8-A89E-B265E8D0F2DD}"/>
    <cellStyle name="20% - Accent1 6 2 2 2" xfId="751" xr:uid="{D86F8042-98B8-42ED-93B5-E9F417B6D70F}"/>
    <cellStyle name="20% - Accent1 6 2 3" xfId="752" xr:uid="{4A8078F4-DBD1-4258-AF01-2EB62DA78FF5}"/>
    <cellStyle name="20% - Accent1 6 3" xfId="753" xr:uid="{AA594E1B-03D0-42D7-8D91-968A5375CFC8}"/>
    <cellStyle name="20% - Accent1 6 3 2" xfId="754" xr:uid="{CEC9A7B6-2EF3-4398-8B1A-E1572C5067E4}"/>
    <cellStyle name="20% - Accent1 6 4" xfId="755" xr:uid="{DBA0DE02-B990-4421-B667-518123A658A1}"/>
    <cellStyle name="20% - Accent1 7" xfId="756" xr:uid="{C672FF5D-9FF2-4A3C-9B63-2A5F284B1190}"/>
    <cellStyle name="20% - Accent1 7 2" xfId="757" xr:uid="{18E620EF-FA9F-4032-B933-78A8161402F6}"/>
    <cellStyle name="20% - Accent1 7 2 2" xfId="758" xr:uid="{7D1AD776-69EF-4CA9-98C7-27D3FD3F21A1}"/>
    <cellStyle name="20% - Accent1 7 3" xfId="759" xr:uid="{9E46D2AA-D61F-42EF-92C3-517CFE83F89C}"/>
    <cellStyle name="20% - Accent1 8" xfId="760" xr:uid="{ED62A0DA-A55B-480D-8AB7-1A2EDFF2392C}"/>
    <cellStyle name="20% - Accent1 8 2" xfId="761" xr:uid="{001C1861-5E9F-493C-B782-F162A4D7468B}"/>
    <cellStyle name="20% - Accent1 8 2 2" xfId="762" xr:uid="{1A8152A3-9190-41EE-A240-5180C03F5318}"/>
    <cellStyle name="20% - Accent1 8 3" xfId="763" xr:uid="{DF2F04AB-E1D8-4876-AD76-30B99F4AF9DF}"/>
    <cellStyle name="20% - Accent1 9" xfId="764" xr:uid="{4C8DFAE8-6CB3-4538-99E3-472DC380FAC6}"/>
    <cellStyle name="20% - Accent1 9 2" xfId="765" xr:uid="{C7BD7C6B-6311-46D2-A4C0-7264514113CD}"/>
    <cellStyle name="20% - Accent2 10" xfId="766" xr:uid="{020F0132-363B-4766-8809-26ACCFDFE4BA}"/>
    <cellStyle name="20% - Accent2 10 2" xfId="767" xr:uid="{B5D460E1-270F-4F06-A14F-79689DA57FD7}"/>
    <cellStyle name="20% - Accent2 11" xfId="768" xr:uid="{912C5F69-FE6C-4D4B-B518-6E1EAF53CDA6}"/>
    <cellStyle name="20% - Accent2 11 2" xfId="769" xr:uid="{8119376E-2CF3-41DB-BAB9-8DF76D2F7B82}"/>
    <cellStyle name="20% - Accent2 12" xfId="770" xr:uid="{15E990D5-DC9A-4882-9761-03B16ADD0E6B}"/>
    <cellStyle name="20% - Accent2 12 2" xfId="771" xr:uid="{FC658B45-388A-4A2C-B2AB-C482534D7962}"/>
    <cellStyle name="20% - Accent2 13" xfId="772" xr:uid="{6043CB1E-9671-48E3-9620-269016B4AAD0}"/>
    <cellStyle name="20% - Accent2 13 2" xfId="773" xr:uid="{AF0401BD-F967-46A2-8BB2-6E76A4BACC22}"/>
    <cellStyle name="20% - Accent2 14" xfId="774" xr:uid="{91252BBF-714E-4684-BB98-124C74EADA92}"/>
    <cellStyle name="20% - Accent2 14 2" xfId="775" xr:uid="{2811930A-EA10-4A93-87F9-FE0E15FBD1AB}"/>
    <cellStyle name="20% - Accent2 15" xfId="776" xr:uid="{82960FA1-D381-46AB-A599-591679209B6D}"/>
    <cellStyle name="20% - Accent2 16" xfId="777" xr:uid="{583829F0-C4A2-4D9E-B86E-BDD65422303E}"/>
    <cellStyle name="20% - Accent2 17" xfId="778" xr:uid="{D6B39504-D015-4E0E-AFFD-2F1859203F3F}"/>
    <cellStyle name="20% - Accent2 2" xfId="5" xr:uid="{DD0224E3-CEEE-4DEB-9C39-0339405EC74F}"/>
    <cellStyle name="20% - Accent2 2 10" xfId="780" xr:uid="{FDE05EAF-334A-4C7D-AFB6-630B6EBFA8C9}"/>
    <cellStyle name="20% - Accent2 2 10 2" xfId="781" xr:uid="{BFBB4973-A29C-452A-8DCB-65DAE0B576CA}"/>
    <cellStyle name="20% - Accent2 2 11" xfId="782" xr:uid="{DA52BFC4-9132-41AB-8CFF-7F2D868F27D7}"/>
    <cellStyle name="20% - Accent2 2 12" xfId="779" xr:uid="{97E3F259-F32D-4DB3-B69C-F3C306691ADE}"/>
    <cellStyle name="20% - Accent2 2 2" xfId="783" xr:uid="{698D3C3D-863A-479E-8658-B9343D304AED}"/>
    <cellStyle name="20% - Accent2 2 2 10" xfId="784" xr:uid="{DB06FD68-D235-4EF1-9A32-BFEF11330D2C}"/>
    <cellStyle name="20% - Accent2 2 2 2" xfId="785" xr:uid="{97001B06-7CF5-4725-94A1-3F4002C78526}"/>
    <cellStyle name="20% - Accent2 2 2 2 2" xfId="786" xr:uid="{741E6A2B-2D1B-4DAE-AF1C-7245F73CD3A3}"/>
    <cellStyle name="20% - Accent2 2 2 2 2 2" xfId="787" xr:uid="{513EC4A2-F373-479F-B340-FAE9B40F1735}"/>
    <cellStyle name="20% - Accent2 2 2 2 3" xfId="788" xr:uid="{421F2F8A-C997-4B8B-8549-187874EC3491}"/>
    <cellStyle name="20% - Accent2 2 2 3" xfId="789" xr:uid="{FC709F9A-A6E7-4185-B048-6468666A232C}"/>
    <cellStyle name="20% - Accent2 2 2 3 2" xfId="790" xr:uid="{353AB22E-17B8-4C8B-A4C7-EABBF47C506F}"/>
    <cellStyle name="20% - Accent2 2 2 4" xfId="791" xr:uid="{0B281C8E-6423-420D-A657-6D2C8E1B9912}"/>
    <cellStyle name="20% - Accent2 2 2 4 2" xfId="792" xr:uid="{20FFC1E9-BEF0-49D9-84B3-300C99CDDB23}"/>
    <cellStyle name="20% - Accent2 2 2 5" xfId="793" xr:uid="{18626701-0880-4AA3-BE40-554EF68EF2CE}"/>
    <cellStyle name="20% - Accent2 2 2 5 2" xfId="794" xr:uid="{257F131C-A9BC-448A-B8B8-040148D4DD85}"/>
    <cellStyle name="20% - Accent2 2 2 6" xfId="795" xr:uid="{10C7A792-7103-495F-A97F-88E954C9103F}"/>
    <cellStyle name="20% - Accent2 2 2 6 2" xfId="796" xr:uid="{F59D483A-7454-4557-A6E9-479B5A1FF74D}"/>
    <cellStyle name="20% - Accent2 2 2 7" xfId="797" xr:uid="{2242BEA6-46E4-4414-AAF6-908C842209E1}"/>
    <cellStyle name="20% - Accent2 2 2 7 2" xfId="798" xr:uid="{6FCBC525-F22B-42E4-98FD-7205510E539B}"/>
    <cellStyle name="20% - Accent2 2 2 8" xfId="799" xr:uid="{B5FB3FCB-FC4F-44D6-8767-629A32371613}"/>
    <cellStyle name="20% - Accent2 2 2 8 2" xfId="800" xr:uid="{ECB3E26A-A18A-44D8-8A9A-4670314302AD}"/>
    <cellStyle name="20% - Accent2 2 2 9" xfId="801" xr:uid="{68817660-FC1C-4198-A554-D0BFAA0692C3}"/>
    <cellStyle name="20% - Accent2 2 2 9 2" xfId="802" xr:uid="{204EF178-1265-4DF5-8FD9-7A4363DE001B}"/>
    <cellStyle name="20% - Accent2 2 3" xfId="803" xr:uid="{781CE62F-EDCA-4536-A86D-35FA9AD065F7}"/>
    <cellStyle name="20% - Accent2 2 3 2" xfId="804" xr:uid="{38C6783E-458C-4F12-8474-78F03E5AD9D8}"/>
    <cellStyle name="20% - Accent2 2 3 2 2" xfId="805" xr:uid="{E47F4D36-75C5-49A1-BA75-687EF76FBC28}"/>
    <cellStyle name="20% - Accent2 2 3 3" xfId="806" xr:uid="{360E9BF6-7E90-42EE-88A6-39C41BCA1670}"/>
    <cellStyle name="20% - Accent2 2 4" xfId="807" xr:uid="{A442BAA9-46A0-4D68-A6FE-69301DA3360E}"/>
    <cellStyle name="20% - Accent2 2 4 2" xfId="808" xr:uid="{D2EECEA8-60CD-4408-8C0C-13A7424BE997}"/>
    <cellStyle name="20% - Accent2 2 5" xfId="809" xr:uid="{6280D175-839F-48F4-A83C-25835999FF57}"/>
    <cellStyle name="20% - Accent2 2 5 2" xfId="810" xr:uid="{A9B5103C-533A-4568-9011-DF40E582B449}"/>
    <cellStyle name="20% - Accent2 2 6" xfId="811" xr:uid="{2E1D99BE-1E18-4480-9F29-33EAD1C4D6A0}"/>
    <cellStyle name="20% - Accent2 2 6 2" xfId="812" xr:uid="{43688798-63CF-4D47-9283-384D0EF5DCAE}"/>
    <cellStyle name="20% - Accent2 2 7" xfId="813" xr:uid="{AAD2E18A-18E0-425B-89F7-863D06AB0746}"/>
    <cellStyle name="20% - Accent2 2 7 2" xfId="814" xr:uid="{484B931D-FBF1-4AC2-A0DF-8F847D9B66EE}"/>
    <cellStyle name="20% - Accent2 2 8" xfId="815" xr:uid="{655E8631-AB6A-4760-9C63-01E1411A205A}"/>
    <cellStyle name="20% - Accent2 2 8 2" xfId="816" xr:uid="{89EFC53F-2FC5-4C60-8F19-F9452AA493A3}"/>
    <cellStyle name="20% - Accent2 2 9" xfId="817" xr:uid="{BFE1B2D2-A46E-4D52-BF56-D71F950D8698}"/>
    <cellStyle name="20% - Accent2 2 9 2" xfId="818" xr:uid="{FA176DCE-1664-4D62-B162-D9A241F8C922}"/>
    <cellStyle name="20% - Accent2 3" xfId="819" xr:uid="{D080F208-191C-4D2B-88E2-83C7ABEBA900}"/>
    <cellStyle name="20% - Accent2 3 10" xfId="820" xr:uid="{2C4F4A6A-5A8F-4DCA-9DFF-20982B684010}"/>
    <cellStyle name="20% - Accent2 3 10 2" xfId="821" xr:uid="{BED7688A-E118-4DD1-BD09-92803400DE07}"/>
    <cellStyle name="20% - Accent2 3 11" xfId="822" xr:uid="{4E92AA6E-BFDA-49D9-AF37-8288E5192716}"/>
    <cellStyle name="20% - Accent2 3 2" xfId="823" xr:uid="{50AB6342-AFD2-458C-B390-957CE484F414}"/>
    <cellStyle name="20% - Accent2 3 2 10" xfId="824" xr:uid="{59C2B066-3389-43C8-B6E2-23173A06E8ED}"/>
    <cellStyle name="20% - Accent2 3 2 2" xfId="825" xr:uid="{E5B35B29-9A29-44D1-9A23-60F5C780960D}"/>
    <cellStyle name="20% - Accent2 3 2 2 2" xfId="826" xr:uid="{6ACD15E2-FE59-4A80-A5C5-828FCDAA8D8C}"/>
    <cellStyle name="20% - Accent2 3 2 2 2 2" xfId="827" xr:uid="{81650C0A-B9FD-4C3D-9E91-6E3E05B11831}"/>
    <cellStyle name="20% - Accent2 3 2 2 3" xfId="828" xr:uid="{649DD9ED-83B6-4ACE-9415-E7C62049B9A0}"/>
    <cellStyle name="20% - Accent2 3 2 3" xfId="829" xr:uid="{FCEDC330-4B68-4D08-9E8F-3F0F51A92C51}"/>
    <cellStyle name="20% - Accent2 3 2 3 2" xfId="830" xr:uid="{5BADE048-E94E-4336-B4B4-69297068E539}"/>
    <cellStyle name="20% - Accent2 3 2 4" xfId="831" xr:uid="{50074CAD-FE0E-45F9-87D5-5BA0EEEEC016}"/>
    <cellStyle name="20% - Accent2 3 2 4 2" xfId="832" xr:uid="{034A4AB3-A858-42AC-A776-2FFB9DF6431B}"/>
    <cellStyle name="20% - Accent2 3 2 5" xfId="833" xr:uid="{765EA133-572D-4FA1-9A16-0A14E8908E95}"/>
    <cellStyle name="20% - Accent2 3 2 5 2" xfId="834" xr:uid="{F75EE9C2-5374-424E-9F66-FF45481D25B8}"/>
    <cellStyle name="20% - Accent2 3 2 6" xfId="835" xr:uid="{DED4B676-3B06-4A23-A4F1-A9B40FA28A7B}"/>
    <cellStyle name="20% - Accent2 3 2 6 2" xfId="836" xr:uid="{DF3BA76A-C7C8-4FCB-AED0-722A23B69BB1}"/>
    <cellStyle name="20% - Accent2 3 2 7" xfId="837" xr:uid="{428E3F8C-34C1-41AB-BB1D-63AFE239600C}"/>
    <cellStyle name="20% - Accent2 3 2 7 2" xfId="838" xr:uid="{9258D0EC-C9B0-4D4C-8BD4-2B3527F607FC}"/>
    <cellStyle name="20% - Accent2 3 2 8" xfId="839" xr:uid="{AC2BB763-C477-42D1-A815-156E01957DED}"/>
    <cellStyle name="20% - Accent2 3 2 8 2" xfId="840" xr:uid="{DD1A6FD9-33A1-42BF-ABBA-48B4CC77B310}"/>
    <cellStyle name="20% - Accent2 3 2 9" xfId="841" xr:uid="{008DD64A-922E-4955-9E87-D9242CD429FA}"/>
    <cellStyle name="20% - Accent2 3 2 9 2" xfId="842" xr:uid="{082A36E3-4A25-43CD-A820-BF0DB57CC4CA}"/>
    <cellStyle name="20% - Accent2 3 3" xfId="843" xr:uid="{FCF99878-79B7-4CB2-AD3A-30D0286D587A}"/>
    <cellStyle name="20% - Accent2 3 3 2" xfId="844" xr:uid="{016EA83A-2660-4893-BAFF-B3DAB193DE9D}"/>
    <cellStyle name="20% - Accent2 3 3 2 2" xfId="845" xr:uid="{D242C35F-DE54-4514-85E9-82E707F8F3A0}"/>
    <cellStyle name="20% - Accent2 3 3 3" xfId="846" xr:uid="{0E7F689E-2C07-457F-A5B7-EBD7FDC0199F}"/>
    <cellStyle name="20% - Accent2 3 4" xfId="847" xr:uid="{3BFB6111-F7D0-4282-AF65-134CCFF4635C}"/>
    <cellStyle name="20% - Accent2 3 4 2" xfId="848" xr:uid="{1B34C2DA-984F-461C-92D4-0BACDA8D5B0F}"/>
    <cellStyle name="20% - Accent2 3 5" xfId="849" xr:uid="{A682179F-27AB-4DD5-9FF0-58E7FB0E923B}"/>
    <cellStyle name="20% - Accent2 3 5 2" xfId="850" xr:uid="{96F8B434-D1B8-4B64-843A-638236F18357}"/>
    <cellStyle name="20% - Accent2 3 6" xfId="851" xr:uid="{A366C010-9460-416C-998C-27042F5D2352}"/>
    <cellStyle name="20% - Accent2 3 6 2" xfId="852" xr:uid="{BAAD3B3B-34E2-44B4-8C7F-6E71D0E6236C}"/>
    <cellStyle name="20% - Accent2 3 7" xfId="853" xr:uid="{5FAA3D8C-D110-493A-A1E8-812E7CA74F0B}"/>
    <cellStyle name="20% - Accent2 3 7 2" xfId="854" xr:uid="{6D506F3D-E505-421D-87F4-A7D58770933A}"/>
    <cellStyle name="20% - Accent2 3 8" xfId="855" xr:uid="{6807D8D7-6D9A-4DB7-96C8-E4429250BAB3}"/>
    <cellStyle name="20% - Accent2 3 8 2" xfId="856" xr:uid="{FA920183-4BD4-4CF9-8DA5-3516BDAFADA6}"/>
    <cellStyle name="20% - Accent2 3 9" xfId="857" xr:uid="{E472AE5F-9492-40B5-8334-1A75BAD537B9}"/>
    <cellStyle name="20% - Accent2 3 9 2" xfId="858" xr:uid="{46FF6B3B-7634-4FBC-BC43-12AC337B3589}"/>
    <cellStyle name="20% - Accent2 4" xfId="859" xr:uid="{4F549D0B-86A7-4FBF-80AA-4DCD984E284F}"/>
    <cellStyle name="20% - Accent2 4 10" xfId="860" xr:uid="{18B1CC35-D1A2-4A1C-909F-28817B02BDC9}"/>
    <cellStyle name="20% - Accent2 4 10 2" xfId="861" xr:uid="{84B01E5A-DF77-4285-9A20-85364E7C2776}"/>
    <cellStyle name="20% - Accent2 4 11" xfId="862" xr:uid="{919D4B61-1E6D-451A-B27F-36C69F8FCD3B}"/>
    <cellStyle name="20% - Accent2 4 2" xfId="863" xr:uid="{E21C22DC-7898-455A-AC8D-CF2F43167CA2}"/>
    <cellStyle name="20% - Accent2 4 2 10" xfId="864" xr:uid="{A14E43E9-3154-41D7-92F8-DEA0B747197E}"/>
    <cellStyle name="20% - Accent2 4 2 2" xfId="865" xr:uid="{F97ECFF2-F1CD-4EBC-A401-1C98E368339D}"/>
    <cellStyle name="20% - Accent2 4 2 2 2" xfId="866" xr:uid="{0A483A60-57E6-49BC-B010-6C85A0A33FC0}"/>
    <cellStyle name="20% - Accent2 4 2 2 2 2" xfId="867" xr:uid="{778FF008-6A18-4F74-B711-D18A0E86A5DB}"/>
    <cellStyle name="20% - Accent2 4 2 2 3" xfId="868" xr:uid="{47F6087B-15ED-4DED-846E-9E24FD2D30E3}"/>
    <cellStyle name="20% - Accent2 4 2 3" xfId="869" xr:uid="{5DFA72E1-D4B7-4AC8-972D-0631EAC37A58}"/>
    <cellStyle name="20% - Accent2 4 2 3 2" xfId="870" xr:uid="{5BE24AB6-CA21-4196-B071-5C67C4D98246}"/>
    <cellStyle name="20% - Accent2 4 2 4" xfId="871" xr:uid="{9DAFE095-DE7C-4E45-AB9C-E3EB13FF0FCB}"/>
    <cellStyle name="20% - Accent2 4 2 4 2" xfId="872" xr:uid="{2063EED2-58C1-4119-8754-F28606F0CE89}"/>
    <cellStyle name="20% - Accent2 4 2 5" xfId="873" xr:uid="{A0B53190-1318-4804-992A-03291085C164}"/>
    <cellStyle name="20% - Accent2 4 2 5 2" xfId="874" xr:uid="{8DE7E186-DAC1-410D-86F1-C112A7D09BD1}"/>
    <cellStyle name="20% - Accent2 4 2 6" xfId="875" xr:uid="{1CF78E0A-695B-4B95-9C49-85AE5571B01A}"/>
    <cellStyle name="20% - Accent2 4 2 6 2" xfId="876" xr:uid="{F20A16F7-730E-4E62-9607-3A5F2816CD91}"/>
    <cellStyle name="20% - Accent2 4 2 7" xfId="877" xr:uid="{4AA0F600-F2E2-41C4-9562-C3B7FF86C66E}"/>
    <cellStyle name="20% - Accent2 4 2 7 2" xfId="878" xr:uid="{5A3D9F1A-F63F-43DC-AF43-A25A710CE075}"/>
    <cellStyle name="20% - Accent2 4 2 8" xfId="879" xr:uid="{4914D510-091F-41EE-A877-C0D1346E6FFA}"/>
    <cellStyle name="20% - Accent2 4 2 8 2" xfId="880" xr:uid="{F2104616-E8FF-43D2-9AEA-6F65C90E63F2}"/>
    <cellStyle name="20% - Accent2 4 2 9" xfId="881" xr:uid="{2080FBB5-D76F-47A7-8B59-FD551273351C}"/>
    <cellStyle name="20% - Accent2 4 2 9 2" xfId="882" xr:uid="{475992B3-C72B-4FA7-A959-F099B7237A42}"/>
    <cellStyle name="20% - Accent2 4 3" xfId="883" xr:uid="{AD56BA48-6779-4335-AF46-4B1954674BF8}"/>
    <cellStyle name="20% - Accent2 4 3 2" xfId="884" xr:uid="{C99E260F-80E6-4034-ADBB-C68FB9D06A6D}"/>
    <cellStyle name="20% - Accent2 4 3 2 2" xfId="885" xr:uid="{2AA6842C-8F07-4772-851F-A5CE42B34704}"/>
    <cellStyle name="20% - Accent2 4 3 3" xfId="886" xr:uid="{BD8178A6-824F-416B-9AAD-8F647FF0A25D}"/>
    <cellStyle name="20% - Accent2 4 4" xfId="887" xr:uid="{706C9A1D-A483-48A9-870E-12F93990F70F}"/>
    <cellStyle name="20% - Accent2 4 4 2" xfId="888" xr:uid="{74363878-5031-4918-87D3-08115603B868}"/>
    <cellStyle name="20% - Accent2 4 5" xfId="889" xr:uid="{CE183DE2-DB7E-4CE8-993B-25861B1300FB}"/>
    <cellStyle name="20% - Accent2 4 5 2" xfId="890" xr:uid="{B93832DC-860A-4A53-A3FC-D0564A58D520}"/>
    <cellStyle name="20% - Accent2 4 6" xfId="891" xr:uid="{A2745FE9-4648-4951-913C-292376D0C723}"/>
    <cellStyle name="20% - Accent2 4 6 2" xfId="892" xr:uid="{1C7C5048-D513-4D72-A778-18767B677522}"/>
    <cellStyle name="20% - Accent2 4 7" xfId="893" xr:uid="{A3DEB9A3-4B6A-46BF-9262-F4C539E0D56D}"/>
    <cellStyle name="20% - Accent2 4 7 2" xfId="894" xr:uid="{EF7CA844-3826-4802-B65D-F106C20014F1}"/>
    <cellStyle name="20% - Accent2 4 8" xfId="895" xr:uid="{9F8C28A4-9112-42CD-B38B-66CEAB5A683F}"/>
    <cellStyle name="20% - Accent2 4 8 2" xfId="896" xr:uid="{83D82154-D5D1-4DB1-B584-5E6BFC96EFB4}"/>
    <cellStyle name="20% - Accent2 4 9" xfId="897" xr:uid="{6DA58259-F928-444B-B933-9E27A8FAC77A}"/>
    <cellStyle name="20% - Accent2 4 9 2" xfId="898" xr:uid="{B64F6B91-2E97-4B73-A109-66E31D1CD0AE}"/>
    <cellStyle name="20% - Accent2 5" xfId="899" xr:uid="{0861FFD2-1308-4958-8ED2-31E367FB0710}"/>
    <cellStyle name="20% - Accent2 5 10" xfId="900" xr:uid="{AA676D30-429F-45EF-BB07-407209386BAC}"/>
    <cellStyle name="20% - Accent2 5 10 2" xfId="901" xr:uid="{60DEC3FF-01EC-4A46-BFC9-B177C79B5ABB}"/>
    <cellStyle name="20% - Accent2 5 11" xfId="902" xr:uid="{1302DA6F-AD83-4173-8C72-86CA80E8EADD}"/>
    <cellStyle name="20% - Accent2 5 2" xfId="903" xr:uid="{4F9131A3-B17A-4536-B2A6-249E99A52D51}"/>
    <cellStyle name="20% - Accent2 5 2 2" xfId="904" xr:uid="{6E83BBB0-C55B-4BA9-98A9-6EE12FF6BEFB}"/>
    <cellStyle name="20% - Accent2 5 2 2 2" xfId="905" xr:uid="{70A7250C-9930-49E4-B2E1-74F0E78C6DC9}"/>
    <cellStyle name="20% - Accent2 5 2 3" xfId="906" xr:uid="{344C7321-528A-4F16-A8E3-6C19CDA34DAE}"/>
    <cellStyle name="20% - Accent2 5 3" xfId="907" xr:uid="{D73697AC-5D6C-4C5C-861B-4DD156B87866}"/>
    <cellStyle name="20% - Accent2 5 3 2" xfId="908" xr:uid="{1BE71824-5AA5-4A56-88D9-8BCCC8E55540}"/>
    <cellStyle name="20% - Accent2 5 3 2 2" xfId="909" xr:uid="{454DBB6E-E9F8-4508-8CB2-F0FF8E80E4C0}"/>
    <cellStyle name="20% - Accent2 5 3 3" xfId="910" xr:uid="{2A628A1C-13AB-49F4-8957-DB04AE084064}"/>
    <cellStyle name="20% - Accent2 5 4" xfId="911" xr:uid="{942499FD-10C5-4509-A9B5-075035FC9541}"/>
    <cellStyle name="20% - Accent2 5 4 2" xfId="912" xr:uid="{00D0D2BE-D30A-4587-9968-C6DBCC053EAA}"/>
    <cellStyle name="20% - Accent2 5 5" xfId="913" xr:uid="{6B0E3EB0-9776-476A-AF70-7968FE9B23D3}"/>
    <cellStyle name="20% - Accent2 5 5 2" xfId="914" xr:uid="{876CCEA1-AE68-44DF-BEC1-5207D492F264}"/>
    <cellStyle name="20% - Accent2 5 6" xfId="915" xr:uid="{E764A806-7834-4403-915D-6FF6E821296D}"/>
    <cellStyle name="20% - Accent2 5 6 2" xfId="916" xr:uid="{38366F74-1D91-4C47-8601-688AA9E0DE9A}"/>
    <cellStyle name="20% - Accent2 5 7" xfId="917" xr:uid="{F21783B9-4AA2-40B9-A1A6-00471719C8E8}"/>
    <cellStyle name="20% - Accent2 5 7 2" xfId="918" xr:uid="{FBD11CA4-C4A0-4B68-BB66-1F56D12CBC1D}"/>
    <cellStyle name="20% - Accent2 5 8" xfId="919" xr:uid="{625F890B-AE8A-4843-829A-6C9BE21C8044}"/>
    <cellStyle name="20% - Accent2 5 8 2" xfId="920" xr:uid="{78265E4B-FE46-4EDD-B9D1-EB932EBFEA98}"/>
    <cellStyle name="20% - Accent2 5 9" xfId="921" xr:uid="{6178FFE5-A479-4087-B056-0FBB321CFD4C}"/>
    <cellStyle name="20% - Accent2 5 9 2" xfId="922" xr:uid="{5D445CD0-015D-4870-A618-97F1D6C12084}"/>
    <cellStyle name="20% - Accent2 6" xfId="923" xr:uid="{A54F1FC5-E000-4A79-BAA3-AC3B8E7543DD}"/>
    <cellStyle name="20% - Accent2 6 2" xfId="924" xr:uid="{65F72AE4-CA5B-4DE3-BE04-C62A754E7510}"/>
    <cellStyle name="20% - Accent2 6 2 2" xfId="925" xr:uid="{B63508A1-A7F7-4C64-9DF4-7ED324FE205F}"/>
    <cellStyle name="20% - Accent2 6 2 2 2" xfId="926" xr:uid="{1777B15F-2547-434D-9770-BF5216E9945E}"/>
    <cellStyle name="20% - Accent2 6 2 3" xfId="927" xr:uid="{65A93FF2-91A3-4C17-A7D7-37DD44B2CBD8}"/>
    <cellStyle name="20% - Accent2 6 3" xfId="928" xr:uid="{C68057F8-7590-4B04-8A0E-A7FA57A3889C}"/>
    <cellStyle name="20% - Accent2 6 3 2" xfId="929" xr:uid="{0C4B45EE-5C29-40CF-BEFB-6226044BDA54}"/>
    <cellStyle name="20% - Accent2 6 4" xfId="930" xr:uid="{F0A3A8DD-8824-43D1-BA6C-84831ECD7687}"/>
    <cellStyle name="20% - Accent2 7" xfId="931" xr:uid="{78578D61-5B5B-40DB-A6D4-D39DBFB3D373}"/>
    <cellStyle name="20% - Accent2 7 2" xfId="932" xr:uid="{4314BBDC-FF24-49B2-8339-C37C45932B07}"/>
    <cellStyle name="20% - Accent2 7 2 2" xfId="933" xr:uid="{4EB5E5FA-F875-4170-8B65-F20C635F529D}"/>
    <cellStyle name="20% - Accent2 7 3" xfId="934" xr:uid="{30B020BD-ECF6-4CA0-B78A-642871E163EB}"/>
    <cellStyle name="20% - Accent2 8" xfId="935" xr:uid="{348B7FDC-2CE4-4C0B-A680-78E2D7E5C243}"/>
    <cellStyle name="20% - Accent2 8 2" xfId="936" xr:uid="{530187D9-7328-4756-8D7E-D031F1A283BC}"/>
    <cellStyle name="20% - Accent2 8 2 2" xfId="937" xr:uid="{5DACDC1F-81E3-4C83-91E9-D7723A8DAC84}"/>
    <cellStyle name="20% - Accent2 8 3" xfId="938" xr:uid="{95C0C6B4-E5D8-4EFF-B79B-98D317534304}"/>
    <cellStyle name="20% - Accent2 9" xfId="939" xr:uid="{8C61415E-D140-4930-A6FC-96137F309453}"/>
    <cellStyle name="20% - Accent2 9 2" xfId="940" xr:uid="{E64AE86B-922C-4F2E-B07B-04FCBF7EC326}"/>
    <cellStyle name="20% - Accent3 10" xfId="941" xr:uid="{9F6BAE0C-4303-4D9F-8796-A1CE16A12563}"/>
    <cellStyle name="20% - Accent3 10 2" xfId="942" xr:uid="{31C8FD13-C9E2-486E-9B03-331C7BA19030}"/>
    <cellStyle name="20% - Accent3 11" xfId="943" xr:uid="{75860D51-2BCF-4A79-A45C-81483C82C15C}"/>
    <cellStyle name="20% - Accent3 11 2" xfId="944" xr:uid="{DF5DCCE6-F474-4CDC-95C1-F673055018A2}"/>
    <cellStyle name="20% - Accent3 12" xfId="945" xr:uid="{B41D8751-49AF-4364-9EF6-167E8A99DE7A}"/>
    <cellStyle name="20% - Accent3 12 2" xfId="946" xr:uid="{B3FF108C-5D78-43A1-BE5A-5239146E60B4}"/>
    <cellStyle name="20% - Accent3 13" xfId="947" xr:uid="{17ED9551-1BEA-47C1-9DF3-757B803F325F}"/>
    <cellStyle name="20% - Accent3 13 2" xfId="948" xr:uid="{A90994C5-DAAB-4A71-AAEC-C151B6BCE8EB}"/>
    <cellStyle name="20% - Accent3 14" xfId="949" xr:uid="{7725D07A-D4A4-4BF2-BD70-16FF828CA451}"/>
    <cellStyle name="20% - Accent3 14 2" xfId="950" xr:uid="{A23904EA-0DDE-4932-AE86-9EC2E5565C82}"/>
    <cellStyle name="20% - Accent3 15" xfId="951" xr:uid="{6A1F70D4-106F-40AB-9B9A-3EEA0FF7B514}"/>
    <cellStyle name="20% - Accent3 16" xfId="952" xr:uid="{B7B9BFAC-92D0-47E5-BFE7-1B792CE87732}"/>
    <cellStyle name="20% - Accent3 17" xfId="953" xr:uid="{52BBCDB3-6178-41E5-9612-97636800272D}"/>
    <cellStyle name="20% - Accent3 2" xfId="6" xr:uid="{8E79D239-83DF-4513-89E2-9D975904828E}"/>
    <cellStyle name="20% - Accent3 2 10" xfId="955" xr:uid="{255FADA8-8827-4F23-8EC4-730C3FE03179}"/>
    <cellStyle name="20% - Accent3 2 10 2" xfId="956" xr:uid="{2368B619-2B36-4FC4-B2E8-DA8408080AED}"/>
    <cellStyle name="20% - Accent3 2 11" xfId="957" xr:uid="{BBA6C13D-D392-4D5A-BADE-050A6E5DCCD9}"/>
    <cellStyle name="20% - Accent3 2 12" xfId="954" xr:uid="{18097DA9-38D9-4397-B28C-90F2588A638B}"/>
    <cellStyle name="20% - Accent3 2 2" xfId="958" xr:uid="{9F2C93E0-DCC0-4E2D-A6C6-28FA679B63E0}"/>
    <cellStyle name="20% - Accent3 2 2 10" xfId="959" xr:uid="{B08391B6-9478-4D0D-8590-89C4E3924C58}"/>
    <cellStyle name="20% - Accent3 2 2 2" xfId="960" xr:uid="{9DE0FFD3-ED38-4D1D-8051-D3142E5691DE}"/>
    <cellStyle name="20% - Accent3 2 2 2 2" xfId="961" xr:uid="{8D3A92D7-377F-4310-8B5A-BD7A7CFAEDD3}"/>
    <cellStyle name="20% - Accent3 2 2 2 2 2" xfId="962" xr:uid="{440E2A32-9BD4-4444-AF17-F725B2AA48E1}"/>
    <cellStyle name="20% - Accent3 2 2 2 3" xfId="963" xr:uid="{C69CECC9-398C-4BEC-A8C4-5F67752C9B53}"/>
    <cellStyle name="20% - Accent3 2 2 3" xfId="964" xr:uid="{7BCF7CFE-174A-4768-97C2-32F504D35504}"/>
    <cellStyle name="20% - Accent3 2 2 3 2" xfId="965" xr:uid="{D0113A3F-3E4E-4A4D-BC80-8B5AD8092A6E}"/>
    <cellStyle name="20% - Accent3 2 2 4" xfId="966" xr:uid="{1E7FEB92-9922-4288-9B31-E56B31627C4A}"/>
    <cellStyle name="20% - Accent3 2 2 4 2" xfId="967" xr:uid="{C3701232-61D3-43C2-A2CD-EBA9A554184D}"/>
    <cellStyle name="20% - Accent3 2 2 5" xfId="968" xr:uid="{29AD0D73-AA14-4BA2-BE3E-80F38823E490}"/>
    <cellStyle name="20% - Accent3 2 2 5 2" xfId="969" xr:uid="{67A41ADF-1EFD-4DEC-9AE2-1551FA9C5EFB}"/>
    <cellStyle name="20% - Accent3 2 2 6" xfId="970" xr:uid="{D40C86EA-50D2-49FB-B250-FE5614F047D9}"/>
    <cellStyle name="20% - Accent3 2 2 6 2" xfId="971" xr:uid="{220C0E4A-BBA5-4499-B35F-A0A78AB93A0E}"/>
    <cellStyle name="20% - Accent3 2 2 7" xfId="972" xr:uid="{7BE49A13-24E5-4659-935E-ED1410FC792D}"/>
    <cellStyle name="20% - Accent3 2 2 7 2" xfId="973" xr:uid="{99381A2F-BFA3-429E-8DD3-69193864A950}"/>
    <cellStyle name="20% - Accent3 2 2 8" xfId="974" xr:uid="{D09A462D-5832-47AF-93A4-583B334092AE}"/>
    <cellStyle name="20% - Accent3 2 2 8 2" xfId="975" xr:uid="{0E9B7E78-C998-4FE5-955D-8CE31AFB7FA6}"/>
    <cellStyle name="20% - Accent3 2 2 9" xfId="976" xr:uid="{593BE2D8-2D9A-47E7-8AFA-3FA128CBBD62}"/>
    <cellStyle name="20% - Accent3 2 2 9 2" xfId="977" xr:uid="{9672CADD-0F08-4505-9BA1-D6CBD3B81235}"/>
    <cellStyle name="20% - Accent3 2 3" xfId="978" xr:uid="{4A1CD021-18BE-4522-BBC0-445ACB7BCB50}"/>
    <cellStyle name="20% - Accent3 2 3 2" xfId="979" xr:uid="{69DB5253-204E-4557-BCCA-6A0E33262BB4}"/>
    <cellStyle name="20% - Accent3 2 3 2 2" xfId="980" xr:uid="{28381DCC-62EA-4C1E-9A4E-AFF068B9C311}"/>
    <cellStyle name="20% - Accent3 2 3 3" xfId="981" xr:uid="{892DC183-8BF1-4F22-BFAB-5D26200EA954}"/>
    <cellStyle name="20% - Accent3 2 4" xfId="982" xr:uid="{E1BF8DD3-58CE-4146-8DD5-5FEF8A87F3BF}"/>
    <cellStyle name="20% - Accent3 2 4 2" xfId="983" xr:uid="{4F8274FF-1B43-4989-AF09-1C08E4FFBA43}"/>
    <cellStyle name="20% - Accent3 2 5" xfId="984" xr:uid="{938F7349-8897-4995-9A30-39C313AD71F0}"/>
    <cellStyle name="20% - Accent3 2 5 2" xfId="985" xr:uid="{22C10A14-2613-4556-BF00-DFF44B3250B5}"/>
    <cellStyle name="20% - Accent3 2 6" xfId="986" xr:uid="{0E2C3BC4-8A68-44B4-916B-3D2223068186}"/>
    <cellStyle name="20% - Accent3 2 6 2" xfId="987" xr:uid="{91B41D82-FF77-43AE-9864-A9B99F7DB890}"/>
    <cellStyle name="20% - Accent3 2 7" xfId="988" xr:uid="{C50737B9-18AD-424F-B9CE-4AA904D50421}"/>
    <cellStyle name="20% - Accent3 2 7 2" xfId="989" xr:uid="{E0707F07-6266-491F-A7D3-1D421676092B}"/>
    <cellStyle name="20% - Accent3 2 8" xfId="990" xr:uid="{31623A7A-DF70-4BA1-AC64-8D213D1EB852}"/>
    <cellStyle name="20% - Accent3 2 8 2" xfId="991" xr:uid="{69F31FA0-AA22-402D-8B15-12D22436A4CC}"/>
    <cellStyle name="20% - Accent3 2 9" xfId="992" xr:uid="{C5D2AE87-0138-4861-B782-235DC319F381}"/>
    <cellStyle name="20% - Accent3 2 9 2" xfId="993" xr:uid="{0C5FFC9A-67A7-49CC-944F-5A120FF90CBB}"/>
    <cellStyle name="20% - Accent3 3" xfId="994" xr:uid="{907347A6-D362-4064-830A-F6248926D9B2}"/>
    <cellStyle name="20% - Accent3 3 10" xfId="995" xr:uid="{AB7F8545-8BDF-44B4-A04F-62F1F4E5F130}"/>
    <cellStyle name="20% - Accent3 3 10 2" xfId="996" xr:uid="{0049B016-7C7D-41DA-B9BE-707AE74905A2}"/>
    <cellStyle name="20% - Accent3 3 11" xfId="997" xr:uid="{682A15FB-BA43-464A-8933-2BAB0604B95A}"/>
    <cellStyle name="20% - Accent3 3 2" xfId="998" xr:uid="{7E5BF953-602D-4885-A382-52EC3B13E9BF}"/>
    <cellStyle name="20% - Accent3 3 2 10" xfId="999" xr:uid="{55142D87-F776-4D86-BB5C-BB61876CDDE4}"/>
    <cellStyle name="20% - Accent3 3 2 2" xfId="1000" xr:uid="{02563A1D-35B3-4A4A-9CFA-661BF315A69D}"/>
    <cellStyle name="20% - Accent3 3 2 2 2" xfId="1001" xr:uid="{BC2B4CAD-374E-4F41-A5E5-E4EF6ABE7818}"/>
    <cellStyle name="20% - Accent3 3 2 2 2 2" xfId="1002" xr:uid="{C08BE53E-C4AE-4BC0-8936-9021DE4F1050}"/>
    <cellStyle name="20% - Accent3 3 2 2 3" xfId="1003" xr:uid="{F2EC8753-1B66-42AA-AB7E-3756BE646B50}"/>
    <cellStyle name="20% - Accent3 3 2 3" xfId="1004" xr:uid="{A08F0D9D-BDA1-4D88-91DB-C29A629CFC63}"/>
    <cellStyle name="20% - Accent3 3 2 3 2" xfId="1005" xr:uid="{9AE8BFDC-DE0D-4CA5-A838-0379B6857195}"/>
    <cellStyle name="20% - Accent3 3 2 4" xfId="1006" xr:uid="{11C11246-615C-4B86-BC19-FF3FB450B1AF}"/>
    <cellStyle name="20% - Accent3 3 2 4 2" xfId="1007" xr:uid="{FD1B75BA-9E36-48EF-BFF9-3CC4D28694F2}"/>
    <cellStyle name="20% - Accent3 3 2 5" xfId="1008" xr:uid="{5E95E83E-D1B5-4572-AFED-935188578A43}"/>
    <cellStyle name="20% - Accent3 3 2 5 2" xfId="1009" xr:uid="{A835F1FC-D0E8-4AB1-BB3F-CAB64EBBA231}"/>
    <cellStyle name="20% - Accent3 3 2 6" xfId="1010" xr:uid="{C74D15A0-3071-4DC7-8AFE-DEA5E2CC6012}"/>
    <cellStyle name="20% - Accent3 3 2 6 2" xfId="1011" xr:uid="{EEA294CB-0862-4F25-96F6-AE85FC5BC0A3}"/>
    <cellStyle name="20% - Accent3 3 2 7" xfId="1012" xr:uid="{09BE2951-D97E-4EA5-99ED-9C523A8C0CA7}"/>
    <cellStyle name="20% - Accent3 3 2 7 2" xfId="1013" xr:uid="{92DB458A-7D21-44A4-8A4B-602A0A0C969B}"/>
    <cellStyle name="20% - Accent3 3 2 8" xfId="1014" xr:uid="{343FB075-6BC0-4520-BE43-815366C54A9D}"/>
    <cellStyle name="20% - Accent3 3 2 8 2" xfId="1015" xr:uid="{810F511D-8405-43FA-B552-D4A1F7ED3003}"/>
    <cellStyle name="20% - Accent3 3 2 9" xfId="1016" xr:uid="{BEBB9B5F-B903-4BD5-883B-20815DB8E265}"/>
    <cellStyle name="20% - Accent3 3 2 9 2" xfId="1017" xr:uid="{6B8D23B4-DE47-4179-87E7-00CA224D584D}"/>
    <cellStyle name="20% - Accent3 3 3" xfId="1018" xr:uid="{091635D8-1DC9-4B83-A3E1-0D71835F74BF}"/>
    <cellStyle name="20% - Accent3 3 3 2" xfId="1019" xr:uid="{FDF39052-91DA-4754-A073-28355F1BD2A1}"/>
    <cellStyle name="20% - Accent3 3 3 2 2" xfId="1020" xr:uid="{29292C93-D004-4964-9AD2-9DDEAD4A18B5}"/>
    <cellStyle name="20% - Accent3 3 3 3" xfId="1021" xr:uid="{19A69BF5-3228-41EB-B99A-C026984EC6A9}"/>
    <cellStyle name="20% - Accent3 3 4" xfId="1022" xr:uid="{19182F52-C654-4C91-ACD4-44866CA61D81}"/>
    <cellStyle name="20% - Accent3 3 4 2" xfId="1023" xr:uid="{F3A7786B-DD1C-49D5-949F-6F47221E90F5}"/>
    <cellStyle name="20% - Accent3 3 5" xfId="1024" xr:uid="{BC3C5E2D-34C1-400B-AE6B-C7AC38B4445B}"/>
    <cellStyle name="20% - Accent3 3 5 2" xfId="1025" xr:uid="{87B1F9D7-7424-49BA-AFB6-D664769B61BB}"/>
    <cellStyle name="20% - Accent3 3 6" xfId="1026" xr:uid="{FA5621BD-FBBD-4406-A55F-0BCF8BB8C468}"/>
    <cellStyle name="20% - Accent3 3 6 2" xfId="1027" xr:uid="{A9BACD43-2D8C-4FBE-97A3-FEE74D012AD9}"/>
    <cellStyle name="20% - Accent3 3 7" xfId="1028" xr:uid="{FF579B77-4E5C-4B73-AFE2-34BE2115F10A}"/>
    <cellStyle name="20% - Accent3 3 7 2" xfId="1029" xr:uid="{80F1917C-9431-427F-A2AF-1A490B7E4ED6}"/>
    <cellStyle name="20% - Accent3 3 8" xfId="1030" xr:uid="{45FE4563-7A4E-4642-9334-03EAFDC27B0C}"/>
    <cellStyle name="20% - Accent3 3 8 2" xfId="1031" xr:uid="{7BDDF6A6-B105-4A4D-9F01-4693760166C3}"/>
    <cellStyle name="20% - Accent3 3 9" xfId="1032" xr:uid="{C07FE8A3-A5B5-4FA1-8903-B9A426073FEA}"/>
    <cellStyle name="20% - Accent3 3 9 2" xfId="1033" xr:uid="{82C1709E-C411-4CDB-8F99-F80597FF5EAF}"/>
    <cellStyle name="20% - Accent3 4" xfId="1034" xr:uid="{F15E1260-3034-492C-9BF3-C019D51B81C6}"/>
    <cellStyle name="20% - Accent3 4 10" xfId="1035" xr:uid="{7049F840-1BF2-4761-9F96-C12345044B8D}"/>
    <cellStyle name="20% - Accent3 4 10 2" xfId="1036" xr:uid="{B583344E-56F5-4558-886D-EB619DD9680F}"/>
    <cellStyle name="20% - Accent3 4 11" xfId="1037" xr:uid="{8B560792-97DB-4E68-9B9F-DD42BEEA6F6E}"/>
    <cellStyle name="20% - Accent3 4 2" xfId="1038" xr:uid="{4AFD309D-1326-43E4-93F5-E739F9BEDAA9}"/>
    <cellStyle name="20% - Accent3 4 2 10" xfId="1039" xr:uid="{F1DE30BB-5ACC-4BD5-AA4E-F6132FF73EFB}"/>
    <cellStyle name="20% - Accent3 4 2 2" xfId="1040" xr:uid="{7A7810CF-28D2-4E1F-AE92-0032E2F76C69}"/>
    <cellStyle name="20% - Accent3 4 2 2 2" xfId="1041" xr:uid="{91BECCB4-3608-4E06-BE60-B10BAB5339F2}"/>
    <cellStyle name="20% - Accent3 4 2 2 2 2" xfId="1042" xr:uid="{4D54FE4B-FC70-4965-A198-9AFE1A142041}"/>
    <cellStyle name="20% - Accent3 4 2 2 3" xfId="1043" xr:uid="{8D6C44F7-492B-4EB9-830A-FC9D7E14B83B}"/>
    <cellStyle name="20% - Accent3 4 2 3" xfId="1044" xr:uid="{4137BC4D-C813-4AC9-89C7-C8323E9D7C76}"/>
    <cellStyle name="20% - Accent3 4 2 3 2" xfId="1045" xr:uid="{3A573112-15AF-444F-91DB-5AB8EE2980C3}"/>
    <cellStyle name="20% - Accent3 4 2 4" xfId="1046" xr:uid="{0DA1DFD5-F559-44EF-9210-CAD3A77EEBFF}"/>
    <cellStyle name="20% - Accent3 4 2 4 2" xfId="1047" xr:uid="{EBDC97D0-AC88-4019-89BA-7ED5A1ED0B00}"/>
    <cellStyle name="20% - Accent3 4 2 5" xfId="1048" xr:uid="{BE1876E8-BF98-40F5-B462-761F8C68FDE6}"/>
    <cellStyle name="20% - Accent3 4 2 5 2" xfId="1049" xr:uid="{B702252A-D8FE-4ED2-83A9-410F9AA994EC}"/>
    <cellStyle name="20% - Accent3 4 2 6" xfId="1050" xr:uid="{B876DF92-F51C-4D8B-8469-6E7813F1B1AC}"/>
    <cellStyle name="20% - Accent3 4 2 6 2" xfId="1051" xr:uid="{05CB3B9F-0CC1-48E5-ACD5-ABA5B1C657CD}"/>
    <cellStyle name="20% - Accent3 4 2 7" xfId="1052" xr:uid="{61093C9C-3E77-4043-87F6-29C1B9559758}"/>
    <cellStyle name="20% - Accent3 4 2 7 2" xfId="1053" xr:uid="{D5BC7FDB-F5F4-4E4E-87D1-947726457FF1}"/>
    <cellStyle name="20% - Accent3 4 2 8" xfId="1054" xr:uid="{34B20FA9-FFF5-4746-9060-4279D38973AE}"/>
    <cellStyle name="20% - Accent3 4 2 8 2" xfId="1055" xr:uid="{4BC94D6B-3F88-4183-878E-1F5BF20454E3}"/>
    <cellStyle name="20% - Accent3 4 2 9" xfId="1056" xr:uid="{3218E51F-1586-47B6-A423-CB09ECEF290F}"/>
    <cellStyle name="20% - Accent3 4 2 9 2" xfId="1057" xr:uid="{5F88410F-6A77-4B44-A1A6-25ACC01A0990}"/>
    <cellStyle name="20% - Accent3 4 3" xfId="1058" xr:uid="{07C5A2D6-B14E-47C1-876F-93B4EA032063}"/>
    <cellStyle name="20% - Accent3 4 3 2" xfId="1059" xr:uid="{4B8F207F-7857-4FA2-9813-5F929E2E83EB}"/>
    <cellStyle name="20% - Accent3 4 3 2 2" xfId="1060" xr:uid="{06A1D51D-86D4-479E-AAC6-1449EB9BAD28}"/>
    <cellStyle name="20% - Accent3 4 3 3" xfId="1061" xr:uid="{5D3649FB-6B23-41D2-9887-266F908633A3}"/>
    <cellStyle name="20% - Accent3 4 4" xfId="1062" xr:uid="{518EF51A-713F-45B1-BCE7-6BFED9D0C02D}"/>
    <cellStyle name="20% - Accent3 4 4 2" xfId="1063" xr:uid="{C0498367-D6D3-449C-A9E3-6F84B6C749FB}"/>
    <cellStyle name="20% - Accent3 4 5" xfId="1064" xr:uid="{99BBF3A4-A53A-424C-8011-48210D304E71}"/>
    <cellStyle name="20% - Accent3 4 5 2" xfId="1065" xr:uid="{C96B781C-960E-4C73-9C4F-04CE09DC5B60}"/>
    <cellStyle name="20% - Accent3 4 6" xfId="1066" xr:uid="{07E3A52B-392A-4CB6-83C5-4FAEBB41E0AC}"/>
    <cellStyle name="20% - Accent3 4 6 2" xfId="1067" xr:uid="{CE3B08E4-1D41-4C49-BF20-BA425AD2BC87}"/>
    <cellStyle name="20% - Accent3 4 7" xfId="1068" xr:uid="{C3CB7BDB-4780-4786-9CC7-212D66A2D927}"/>
    <cellStyle name="20% - Accent3 4 7 2" xfId="1069" xr:uid="{31B67EED-01F7-4BB6-92BB-867CF27B8D66}"/>
    <cellStyle name="20% - Accent3 4 8" xfId="1070" xr:uid="{51EF3844-2762-47A0-8600-FF7D12C905E0}"/>
    <cellStyle name="20% - Accent3 4 8 2" xfId="1071" xr:uid="{219BFB15-9305-40CF-9BF2-763CA76B5F9C}"/>
    <cellStyle name="20% - Accent3 4 9" xfId="1072" xr:uid="{88DC168C-75B4-49D7-A3ED-2E3201D4127C}"/>
    <cellStyle name="20% - Accent3 4 9 2" xfId="1073" xr:uid="{C8C0F938-36E5-4E7B-8402-4F3424D0C7E7}"/>
    <cellStyle name="20% - Accent3 5" xfId="1074" xr:uid="{F75C1CB1-510B-475F-835A-0F30856A3F0B}"/>
    <cellStyle name="20% - Accent3 5 10" xfId="1075" xr:uid="{CBD7CC34-DF33-43DE-AAA2-2B280DF6DF18}"/>
    <cellStyle name="20% - Accent3 5 10 2" xfId="1076" xr:uid="{E71C627C-C39C-48AB-9EE6-85A105B0EB08}"/>
    <cellStyle name="20% - Accent3 5 11" xfId="1077" xr:uid="{E001758E-18CB-4D1E-ABCF-D4820874737A}"/>
    <cellStyle name="20% - Accent3 5 2" xfId="1078" xr:uid="{97A9E058-F202-4A1B-B3C8-24DCB445326E}"/>
    <cellStyle name="20% - Accent3 5 2 2" xfId="1079" xr:uid="{4605414E-CBED-44EC-B11B-1B5BFBB6D2E8}"/>
    <cellStyle name="20% - Accent3 5 2 2 2" xfId="1080" xr:uid="{F3F3F41D-72CD-46D0-B3CD-9FE7B4A37F15}"/>
    <cellStyle name="20% - Accent3 5 2 3" xfId="1081" xr:uid="{618E5225-5948-4C8F-AA6E-982F26358BBB}"/>
    <cellStyle name="20% - Accent3 5 3" xfId="1082" xr:uid="{6CCE067A-4B3E-4008-BF34-FFFD168ADA04}"/>
    <cellStyle name="20% - Accent3 5 3 2" xfId="1083" xr:uid="{1F4CC295-99D6-47BF-825F-EA7AC7083526}"/>
    <cellStyle name="20% - Accent3 5 3 2 2" xfId="1084" xr:uid="{D848CAF0-E6A9-4ABD-A42C-126AAAA8F9A6}"/>
    <cellStyle name="20% - Accent3 5 3 3" xfId="1085" xr:uid="{A6A39B62-CF5B-438A-8ECC-7BB78261F66E}"/>
    <cellStyle name="20% - Accent3 5 4" xfId="1086" xr:uid="{5476C0E6-2EE1-4E78-A695-48AE4E4D5DAB}"/>
    <cellStyle name="20% - Accent3 5 4 2" xfId="1087" xr:uid="{2A665509-743E-4F4D-99BA-888EB144D2D2}"/>
    <cellStyle name="20% - Accent3 5 5" xfId="1088" xr:uid="{E3D393F0-1F5B-4AD7-A846-9944D083B8AF}"/>
    <cellStyle name="20% - Accent3 5 5 2" xfId="1089" xr:uid="{4C5927A3-EF87-43AE-B4CE-E99A1E482937}"/>
    <cellStyle name="20% - Accent3 5 6" xfId="1090" xr:uid="{2C264A38-CEDD-4857-8D78-58451B55B70E}"/>
    <cellStyle name="20% - Accent3 5 6 2" xfId="1091" xr:uid="{DD4C1E37-C61D-4CF5-8051-E5A2FA8CED2A}"/>
    <cellStyle name="20% - Accent3 5 7" xfId="1092" xr:uid="{A68650C7-E852-4081-A67D-236678AB6BCD}"/>
    <cellStyle name="20% - Accent3 5 7 2" xfId="1093" xr:uid="{75983BFB-C70D-4A25-ADEA-6575B381323D}"/>
    <cellStyle name="20% - Accent3 5 8" xfId="1094" xr:uid="{34B1E5AC-902B-4813-B922-1625CE1D9A2D}"/>
    <cellStyle name="20% - Accent3 5 8 2" xfId="1095" xr:uid="{C84F1D28-5D21-4C3D-98A3-215DF1747080}"/>
    <cellStyle name="20% - Accent3 5 9" xfId="1096" xr:uid="{B523F428-CD77-4EC4-893F-81584B4B1BB7}"/>
    <cellStyle name="20% - Accent3 5 9 2" xfId="1097" xr:uid="{E7DE8315-5A1E-4822-808E-10A8DFE33E42}"/>
    <cellStyle name="20% - Accent3 6" xfId="1098" xr:uid="{9F3A059C-B580-42D5-BD90-30F1D38B5C60}"/>
    <cellStyle name="20% - Accent3 6 2" xfId="1099" xr:uid="{623CE705-C23C-4917-8461-4A30B9D9D497}"/>
    <cellStyle name="20% - Accent3 6 2 2" xfId="1100" xr:uid="{544600AC-E9A4-44E1-A804-C1C741A0DEDE}"/>
    <cellStyle name="20% - Accent3 6 2 2 2" xfId="1101" xr:uid="{881A1703-6B15-49BA-B576-947A08517161}"/>
    <cellStyle name="20% - Accent3 6 2 3" xfId="1102" xr:uid="{B80C44C6-8225-4A16-8828-0CB7ACF67296}"/>
    <cellStyle name="20% - Accent3 6 3" xfId="1103" xr:uid="{419B8A87-6195-4486-A686-E36B17685F30}"/>
    <cellStyle name="20% - Accent3 6 3 2" xfId="1104" xr:uid="{508B0753-0B06-4C9A-B0AD-252CB66313C6}"/>
    <cellStyle name="20% - Accent3 6 4" xfId="1105" xr:uid="{DEEB870A-4324-4CF6-86AA-649116852D88}"/>
    <cellStyle name="20% - Accent3 7" xfId="1106" xr:uid="{E33AE427-3CE6-4B1D-9A6B-E9C66CB10265}"/>
    <cellStyle name="20% - Accent3 7 2" xfId="1107" xr:uid="{1C98213D-78BE-4219-84FC-E24DB6F991EF}"/>
    <cellStyle name="20% - Accent3 7 2 2" xfId="1108" xr:uid="{2244A2D5-00D7-4AE0-8B77-8CA589E51C31}"/>
    <cellStyle name="20% - Accent3 7 3" xfId="1109" xr:uid="{EA9654B6-DE22-4FB4-9672-A37723D546AF}"/>
    <cellStyle name="20% - Accent3 8" xfId="1110" xr:uid="{1C21AA93-C9D3-43AA-92CA-BBFA42B492A3}"/>
    <cellStyle name="20% - Accent3 8 2" xfId="1111" xr:uid="{E8AEDFF8-CF57-40FB-8095-B19ECD542374}"/>
    <cellStyle name="20% - Accent3 8 2 2" xfId="1112" xr:uid="{FBE7DA89-0D92-4CF8-96FE-4FF273D5F260}"/>
    <cellStyle name="20% - Accent3 8 3" xfId="1113" xr:uid="{556D6159-28B2-41F5-A286-D0BDCCE82854}"/>
    <cellStyle name="20% - Accent3 9" xfId="1114" xr:uid="{A5A1F19F-841A-4D89-88D2-5BE5A03722A8}"/>
    <cellStyle name="20% - Accent3 9 2" xfId="1115" xr:uid="{2365F239-F788-4ACF-BA37-D65C15DEEDBD}"/>
    <cellStyle name="20% - Accent4 10" xfId="1116" xr:uid="{0476C38D-F609-4BBB-A0FA-450BE8C4FAB2}"/>
    <cellStyle name="20% - Accent4 10 2" xfId="1117" xr:uid="{F20E0C25-123B-4BF1-95BB-56C076EB0FA1}"/>
    <cellStyle name="20% - Accent4 11" xfId="1118" xr:uid="{4CAF4881-3FF3-4221-9463-5440C9AEA425}"/>
    <cellStyle name="20% - Accent4 11 2" xfId="1119" xr:uid="{6036D81E-A08F-40E8-980A-63FB7B82122B}"/>
    <cellStyle name="20% - Accent4 12" xfId="1120" xr:uid="{3C70D021-9059-4DFC-A662-A63C2EF1F80D}"/>
    <cellStyle name="20% - Accent4 12 2" xfId="1121" xr:uid="{ACAAC53D-5A35-4FA8-9DD8-95D6CD737FC9}"/>
    <cellStyle name="20% - Accent4 13" xfId="1122" xr:uid="{36A934FB-192C-452B-BBBE-6FE56233E5EA}"/>
    <cellStyle name="20% - Accent4 13 2" xfId="1123" xr:uid="{E3B3FF11-5318-4AFA-A050-546A8E461FB8}"/>
    <cellStyle name="20% - Accent4 14" xfId="1124" xr:uid="{1AA67C21-2525-4A23-B5B5-331A117DC1DE}"/>
    <cellStyle name="20% - Accent4 14 2" xfId="1125" xr:uid="{884669E3-E633-4747-93F6-ED1E4A3F2051}"/>
    <cellStyle name="20% - Accent4 15" xfId="1126" xr:uid="{2C30D675-4FBD-40F1-B3E9-BA96A9F50B46}"/>
    <cellStyle name="20% - Accent4 16" xfId="1127" xr:uid="{9909C0BA-E575-45D5-A530-3D50D886CA63}"/>
    <cellStyle name="20% - Accent4 17" xfId="1128" xr:uid="{9F707513-ADDA-4976-A745-471327BB91DE}"/>
    <cellStyle name="20% - Accent4 2" xfId="7" xr:uid="{568AFB6A-17E0-4646-99D0-424E05DDF8D8}"/>
    <cellStyle name="20% - Accent4 2 10" xfId="1130" xr:uid="{5B9E4CCB-87CF-4633-9031-3876531D17EA}"/>
    <cellStyle name="20% - Accent4 2 10 2" xfId="1131" xr:uid="{AFAC9FDE-C22C-49A0-A6E0-EC432EC4C7AB}"/>
    <cellStyle name="20% - Accent4 2 11" xfId="1132" xr:uid="{03F1A45F-CDBD-4CEB-9B4A-F8E5DECB2A8A}"/>
    <cellStyle name="20% - Accent4 2 12" xfId="1129" xr:uid="{1F2387D2-DDBD-4FC1-807D-189F9AFB401D}"/>
    <cellStyle name="20% - Accent4 2 2" xfId="1133" xr:uid="{FA544063-199D-4F2B-92B1-F926CCB6E770}"/>
    <cellStyle name="20% - Accent4 2 2 10" xfId="1134" xr:uid="{68444003-6660-4E1E-A4C7-78BE9BB5406E}"/>
    <cellStyle name="20% - Accent4 2 2 2" xfId="1135" xr:uid="{A41BA37B-51F6-41BB-A199-1AB12F28B03D}"/>
    <cellStyle name="20% - Accent4 2 2 2 2" xfId="1136" xr:uid="{681C993F-A008-4DC4-9A4E-0D010E1693A9}"/>
    <cellStyle name="20% - Accent4 2 2 2 2 2" xfId="1137" xr:uid="{6C8A4CA0-B220-4264-A987-35C3C72498DC}"/>
    <cellStyle name="20% - Accent4 2 2 2 3" xfId="1138" xr:uid="{3017E5E5-2565-4319-A637-E2788D1552B7}"/>
    <cellStyle name="20% - Accent4 2 2 3" xfId="1139" xr:uid="{CFA8E350-9A4D-49EA-AACD-394906C637CE}"/>
    <cellStyle name="20% - Accent4 2 2 3 2" xfId="1140" xr:uid="{C193C0EC-6884-4961-9CCF-299EEDC5CF2E}"/>
    <cellStyle name="20% - Accent4 2 2 4" xfId="1141" xr:uid="{A4482507-E1DD-4730-AD28-048E44CE8665}"/>
    <cellStyle name="20% - Accent4 2 2 4 2" xfId="1142" xr:uid="{9BBA4DDB-EB96-4EC4-9B99-93E929A47C86}"/>
    <cellStyle name="20% - Accent4 2 2 5" xfId="1143" xr:uid="{EEDAD689-E6B3-4986-922B-11B4F204FE90}"/>
    <cellStyle name="20% - Accent4 2 2 5 2" xfId="1144" xr:uid="{B56877E8-B063-4C33-9140-45EBB3A11C39}"/>
    <cellStyle name="20% - Accent4 2 2 6" xfId="1145" xr:uid="{ED958123-5B21-44EF-92AC-5C031A9E613A}"/>
    <cellStyle name="20% - Accent4 2 2 6 2" xfId="1146" xr:uid="{DDC4C3B9-9181-42E1-9C8B-F779B1046FB2}"/>
    <cellStyle name="20% - Accent4 2 2 7" xfId="1147" xr:uid="{C61E8A15-134C-4643-8E30-C316894EE6A1}"/>
    <cellStyle name="20% - Accent4 2 2 7 2" xfId="1148" xr:uid="{483315DF-42CC-494B-8C89-11605FAF6C71}"/>
    <cellStyle name="20% - Accent4 2 2 8" xfId="1149" xr:uid="{173482C8-5FEA-43BE-879E-6DFC5D26B9A6}"/>
    <cellStyle name="20% - Accent4 2 2 8 2" xfId="1150" xr:uid="{842747AA-E314-4B1E-8E6E-DA8CB38693FC}"/>
    <cellStyle name="20% - Accent4 2 2 9" xfId="1151" xr:uid="{7BDA4BDE-F8D7-444F-904D-4D7FA7310A62}"/>
    <cellStyle name="20% - Accent4 2 2 9 2" xfId="1152" xr:uid="{6B25E12B-93B8-4025-A7F2-98CB3A73D48A}"/>
    <cellStyle name="20% - Accent4 2 3" xfId="1153" xr:uid="{5906766A-EF65-41A2-862B-FA70D0BD85E8}"/>
    <cellStyle name="20% - Accent4 2 3 2" xfId="1154" xr:uid="{1D4C01B8-4DDE-4E66-AD84-93063CE5FBC8}"/>
    <cellStyle name="20% - Accent4 2 3 2 2" xfId="1155" xr:uid="{8B47CAF0-D067-46DA-ACAB-AF4FFEE44505}"/>
    <cellStyle name="20% - Accent4 2 3 3" xfId="1156" xr:uid="{77EEF6B2-A775-4A7E-9FED-5B8AE1002BDF}"/>
    <cellStyle name="20% - Accent4 2 4" xfId="1157" xr:uid="{43B7199F-315D-4C07-B04F-AAAB5FA40D15}"/>
    <cellStyle name="20% - Accent4 2 4 2" xfId="1158" xr:uid="{23E0FCE6-AE19-46AE-8B9C-D5C7DEAF7121}"/>
    <cellStyle name="20% - Accent4 2 5" xfId="1159" xr:uid="{AA3E1625-E67A-4F18-A869-E1AC52048F3C}"/>
    <cellStyle name="20% - Accent4 2 5 2" xfId="1160" xr:uid="{66A3D3D1-FEFC-4703-8159-5377A7BC3153}"/>
    <cellStyle name="20% - Accent4 2 6" xfId="1161" xr:uid="{D4F09445-EBF3-4134-A562-B0E81F5218DB}"/>
    <cellStyle name="20% - Accent4 2 6 2" xfId="1162" xr:uid="{4B0CD540-156E-4246-A7AD-EEFCA1688C97}"/>
    <cellStyle name="20% - Accent4 2 7" xfId="1163" xr:uid="{FE08D8B1-C289-4C41-B439-96066826B946}"/>
    <cellStyle name="20% - Accent4 2 7 2" xfId="1164" xr:uid="{04CC9E49-D3FD-4A04-894E-43ADEE774E02}"/>
    <cellStyle name="20% - Accent4 2 8" xfId="1165" xr:uid="{4F0CC600-3E7B-4893-87C8-97768BFC6A51}"/>
    <cellStyle name="20% - Accent4 2 8 2" xfId="1166" xr:uid="{3A672E2C-D17B-4946-892E-E2DDE5C7D4A7}"/>
    <cellStyle name="20% - Accent4 2 9" xfId="1167" xr:uid="{ED9CB381-6DE6-48AE-BFB2-4F536759E06C}"/>
    <cellStyle name="20% - Accent4 2 9 2" xfId="1168" xr:uid="{4A4A9A34-E391-4D89-BC82-680264451001}"/>
    <cellStyle name="20% - Accent4 3" xfId="1169" xr:uid="{9FB2B3F4-5939-43B6-A79C-F0323EA3F3F3}"/>
    <cellStyle name="20% - Accent4 3 10" xfId="1170" xr:uid="{039BDE64-F7FA-45B6-B7E0-4CBFECC7958E}"/>
    <cellStyle name="20% - Accent4 3 10 2" xfId="1171" xr:uid="{CB6B0C1C-F25F-4564-B113-35767BAEBD34}"/>
    <cellStyle name="20% - Accent4 3 11" xfId="1172" xr:uid="{17B0C3FC-14EE-40FA-B0D9-A1FC9ABAA14D}"/>
    <cellStyle name="20% - Accent4 3 2" xfId="1173" xr:uid="{CC06A457-BB97-4EB7-958E-D49AB27E2383}"/>
    <cellStyle name="20% - Accent4 3 2 10" xfId="1174" xr:uid="{AC4D85FF-A0BA-4D99-8150-E345661C01A3}"/>
    <cellStyle name="20% - Accent4 3 2 2" xfId="1175" xr:uid="{ECD6D046-BFF6-4EC9-BCF6-74AE2A2B05FD}"/>
    <cellStyle name="20% - Accent4 3 2 2 2" xfId="1176" xr:uid="{600FB2DD-A5B7-42FE-87F5-B1A6E666929F}"/>
    <cellStyle name="20% - Accent4 3 2 2 2 2" xfId="1177" xr:uid="{F251DCC3-4EDF-44AA-91E0-6DF229B61491}"/>
    <cellStyle name="20% - Accent4 3 2 2 3" xfId="1178" xr:uid="{063B8C00-2A33-4D57-A7B9-EF127C455E89}"/>
    <cellStyle name="20% - Accent4 3 2 3" xfId="1179" xr:uid="{BDAB888D-8B7D-45F3-9164-22024B91F5F4}"/>
    <cellStyle name="20% - Accent4 3 2 3 2" xfId="1180" xr:uid="{E8BEDF3E-74C2-426F-957F-A9F5C6E05366}"/>
    <cellStyle name="20% - Accent4 3 2 4" xfId="1181" xr:uid="{A597136B-9EEA-4CF4-BADE-2CE596694DBE}"/>
    <cellStyle name="20% - Accent4 3 2 4 2" xfId="1182" xr:uid="{91DB3C65-9161-4321-8F2D-3EF427F5D873}"/>
    <cellStyle name="20% - Accent4 3 2 5" xfId="1183" xr:uid="{C2DD0664-B71C-4380-B67F-426C93AF5E5F}"/>
    <cellStyle name="20% - Accent4 3 2 5 2" xfId="1184" xr:uid="{3189329C-9024-4AD7-9798-FE9BA8C75389}"/>
    <cellStyle name="20% - Accent4 3 2 6" xfId="1185" xr:uid="{127D4774-7675-40F7-BD97-FB99F2753400}"/>
    <cellStyle name="20% - Accent4 3 2 6 2" xfId="1186" xr:uid="{D47686FD-41DE-44BF-8FE6-E2A4321CEE95}"/>
    <cellStyle name="20% - Accent4 3 2 7" xfId="1187" xr:uid="{DD94FA3E-4AB1-49A0-9F31-8E29902C8111}"/>
    <cellStyle name="20% - Accent4 3 2 7 2" xfId="1188" xr:uid="{4A2C9341-1179-45EA-9186-EF66AC6B0AEE}"/>
    <cellStyle name="20% - Accent4 3 2 8" xfId="1189" xr:uid="{C67025F2-96AE-4B57-9F64-5A6B92D4B683}"/>
    <cellStyle name="20% - Accent4 3 2 8 2" xfId="1190" xr:uid="{7CD95E3F-7630-4C46-964A-77A8255E65BE}"/>
    <cellStyle name="20% - Accent4 3 2 9" xfId="1191" xr:uid="{3F9A3181-DDFA-4710-9455-E017EC68D938}"/>
    <cellStyle name="20% - Accent4 3 2 9 2" xfId="1192" xr:uid="{97B910A9-C84B-47A5-BA96-FB586CCF9916}"/>
    <cellStyle name="20% - Accent4 3 3" xfId="1193" xr:uid="{E267A019-4FC3-44EE-B76B-9074E530179D}"/>
    <cellStyle name="20% - Accent4 3 3 2" xfId="1194" xr:uid="{26445649-1D2C-4792-9789-C7A41105C304}"/>
    <cellStyle name="20% - Accent4 3 3 2 2" xfId="1195" xr:uid="{B371CD0C-FDE1-44C0-BE05-9934F477DB6A}"/>
    <cellStyle name="20% - Accent4 3 3 3" xfId="1196" xr:uid="{0ABFC62F-6651-42B0-9EE5-A04ACB71ABB4}"/>
    <cellStyle name="20% - Accent4 3 4" xfId="1197" xr:uid="{55BEDA2C-7C0B-49DA-8CD2-C0BF5B15BEA0}"/>
    <cellStyle name="20% - Accent4 3 4 2" xfId="1198" xr:uid="{7E157F49-F0E1-49EA-82AF-8DC13019AE10}"/>
    <cellStyle name="20% - Accent4 3 5" xfId="1199" xr:uid="{717E71D9-A5DC-45CB-AB15-E7D93AD12C56}"/>
    <cellStyle name="20% - Accent4 3 5 2" xfId="1200" xr:uid="{06DA75B6-47D6-48AF-A8A8-9D203111D5F3}"/>
    <cellStyle name="20% - Accent4 3 6" xfId="1201" xr:uid="{1BD22446-B112-4B62-A6F0-561DA71D4BB1}"/>
    <cellStyle name="20% - Accent4 3 6 2" xfId="1202" xr:uid="{F895D677-97A7-4EB1-A627-00AB0B1A0D9B}"/>
    <cellStyle name="20% - Accent4 3 7" xfId="1203" xr:uid="{FEABE012-ECF5-4E30-B4D1-28FDC0B48C21}"/>
    <cellStyle name="20% - Accent4 3 7 2" xfId="1204" xr:uid="{5794FE73-44E3-4219-85F0-B1BD710ED26B}"/>
    <cellStyle name="20% - Accent4 3 8" xfId="1205" xr:uid="{A2B2C186-DAA8-4DA1-8942-BC84E7201512}"/>
    <cellStyle name="20% - Accent4 3 8 2" xfId="1206" xr:uid="{C724F302-DD0A-45C6-B302-22507EF0A088}"/>
    <cellStyle name="20% - Accent4 3 9" xfId="1207" xr:uid="{B70682EE-0219-438A-9972-5A3005342AB0}"/>
    <cellStyle name="20% - Accent4 3 9 2" xfId="1208" xr:uid="{118BD819-4838-48FA-887C-3C626EC04733}"/>
    <cellStyle name="20% - Accent4 4" xfId="1209" xr:uid="{F20A4112-A0DE-44F0-A55C-24D53E790555}"/>
    <cellStyle name="20% - Accent4 4 10" xfId="1210" xr:uid="{12D83769-F799-4D4B-B430-CDB3C7A537A1}"/>
    <cellStyle name="20% - Accent4 4 10 2" xfId="1211" xr:uid="{51F2CE88-ADF4-4FBA-B35F-F3929B249020}"/>
    <cellStyle name="20% - Accent4 4 11" xfId="1212" xr:uid="{A214AA4F-ED30-48C8-AB58-6180C6333DA2}"/>
    <cellStyle name="20% - Accent4 4 2" xfId="1213" xr:uid="{05A2B373-3EC6-49A1-BE32-E95C8DD91064}"/>
    <cellStyle name="20% - Accent4 4 2 10" xfId="1214" xr:uid="{A5D1600B-96A5-4B9E-89A5-E62934E9F01A}"/>
    <cellStyle name="20% - Accent4 4 2 2" xfId="1215" xr:uid="{D85A5AF4-4189-44BF-AB42-0B235F15714B}"/>
    <cellStyle name="20% - Accent4 4 2 2 2" xfId="1216" xr:uid="{BC046BFC-E457-4941-B8FB-59D290589A4C}"/>
    <cellStyle name="20% - Accent4 4 2 2 2 2" xfId="1217" xr:uid="{BBE74A43-6D5E-4F32-83C2-3D7D0E39F775}"/>
    <cellStyle name="20% - Accent4 4 2 2 3" xfId="1218" xr:uid="{713268ED-629F-4DA1-B661-4CE084042C69}"/>
    <cellStyle name="20% - Accent4 4 2 3" xfId="1219" xr:uid="{16A10ED3-D0C7-4C0A-8FBD-6F5FE602BCD0}"/>
    <cellStyle name="20% - Accent4 4 2 3 2" xfId="1220" xr:uid="{B12A67A6-61EF-4F9E-9ADE-3E4DD05B04A7}"/>
    <cellStyle name="20% - Accent4 4 2 4" xfId="1221" xr:uid="{1E9502C7-7342-44A0-934A-C46EB725BD4B}"/>
    <cellStyle name="20% - Accent4 4 2 4 2" xfId="1222" xr:uid="{47BA648D-2F7F-4F69-99E7-766BE3E7B630}"/>
    <cellStyle name="20% - Accent4 4 2 5" xfId="1223" xr:uid="{F702D42E-6CEE-43B0-884B-C45A1C55F4AB}"/>
    <cellStyle name="20% - Accent4 4 2 5 2" xfId="1224" xr:uid="{08982891-838A-4603-849B-6BE144765670}"/>
    <cellStyle name="20% - Accent4 4 2 6" xfId="1225" xr:uid="{940A1AF9-33A3-449F-AD5E-5BB0A9AEFD08}"/>
    <cellStyle name="20% - Accent4 4 2 6 2" xfId="1226" xr:uid="{1A35509B-F181-459C-BE88-531D82D38E7A}"/>
    <cellStyle name="20% - Accent4 4 2 7" xfId="1227" xr:uid="{1899C6DB-612D-4115-A217-9044CA3ED8A7}"/>
    <cellStyle name="20% - Accent4 4 2 7 2" xfId="1228" xr:uid="{C61D23AC-27C2-4B5D-8777-FCA978179009}"/>
    <cellStyle name="20% - Accent4 4 2 8" xfId="1229" xr:uid="{9B6E3810-08DF-4C83-8E65-C64882354FF6}"/>
    <cellStyle name="20% - Accent4 4 2 8 2" xfId="1230" xr:uid="{B225F786-B12D-48AD-AE1F-E69CC7AB3BD3}"/>
    <cellStyle name="20% - Accent4 4 2 9" xfId="1231" xr:uid="{712EC22C-C4F1-454C-9AA9-9BC5583218A3}"/>
    <cellStyle name="20% - Accent4 4 2 9 2" xfId="1232" xr:uid="{43380C4E-B99C-4A9D-87C6-1168A8DAEBFD}"/>
    <cellStyle name="20% - Accent4 4 3" xfId="1233" xr:uid="{898D5E72-7C71-420E-BF49-8235A959D7DA}"/>
    <cellStyle name="20% - Accent4 4 3 2" xfId="1234" xr:uid="{FFFB45B3-FA01-4124-A8FC-0B8B6CE3168A}"/>
    <cellStyle name="20% - Accent4 4 3 2 2" xfId="1235" xr:uid="{BE379808-6DCA-4820-9C4A-49F8FD1DD838}"/>
    <cellStyle name="20% - Accent4 4 3 3" xfId="1236" xr:uid="{5992A080-2467-4742-885D-8EE879D11980}"/>
    <cellStyle name="20% - Accent4 4 4" xfId="1237" xr:uid="{AA0C1655-38DA-4D21-BBEF-5A75982903EC}"/>
    <cellStyle name="20% - Accent4 4 4 2" xfId="1238" xr:uid="{FEB94A19-5925-49E3-9AFF-E3E1E2436983}"/>
    <cellStyle name="20% - Accent4 4 5" xfId="1239" xr:uid="{B311D5BA-899A-4998-84AB-A649E616A332}"/>
    <cellStyle name="20% - Accent4 4 5 2" xfId="1240" xr:uid="{D02F3B34-9E85-4CF9-8486-28C52C605CA1}"/>
    <cellStyle name="20% - Accent4 4 6" xfId="1241" xr:uid="{5F0467F7-E92A-4ED5-AACA-7CC37742F5B2}"/>
    <cellStyle name="20% - Accent4 4 6 2" xfId="1242" xr:uid="{DF2B6A6A-C51D-4DA2-8B84-F4D7D6AE9667}"/>
    <cellStyle name="20% - Accent4 4 7" xfId="1243" xr:uid="{B3D31CA0-7D66-4F54-B3BE-8FB1895DE1E6}"/>
    <cellStyle name="20% - Accent4 4 7 2" xfId="1244" xr:uid="{663A5567-71CE-4F22-B664-019886129066}"/>
    <cellStyle name="20% - Accent4 4 8" xfId="1245" xr:uid="{231F2794-0E4B-46DA-ACA9-A5F0CAAD7182}"/>
    <cellStyle name="20% - Accent4 4 8 2" xfId="1246" xr:uid="{5C331DEF-59A4-4705-92B0-1C36528F034B}"/>
    <cellStyle name="20% - Accent4 4 9" xfId="1247" xr:uid="{030224B3-D606-4121-AFE7-505A6D12A937}"/>
    <cellStyle name="20% - Accent4 4 9 2" xfId="1248" xr:uid="{6BE6172C-6B6A-4C06-96A3-4634EF17BE43}"/>
    <cellStyle name="20% - Accent4 5" xfId="1249" xr:uid="{2E8C1F84-AEED-4CD7-AB5E-194CDD7BFFB9}"/>
    <cellStyle name="20% - Accent4 5 10" xfId="1250" xr:uid="{F2CFD39D-803A-4C22-987B-99C3E8597605}"/>
    <cellStyle name="20% - Accent4 5 10 2" xfId="1251" xr:uid="{F9748A97-993C-490F-B431-196D5B2F711A}"/>
    <cellStyle name="20% - Accent4 5 11" xfId="1252" xr:uid="{8857E0F9-93EE-449C-B9A2-33CDEBF0DE41}"/>
    <cellStyle name="20% - Accent4 5 2" xfId="1253" xr:uid="{EE700233-07C8-4DBA-9FDD-A9BC9CDA7BC5}"/>
    <cellStyle name="20% - Accent4 5 2 2" xfId="1254" xr:uid="{B2F7D744-C285-4CC3-94C4-278E7781B9B5}"/>
    <cellStyle name="20% - Accent4 5 2 2 2" xfId="1255" xr:uid="{937B246B-8666-4115-A414-CA7530FEFE84}"/>
    <cellStyle name="20% - Accent4 5 2 3" xfId="1256" xr:uid="{ECBBD80E-7906-4891-9229-6EF9336FDF21}"/>
    <cellStyle name="20% - Accent4 5 3" xfId="1257" xr:uid="{69F3FED1-EC72-49B1-A06B-B12865B61050}"/>
    <cellStyle name="20% - Accent4 5 3 2" xfId="1258" xr:uid="{7061E6E3-AD86-4BC5-A8C9-86DD746713E6}"/>
    <cellStyle name="20% - Accent4 5 3 2 2" xfId="1259" xr:uid="{3C461DB1-C933-4D8A-B0B6-6828B005B1AD}"/>
    <cellStyle name="20% - Accent4 5 3 3" xfId="1260" xr:uid="{4109CA91-374C-4821-9D54-059231A65755}"/>
    <cellStyle name="20% - Accent4 5 4" xfId="1261" xr:uid="{54BFE973-7538-422F-A390-71B09F653E3F}"/>
    <cellStyle name="20% - Accent4 5 4 2" xfId="1262" xr:uid="{C3D4175E-57D1-488D-9A80-F341777D0F34}"/>
    <cellStyle name="20% - Accent4 5 5" xfId="1263" xr:uid="{8126BFF4-0666-4685-9C2A-B5E108E49392}"/>
    <cellStyle name="20% - Accent4 5 5 2" xfId="1264" xr:uid="{9517BADE-59A7-4057-ACD9-15D093DBF400}"/>
    <cellStyle name="20% - Accent4 5 6" xfId="1265" xr:uid="{E9935BC2-D3B7-4089-A824-01B4E588CADE}"/>
    <cellStyle name="20% - Accent4 5 6 2" xfId="1266" xr:uid="{8AC0BFBA-4F1B-4339-ABFE-58BBEDC23CBA}"/>
    <cellStyle name="20% - Accent4 5 7" xfId="1267" xr:uid="{526377CF-EED9-4936-AC10-D0E11E683D8E}"/>
    <cellStyle name="20% - Accent4 5 7 2" xfId="1268" xr:uid="{F6D9F4D5-E704-4D9A-BD43-939AAF14EDE7}"/>
    <cellStyle name="20% - Accent4 5 8" xfId="1269" xr:uid="{7DDADC5A-FF50-4099-8F57-D6CB2A3193C0}"/>
    <cellStyle name="20% - Accent4 5 8 2" xfId="1270" xr:uid="{027EB0EF-1E00-4780-9745-88C029A06497}"/>
    <cellStyle name="20% - Accent4 5 9" xfId="1271" xr:uid="{360358A4-4379-462C-B48A-8DAA4E2FA7A7}"/>
    <cellStyle name="20% - Accent4 5 9 2" xfId="1272" xr:uid="{421A4B20-FF33-4229-A4E3-AAE6C4EB5C5C}"/>
    <cellStyle name="20% - Accent4 6" xfId="1273" xr:uid="{6B4568F7-4E50-4CA0-AC55-F615F9DC458A}"/>
    <cellStyle name="20% - Accent4 6 2" xfId="1274" xr:uid="{BDDD3798-FC9F-4D75-801C-9B168D97FBFF}"/>
    <cellStyle name="20% - Accent4 6 2 2" xfId="1275" xr:uid="{5BF356F0-78B7-4162-B64B-2ABFEB902022}"/>
    <cellStyle name="20% - Accent4 6 2 2 2" xfId="1276" xr:uid="{815F47DE-285D-4E77-8388-ACF753FDDBFB}"/>
    <cellStyle name="20% - Accent4 6 2 3" xfId="1277" xr:uid="{D336EFE1-CD3C-45AB-9F69-01FC7F7811E0}"/>
    <cellStyle name="20% - Accent4 6 3" xfId="1278" xr:uid="{CC5E06E9-0D20-45B8-AD99-0146ECEDE477}"/>
    <cellStyle name="20% - Accent4 6 3 2" xfId="1279" xr:uid="{21903C4E-0601-4552-8AAB-80D1F12D8A31}"/>
    <cellStyle name="20% - Accent4 6 4" xfId="1280" xr:uid="{906DDFF5-CA07-4F8F-A7B6-77DAE6DD3FE0}"/>
    <cellStyle name="20% - Accent4 7" xfId="1281" xr:uid="{C4A6C43D-23C1-4CE8-A7E4-04084AC4532E}"/>
    <cellStyle name="20% - Accent4 7 2" xfId="1282" xr:uid="{1DEB4FDE-77A6-4321-A4FD-A47E964674A7}"/>
    <cellStyle name="20% - Accent4 7 2 2" xfId="1283" xr:uid="{82D10992-315D-494C-BCEA-FB4777AB7C59}"/>
    <cellStyle name="20% - Accent4 7 3" xfId="1284" xr:uid="{A53862CE-1D2C-4E5D-B31C-6A64EBDB96B8}"/>
    <cellStyle name="20% - Accent4 8" xfId="1285" xr:uid="{21737219-45CC-450D-91F7-852C3524B2C4}"/>
    <cellStyle name="20% - Accent4 8 2" xfId="1286" xr:uid="{EB63DDFA-442A-4D20-9515-52F673C1AC55}"/>
    <cellStyle name="20% - Accent4 8 2 2" xfId="1287" xr:uid="{66C7CF24-583D-476A-BABE-8EBBF90453AB}"/>
    <cellStyle name="20% - Accent4 8 3" xfId="1288" xr:uid="{C769DEFA-5F5D-43E6-B1F0-8D89CEA4A45A}"/>
    <cellStyle name="20% - Accent4 9" xfId="1289" xr:uid="{7F314673-7E29-4570-9F31-85060EE9C524}"/>
    <cellStyle name="20% - Accent4 9 2" xfId="1290" xr:uid="{02E24869-2A15-4249-A6E8-1477A7A7EAB9}"/>
    <cellStyle name="20% - Accent5 10" xfId="1291" xr:uid="{1ACFB512-0D5B-44E6-B735-01E424AA4E61}"/>
    <cellStyle name="20% - Accent5 10 2" xfId="1292" xr:uid="{3FECFC96-5F7E-471B-B5B0-E467A1BBE158}"/>
    <cellStyle name="20% - Accent5 11" xfId="1293" xr:uid="{E69115E3-51D8-4F85-90CE-2B94E52D2517}"/>
    <cellStyle name="20% - Accent5 11 2" xfId="1294" xr:uid="{2C240E5F-1D67-41EB-86BD-34D8B2088527}"/>
    <cellStyle name="20% - Accent5 12" xfId="1295" xr:uid="{ECFA2B85-A760-449F-B165-70547E0154F3}"/>
    <cellStyle name="20% - Accent5 12 2" xfId="1296" xr:uid="{1B646B89-4887-4E8D-B460-E97EEC0FD984}"/>
    <cellStyle name="20% - Accent5 13" xfId="1297" xr:uid="{FDF2493B-2E5C-457A-ADC5-4320E4A5ACF8}"/>
    <cellStyle name="20% - Accent5 13 2" xfId="1298" xr:uid="{F59A5E7A-F119-4D96-BF88-A1ECE7811C2D}"/>
    <cellStyle name="20% - Accent5 14" xfId="1299" xr:uid="{18015935-CC85-4BEB-B7B6-1059A687F221}"/>
    <cellStyle name="20% - Accent5 14 2" xfId="1300" xr:uid="{0F8B3B59-8AF3-4204-9D29-7EC75802B7A1}"/>
    <cellStyle name="20% - Accent5 15" xfId="1301" xr:uid="{8B403279-03D9-407A-A376-97F4AEF4B2B5}"/>
    <cellStyle name="20% - Accent5 16" xfId="1302" xr:uid="{A6AFFF72-416F-431C-A4DA-F48B4099E9E2}"/>
    <cellStyle name="20% - Accent5 17" xfId="1303" xr:uid="{A722853C-A29D-4154-B966-D262C554D83D}"/>
    <cellStyle name="20% - Accent5 2" xfId="8" xr:uid="{756D79BB-6DD3-4058-8726-1A0D46CE9323}"/>
    <cellStyle name="20% - Accent5 2 10" xfId="1305" xr:uid="{A2EF0CA5-F45E-4752-8E22-E5CFCA97FEE9}"/>
    <cellStyle name="20% - Accent5 2 10 2" xfId="1306" xr:uid="{87F50713-884E-4409-ADD3-97940C763967}"/>
    <cellStyle name="20% - Accent5 2 11" xfId="1307" xr:uid="{5DFD007F-7933-40AA-A4F6-C6CE49F4ACA6}"/>
    <cellStyle name="20% - Accent5 2 12" xfId="1304" xr:uid="{960FE9BB-9E1A-4FD5-8AC4-288F84190CC8}"/>
    <cellStyle name="20% - Accent5 2 2" xfId="1308" xr:uid="{7BB7DC28-8651-4566-BE9A-809B6C9E0F67}"/>
    <cellStyle name="20% - Accent5 2 2 10" xfId="1309" xr:uid="{68380E34-93D2-4A1E-8827-9FAC6092954E}"/>
    <cellStyle name="20% - Accent5 2 2 2" xfId="1310" xr:uid="{78349424-9587-45AF-8842-16A5C70BCC80}"/>
    <cellStyle name="20% - Accent5 2 2 2 2" xfId="1311" xr:uid="{7448BBD1-EED0-4B59-952F-0D2757E6D3CB}"/>
    <cellStyle name="20% - Accent5 2 2 2 2 2" xfId="1312" xr:uid="{40165B1C-D6CB-4781-9255-ADC00C1AC3B2}"/>
    <cellStyle name="20% - Accent5 2 2 2 3" xfId="1313" xr:uid="{16A52C57-8A95-4DD4-9D78-CB7419F5ECF5}"/>
    <cellStyle name="20% - Accent5 2 2 3" xfId="1314" xr:uid="{73ACC9B8-5BC5-459B-8AD9-5440EF65B56C}"/>
    <cellStyle name="20% - Accent5 2 2 3 2" xfId="1315" xr:uid="{B2425F15-1794-47D6-B12D-5F9B41CCDA7F}"/>
    <cellStyle name="20% - Accent5 2 2 4" xfId="1316" xr:uid="{81DD33D2-1613-4B40-B63F-4E5A0E2F5B2C}"/>
    <cellStyle name="20% - Accent5 2 2 4 2" xfId="1317" xr:uid="{5D95E120-71F7-47B7-99F9-BF316C2E5DD0}"/>
    <cellStyle name="20% - Accent5 2 2 5" xfId="1318" xr:uid="{5E689839-AF00-4867-A7A4-81615CFB94D8}"/>
    <cellStyle name="20% - Accent5 2 2 5 2" xfId="1319" xr:uid="{A4F4E105-ED1E-48AD-96CC-C0CC231AE620}"/>
    <cellStyle name="20% - Accent5 2 2 6" xfId="1320" xr:uid="{4F6674A0-E575-4268-BBF1-E23ADDD79EEC}"/>
    <cellStyle name="20% - Accent5 2 2 6 2" xfId="1321" xr:uid="{35997128-BF92-4824-BF04-7DD34D1460CD}"/>
    <cellStyle name="20% - Accent5 2 2 7" xfId="1322" xr:uid="{12F000BD-96EE-498E-941D-4CBCCA1C4C45}"/>
    <cellStyle name="20% - Accent5 2 2 7 2" xfId="1323" xr:uid="{1AF8416B-2F7C-4FD5-BF31-6F43CBDEC2FF}"/>
    <cellStyle name="20% - Accent5 2 2 8" xfId="1324" xr:uid="{AEA12C79-8A4F-404F-88BF-F818772F2EF5}"/>
    <cellStyle name="20% - Accent5 2 2 8 2" xfId="1325" xr:uid="{6CD349C3-9B86-4741-A634-8BD901906EFA}"/>
    <cellStyle name="20% - Accent5 2 2 9" xfId="1326" xr:uid="{AD204851-6C47-4FC3-925B-7D04CB9BA201}"/>
    <cellStyle name="20% - Accent5 2 2 9 2" xfId="1327" xr:uid="{0E22C248-8440-48AA-B780-5EE188039E28}"/>
    <cellStyle name="20% - Accent5 2 3" xfId="1328" xr:uid="{F0B81804-3406-47E3-AC60-4D25604D9468}"/>
    <cellStyle name="20% - Accent5 2 3 2" xfId="1329" xr:uid="{00EFAAB1-4984-46E1-B58A-73909544E723}"/>
    <cellStyle name="20% - Accent5 2 3 2 2" xfId="1330" xr:uid="{DBC72321-3B73-42A0-B8C8-5AFA42DB5C64}"/>
    <cellStyle name="20% - Accent5 2 3 3" xfId="1331" xr:uid="{08BDFE8E-2A7E-4CF8-AE96-E59E05976EE6}"/>
    <cellStyle name="20% - Accent5 2 4" xfId="1332" xr:uid="{949DBCBD-EE22-41F2-BED0-41FF1ED2D6FC}"/>
    <cellStyle name="20% - Accent5 2 4 2" xfId="1333" xr:uid="{83D108DC-4F1F-4AB8-BBCA-AE4A386D7DBC}"/>
    <cellStyle name="20% - Accent5 2 5" xfId="1334" xr:uid="{1CCE2E26-6893-4052-9FBC-C57A0F2C06D2}"/>
    <cellStyle name="20% - Accent5 2 5 2" xfId="1335" xr:uid="{8EE72430-8E13-4B13-A1B7-15C672874A94}"/>
    <cellStyle name="20% - Accent5 2 6" xfId="1336" xr:uid="{27E30973-A980-4A7B-83AD-3BF06EDE004A}"/>
    <cellStyle name="20% - Accent5 2 6 2" xfId="1337" xr:uid="{8760DD71-845D-4080-B1F6-BAA9781CD867}"/>
    <cellStyle name="20% - Accent5 2 7" xfId="1338" xr:uid="{CD85D191-92E3-4A32-A13F-C92EAA22F447}"/>
    <cellStyle name="20% - Accent5 2 7 2" xfId="1339" xr:uid="{FE526B0A-8333-4C2C-B3E5-05D8E07FB8FB}"/>
    <cellStyle name="20% - Accent5 2 8" xfId="1340" xr:uid="{6BF82EC0-47BC-4F09-BCE1-771364F89539}"/>
    <cellStyle name="20% - Accent5 2 8 2" xfId="1341" xr:uid="{FEE08E53-8CFD-49F7-B82B-7C8FD6B74F14}"/>
    <cellStyle name="20% - Accent5 2 9" xfId="1342" xr:uid="{DF48BD3B-7CAA-457F-93DF-557DECEEDECF}"/>
    <cellStyle name="20% - Accent5 2 9 2" xfId="1343" xr:uid="{25477020-6E7A-4708-A1A1-C572947890EB}"/>
    <cellStyle name="20% - Accent5 3" xfId="1344" xr:uid="{ABC491CC-C872-4E8A-88EC-86A599032067}"/>
    <cellStyle name="20% - Accent5 3 10" xfId="1345" xr:uid="{95B35F66-E44A-48A1-BB58-4DF08449C0C3}"/>
    <cellStyle name="20% - Accent5 3 10 2" xfId="1346" xr:uid="{93491873-AABC-4248-B87F-9D93CB54AE85}"/>
    <cellStyle name="20% - Accent5 3 11" xfId="1347" xr:uid="{A76B764E-7720-4E3D-965F-CDE7ED60C755}"/>
    <cellStyle name="20% - Accent5 3 2" xfId="1348" xr:uid="{2E5631FC-7E44-4602-872E-A8B3EF4308BB}"/>
    <cellStyle name="20% - Accent5 3 2 10" xfId="1349" xr:uid="{456B92BB-B603-42E6-B52D-5825FF74155F}"/>
    <cellStyle name="20% - Accent5 3 2 2" xfId="1350" xr:uid="{E8F0E22A-4EEF-4E35-8736-94F7DE28322C}"/>
    <cellStyle name="20% - Accent5 3 2 2 2" xfId="1351" xr:uid="{A3221C01-86A7-4004-B0D8-D2FB07847FF5}"/>
    <cellStyle name="20% - Accent5 3 2 2 2 2" xfId="1352" xr:uid="{F31165CA-4A71-4F79-8658-6F919B8FC99B}"/>
    <cellStyle name="20% - Accent5 3 2 2 3" xfId="1353" xr:uid="{2E0D2288-2BAB-4002-BAA3-118AC45810B8}"/>
    <cellStyle name="20% - Accent5 3 2 3" xfId="1354" xr:uid="{225AF4CA-801F-4E0C-9010-82AA6A93B524}"/>
    <cellStyle name="20% - Accent5 3 2 3 2" xfId="1355" xr:uid="{F807E1F1-A170-4F4B-A984-533518246DCF}"/>
    <cellStyle name="20% - Accent5 3 2 4" xfId="1356" xr:uid="{7A6C30FC-9B2F-47D8-9760-78EF0027B15A}"/>
    <cellStyle name="20% - Accent5 3 2 4 2" xfId="1357" xr:uid="{E33FD5EA-1A4D-47FC-9459-18D834DF0A24}"/>
    <cellStyle name="20% - Accent5 3 2 5" xfId="1358" xr:uid="{B686DA69-5E0F-4F98-A0A9-95003AD8FE84}"/>
    <cellStyle name="20% - Accent5 3 2 5 2" xfId="1359" xr:uid="{8E6E3291-C1E8-4C93-9D69-1B86908BAA16}"/>
    <cellStyle name="20% - Accent5 3 2 6" xfId="1360" xr:uid="{8F19E31C-CE84-4636-A943-881A1C79F8BE}"/>
    <cellStyle name="20% - Accent5 3 2 6 2" xfId="1361" xr:uid="{A3DF5836-D606-4687-9737-DB7E187858A6}"/>
    <cellStyle name="20% - Accent5 3 2 7" xfId="1362" xr:uid="{2C4CA59D-60B3-44EA-99F4-5C04865288BC}"/>
    <cellStyle name="20% - Accent5 3 2 7 2" xfId="1363" xr:uid="{8B481BF4-DDED-4FDF-BE5B-1A1F5C9B69A2}"/>
    <cellStyle name="20% - Accent5 3 2 8" xfId="1364" xr:uid="{4AE0087C-8997-4957-A90F-4EAD1FBC7F2A}"/>
    <cellStyle name="20% - Accent5 3 2 8 2" xfId="1365" xr:uid="{C4FEC335-93E6-4E28-A447-E4B28CE79E8B}"/>
    <cellStyle name="20% - Accent5 3 2 9" xfId="1366" xr:uid="{61220588-3126-48FA-A778-F4D42032488A}"/>
    <cellStyle name="20% - Accent5 3 2 9 2" xfId="1367" xr:uid="{35808F1C-1862-4720-BC12-A12048CDAA7E}"/>
    <cellStyle name="20% - Accent5 3 3" xfId="1368" xr:uid="{4E309C03-6B2C-4D58-AFC0-2A5A5F3D08C5}"/>
    <cellStyle name="20% - Accent5 3 3 2" xfId="1369" xr:uid="{6E249F35-0A3C-4A09-BEA0-27321D8798F8}"/>
    <cellStyle name="20% - Accent5 3 3 2 2" xfId="1370" xr:uid="{AA2B0F3F-0412-4AD9-920A-DE237D079E8C}"/>
    <cellStyle name="20% - Accent5 3 3 3" xfId="1371" xr:uid="{30E15E0B-738B-438F-A7F5-643C0D8BB17B}"/>
    <cellStyle name="20% - Accent5 3 4" xfId="1372" xr:uid="{FD61A2F3-151C-4F82-96B9-109CB7FDB640}"/>
    <cellStyle name="20% - Accent5 3 4 2" xfId="1373" xr:uid="{B914FD18-7974-4734-B267-40890219BB3C}"/>
    <cellStyle name="20% - Accent5 3 5" xfId="1374" xr:uid="{A40B1352-395A-4B68-88F1-2773EC8EEBC9}"/>
    <cellStyle name="20% - Accent5 3 5 2" xfId="1375" xr:uid="{A06A6D2E-5F32-4766-8C1C-70C56B3DBB83}"/>
    <cellStyle name="20% - Accent5 3 6" xfId="1376" xr:uid="{684BD2D5-7E1D-4973-BDAB-7E2C199EF8C1}"/>
    <cellStyle name="20% - Accent5 3 6 2" xfId="1377" xr:uid="{23EEA50B-0E52-4D3B-B6C3-418E0956BB28}"/>
    <cellStyle name="20% - Accent5 3 7" xfId="1378" xr:uid="{AB9B8C5C-3F76-43FF-A726-DAF0E4F0339C}"/>
    <cellStyle name="20% - Accent5 3 7 2" xfId="1379" xr:uid="{BDC1C630-5133-41F4-858A-AE97BF43C55A}"/>
    <cellStyle name="20% - Accent5 3 8" xfId="1380" xr:uid="{0CC3E3AD-54E5-44B2-8A7A-D8DD81B92DB8}"/>
    <cellStyle name="20% - Accent5 3 8 2" xfId="1381" xr:uid="{E915C333-E528-4ACE-94B9-68E052DEC6D5}"/>
    <cellStyle name="20% - Accent5 3 9" xfId="1382" xr:uid="{D34087F0-C537-443F-8F95-0DE565A1D963}"/>
    <cellStyle name="20% - Accent5 3 9 2" xfId="1383" xr:uid="{85CEE8E2-A410-4D78-B3AD-F042AA2452A6}"/>
    <cellStyle name="20% - Accent5 4" xfId="1384" xr:uid="{0C71EA6A-064B-4CF3-B4E1-969D85757A6B}"/>
    <cellStyle name="20% - Accent5 4 10" xfId="1385" xr:uid="{3D1A22E4-7915-4677-BE2E-C88050975A1E}"/>
    <cellStyle name="20% - Accent5 4 10 2" xfId="1386" xr:uid="{537703E2-6884-4A88-98A4-874111F5B055}"/>
    <cellStyle name="20% - Accent5 4 11" xfId="1387" xr:uid="{2898DF1C-347A-470C-B4B1-935B271D3964}"/>
    <cellStyle name="20% - Accent5 4 2" xfId="1388" xr:uid="{6DE41D13-62BA-48D0-AB91-E8685C08D84E}"/>
    <cellStyle name="20% - Accent5 4 2 10" xfId="1389" xr:uid="{40941712-5075-47D2-9107-D6B7002F1240}"/>
    <cellStyle name="20% - Accent5 4 2 2" xfId="1390" xr:uid="{1B71D64A-B551-430C-BDDE-0A24679135D5}"/>
    <cellStyle name="20% - Accent5 4 2 2 2" xfId="1391" xr:uid="{E205D3F6-5F90-4F2B-B1AC-83E7713AF841}"/>
    <cellStyle name="20% - Accent5 4 2 2 2 2" xfId="1392" xr:uid="{66A57F7E-2C6F-4877-802C-969F806E808D}"/>
    <cellStyle name="20% - Accent5 4 2 2 3" xfId="1393" xr:uid="{685E2008-83B5-462B-8860-9B10D7394D34}"/>
    <cellStyle name="20% - Accent5 4 2 3" xfId="1394" xr:uid="{7B6804E8-8C0D-47DB-A386-941D163E4C27}"/>
    <cellStyle name="20% - Accent5 4 2 3 2" xfId="1395" xr:uid="{BD3B33CA-A4B5-4790-93B9-8F4E9353200C}"/>
    <cellStyle name="20% - Accent5 4 2 4" xfId="1396" xr:uid="{1FCC8CA6-C992-41E8-B67E-D35F7532A641}"/>
    <cellStyle name="20% - Accent5 4 2 4 2" xfId="1397" xr:uid="{360CB7C1-4DDC-4A4E-BBA1-0B951934BC85}"/>
    <cellStyle name="20% - Accent5 4 2 5" xfId="1398" xr:uid="{615E72D2-01FE-49F7-A832-FADB84224E30}"/>
    <cellStyle name="20% - Accent5 4 2 5 2" xfId="1399" xr:uid="{218F8ED1-94DE-4371-AA76-5F1064643B69}"/>
    <cellStyle name="20% - Accent5 4 2 6" xfId="1400" xr:uid="{61052C91-BB81-4DE1-BBEE-BE61F8C82B03}"/>
    <cellStyle name="20% - Accent5 4 2 6 2" xfId="1401" xr:uid="{D064E5AE-E825-4F53-895A-00860869CF41}"/>
    <cellStyle name="20% - Accent5 4 2 7" xfId="1402" xr:uid="{D0C87631-BFF7-48C7-8B89-0AC7639FA933}"/>
    <cellStyle name="20% - Accent5 4 2 7 2" xfId="1403" xr:uid="{4197195C-95AC-4252-B079-3B3B7A994184}"/>
    <cellStyle name="20% - Accent5 4 2 8" xfId="1404" xr:uid="{FCC3731F-BFD2-4EBD-9336-C60DC48ADC87}"/>
    <cellStyle name="20% - Accent5 4 2 8 2" xfId="1405" xr:uid="{D449DC6C-932F-4CE3-9A86-4AD3B8928458}"/>
    <cellStyle name="20% - Accent5 4 2 9" xfId="1406" xr:uid="{F8BD0627-8A44-4AAB-A286-8FBA7D41FDB2}"/>
    <cellStyle name="20% - Accent5 4 2 9 2" xfId="1407" xr:uid="{44A2B675-F210-4AB4-A56C-243123FF2962}"/>
    <cellStyle name="20% - Accent5 4 3" xfId="1408" xr:uid="{3ACAE206-8152-4665-BD23-3699D5D1B7B3}"/>
    <cellStyle name="20% - Accent5 4 3 2" xfId="1409" xr:uid="{48487EB7-1E06-47AB-9045-B1D858EF34DE}"/>
    <cellStyle name="20% - Accent5 4 3 2 2" xfId="1410" xr:uid="{79253405-7FAD-4AB8-81EB-19314B4E74D2}"/>
    <cellStyle name="20% - Accent5 4 3 3" xfId="1411" xr:uid="{0DE801B5-F1E4-4FFB-BCC6-D265068858AC}"/>
    <cellStyle name="20% - Accent5 4 4" xfId="1412" xr:uid="{1A57DC57-C572-4F7A-9EB2-ECE5E5E997D0}"/>
    <cellStyle name="20% - Accent5 4 4 2" xfId="1413" xr:uid="{E22516B5-A191-499B-8755-3C99C7B4E568}"/>
    <cellStyle name="20% - Accent5 4 5" xfId="1414" xr:uid="{5979EBAD-72FB-4D9C-8535-E4974A52BA4D}"/>
    <cellStyle name="20% - Accent5 4 5 2" xfId="1415" xr:uid="{71D8F250-9EE2-4A97-A1BA-459341F8974D}"/>
    <cellStyle name="20% - Accent5 4 6" xfId="1416" xr:uid="{E73B0508-21D6-480A-8293-73AB3356C795}"/>
    <cellStyle name="20% - Accent5 4 6 2" xfId="1417" xr:uid="{A3AA4AA5-1503-44B3-BA6F-14327B8B3536}"/>
    <cellStyle name="20% - Accent5 4 7" xfId="1418" xr:uid="{D7E87502-3081-4C09-8E30-C13D22C5CF51}"/>
    <cellStyle name="20% - Accent5 4 7 2" xfId="1419" xr:uid="{2AE5C90A-DE03-475A-9193-6696D14306E0}"/>
    <cellStyle name="20% - Accent5 4 8" xfId="1420" xr:uid="{19BDF70B-E7B5-4E19-ADA9-E6FCD88286AB}"/>
    <cellStyle name="20% - Accent5 4 8 2" xfId="1421" xr:uid="{430307E3-2F7A-44B4-9D70-99FBC92DE72B}"/>
    <cellStyle name="20% - Accent5 4 9" xfId="1422" xr:uid="{835BAA49-FF6B-4032-9FAE-DC33BF26A4EA}"/>
    <cellStyle name="20% - Accent5 4 9 2" xfId="1423" xr:uid="{635713FA-B6B3-414F-B58D-3AD267B46197}"/>
    <cellStyle name="20% - Accent5 5" xfId="1424" xr:uid="{AA72C0CB-5DDA-4513-82AA-D811CA610D44}"/>
    <cellStyle name="20% - Accent5 5 10" xfId="1425" xr:uid="{3DCB8371-0665-4E57-ABC1-F0F52A9F74A0}"/>
    <cellStyle name="20% - Accent5 5 10 2" xfId="1426" xr:uid="{E87A35D6-AFAC-45B8-9C9C-73AC959D9568}"/>
    <cellStyle name="20% - Accent5 5 11" xfId="1427" xr:uid="{8BA8EE28-5261-4539-97A5-6DA3AB88E231}"/>
    <cellStyle name="20% - Accent5 5 2" xfId="1428" xr:uid="{482EAB91-E880-4A71-B06A-B77C73E631E2}"/>
    <cellStyle name="20% - Accent5 5 2 2" xfId="1429" xr:uid="{3332FC8D-6C9C-42B6-8221-68822D88B0AA}"/>
    <cellStyle name="20% - Accent5 5 2 2 2" xfId="1430" xr:uid="{337F7358-F5D7-49E8-B245-7431B6A53C51}"/>
    <cellStyle name="20% - Accent5 5 2 3" xfId="1431" xr:uid="{BD5BE77A-E025-48E9-92E1-0C4BA58FBF2D}"/>
    <cellStyle name="20% - Accent5 5 3" xfId="1432" xr:uid="{8D4BEA60-0572-421C-84C9-CF0632516A39}"/>
    <cellStyle name="20% - Accent5 5 3 2" xfId="1433" xr:uid="{CAF065DD-A7D6-4C11-8192-0979F7C78F85}"/>
    <cellStyle name="20% - Accent5 5 3 2 2" xfId="1434" xr:uid="{D25AFB27-3D83-43A2-8C62-D96B83AFDB0C}"/>
    <cellStyle name="20% - Accent5 5 3 3" xfId="1435" xr:uid="{A32F327F-BBD7-4845-AB0A-F94C604B7BCE}"/>
    <cellStyle name="20% - Accent5 5 4" xfId="1436" xr:uid="{C8F499F9-9382-4155-9A39-C5EB2725C80A}"/>
    <cellStyle name="20% - Accent5 5 4 2" xfId="1437" xr:uid="{51036C82-3182-41AA-B698-D911B4A216E6}"/>
    <cellStyle name="20% - Accent5 5 5" xfId="1438" xr:uid="{D9CB7B2E-050E-4A1D-B172-50D27F11670E}"/>
    <cellStyle name="20% - Accent5 5 5 2" xfId="1439" xr:uid="{01AB8A29-8E01-4D22-B03D-951A6BE6A3B2}"/>
    <cellStyle name="20% - Accent5 5 6" xfId="1440" xr:uid="{ADE486B0-8D39-4264-A507-96972EE46835}"/>
    <cellStyle name="20% - Accent5 5 6 2" xfId="1441" xr:uid="{7F859DB6-7500-4C3A-A3BB-EFC8511CA6B7}"/>
    <cellStyle name="20% - Accent5 5 7" xfId="1442" xr:uid="{E251E5C2-CB15-4E2C-A87D-FC0D60F336C9}"/>
    <cellStyle name="20% - Accent5 5 7 2" xfId="1443" xr:uid="{F33F5C96-12A4-47ED-8488-8D78CEF922A8}"/>
    <cellStyle name="20% - Accent5 5 8" xfId="1444" xr:uid="{583088AB-66ED-41CB-A68E-C00B5A1940B0}"/>
    <cellStyle name="20% - Accent5 5 8 2" xfId="1445" xr:uid="{E99C78AB-6EEA-4CC3-B036-D5D21F00FDC6}"/>
    <cellStyle name="20% - Accent5 5 9" xfId="1446" xr:uid="{B9B14260-08AD-488E-AD94-89DA5F79B5E0}"/>
    <cellStyle name="20% - Accent5 5 9 2" xfId="1447" xr:uid="{17F49001-EC59-402E-B7E3-9A846AF96CBD}"/>
    <cellStyle name="20% - Accent5 6" xfId="1448" xr:uid="{957727FB-BF5C-4D3B-87C5-8D2A3A07FE21}"/>
    <cellStyle name="20% - Accent5 6 2" xfId="1449" xr:uid="{22782E06-0AF2-4938-BCC9-B42E7C333FC0}"/>
    <cellStyle name="20% - Accent5 6 2 2" xfId="1450" xr:uid="{89A386F1-2673-4B01-BA87-708D96869CF9}"/>
    <cellStyle name="20% - Accent5 6 2 2 2" xfId="1451" xr:uid="{BA1CC169-EEA3-4968-8377-63CB4D53CDDE}"/>
    <cellStyle name="20% - Accent5 6 2 3" xfId="1452" xr:uid="{DB9C145C-F922-4275-9A71-0F73CE8C6489}"/>
    <cellStyle name="20% - Accent5 6 3" xfId="1453" xr:uid="{64B8B5ED-6C10-4FE4-9988-102348039FE3}"/>
    <cellStyle name="20% - Accent5 6 3 2" xfId="1454" xr:uid="{F7C65B75-9DFF-4E0F-B76D-60BB1C91ACC4}"/>
    <cellStyle name="20% - Accent5 6 4" xfId="1455" xr:uid="{A41E67A8-054D-4950-85DE-36B5D9347552}"/>
    <cellStyle name="20% - Accent5 7" xfId="1456" xr:uid="{EB88B34E-8782-4FD9-994E-EB96D7EBC689}"/>
    <cellStyle name="20% - Accent5 7 2" xfId="1457" xr:uid="{24815F48-93C1-4C29-9CE3-D139FF63A257}"/>
    <cellStyle name="20% - Accent5 7 2 2" xfId="1458" xr:uid="{3581E256-A0FF-45B4-ADCF-87A9D1AC89EA}"/>
    <cellStyle name="20% - Accent5 7 3" xfId="1459" xr:uid="{4D0E1A17-DBE6-41FF-9743-A481C90CB11F}"/>
    <cellStyle name="20% - Accent5 8" xfId="1460" xr:uid="{DAC1A6EF-38EF-4998-8CC0-E56BDA0E4C92}"/>
    <cellStyle name="20% - Accent5 8 2" xfId="1461" xr:uid="{6004BB4B-3F92-4577-9F36-16A7FD81AC81}"/>
    <cellStyle name="20% - Accent5 8 2 2" xfId="1462" xr:uid="{F4175A6E-4450-4398-9CCC-087AB7054AAB}"/>
    <cellStyle name="20% - Accent5 8 3" xfId="1463" xr:uid="{895BD6C3-167D-4B8C-8FAE-849F0E5723F1}"/>
    <cellStyle name="20% - Accent5 9" xfId="1464" xr:uid="{6D3F9947-D478-4733-8EC6-16BA9174D298}"/>
    <cellStyle name="20% - Accent5 9 2" xfId="1465" xr:uid="{1F536EDE-64E9-423D-A33E-6B0E3F13E2AE}"/>
    <cellStyle name="20% - Accent6 10" xfId="1466" xr:uid="{E4132A02-B23B-41A3-B462-32E01B03CFDE}"/>
    <cellStyle name="20% - Accent6 10 2" xfId="1467" xr:uid="{C17498DB-C69D-404E-8500-280219DFB96F}"/>
    <cellStyle name="20% - Accent6 11" xfId="1468" xr:uid="{806EC0D7-F545-411E-A7B9-51A62BC3C107}"/>
    <cellStyle name="20% - Accent6 11 2" xfId="1469" xr:uid="{C3B3836B-9906-43F1-9216-11F5DDAB87E9}"/>
    <cellStyle name="20% - Accent6 12" xfId="1470" xr:uid="{4BDD3AC3-FBE6-42D1-9731-3F271E215400}"/>
    <cellStyle name="20% - Accent6 12 2" xfId="1471" xr:uid="{E6C1ACAD-0EC5-4A8C-8554-177320B11E5C}"/>
    <cellStyle name="20% - Accent6 13" xfId="1472" xr:uid="{4270BA27-FBDB-498C-AC3A-D8C6E51CD084}"/>
    <cellStyle name="20% - Accent6 13 2" xfId="1473" xr:uid="{3791E434-F2B7-48AE-93D9-DECE94B2BAB9}"/>
    <cellStyle name="20% - Accent6 14" xfId="1474" xr:uid="{63576573-629D-4302-93D3-7131C0DC32F6}"/>
    <cellStyle name="20% - Accent6 14 2" xfId="1475" xr:uid="{21F519AE-5B0E-46F7-AA42-4373A3F47ED1}"/>
    <cellStyle name="20% - Accent6 15" xfId="1476" xr:uid="{D0F5B43E-3EB4-46FC-93D4-097DA6F82EAE}"/>
    <cellStyle name="20% - Accent6 16" xfId="1477" xr:uid="{2AFBC0B7-7B07-4AB2-90CD-2C6321EB0774}"/>
    <cellStyle name="20% - Accent6 17" xfId="1478" xr:uid="{AE20E08E-1CCA-4E3E-BEC7-98DA3794F466}"/>
    <cellStyle name="20% - Accent6 2" xfId="9" xr:uid="{94CCB503-099D-4843-A3B0-59C52122D851}"/>
    <cellStyle name="20% - Accent6 2 10" xfId="1480" xr:uid="{4489A95D-3FE2-4BF3-830A-19BD9693B5D7}"/>
    <cellStyle name="20% - Accent6 2 10 2" xfId="1481" xr:uid="{3ED549A4-E1A7-4738-B355-902859EEE7EA}"/>
    <cellStyle name="20% - Accent6 2 11" xfId="1482" xr:uid="{F4478CCE-97E7-4CD4-B7EA-31523137CD25}"/>
    <cellStyle name="20% - Accent6 2 12" xfId="1479" xr:uid="{0E0B5164-50C5-4D4C-9653-D17800BD33CE}"/>
    <cellStyle name="20% - Accent6 2 2" xfId="1483" xr:uid="{A308556C-A2C7-439E-9720-7AE0C5FE4BB2}"/>
    <cellStyle name="20% - Accent6 2 2 10" xfId="1484" xr:uid="{6C7780FD-3618-4400-9DCD-A59872A9317A}"/>
    <cellStyle name="20% - Accent6 2 2 2" xfId="1485" xr:uid="{73EE04C6-41A2-4B7F-A834-8259C8C9270A}"/>
    <cellStyle name="20% - Accent6 2 2 2 2" xfId="1486" xr:uid="{AEAC7675-1007-4942-AB37-C74F21B682D0}"/>
    <cellStyle name="20% - Accent6 2 2 2 2 2" xfId="1487" xr:uid="{ADDC31A2-9AA8-4019-B67A-36043BF8846C}"/>
    <cellStyle name="20% - Accent6 2 2 2 3" xfId="1488" xr:uid="{B05E6A21-EC2C-40E4-8889-E153D05A9046}"/>
    <cellStyle name="20% - Accent6 2 2 3" xfId="1489" xr:uid="{3EA3AC64-610E-4E75-9298-EC40603B7719}"/>
    <cellStyle name="20% - Accent6 2 2 3 2" xfId="1490" xr:uid="{A4AAA204-08F3-4B08-ADDC-CB23D3C17012}"/>
    <cellStyle name="20% - Accent6 2 2 4" xfId="1491" xr:uid="{37A9DC76-7B4E-40B9-B993-BFD19111285B}"/>
    <cellStyle name="20% - Accent6 2 2 4 2" xfId="1492" xr:uid="{A55541F3-D838-4C2A-94CF-710C4765FBF2}"/>
    <cellStyle name="20% - Accent6 2 2 5" xfId="1493" xr:uid="{25A4ECD0-BB49-41D9-B2B8-089E1DB0CF72}"/>
    <cellStyle name="20% - Accent6 2 2 5 2" xfId="1494" xr:uid="{EC9901A7-A5A9-4A0B-9981-6B2AE389D2D1}"/>
    <cellStyle name="20% - Accent6 2 2 6" xfId="1495" xr:uid="{497CF5E9-21EE-483F-8F10-86C7CCDE4334}"/>
    <cellStyle name="20% - Accent6 2 2 6 2" xfId="1496" xr:uid="{F8087123-92AD-42AA-A64C-CE61562BDF7E}"/>
    <cellStyle name="20% - Accent6 2 2 7" xfId="1497" xr:uid="{C4CFD590-8590-417A-B4D8-0692502BD5F0}"/>
    <cellStyle name="20% - Accent6 2 2 7 2" xfId="1498" xr:uid="{8816D912-923C-4510-89C0-261D1A809DAC}"/>
    <cellStyle name="20% - Accent6 2 2 8" xfId="1499" xr:uid="{B7482A1D-780F-4FC0-8636-A0D636363758}"/>
    <cellStyle name="20% - Accent6 2 2 8 2" xfId="1500" xr:uid="{CB33DE02-0376-435D-9FF2-8E4D1BEA9172}"/>
    <cellStyle name="20% - Accent6 2 2 9" xfId="1501" xr:uid="{41364590-1FD3-4EF9-A694-57F9C95E7524}"/>
    <cellStyle name="20% - Accent6 2 2 9 2" xfId="1502" xr:uid="{C9BEE8B6-1A4B-4179-81A0-71BCC01E88F7}"/>
    <cellStyle name="20% - Accent6 2 3" xfId="1503" xr:uid="{32B82D79-7DE9-405E-875C-8C6825EC664E}"/>
    <cellStyle name="20% - Accent6 2 3 2" xfId="1504" xr:uid="{4089C711-A05C-4291-8DB0-E128109D0CBD}"/>
    <cellStyle name="20% - Accent6 2 3 2 2" xfId="1505" xr:uid="{C59512B2-2C39-4C18-85BF-F9C86E9E6560}"/>
    <cellStyle name="20% - Accent6 2 3 3" xfId="1506" xr:uid="{7D785386-846B-4142-AE55-CE4171938558}"/>
    <cellStyle name="20% - Accent6 2 4" xfId="1507" xr:uid="{DA42A1A6-F477-4B43-95C5-4CA18DDE23E6}"/>
    <cellStyle name="20% - Accent6 2 4 2" xfId="1508" xr:uid="{A2FBA08C-6AC5-4EE9-8018-D19BE873CA8E}"/>
    <cellStyle name="20% - Accent6 2 5" xfId="1509" xr:uid="{721A28F9-B6FC-45DB-BCD2-B4D05054DEA7}"/>
    <cellStyle name="20% - Accent6 2 5 2" xfId="1510" xr:uid="{13F4664F-8361-4CE4-B0A9-8B67FCB22354}"/>
    <cellStyle name="20% - Accent6 2 6" xfId="1511" xr:uid="{7918CCD7-41B1-421C-A49E-5B57FF23A959}"/>
    <cellStyle name="20% - Accent6 2 6 2" xfId="1512" xr:uid="{ED46E531-BBAC-4635-AE51-4488D54A22E9}"/>
    <cellStyle name="20% - Accent6 2 7" xfId="1513" xr:uid="{3D1B0BAE-8E0A-4A20-9E7D-C95AD710536C}"/>
    <cellStyle name="20% - Accent6 2 7 2" xfId="1514" xr:uid="{CEB588CB-FCC0-4116-B38D-0BD87F32D4B4}"/>
    <cellStyle name="20% - Accent6 2 8" xfId="1515" xr:uid="{E9C5AD4F-5277-48AF-B19A-7C750E662B78}"/>
    <cellStyle name="20% - Accent6 2 8 2" xfId="1516" xr:uid="{BFA34FF9-495F-45CE-93B3-59FFC73F5809}"/>
    <cellStyle name="20% - Accent6 2 9" xfId="1517" xr:uid="{E9235F70-9E8D-4A57-86BD-C6BBD5B12AB1}"/>
    <cellStyle name="20% - Accent6 2 9 2" xfId="1518" xr:uid="{1C048E76-716C-4709-93A7-EEF398EE6277}"/>
    <cellStyle name="20% - Accent6 3" xfId="1519" xr:uid="{1A962C29-AFDB-4849-92D1-ECE5B32C2471}"/>
    <cellStyle name="20% - Accent6 3 10" xfId="1520" xr:uid="{46813E47-F3D5-4B12-BD19-50FD1ABDE4A3}"/>
    <cellStyle name="20% - Accent6 3 10 2" xfId="1521" xr:uid="{142774A6-143C-4D66-91F6-575F2B24CC30}"/>
    <cellStyle name="20% - Accent6 3 11" xfId="1522" xr:uid="{AD063050-49B1-4ECB-A61F-D09AC5D758BB}"/>
    <cellStyle name="20% - Accent6 3 2" xfId="1523" xr:uid="{40C709DE-33FD-4214-9369-A4434FD0A9FD}"/>
    <cellStyle name="20% - Accent6 3 2 10" xfId="1524" xr:uid="{5246DDC1-D111-464C-88FF-32F0B9A46417}"/>
    <cellStyle name="20% - Accent6 3 2 2" xfId="1525" xr:uid="{8F55633A-F0AB-40BC-8A1B-56E3DDC0F60B}"/>
    <cellStyle name="20% - Accent6 3 2 2 2" xfId="1526" xr:uid="{BA25963B-C934-4B12-A72B-BA43055F0456}"/>
    <cellStyle name="20% - Accent6 3 2 2 2 2" xfId="1527" xr:uid="{57983F53-D143-4053-96EB-0800D71C3FA0}"/>
    <cellStyle name="20% - Accent6 3 2 2 3" xfId="1528" xr:uid="{87CC53A9-F9B6-4509-8E5F-ECF8A9A92852}"/>
    <cellStyle name="20% - Accent6 3 2 3" xfId="1529" xr:uid="{BAC7D71F-4AB6-43BF-8B43-F797566AAAE9}"/>
    <cellStyle name="20% - Accent6 3 2 3 2" xfId="1530" xr:uid="{863BDC03-81AA-4A59-AC7E-726DFB7AB2FD}"/>
    <cellStyle name="20% - Accent6 3 2 4" xfId="1531" xr:uid="{D428CC2E-41AF-4420-B1FC-559CA68E872C}"/>
    <cellStyle name="20% - Accent6 3 2 4 2" xfId="1532" xr:uid="{DB454F22-8ACA-4611-80BB-F2942F1787A7}"/>
    <cellStyle name="20% - Accent6 3 2 5" xfId="1533" xr:uid="{69F6AC0F-2ECA-4813-83F3-5E91FE2DE9EB}"/>
    <cellStyle name="20% - Accent6 3 2 5 2" xfId="1534" xr:uid="{C7591D07-7855-4BDD-AA61-8CC2F0B6F99E}"/>
    <cellStyle name="20% - Accent6 3 2 6" xfId="1535" xr:uid="{DCC5DC63-DA69-404F-83AB-DC40C599A640}"/>
    <cellStyle name="20% - Accent6 3 2 6 2" xfId="1536" xr:uid="{57DD543C-4EE6-4403-AAF2-E397185E7A05}"/>
    <cellStyle name="20% - Accent6 3 2 7" xfId="1537" xr:uid="{B573955E-3C90-4F8B-AF0A-55025A384160}"/>
    <cellStyle name="20% - Accent6 3 2 7 2" xfId="1538" xr:uid="{B65E5AB5-D6FA-47A9-BC51-A61A9DF96A34}"/>
    <cellStyle name="20% - Accent6 3 2 8" xfId="1539" xr:uid="{A52C52BB-8D63-4F7E-AD61-5940716818B6}"/>
    <cellStyle name="20% - Accent6 3 2 8 2" xfId="1540" xr:uid="{555B7FF4-79B9-44B4-9C26-C698AE2F8F2E}"/>
    <cellStyle name="20% - Accent6 3 2 9" xfId="1541" xr:uid="{C018E32A-A786-437B-84F6-F5FE6BD5A838}"/>
    <cellStyle name="20% - Accent6 3 2 9 2" xfId="1542" xr:uid="{543AB10D-F63F-40EE-AE8A-3F17F6E473E3}"/>
    <cellStyle name="20% - Accent6 3 3" xfId="1543" xr:uid="{C6479725-FC83-4C27-8004-2AA8906C6CB6}"/>
    <cellStyle name="20% - Accent6 3 3 2" xfId="1544" xr:uid="{CDBCB433-5AA5-41B5-93D7-431A43C67BEB}"/>
    <cellStyle name="20% - Accent6 3 3 2 2" xfId="1545" xr:uid="{1209C6ED-15B6-4BA0-A009-97B86D3C4EB3}"/>
    <cellStyle name="20% - Accent6 3 3 3" xfId="1546" xr:uid="{83A75F21-0115-4C16-88B5-0122358F5C94}"/>
    <cellStyle name="20% - Accent6 3 4" xfId="1547" xr:uid="{5E539DDE-6311-46E2-9911-4883DB0F9AD1}"/>
    <cellStyle name="20% - Accent6 3 4 2" xfId="1548" xr:uid="{B3CC0F13-9536-44D1-BF68-E0459969AF05}"/>
    <cellStyle name="20% - Accent6 3 5" xfId="1549" xr:uid="{EEED7D74-8C36-4443-8631-14ADEA44D3EA}"/>
    <cellStyle name="20% - Accent6 3 5 2" xfId="1550" xr:uid="{2FB0961B-7DB7-4936-BC1D-484DBAB83385}"/>
    <cellStyle name="20% - Accent6 3 6" xfId="1551" xr:uid="{ED3A0339-08B2-4B56-9EE5-DBF68A14ED01}"/>
    <cellStyle name="20% - Accent6 3 6 2" xfId="1552" xr:uid="{7ADADC5F-9EEE-4ABB-9F41-23BB6CF13308}"/>
    <cellStyle name="20% - Accent6 3 7" xfId="1553" xr:uid="{24F51DD1-5528-4F92-AF7B-FFFA73AF0CF1}"/>
    <cellStyle name="20% - Accent6 3 7 2" xfId="1554" xr:uid="{94B562DB-91A2-44A8-BC16-6D268EA0D10A}"/>
    <cellStyle name="20% - Accent6 3 8" xfId="1555" xr:uid="{25586C78-F773-46B3-96F8-BF914A3A12F5}"/>
    <cellStyle name="20% - Accent6 3 8 2" xfId="1556" xr:uid="{26EE847C-42EB-40B2-9A83-2C3DB1936D11}"/>
    <cellStyle name="20% - Accent6 3 9" xfId="1557" xr:uid="{047E675A-9A33-401C-B35D-EE1259084D47}"/>
    <cellStyle name="20% - Accent6 3 9 2" xfId="1558" xr:uid="{BF399DCC-82BE-4FF7-96BE-6081845693DD}"/>
    <cellStyle name="20% - Accent6 4" xfId="1559" xr:uid="{3BBA7E26-B384-4AD3-B350-F9035AB221E0}"/>
    <cellStyle name="20% - Accent6 4 10" xfId="1560" xr:uid="{EA6B016F-5AA7-4F7B-99EC-536F3DABDCE9}"/>
    <cellStyle name="20% - Accent6 4 10 2" xfId="1561" xr:uid="{91BE3986-9822-4302-861F-54D233AEE9CC}"/>
    <cellStyle name="20% - Accent6 4 11" xfId="1562" xr:uid="{6A921827-3180-4454-AFCE-45E908F5AB32}"/>
    <cellStyle name="20% - Accent6 4 2" xfId="1563" xr:uid="{98B1FC7C-A8D9-49A5-B8BE-E6200C140CC9}"/>
    <cellStyle name="20% - Accent6 4 2 10" xfId="1564" xr:uid="{B1026988-AEDC-4C54-92B4-EEBDAF704438}"/>
    <cellStyle name="20% - Accent6 4 2 2" xfId="1565" xr:uid="{478753C2-58B8-4A49-84FA-58B5E026D107}"/>
    <cellStyle name="20% - Accent6 4 2 2 2" xfId="1566" xr:uid="{E4C28BA1-5296-4E49-B490-09BBDF992926}"/>
    <cellStyle name="20% - Accent6 4 2 2 2 2" xfId="1567" xr:uid="{0E4D27EA-A789-4E80-AA0B-BEB920AEDD4C}"/>
    <cellStyle name="20% - Accent6 4 2 2 3" xfId="1568" xr:uid="{11625B08-5AA9-4FC9-ACA7-5A3A4EDCD1BC}"/>
    <cellStyle name="20% - Accent6 4 2 3" xfId="1569" xr:uid="{E235132E-E853-4B03-80B7-FA7261055C22}"/>
    <cellStyle name="20% - Accent6 4 2 3 2" xfId="1570" xr:uid="{3C26DD33-71AD-4F25-851F-F5BA37CE6307}"/>
    <cellStyle name="20% - Accent6 4 2 4" xfId="1571" xr:uid="{197D80AE-475C-4731-80BD-FD6EB271AE60}"/>
    <cellStyle name="20% - Accent6 4 2 4 2" xfId="1572" xr:uid="{F22B83D1-9AC7-481E-8F9C-BE0B5D91E3B5}"/>
    <cellStyle name="20% - Accent6 4 2 5" xfId="1573" xr:uid="{FC3CCCE4-D36D-4D6D-871A-3E0D60FC6C3E}"/>
    <cellStyle name="20% - Accent6 4 2 5 2" xfId="1574" xr:uid="{F4941DA6-5A29-47C4-A1A0-E5168D1025FE}"/>
    <cellStyle name="20% - Accent6 4 2 6" xfId="1575" xr:uid="{C32CE462-B9C1-4EE0-94DF-C2DEC55A693C}"/>
    <cellStyle name="20% - Accent6 4 2 6 2" xfId="1576" xr:uid="{784645E1-720C-44EA-A929-DCEFC881B8DF}"/>
    <cellStyle name="20% - Accent6 4 2 7" xfId="1577" xr:uid="{F79DA7D5-7D12-4A3C-879D-D14A977C7E81}"/>
    <cellStyle name="20% - Accent6 4 2 7 2" xfId="1578" xr:uid="{92223469-881B-41BD-B034-F6C1FFCB2B52}"/>
    <cellStyle name="20% - Accent6 4 2 8" xfId="1579" xr:uid="{BADB62C9-1DB1-4E75-BC32-8E7638472E0F}"/>
    <cellStyle name="20% - Accent6 4 2 8 2" xfId="1580" xr:uid="{87083FC7-A79B-45A5-B005-DC2D364956E3}"/>
    <cellStyle name="20% - Accent6 4 2 9" xfId="1581" xr:uid="{6B6FBAA8-5E97-4453-9CB4-EB94D11EB293}"/>
    <cellStyle name="20% - Accent6 4 2 9 2" xfId="1582" xr:uid="{A8FDFF6C-48A0-4FF0-9DDF-92F926758EFF}"/>
    <cellStyle name="20% - Accent6 4 3" xfId="1583" xr:uid="{79B3B81E-013D-4D25-82A1-5D588575A1DB}"/>
    <cellStyle name="20% - Accent6 4 3 2" xfId="1584" xr:uid="{67ADA5B4-C3D2-4A43-80EC-CF00B81D1978}"/>
    <cellStyle name="20% - Accent6 4 3 2 2" xfId="1585" xr:uid="{4DBC4965-C78C-49B4-9EA7-13759355E3D9}"/>
    <cellStyle name="20% - Accent6 4 3 3" xfId="1586" xr:uid="{09C373A4-CEC0-4686-ADF3-A726791D6495}"/>
    <cellStyle name="20% - Accent6 4 4" xfId="1587" xr:uid="{4A070E29-5E3D-43B3-8344-2D369259AD00}"/>
    <cellStyle name="20% - Accent6 4 4 2" xfId="1588" xr:uid="{86CBC024-1F1B-4135-AA8E-DF4BE90CCC7F}"/>
    <cellStyle name="20% - Accent6 4 5" xfId="1589" xr:uid="{D303726A-8C15-42A8-AC1E-ED5CF88E96B7}"/>
    <cellStyle name="20% - Accent6 4 5 2" xfId="1590" xr:uid="{DFB760C0-675B-4F59-8032-F41F2CF479F2}"/>
    <cellStyle name="20% - Accent6 4 6" xfId="1591" xr:uid="{3A5EA463-7724-468D-995A-689D06D67899}"/>
    <cellStyle name="20% - Accent6 4 6 2" xfId="1592" xr:uid="{3C80B514-586C-497C-A2DF-4D2D7DDC1872}"/>
    <cellStyle name="20% - Accent6 4 7" xfId="1593" xr:uid="{2179DB0A-3B9A-4EFD-A99B-C8370AF9400C}"/>
    <cellStyle name="20% - Accent6 4 7 2" xfId="1594" xr:uid="{0AF50962-AFB9-4C1B-AD83-9BE319280F85}"/>
    <cellStyle name="20% - Accent6 4 8" xfId="1595" xr:uid="{153FC7F7-9A16-4152-995B-0339245A2221}"/>
    <cellStyle name="20% - Accent6 4 8 2" xfId="1596" xr:uid="{62D6BEA2-42CB-4212-BB5A-58651992BC27}"/>
    <cellStyle name="20% - Accent6 4 9" xfId="1597" xr:uid="{915FF275-9311-4F52-96CB-A3E32AEEDC45}"/>
    <cellStyle name="20% - Accent6 4 9 2" xfId="1598" xr:uid="{A4C9515F-11D2-41A5-B7C0-7177D5C67D77}"/>
    <cellStyle name="20% - Accent6 5" xfId="1599" xr:uid="{C9EA83A8-D512-4FCF-AC05-1EE025E29570}"/>
    <cellStyle name="20% - Accent6 5 10" xfId="1600" xr:uid="{FB637D69-1747-4367-8F33-F6B035B30C40}"/>
    <cellStyle name="20% - Accent6 5 10 2" xfId="1601" xr:uid="{90C900EA-DE5E-43E4-B55C-173290E241D5}"/>
    <cellStyle name="20% - Accent6 5 11" xfId="1602" xr:uid="{829739AA-4A25-4317-8A8F-2EBC18D9EC64}"/>
    <cellStyle name="20% - Accent6 5 2" xfId="1603" xr:uid="{0BE38F7B-D488-4CAA-9E56-A9595002CE3A}"/>
    <cellStyle name="20% - Accent6 5 2 2" xfId="1604" xr:uid="{2692EDB7-0029-4C98-8108-6A1D68F26A74}"/>
    <cellStyle name="20% - Accent6 5 2 2 2" xfId="1605" xr:uid="{36C4A13C-7E30-4BD3-8F9A-C0DC8B8A2328}"/>
    <cellStyle name="20% - Accent6 5 2 3" xfId="1606" xr:uid="{C10A18D5-4B0B-4120-BD13-A862506AC27F}"/>
    <cellStyle name="20% - Accent6 5 3" xfId="1607" xr:uid="{2E0645B2-EE64-4FAD-9D1B-C8178737F906}"/>
    <cellStyle name="20% - Accent6 5 3 2" xfId="1608" xr:uid="{CEA24A2F-43BB-4D7B-929A-1FCB53E29E53}"/>
    <cellStyle name="20% - Accent6 5 3 2 2" xfId="1609" xr:uid="{8C9366F5-FC7E-4F56-ADF1-1C0884B80254}"/>
    <cellStyle name="20% - Accent6 5 3 3" xfId="1610" xr:uid="{3E0AAA2A-9B1C-4C0F-9D65-E4041DE3621B}"/>
    <cellStyle name="20% - Accent6 5 4" xfId="1611" xr:uid="{CD468929-3FF7-4D6B-BBC6-F18D55D51124}"/>
    <cellStyle name="20% - Accent6 5 4 2" xfId="1612" xr:uid="{6F8F1354-79D9-46FA-88A8-66998B4E9419}"/>
    <cellStyle name="20% - Accent6 5 5" xfId="1613" xr:uid="{FC3247D7-E52B-42F2-94DC-DDD30684741E}"/>
    <cellStyle name="20% - Accent6 5 5 2" xfId="1614" xr:uid="{C229FE73-10F9-4D43-B391-D8C8B7BAAD4B}"/>
    <cellStyle name="20% - Accent6 5 6" xfId="1615" xr:uid="{FE16D025-46E7-46B9-A7A4-205888D9103A}"/>
    <cellStyle name="20% - Accent6 5 6 2" xfId="1616" xr:uid="{10382BF8-E4EF-4DEA-ACEE-4C12C5E232B5}"/>
    <cellStyle name="20% - Accent6 5 7" xfId="1617" xr:uid="{34013CF3-142A-4295-BBF4-876989EE0C3B}"/>
    <cellStyle name="20% - Accent6 5 7 2" xfId="1618" xr:uid="{8524186C-B3F8-49F9-B863-A0E6FC71EBFC}"/>
    <cellStyle name="20% - Accent6 5 8" xfId="1619" xr:uid="{CD7666CB-4105-4525-8673-F3B0B077FC66}"/>
    <cellStyle name="20% - Accent6 5 8 2" xfId="1620" xr:uid="{7D431BBB-3265-4AC1-8F8A-15C68EAD37B0}"/>
    <cellStyle name="20% - Accent6 5 9" xfId="1621" xr:uid="{4823BAD3-DAFE-4D6E-BEAA-D85630D0DCA0}"/>
    <cellStyle name="20% - Accent6 5 9 2" xfId="1622" xr:uid="{AEE701A9-CAE0-442A-B59E-5990DB4E2924}"/>
    <cellStyle name="20% - Accent6 6" xfId="1623" xr:uid="{21759C96-6E93-4650-8353-5DD311E45489}"/>
    <cellStyle name="20% - Accent6 6 2" xfId="1624" xr:uid="{4ABD7AB6-0853-420C-BBFA-9E410D8B3B4C}"/>
    <cellStyle name="20% - Accent6 6 2 2" xfId="1625" xr:uid="{6570C77F-49B9-4FE4-90FC-5EAFC7C3E506}"/>
    <cellStyle name="20% - Accent6 6 2 2 2" xfId="1626" xr:uid="{65E26F29-F4AD-4647-B343-91684E949B1F}"/>
    <cellStyle name="20% - Accent6 6 2 3" xfId="1627" xr:uid="{CA5F09D7-1F23-4087-88D6-EDE00EB3C6E8}"/>
    <cellStyle name="20% - Accent6 6 3" xfId="1628" xr:uid="{B2352D1C-114E-4012-B72B-8F509E022E35}"/>
    <cellStyle name="20% - Accent6 6 3 2" xfId="1629" xr:uid="{DB6AE552-3CD1-4030-B60F-C483E164497F}"/>
    <cellStyle name="20% - Accent6 6 4" xfId="1630" xr:uid="{3704DAC0-AD35-4A71-8C14-FEDFD8F9AD7A}"/>
    <cellStyle name="20% - Accent6 7" xfId="1631" xr:uid="{AE7429FE-2D69-4CCD-A605-1FFEC66DABA9}"/>
    <cellStyle name="20% - Accent6 7 2" xfId="1632" xr:uid="{4B930090-E156-4242-9DAE-628BC1AFA105}"/>
    <cellStyle name="20% - Accent6 7 2 2" xfId="1633" xr:uid="{A12B1F41-7DC9-41E2-B726-BDB3B9E20C8E}"/>
    <cellStyle name="20% - Accent6 7 3" xfId="1634" xr:uid="{C86F9E3F-D41C-493A-AA7D-4535378968D8}"/>
    <cellStyle name="20% - Accent6 8" xfId="1635" xr:uid="{7D331413-6821-44E6-A505-F3608B35104E}"/>
    <cellStyle name="20% - Accent6 8 2" xfId="1636" xr:uid="{C2D72A86-CA30-445A-8230-4608D180C184}"/>
    <cellStyle name="20% - Accent6 8 2 2" xfId="1637" xr:uid="{AC9D3EDF-B555-49C2-9814-12A34B865F65}"/>
    <cellStyle name="20% - Accent6 8 3" xfId="1638" xr:uid="{32D6AA9C-E069-4A57-9B97-25905FDD24C1}"/>
    <cellStyle name="20% - Accent6 9" xfId="1639" xr:uid="{B25805DB-DD22-41B2-B6CF-D6A8E4D0FC7F}"/>
    <cellStyle name="20% - Accent6 9 2" xfId="1640" xr:uid="{50A085D3-09FF-43B5-BD75-A3168F943B95}"/>
    <cellStyle name="40% - Accent1 10" xfId="1641" xr:uid="{4AD4B5EC-DD93-4226-ABA8-025113481D63}"/>
    <cellStyle name="40% - Accent1 10 2" xfId="1642" xr:uid="{9D16AF08-3562-4643-BCA9-D060041FB5E9}"/>
    <cellStyle name="40% - Accent1 11" xfId="1643" xr:uid="{3856090F-488B-4327-A7C9-3FD869B945A4}"/>
    <cellStyle name="40% - Accent1 11 2" xfId="1644" xr:uid="{17C14B24-14D5-4B78-BFD7-811034886D99}"/>
    <cellStyle name="40% - Accent1 12" xfId="1645" xr:uid="{FFFCF02C-DCDF-468E-BDAF-A0BD54E46045}"/>
    <cellStyle name="40% - Accent1 12 2" xfId="1646" xr:uid="{DAEC94E4-D6B7-453B-B0B0-88C0D9410FA1}"/>
    <cellStyle name="40% - Accent1 13" xfId="1647" xr:uid="{963DFDFE-0B8B-413B-AB06-73EFFA9E214C}"/>
    <cellStyle name="40% - Accent1 13 2" xfId="1648" xr:uid="{D966B88C-C7B2-46BF-A7A4-FBBDA52400B9}"/>
    <cellStyle name="40% - Accent1 14" xfId="1649" xr:uid="{072AD143-5BA2-4DD9-BF8D-E06BFFD4F19D}"/>
    <cellStyle name="40% - Accent1 14 2" xfId="1650" xr:uid="{960EFE2D-2443-4F93-99B2-19190C484500}"/>
    <cellStyle name="40% - Accent1 15" xfId="1651" xr:uid="{C4951FA3-C830-471D-9FD4-DD73A31DFB42}"/>
    <cellStyle name="40% - Accent1 16" xfId="1652" xr:uid="{C8EE2C0B-9C7A-482E-8F17-CA7A2D92695B}"/>
    <cellStyle name="40% - Accent1 17" xfId="1653" xr:uid="{BBC6BECE-D742-4802-B1C8-D0AA3BDD020B}"/>
    <cellStyle name="40% - Accent1 2" xfId="10" xr:uid="{AB4EFAAC-DF30-4502-A163-8843FD3E6F0A}"/>
    <cellStyle name="40% - Accent1 2 10" xfId="1655" xr:uid="{787F1A84-BE5B-46A4-BFA0-8B390AF647ED}"/>
    <cellStyle name="40% - Accent1 2 10 2" xfId="1656" xr:uid="{885F2E73-EE7B-47DF-B7B0-9815D1E320F5}"/>
    <cellStyle name="40% - Accent1 2 11" xfId="1657" xr:uid="{CBD3CCFB-9A47-44A7-8AA7-9111F88802DA}"/>
    <cellStyle name="40% - Accent1 2 12" xfId="1654" xr:uid="{291636F9-9992-4360-A5EB-CD2F051CCC40}"/>
    <cellStyle name="40% - Accent1 2 2" xfId="1658" xr:uid="{9DCB502A-2347-494D-AC82-2408548EB41E}"/>
    <cellStyle name="40% - Accent1 2 2 10" xfId="1659" xr:uid="{35889654-D137-4D23-9B5E-DF46B9EAAD18}"/>
    <cellStyle name="40% - Accent1 2 2 2" xfId="1660" xr:uid="{6087A510-C9AB-43F8-B9D0-0CE6CF2DDEA5}"/>
    <cellStyle name="40% - Accent1 2 2 2 2" xfId="1661" xr:uid="{B2306594-0653-4F74-A52C-AFD9A624003E}"/>
    <cellStyle name="40% - Accent1 2 2 2 2 2" xfId="1662" xr:uid="{92D3382A-7636-42A5-BA73-C07F8AC41783}"/>
    <cellStyle name="40% - Accent1 2 2 2 3" xfId="1663" xr:uid="{C1284F21-8C62-4A34-ACAD-E9C3C22FEC4A}"/>
    <cellStyle name="40% - Accent1 2 2 3" xfId="1664" xr:uid="{79D77805-CC87-4D49-A2D8-D42A0BA33F52}"/>
    <cellStyle name="40% - Accent1 2 2 3 2" xfId="1665" xr:uid="{6EA051F8-C20C-4583-ACC7-BACA7300A1BC}"/>
    <cellStyle name="40% - Accent1 2 2 4" xfId="1666" xr:uid="{34A58919-00BC-4D77-96D1-5A48C26BC2F3}"/>
    <cellStyle name="40% - Accent1 2 2 4 2" xfId="1667" xr:uid="{2D9BAE5C-475A-43AF-A3EC-E4DCC428DCFB}"/>
    <cellStyle name="40% - Accent1 2 2 5" xfId="1668" xr:uid="{2C2F7A1F-4B61-4362-89ED-76E12EDF4259}"/>
    <cellStyle name="40% - Accent1 2 2 5 2" xfId="1669" xr:uid="{31D87253-13C7-4C70-8F44-EC1062ED3D4C}"/>
    <cellStyle name="40% - Accent1 2 2 6" xfId="1670" xr:uid="{F85256B3-A6E6-4202-BA42-A6AA41AF42E2}"/>
    <cellStyle name="40% - Accent1 2 2 6 2" xfId="1671" xr:uid="{61A5E9B5-1A5D-45EC-9250-DF43D0EF7D4E}"/>
    <cellStyle name="40% - Accent1 2 2 7" xfId="1672" xr:uid="{2C481F74-928B-46FD-9BE9-C858A307667D}"/>
    <cellStyle name="40% - Accent1 2 2 7 2" xfId="1673" xr:uid="{17AF88AD-731E-4178-BD39-3A426A4175CD}"/>
    <cellStyle name="40% - Accent1 2 2 8" xfId="1674" xr:uid="{2E11F492-6643-4E72-85B1-8C423970DF4E}"/>
    <cellStyle name="40% - Accent1 2 2 8 2" xfId="1675" xr:uid="{C4B79A43-175F-4503-A169-CD7DA292E3BE}"/>
    <cellStyle name="40% - Accent1 2 2 9" xfId="1676" xr:uid="{3D7AE438-126F-449F-8DA5-83B2BC984FCF}"/>
    <cellStyle name="40% - Accent1 2 2 9 2" xfId="1677" xr:uid="{4CF4D5B6-B1BE-4BE8-B856-D6EB09EB32B2}"/>
    <cellStyle name="40% - Accent1 2 3" xfId="1678" xr:uid="{DD353043-6E74-4549-9916-D8DE34E1D405}"/>
    <cellStyle name="40% - Accent1 2 3 2" xfId="1679" xr:uid="{47F9CA75-0A7F-458B-8173-B5E823E10C7F}"/>
    <cellStyle name="40% - Accent1 2 3 2 2" xfId="1680" xr:uid="{1A3274DA-AEA2-426B-ACEB-47A4B76CE7D9}"/>
    <cellStyle name="40% - Accent1 2 3 3" xfId="1681" xr:uid="{3B52B88B-440B-4972-ACAC-FCC8D28A8747}"/>
    <cellStyle name="40% - Accent1 2 4" xfId="1682" xr:uid="{53154959-E322-4E46-844A-799418642444}"/>
    <cellStyle name="40% - Accent1 2 4 2" xfId="1683" xr:uid="{DCB8A07E-3BAE-4130-9451-43B95C796019}"/>
    <cellStyle name="40% - Accent1 2 5" xfId="1684" xr:uid="{9F36B2F1-7CD6-49D1-BABB-D320C29AFA94}"/>
    <cellStyle name="40% - Accent1 2 5 2" xfId="1685" xr:uid="{D4BB06D8-4766-49FE-B255-78908E68E954}"/>
    <cellStyle name="40% - Accent1 2 6" xfId="1686" xr:uid="{D249EB91-FBE3-4576-88B0-82658C75A382}"/>
    <cellStyle name="40% - Accent1 2 6 2" xfId="1687" xr:uid="{9513B823-3057-41F3-9CC7-0C3C5FE306B7}"/>
    <cellStyle name="40% - Accent1 2 7" xfId="1688" xr:uid="{BA80C80F-0D51-4F66-8CE6-F5FB7457997E}"/>
    <cellStyle name="40% - Accent1 2 7 2" xfId="1689" xr:uid="{E86F004A-4E49-473E-A8C4-90AD7F77CC7F}"/>
    <cellStyle name="40% - Accent1 2 8" xfId="1690" xr:uid="{AF7C9F7E-0DA5-4805-B0DB-0FCA3162EBF5}"/>
    <cellStyle name="40% - Accent1 2 8 2" xfId="1691" xr:uid="{165A503B-7804-4549-B5B3-A127176FA327}"/>
    <cellStyle name="40% - Accent1 2 9" xfId="1692" xr:uid="{C4609102-E88B-4CA5-871E-F6688F91A758}"/>
    <cellStyle name="40% - Accent1 2 9 2" xfId="1693" xr:uid="{F6AC6422-34FC-4023-A63E-0BF1AC9ED455}"/>
    <cellStyle name="40% - Accent1 3" xfId="1694" xr:uid="{0F615530-92D9-436B-8B0B-CCB8F0F21062}"/>
    <cellStyle name="40% - Accent1 3 10" xfId="1695" xr:uid="{1E6B2FB6-D9AF-4542-905D-0D31A3F08652}"/>
    <cellStyle name="40% - Accent1 3 10 2" xfId="1696" xr:uid="{D069B58C-EED1-4754-ABD0-F9558D2DF9F9}"/>
    <cellStyle name="40% - Accent1 3 11" xfId="1697" xr:uid="{3179C188-567B-4D89-83BB-E04400DF6D10}"/>
    <cellStyle name="40% - Accent1 3 2" xfId="1698" xr:uid="{6EF0F68E-105D-41BF-902E-6C3BD2FA0DFD}"/>
    <cellStyle name="40% - Accent1 3 2 10" xfId="1699" xr:uid="{567308D0-2E61-4DA5-82FD-EC70525FD008}"/>
    <cellStyle name="40% - Accent1 3 2 2" xfId="1700" xr:uid="{A90FA896-04DC-49E9-82F7-B4738C677BA0}"/>
    <cellStyle name="40% - Accent1 3 2 2 2" xfId="1701" xr:uid="{C0137734-D420-4586-A4E5-04CEE73E30FE}"/>
    <cellStyle name="40% - Accent1 3 2 2 2 2" xfId="1702" xr:uid="{AF5422EB-47CF-40C8-9B79-1C8E0572C717}"/>
    <cellStyle name="40% - Accent1 3 2 2 3" xfId="1703" xr:uid="{F6A255F8-75E8-4E9D-80EE-E04CABD5CD69}"/>
    <cellStyle name="40% - Accent1 3 2 3" xfId="1704" xr:uid="{214A01D3-A7A3-428F-AE78-A488E1AFF234}"/>
    <cellStyle name="40% - Accent1 3 2 3 2" xfId="1705" xr:uid="{7215FBBC-6BD1-4D1F-B388-64260C56AF49}"/>
    <cellStyle name="40% - Accent1 3 2 4" xfId="1706" xr:uid="{83195D5E-2FBC-43E8-9551-0FF8AF9A508A}"/>
    <cellStyle name="40% - Accent1 3 2 4 2" xfId="1707" xr:uid="{91F4B26B-5983-4E00-8762-0D7BEB02E190}"/>
    <cellStyle name="40% - Accent1 3 2 5" xfId="1708" xr:uid="{086D009D-37DD-4544-85E5-42EF1CD16607}"/>
    <cellStyle name="40% - Accent1 3 2 5 2" xfId="1709" xr:uid="{2779125B-B3A7-475D-B031-77DA8CDC29B2}"/>
    <cellStyle name="40% - Accent1 3 2 6" xfId="1710" xr:uid="{97188586-7360-4AAE-A7DA-57DC76029474}"/>
    <cellStyle name="40% - Accent1 3 2 6 2" xfId="1711" xr:uid="{23B3E95C-81FC-4DB5-9A44-14A96412535F}"/>
    <cellStyle name="40% - Accent1 3 2 7" xfId="1712" xr:uid="{0B5B4F07-ACF2-4A08-BA45-8ECDED8DAA7D}"/>
    <cellStyle name="40% - Accent1 3 2 7 2" xfId="1713" xr:uid="{38266D45-640E-4A7A-97B8-C2E8796C1EBA}"/>
    <cellStyle name="40% - Accent1 3 2 8" xfId="1714" xr:uid="{D25DE58D-A72D-464C-8390-D9385EA38EF1}"/>
    <cellStyle name="40% - Accent1 3 2 8 2" xfId="1715" xr:uid="{14E3B6FC-125D-4C9E-A144-7B863E32C21C}"/>
    <cellStyle name="40% - Accent1 3 2 9" xfId="1716" xr:uid="{A1643B2A-55FE-499B-A967-3300AA00D71E}"/>
    <cellStyle name="40% - Accent1 3 2 9 2" xfId="1717" xr:uid="{7AA8093F-B2DB-47E2-90D9-CCED529CF5CB}"/>
    <cellStyle name="40% - Accent1 3 3" xfId="1718" xr:uid="{AE3C5504-E907-49B6-972B-FC26D641114C}"/>
    <cellStyle name="40% - Accent1 3 3 2" xfId="1719" xr:uid="{C2850167-97EA-4D7D-B072-DE264DDE9F58}"/>
    <cellStyle name="40% - Accent1 3 3 2 2" xfId="1720" xr:uid="{D37449D9-667D-4F6F-9DBF-A0D4663724AF}"/>
    <cellStyle name="40% - Accent1 3 3 3" xfId="1721" xr:uid="{796C5C8B-D143-4AF6-96B5-D73466A0AFEC}"/>
    <cellStyle name="40% - Accent1 3 4" xfId="1722" xr:uid="{79DFBA5D-F315-4D9D-B958-FD5D86533D15}"/>
    <cellStyle name="40% - Accent1 3 4 2" xfId="1723" xr:uid="{EE09DA2B-4710-4425-A825-9F01149D2517}"/>
    <cellStyle name="40% - Accent1 3 5" xfId="1724" xr:uid="{284F67F0-AFCB-468D-BA0B-9ECEA8EF65E7}"/>
    <cellStyle name="40% - Accent1 3 5 2" xfId="1725" xr:uid="{D5436B80-53B3-4D99-B42D-188E0390BDDA}"/>
    <cellStyle name="40% - Accent1 3 6" xfId="1726" xr:uid="{6947180F-0B3A-48A9-941F-572C9C94C030}"/>
    <cellStyle name="40% - Accent1 3 6 2" xfId="1727" xr:uid="{45053401-1A71-4992-943E-E4B495DF633A}"/>
    <cellStyle name="40% - Accent1 3 7" xfId="1728" xr:uid="{A744FD51-6E75-4927-9635-FF85D1B84114}"/>
    <cellStyle name="40% - Accent1 3 7 2" xfId="1729" xr:uid="{A992E3AD-B989-45B1-8B9C-7C698D28F892}"/>
    <cellStyle name="40% - Accent1 3 8" xfId="1730" xr:uid="{CD2D834E-B22A-4F2C-AFD0-05942191DBD0}"/>
    <cellStyle name="40% - Accent1 3 8 2" xfId="1731" xr:uid="{FE13F09A-6F4B-4C59-A2D5-310B310BC8DA}"/>
    <cellStyle name="40% - Accent1 3 9" xfId="1732" xr:uid="{46AD9197-639F-409B-9234-63734DDDC64E}"/>
    <cellStyle name="40% - Accent1 3 9 2" xfId="1733" xr:uid="{D59723F9-5B2B-48FD-A38E-5A84A27B5CF1}"/>
    <cellStyle name="40% - Accent1 4" xfId="1734" xr:uid="{52EB162E-86C7-4206-9679-D75F9D16B817}"/>
    <cellStyle name="40% - Accent1 4 10" xfId="1735" xr:uid="{72493889-83B9-4422-A0A6-875263A818D1}"/>
    <cellStyle name="40% - Accent1 4 10 2" xfId="1736" xr:uid="{6E1461EA-DC95-4014-9E57-97457D11B0DB}"/>
    <cellStyle name="40% - Accent1 4 11" xfId="1737" xr:uid="{B67D9A50-C123-4495-AD7C-8C375290E6CD}"/>
    <cellStyle name="40% - Accent1 4 2" xfId="1738" xr:uid="{699D305E-C2CA-4354-BE0E-76C63A15D11E}"/>
    <cellStyle name="40% - Accent1 4 2 10" xfId="1739" xr:uid="{BF403BFD-4B11-4D58-A89E-65E7627F55A1}"/>
    <cellStyle name="40% - Accent1 4 2 2" xfId="1740" xr:uid="{20160CCB-6134-4617-B6EA-80B339D0AC74}"/>
    <cellStyle name="40% - Accent1 4 2 2 2" xfId="1741" xr:uid="{7C1A1165-177F-4FC9-A20F-C2FD26F463E0}"/>
    <cellStyle name="40% - Accent1 4 2 2 2 2" xfId="1742" xr:uid="{82734C52-21AC-4EC3-9DAF-5C5E58FE2E86}"/>
    <cellStyle name="40% - Accent1 4 2 2 3" xfId="1743" xr:uid="{218CC32E-0D5E-409E-8D3E-CBE3F8F14249}"/>
    <cellStyle name="40% - Accent1 4 2 3" xfId="1744" xr:uid="{32BA4B69-0B67-4B91-9EC9-A98B9C77EC58}"/>
    <cellStyle name="40% - Accent1 4 2 3 2" xfId="1745" xr:uid="{02F2FE60-1093-4A50-9628-901C118C95DF}"/>
    <cellStyle name="40% - Accent1 4 2 4" xfId="1746" xr:uid="{1CB15040-8AF8-41EC-9305-613BD4FD3F16}"/>
    <cellStyle name="40% - Accent1 4 2 4 2" xfId="1747" xr:uid="{930E88FC-CDE0-4094-B044-FCB94FE63D1B}"/>
    <cellStyle name="40% - Accent1 4 2 5" xfId="1748" xr:uid="{C7029775-E232-48BD-9239-7B8EF9AAB5FC}"/>
    <cellStyle name="40% - Accent1 4 2 5 2" xfId="1749" xr:uid="{F716C74A-F2B5-4EE4-A617-7906D9CB1CE6}"/>
    <cellStyle name="40% - Accent1 4 2 6" xfId="1750" xr:uid="{EC1D3654-AD13-4497-BCFC-AC0DC34BD365}"/>
    <cellStyle name="40% - Accent1 4 2 6 2" xfId="1751" xr:uid="{8C094481-5A9F-487F-94B4-46D3E7690F21}"/>
    <cellStyle name="40% - Accent1 4 2 7" xfId="1752" xr:uid="{E60C45C1-43E1-4B16-836C-00E0DB4E2533}"/>
    <cellStyle name="40% - Accent1 4 2 7 2" xfId="1753" xr:uid="{67E6A682-7479-4AF3-BF32-44B6FF6D8A10}"/>
    <cellStyle name="40% - Accent1 4 2 8" xfId="1754" xr:uid="{08ABC8D9-AD08-42CE-A978-FF33715B4119}"/>
    <cellStyle name="40% - Accent1 4 2 8 2" xfId="1755" xr:uid="{C04F8999-0D03-47D1-B463-1D68EF7546F5}"/>
    <cellStyle name="40% - Accent1 4 2 9" xfId="1756" xr:uid="{4D3844D0-2BBD-4429-84A9-B9477EF78403}"/>
    <cellStyle name="40% - Accent1 4 2 9 2" xfId="1757" xr:uid="{487186BF-11DC-429B-9DF3-5DC4F76A4CED}"/>
    <cellStyle name="40% - Accent1 4 3" xfId="1758" xr:uid="{BF1BE0A4-2553-41C2-AACC-FBB8A08B7C87}"/>
    <cellStyle name="40% - Accent1 4 3 2" xfId="1759" xr:uid="{5428E8BB-00C4-4B0F-A670-2A6FB15E5CDD}"/>
    <cellStyle name="40% - Accent1 4 3 2 2" xfId="1760" xr:uid="{988880CA-D59A-44B0-8BF8-53BD2297B01A}"/>
    <cellStyle name="40% - Accent1 4 3 3" xfId="1761" xr:uid="{8466E937-071F-489D-911E-14C4CE754BBE}"/>
    <cellStyle name="40% - Accent1 4 4" xfId="1762" xr:uid="{E64BDF5B-DC81-4E43-B2BD-5B8DEFB9E760}"/>
    <cellStyle name="40% - Accent1 4 4 2" xfId="1763" xr:uid="{B2C450DA-659E-4483-8CCE-5A4B3819D357}"/>
    <cellStyle name="40% - Accent1 4 5" xfId="1764" xr:uid="{6EC8B73D-E1F0-443C-83AB-71C34CC5B0EB}"/>
    <cellStyle name="40% - Accent1 4 5 2" xfId="1765" xr:uid="{11A2D15E-1412-46B0-BCE2-A9920A52BA75}"/>
    <cellStyle name="40% - Accent1 4 6" xfId="1766" xr:uid="{42E50E87-0F14-4FA5-9B81-B9E1E2E1117B}"/>
    <cellStyle name="40% - Accent1 4 6 2" xfId="1767" xr:uid="{B4D9C16B-E93D-427C-80CB-5581E853440A}"/>
    <cellStyle name="40% - Accent1 4 7" xfId="1768" xr:uid="{94B883B0-B79E-475C-B667-C3DC99E86085}"/>
    <cellStyle name="40% - Accent1 4 7 2" xfId="1769" xr:uid="{99C62239-3213-413A-ADEB-9898970A5E61}"/>
    <cellStyle name="40% - Accent1 4 8" xfId="1770" xr:uid="{7390C6D6-355C-469B-9D1F-CD3AFDB1984E}"/>
    <cellStyle name="40% - Accent1 4 8 2" xfId="1771" xr:uid="{9F201EB2-91AC-4AFE-A655-198DBC994320}"/>
    <cellStyle name="40% - Accent1 4 9" xfId="1772" xr:uid="{CC0A7DFD-4BEB-47B8-9DF1-6EBCEC2550CF}"/>
    <cellStyle name="40% - Accent1 4 9 2" xfId="1773" xr:uid="{3C4AA27A-B044-4AB9-AA62-3E9B680FCD23}"/>
    <cellStyle name="40% - Accent1 5" xfId="1774" xr:uid="{D774195A-D5FE-4680-B0E5-B6783898DF27}"/>
    <cellStyle name="40% - Accent1 5 10" xfId="1775" xr:uid="{11C4168D-0207-44E2-A199-535FCFC65BE9}"/>
    <cellStyle name="40% - Accent1 5 10 2" xfId="1776" xr:uid="{890FC240-8B4E-4048-A837-73DCE77EC9D9}"/>
    <cellStyle name="40% - Accent1 5 11" xfId="1777" xr:uid="{FE522072-3703-48C9-A3DF-E13FC3BC0891}"/>
    <cellStyle name="40% - Accent1 5 2" xfId="1778" xr:uid="{9C786B6F-517C-429B-931D-43084386F953}"/>
    <cellStyle name="40% - Accent1 5 2 2" xfId="1779" xr:uid="{266833EA-568C-4291-BA85-7EBF1289E2B5}"/>
    <cellStyle name="40% - Accent1 5 2 2 2" xfId="1780" xr:uid="{3F028B57-34D7-4625-9F40-1E46D344A6C1}"/>
    <cellStyle name="40% - Accent1 5 2 3" xfId="1781" xr:uid="{33184579-47A5-44AF-B80A-B21ABD615390}"/>
    <cellStyle name="40% - Accent1 5 3" xfId="1782" xr:uid="{A53DE84F-6286-4857-A40C-30F79EBB0A3B}"/>
    <cellStyle name="40% - Accent1 5 3 2" xfId="1783" xr:uid="{425622DB-02B7-4488-BED0-3AFF251431CD}"/>
    <cellStyle name="40% - Accent1 5 3 2 2" xfId="1784" xr:uid="{D65BA85E-5FF8-4F93-A5F2-966A9A385B9F}"/>
    <cellStyle name="40% - Accent1 5 3 3" xfId="1785" xr:uid="{F552BED8-C0D2-4683-AC84-376FA3CEB3C3}"/>
    <cellStyle name="40% - Accent1 5 4" xfId="1786" xr:uid="{D204B86E-72B4-42F9-834B-78C2A1F61101}"/>
    <cellStyle name="40% - Accent1 5 4 2" xfId="1787" xr:uid="{46A215D8-B09D-49EF-9181-14E2F06D9511}"/>
    <cellStyle name="40% - Accent1 5 5" xfId="1788" xr:uid="{FA2A5EFF-2BBC-4D16-AA75-4997E75E8D33}"/>
    <cellStyle name="40% - Accent1 5 5 2" xfId="1789" xr:uid="{1180444B-AE07-41EE-978A-2285194BEE42}"/>
    <cellStyle name="40% - Accent1 5 6" xfId="1790" xr:uid="{2E19A007-145D-48FD-BF1B-6BBFCF4E963E}"/>
    <cellStyle name="40% - Accent1 5 6 2" xfId="1791" xr:uid="{9E6A986F-3B6E-4723-AB75-6572B1AA52E2}"/>
    <cellStyle name="40% - Accent1 5 7" xfId="1792" xr:uid="{B493F2FF-BE21-479F-985E-DFB18119BDFD}"/>
    <cellStyle name="40% - Accent1 5 7 2" xfId="1793" xr:uid="{D3268347-F172-41A0-9379-9728CB0D68DE}"/>
    <cellStyle name="40% - Accent1 5 8" xfId="1794" xr:uid="{5F3DA64D-303F-484D-97A4-ECDA2017FFB8}"/>
    <cellStyle name="40% - Accent1 5 8 2" xfId="1795" xr:uid="{0F21F03C-79F3-4FC6-A973-CA4C38956E08}"/>
    <cellStyle name="40% - Accent1 5 9" xfId="1796" xr:uid="{93BDE2F7-3BF0-4C9D-BDD7-F094E2A2BFC1}"/>
    <cellStyle name="40% - Accent1 5 9 2" xfId="1797" xr:uid="{03F4E952-E4DB-4FAA-922F-4E85719F52F0}"/>
    <cellStyle name="40% - Accent1 6" xfId="1798" xr:uid="{1DD12339-CD13-432C-ABAD-9444F72CC412}"/>
    <cellStyle name="40% - Accent1 6 2" xfId="1799" xr:uid="{078E6260-76E9-4668-94D0-974918F54D64}"/>
    <cellStyle name="40% - Accent1 6 2 2" xfId="1800" xr:uid="{BAC648C5-334F-4E78-8F5D-31BF060A9A5C}"/>
    <cellStyle name="40% - Accent1 6 2 2 2" xfId="1801" xr:uid="{680115EC-8E81-41B2-9215-202C432F4FE5}"/>
    <cellStyle name="40% - Accent1 6 2 3" xfId="1802" xr:uid="{C6167B68-CE11-4866-8C8A-8FD1CDB0BD28}"/>
    <cellStyle name="40% - Accent1 6 3" xfId="1803" xr:uid="{171C14C7-80CF-4FB2-A318-1BD844C1F9A5}"/>
    <cellStyle name="40% - Accent1 6 3 2" xfId="1804" xr:uid="{593C35B6-9270-4B14-8EA7-0904D85E5CA0}"/>
    <cellStyle name="40% - Accent1 6 4" xfId="1805" xr:uid="{265BB048-131B-4233-9DF4-EF54D4D4974A}"/>
    <cellStyle name="40% - Accent1 7" xfId="1806" xr:uid="{AD25C8BB-DA69-4451-8BE9-EC221A12C997}"/>
    <cellStyle name="40% - Accent1 7 2" xfId="1807" xr:uid="{F322F788-226D-42C3-9824-50ECAD06A2A2}"/>
    <cellStyle name="40% - Accent1 7 2 2" xfId="1808" xr:uid="{4AEFA846-51AE-4287-B64E-260D882D1008}"/>
    <cellStyle name="40% - Accent1 7 3" xfId="1809" xr:uid="{4DCF3126-5900-4A38-BBD4-031E93D39389}"/>
    <cellStyle name="40% - Accent1 8" xfId="1810" xr:uid="{E46DF9EA-1B01-445C-8379-777FCD516D02}"/>
    <cellStyle name="40% - Accent1 8 2" xfId="1811" xr:uid="{C5F59874-F9E1-4691-BD58-AF07071824BF}"/>
    <cellStyle name="40% - Accent1 8 2 2" xfId="1812" xr:uid="{550F4A06-C7C7-47D8-8DFD-E382B71A542B}"/>
    <cellStyle name="40% - Accent1 8 3" xfId="1813" xr:uid="{01F818D9-B73D-4A40-B4DB-F363BCF13605}"/>
    <cellStyle name="40% - Accent1 9" xfId="1814" xr:uid="{3947DFC9-E203-485D-94FD-50247C320C57}"/>
    <cellStyle name="40% - Accent1 9 2" xfId="1815" xr:uid="{AACD6008-BCA6-4A8D-8D47-9B7A796F6F3E}"/>
    <cellStyle name="40% - Accent2 10" xfId="1816" xr:uid="{CE6F7A7B-4BA5-4678-BDC4-5288C49E9646}"/>
    <cellStyle name="40% - Accent2 10 2" xfId="1817" xr:uid="{848059E7-0FC7-4D64-8726-74C38F33A18C}"/>
    <cellStyle name="40% - Accent2 11" xfId="1818" xr:uid="{95C02659-17C6-412E-BF0C-84140D96E0D5}"/>
    <cellStyle name="40% - Accent2 11 2" xfId="1819" xr:uid="{8AF6F090-8149-417D-B07B-C5E61A943982}"/>
    <cellStyle name="40% - Accent2 12" xfId="1820" xr:uid="{A348EB94-06EF-477A-AB89-906B5A40A715}"/>
    <cellStyle name="40% - Accent2 12 2" xfId="1821" xr:uid="{F0C2CED2-F9CC-44C1-B89D-40A66EF495C3}"/>
    <cellStyle name="40% - Accent2 13" xfId="1822" xr:uid="{785DD8AF-76E9-4567-BD6F-0E88564D4F84}"/>
    <cellStyle name="40% - Accent2 13 2" xfId="1823" xr:uid="{90CE469E-F9FA-4748-9A47-0016F75E27E3}"/>
    <cellStyle name="40% - Accent2 14" xfId="1824" xr:uid="{BF3058F4-63F7-4D2D-857D-FD29423A0441}"/>
    <cellStyle name="40% - Accent2 14 2" xfId="1825" xr:uid="{49EB0FC1-EB6D-453D-90C3-9A1ED7B535A6}"/>
    <cellStyle name="40% - Accent2 15" xfId="1826" xr:uid="{03ECCAB8-B003-455E-A8CF-7E012D94D467}"/>
    <cellStyle name="40% - Accent2 16" xfId="1827" xr:uid="{4697AF27-CF3D-440A-8EA5-2681BAF74BC6}"/>
    <cellStyle name="40% - Accent2 17" xfId="1828" xr:uid="{AC58F191-2047-4AFD-A108-5BDC193947EC}"/>
    <cellStyle name="40% - Accent2 2" xfId="11" xr:uid="{4FBF7F3D-8862-4346-A594-8CF5B41D9A86}"/>
    <cellStyle name="40% - Accent2 2 10" xfId="1830" xr:uid="{A19FFAE1-1C1E-4E82-87FE-0D610CFEB809}"/>
    <cellStyle name="40% - Accent2 2 10 2" xfId="1831" xr:uid="{8329D36C-9DAC-4434-83AC-173133077286}"/>
    <cellStyle name="40% - Accent2 2 11" xfId="1832" xr:uid="{D61EDC21-F462-42C7-AA8F-D1F6D12E4ABB}"/>
    <cellStyle name="40% - Accent2 2 12" xfId="1829" xr:uid="{9E607570-2119-46D9-8A99-4F44337FE29D}"/>
    <cellStyle name="40% - Accent2 2 2" xfId="1833" xr:uid="{D8D8E260-1C9D-4C3E-A000-CA8A2DE77526}"/>
    <cellStyle name="40% - Accent2 2 2 10" xfId="1834" xr:uid="{62CE36C7-645F-42F1-A63F-679F89041977}"/>
    <cellStyle name="40% - Accent2 2 2 2" xfId="1835" xr:uid="{792F099D-E1A9-4694-86AD-6C952B3D8D02}"/>
    <cellStyle name="40% - Accent2 2 2 2 2" xfId="1836" xr:uid="{7DDD814C-71DA-4C0E-9BCF-20A35E7C9E4F}"/>
    <cellStyle name="40% - Accent2 2 2 2 2 2" xfId="1837" xr:uid="{61922FA5-19C3-4275-AAF2-1BE77986C497}"/>
    <cellStyle name="40% - Accent2 2 2 2 3" xfId="1838" xr:uid="{167665A3-CF35-4F1C-B007-AB693945E582}"/>
    <cellStyle name="40% - Accent2 2 2 3" xfId="1839" xr:uid="{41F349EB-AF16-4A1F-9F3F-B13CAC8BBBB5}"/>
    <cellStyle name="40% - Accent2 2 2 3 2" xfId="1840" xr:uid="{107A0087-312B-41D2-8952-D3F34817D8E0}"/>
    <cellStyle name="40% - Accent2 2 2 4" xfId="1841" xr:uid="{0D1CA681-9F02-4178-9B2A-23D60FE92485}"/>
    <cellStyle name="40% - Accent2 2 2 4 2" xfId="1842" xr:uid="{BD337E86-8785-449E-BD41-1C0D38DA3E45}"/>
    <cellStyle name="40% - Accent2 2 2 5" xfId="1843" xr:uid="{91CBB9D3-6A60-4025-8105-76DECC50EB8B}"/>
    <cellStyle name="40% - Accent2 2 2 5 2" xfId="1844" xr:uid="{5BBEBB8C-F28D-4651-8590-A0265262DD9E}"/>
    <cellStyle name="40% - Accent2 2 2 6" xfId="1845" xr:uid="{5CBB0A37-BA78-404F-89FD-71A134991911}"/>
    <cellStyle name="40% - Accent2 2 2 6 2" xfId="1846" xr:uid="{AE3264D3-D286-488D-909B-EC6552F5C97D}"/>
    <cellStyle name="40% - Accent2 2 2 7" xfId="1847" xr:uid="{F58E0529-440B-48D7-808D-6DF39F27E68B}"/>
    <cellStyle name="40% - Accent2 2 2 7 2" xfId="1848" xr:uid="{11F2B942-43BD-4FDA-AAF1-18FBE1DDF1C2}"/>
    <cellStyle name="40% - Accent2 2 2 8" xfId="1849" xr:uid="{FF34957A-0F9D-4E5A-91E4-D25DD96D86FD}"/>
    <cellStyle name="40% - Accent2 2 2 8 2" xfId="1850" xr:uid="{8C2B81C4-EE00-4972-8C1A-C5D46082A7A1}"/>
    <cellStyle name="40% - Accent2 2 2 9" xfId="1851" xr:uid="{452B89B7-9064-4B06-A3BE-FB767BDE2510}"/>
    <cellStyle name="40% - Accent2 2 2 9 2" xfId="1852" xr:uid="{862D7499-9D41-4629-BD61-1DD8B51C7DB7}"/>
    <cellStyle name="40% - Accent2 2 3" xfId="1853" xr:uid="{FEDCB331-DDDF-481C-9455-68382910D80C}"/>
    <cellStyle name="40% - Accent2 2 3 2" xfId="1854" xr:uid="{ECE5B925-D9C7-4E8A-804D-CA6647AC85C8}"/>
    <cellStyle name="40% - Accent2 2 3 2 2" xfId="1855" xr:uid="{D70834D3-037D-4EC5-BFFF-2FE0A91A2C96}"/>
    <cellStyle name="40% - Accent2 2 3 3" xfId="1856" xr:uid="{49B5DBB0-9A17-453D-A48E-86B72E30752B}"/>
    <cellStyle name="40% - Accent2 2 4" xfId="1857" xr:uid="{0E303D76-0BCB-44B8-8282-71C03A6B235C}"/>
    <cellStyle name="40% - Accent2 2 4 2" xfId="1858" xr:uid="{E64E3A9B-8CDA-424E-A9E1-B815CD7AB622}"/>
    <cellStyle name="40% - Accent2 2 5" xfId="1859" xr:uid="{78C467A3-8D0F-4E8E-B9F4-37BDA06B2E44}"/>
    <cellStyle name="40% - Accent2 2 5 2" xfId="1860" xr:uid="{17FCCA20-703B-4963-8AAE-53147CB6800C}"/>
    <cellStyle name="40% - Accent2 2 6" xfId="1861" xr:uid="{26552B0C-C53F-4532-B19F-856162E11A27}"/>
    <cellStyle name="40% - Accent2 2 6 2" xfId="1862" xr:uid="{192A10DA-28C7-423D-BFFB-FC6BC5C7A178}"/>
    <cellStyle name="40% - Accent2 2 7" xfId="1863" xr:uid="{BF31930B-F3CF-47E4-AC22-9BFC3DB85CB7}"/>
    <cellStyle name="40% - Accent2 2 7 2" xfId="1864" xr:uid="{7AD4640F-D262-4FD2-8806-52B47C93F501}"/>
    <cellStyle name="40% - Accent2 2 8" xfId="1865" xr:uid="{83BBDDB7-946E-45E7-86D5-742F59134C14}"/>
    <cellStyle name="40% - Accent2 2 8 2" xfId="1866" xr:uid="{936C6095-EC34-4E01-84BE-1BE25700B493}"/>
    <cellStyle name="40% - Accent2 2 9" xfId="1867" xr:uid="{66BD358D-B43B-4A6F-821C-D5C2EB7467CE}"/>
    <cellStyle name="40% - Accent2 2 9 2" xfId="1868" xr:uid="{BE3DB89B-EA53-41BA-92A6-0B6BBD643A84}"/>
    <cellStyle name="40% - Accent2 3" xfId="1869" xr:uid="{FB7A3542-FE3D-4B0C-A3DF-65582F1ABF1A}"/>
    <cellStyle name="40% - Accent2 3 10" xfId="1870" xr:uid="{1C52419C-FE14-4D45-AFFC-4B1B06F3E205}"/>
    <cellStyle name="40% - Accent2 3 10 2" xfId="1871" xr:uid="{8D268C26-8FC7-4876-AF97-71D8EA4B61FE}"/>
    <cellStyle name="40% - Accent2 3 11" xfId="1872" xr:uid="{12AF4F16-08B7-4FA5-9F0C-F46F88508451}"/>
    <cellStyle name="40% - Accent2 3 2" xfId="1873" xr:uid="{A717D26E-B519-4D25-832F-D435F660BFBF}"/>
    <cellStyle name="40% - Accent2 3 2 10" xfId="1874" xr:uid="{C03C3DD3-A9E5-464F-A816-6108574C01D9}"/>
    <cellStyle name="40% - Accent2 3 2 2" xfId="1875" xr:uid="{65918335-4053-4E06-B688-E5DAB085E862}"/>
    <cellStyle name="40% - Accent2 3 2 2 2" xfId="1876" xr:uid="{2F4F63AB-05A5-4367-BEE4-EE92E629AF2F}"/>
    <cellStyle name="40% - Accent2 3 2 2 2 2" xfId="1877" xr:uid="{133AD40E-65F6-4241-94C4-9572EB1FD422}"/>
    <cellStyle name="40% - Accent2 3 2 2 3" xfId="1878" xr:uid="{A7AF3ECC-F71E-49F3-A747-16DB04432E47}"/>
    <cellStyle name="40% - Accent2 3 2 3" xfId="1879" xr:uid="{3C73557C-09CC-4504-B7A2-AE5A540E1770}"/>
    <cellStyle name="40% - Accent2 3 2 3 2" xfId="1880" xr:uid="{49B39CDB-C243-4B48-965E-8026E0843095}"/>
    <cellStyle name="40% - Accent2 3 2 4" xfId="1881" xr:uid="{FEAFEEE4-150C-4394-8B65-5FC11D74E003}"/>
    <cellStyle name="40% - Accent2 3 2 4 2" xfId="1882" xr:uid="{82426223-4551-4BD7-BA87-ECA67702EAAD}"/>
    <cellStyle name="40% - Accent2 3 2 5" xfId="1883" xr:uid="{71496415-44DB-49E6-B8BE-6AAF9B71AEBF}"/>
    <cellStyle name="40% - Accent2 3 2 5 2" xfId="1884" xr:uid="{0A38E4F2-8FD5-4669-8F0E-DD69EA32F7EF}"/>
    <cellStyle name="40% - Accent2 3 2 6" xfId="1885" xr:uid="{8B95D36D-398D-4F92-9561-B1AEA608D8E3}"/>
    <cellStyle name="40% - Accent2 3 2 6 2" xfId="1886" xr:uid="{ADA685A7-BE25-471F-8907-74B975CF86BD}"/>
    <cellStyle name="40% - Accent2 3 2 7" xfId="1887" xr:uid="{75216E0B-5007-48D6-96B7-CF51A302B812}"/>
    <cellStyle name="40% - Accent2 3 2 7 2" xfId="1888" xr:uid="{423BBD28-56CA-4BE4-8ADE-144995789610}"/>
    <cellStyle name="40% - Accent2 3 2 8" xfId="1889" xr:uid="{248E99B9-AB84-45B5-B5E2-C14336AA83D7}"/>
    <cellStyle name="40% - Accent2 3 2 8 2" xfId="1890" xr:uid="{8EA84AEB-5710-46C9-945D-0C279BC9F586}"/>
    <cellStyle name="40% - Accent2 3 2 9" xfId="1891" xr:uid="{FB893A15-EFF6-4C9E-A1EE-603BFC9AE91B}"/>
    <cellStyle name="40% - Accent2 3 2 9 2" xfId="1892" xr:uid="{B7AADCB8-7E96-4B7F-9ADD-171E5D3E03B5}"/>
    <cellStyle name="40% - Accent2 3 3" xfId="1893" xr:uid="{D7289A4F-CF7E-4AC8-9DE6-EAD59B36A1E0}"/>
    <cellStyle name="40% - Accent2 3 3 2" xfId="1894" xr:uid="{42757D53-6775-4977-B1A0-59A978B1223D}"/>
    <cellStyle name="40% - Accent2 3 3 2 2" xfId="1895" xr:uid="{76C5F34C-25FB-4157-AB99-DC8C32982EA4}"/>
    <cellStyle name="40% - Accent2 3 3 3" xfId="1896" xr:uid="{74A73BB3-CC44-4471-8FC1-B814D0A41C69}"/>
    <cellStyle name="40% - Accent2 3 4" xfId="1897" xr:uid="{D6311994-36A7-48E5-A903-2BC7F935A775}"/>
    <cellStyle name="40% - Accent2 3 4 2" xfId="1898" xr:uid="{71B423FA-A397-4698-AF03-14D32DB5D215}"/>
    <cellStyle name="40% - Accent2 3 5" xfId="1899" xr:uid="{FF3E52CF-B589-4E8D-9054-0B0E68DF2CAB}"/>
    <cellStyle name="40% - Accent2 3 5 2" xfId="1900" xr:uid="{960C386F-4AAA-4062-A977-D110B3488A08}"/>
    <cellStyle name="40% - Accent2 3 6" xfId="1901" xr:uid="{B06D2AE5-4CB4-4DF0-83CC-D98F3ED1C49A}"/>
    <cellStyle name="40% - Accent2 3 6 2" xfId="1902" xr:uid="{A619FE92-CBF1-4872-B56B-C2D4AE94A825}"/>
    <cellStyle name="40% - Accent2 3 7" xfId="1903" xr:uid="{B38C129B-B50B-41ED-82AD-2EDA6A94D3CB}"/>
    <cellStyle name="40% - Accent2 3 7 2" xfId="1904" xr:uid="{FC990D91-8159-4BD2-87DC-48F4B9A182BE}"/>
    <cellStyle name="40% - Accent2 3 8" xfId="1905" xr:uid="{9FEA087E-FAE0-4654-A8BC-7C22F4692C24}"/>
    <cellStyle name="40% - Accent2 3 8 2" xfId="1906" xr:uid="{FFA1BEE0-6D72-4933-B90D-23A17F4BFB7D}"/>
    <cellStyle name="40% - Accent2 3 9" xfId="1907" xr:uid="{EA9EF7EB-00EC-41C6-A68F-B422CF35DB38}"/>
    <cellStyle name="40% - Accent2 3 9 2" xfId="1908" xr:uid="{90767E2E-974E-4E91-A385-2D8E00B1B5E4}"/>
    <cellStyle name="40% - Accent2 4" xfId="1909" xr:uid="{5C681515-C59D-4824-B0C7-D7D2A7DF817D}"/>
    <cellStyle name="40% - Accent2 4 10" xfId="1910" xr:uid="{693EFB40-5418-44AE-B230-49905D98ADA2}"/>
    <cellStyle name="40% - Accent2 4 10 2" xfId="1911" xr:uid="{DBEC3873-2B3B-44F0-8EF2-762630270975}"/>
    <cellStyle name="40% - Accent2 4 11" xfId="1912" xr:uid="{1D901455-0C53-4079-A044-5CFE07FE408D}"/>
    <cellStyle name="40% - Accent2 4 2" xfId="1913" xr:uid="{1D1292D5-517C-4CAE-9760-9FEBFB8AED84}"/>
    <cellStyle name="40% - Accent2 4 2 10" xfId="1914" xr:uid="{8FD0FD75-3EFE-46AB-AD26-3EAC4D6ACDE7}"/>
    <cellStyle name="40% - Accent2 4 2 2" xfId="1915" xr:uid="{88471DF9-5D3F-4081-ACBA-795D73A32374}"/>
    <cellStyle name="40% - Accent2 4 2 2 2" xfId="1916" xr:uid="{52C32A81-3F83-4B51-97DF-D9181DC72A45}"/>
    <cellStyle name="40% - Accent2 4 2 2 2 2" xfId="1917" xr:uid="{07C4EE95-214C-4C56-8A5B-00A82766EEEA}"/>
    <cellStyle name="40% - Accent2 4 2 2 3" xfId="1918" xr:uid="{F506A8E6-AAEC-4880-861A-DFFCE7A09B6A}"/>
    <cellStyle name="40% - Accent2 4 2 3" xfId="1919" xr:uid="{3CEE5D76-A031-4C96-8525-EC1E2F8A8BF0}"/>
    <cellStyle name="40% - Accent2 4 2 3 2" xfId="1920" xr:uid="{48B7E74D-34B6-4422-8B87-CA24202B2956}"/>
    <cellStyle name="40% - Accent2 4 2 4" xfId="1921" xr:uid="{E184E32C-BC95-4AAB-8E3F-294F3A4B0756}"/>
    <cellStyle name="40% - Accent2 4 2 4 2" xfId="1922" xr:uid="{E788BE6C-CC85-46BB-BF8C-4040E01222A9}"/>
    <cellStyle name="40% - Accent2 4 2 5" xfId="1923" xr:uid="{A7932D83-E988-4ED0-B80D-C4F8C4EC693C}"/>
    <cellStyle name="40% - Accent2 4 2 5 2" xfId="1924" xr:uid="{1DB2DDA6-F89A-420E-8AF7-2F7D65C0EC7F}"/>
    <cellStyle name="40% - Accent2 4 2 6" xfId="1925" xr:uid="{BB081BB8-E0BC-4D31-9DD5-1776223EB9C4}"/>
    <cellStyle name="40% - Accent2 4 2 6 2" xfId="1926" xr:uid="{52BF08DD-8EA4-4D60-81D5-C7FB6548714F}"/>
    <cellStyle name="40% - Accent2 4 2 7" xfId="1927" xr:uid="{BA1B9F9D-836B-432C-B200-79FCDF5C53EC}"/>
    <cellStyle name="40% - Accent2 4 2 7 2" xfId="1928" xr:uid="{4AE406DB-8C90-4032-8F61-6CE012ECC04E}"/>
    <cellStyle name="40% - Accent2 4 2 8" xfId="1929" xr:uid="{E21ED168-C1C3-467A-B4C8-5A139A20CFFC}"/>
    <cellStyle name="40% - Accent2 4 2 8 2" xfId="1930" xr:uid="{379933C3-AADE-48D6-B652-F17BEB12464D}"/>
    <cellStyle name="40% - Accent2 4 2 9" xfId="1931" xr:uid="{71288FFF-D41F-4774-BB6C-E6EE1E05C07D}"/>
    <cellStyle name="40% - Accent2 4 2 9 2" xfId="1932" xr:uid="{1A8A32E1-F905-4F7C-9221-6BB4F70E8D8B}"/>
    <cellStyle name="40% - Accent2 4 3" xfId="1933" xr:uid="{235994F1-A9BE-4458-84D8-9E2AD8C429DC}"/>
    <cellStyle name="40% - Accent2 4 3 2" xfId="1934" xr:uid="{0F216A19-BE04-417A-BAA4-F3D989E40747}"/>
    <cellStyle name="40% - Accent2 4 3 2 2" xfId="1935" xr:uid="{A51A1EF7-3B22-45EA-928E-220752E66AC8}"/>
    <cellStyle name="40% - Accent2 4 3 3" xfId="1936" xr:uid="{CF432F1E-C085-437F-8DBF-8E0495173098}"/>
    <cellStyle name="40% - Accent2 4 4" xfId="1937" xr:uid="{5E884115-A5F0-4805-9687-D12B479C1491}"/>
    <cellStyle name="40% - Accent2 4 4 2" xfId="1938" xr:uid="{C1A8382E-9072-40B2-B2F5-5341B72E5141}"/>
    <cellStyle name="40% - Accent2 4 5" xfId="1939" xr:uid="{405BF36A-7161-47E7-95ED-C4C7EE43D536}"/>
    <cellStyle name="40% - Accent2 4 5 2" xfId="1940" xr:uid="{3960FEFB-2F58-4CD7-A6F3-B51B41FEF7A1}"/>
    <cellStyle name="40% - Accent2 4 6" xfId="1941" xr:uid="{06E1DD59-1D76-43EA-96C3-640C9EDF8301}"/>
    <cellStyle name="40% - Accent2 4 6 2" xfId="1942" xr:uid="{91B75E8E-7566-4D07-810B-23A010723423}"/>
    <cellStyle name="40% - Accent2 4 7" xfId="1943" xr:uid="{E2B3D126-C556-4A37-85FF-375E4C5AB297}"/>
    <cellStyle name="40% - Accent2 4 7 2" xfId="1944" xr:uid="{08F65A4E-0ED2-41D4-AAA7-0F5F00D24E87}"/>
    <cellStyle name="40% - Accent2 4 8" xfId="1945" xr:uid="{54940A1B-C066-40A2-A9AC-A2CEBEB55531}"/>
    <cellStyle name="40% - Accent2 4 8 2" xfId="1946" xr:uid="{6DA012C2-57FF-4FAA-8823-03203E591979}"/>
    <cellStyle name="40% - Accent2 4 9" xfId="1947" xr:uid="{B58A9518-B9E5-4F4D-BCA1-28EBDCBADFC0}"/>
    <cellStyle name="40% - Accent2 4 9 2" xfId="1948" xr:uid="{7D283FD9-58FA-4525-89F7-05F5B1F14883}"/>
    <cellStyle name="40% - Accent2 5" xfId="1949" xr:uid="{A1FA9249-264C-4960-B584-CCF7D2A7217F}"/>
    <cellStyle name="40% - Accent2 5 10" xfId="1950" xr:uid="{F8F5C657-1B8E-4A7C-9B77-4EB9B31D30AE}"/>
    <cellStyle name="40% - Accent2 5 10 2" xfId="1951" xr:uid="{75B8544D-334F-4080-BF77-FC11C94229F5}"/>
    <cellStyle name="40% - Accent2 5 11" xfId="1952" xr:uid="{5BDEFE20-4905-475C-8E92-D0E2405B6BD3}"/>
    <cellStyle name="40% - Accent2 5 2" xfId="1953" xr:uid="{7596FE63-21E4-4C3E-8320-AC0B217154AA}"/>
    <cellStyle name="40% - Accent2 5 2 2" xfId="1954" xr:uid="{C689AC4C-AF7F-49AA-BE3B-C7357A8296D3}"/>
    <cellStyle name="40% - Accent2 5 2 2 2" xfId="1955" xr:uid="{646F640C-1FE8-462F-AB29-421DBC537D77}"/>
    <cellStyle name="40% - Accent2 5 2 3" xfId="1956" xr:uid="{E7E9996A-E740-462C-B5BC-5F3D3B0747D6}"/>
    <cellStyle name="40% - Accent2 5 3" xfId="1957" xr:uid="{F834079F-06EC-4A38-BBA0-9A1C533591D6}"/>
    <cellStyle name="40% - Accent2 5 3 2" xfId="1958" xr:uid="{B969B9B6-B094-45E6-86A3-B7B684F4A3CB}"/>
    <cellStyle name="40% - Accent2 5 3 2 2" xfId="1959" xr:uid="{45761825-7DDC-42F5-92E1-8B3974E92F1D}"/>
    <cellStyle name="40% - Accent2 5 3 3" xfId="1960" xr:uid="{2A1C9870-5C8B-44BC-8472-1115A3E59499}"/>
    <cellStyle name="40% - Accent2 5 4" xfId="1961" xr:uid="{7DDE352F-208B-49BA-9889-F1F3296CE115}"/>
    <cellStyle name="40% - Accent2 5 4 2" xfId="1962" xr:uid="{4A3355CF-22DD-4170-A454-41FF310552E5}"/>
    <cellStyle name="40% - Accent2 5 5" xfId="1963" xr:uid="{39E76348-EA89-4B89-9978-725CF16C9189}"/>
    <cellStyle name="40% - Accent2 5 5 2" xfId="1964" xr:uid="{8F67CD7B-B3BD-4C7A-B271-F3E7E60E9259}"/>
    <cellStyle name="40% - Accent2 5 6" xfId="1965" xr:uid="{FFDC47E1-5B50-4B11-8B7A-EF3D81CFEA95}"/>
    <cellStyle name="40% - Accent2 5 6 2" xfId="1966" xr:uid="{0CB144AD-D806-41E2-9717-5ACB002DC152}"/>
    <cellStyle name="40% - Accent2 5 7" xfId="1967" xr:uid="{CB07B2FA-07EA-4281-967D-D81714EE727A}"/>
    <cellStyle name="40% - Accent2 5 7 2" xfId="1968" xr:uid="{5CDF259B-39F3-46CD-99C3-E164F1F9AF4D}"/>
    <cellStyle name="40% - Accent2 5 8" xfId="1969" xr:uid="{2808D181-F310-47A0-AD07-F81BD25B90CE}"/>
    <cellStyle name="40% - Accent2 5 8 2" xfId="1970" xr:uid="{D345A609-18F0-459D-A6C0-1D35BCCBACD5}"/>
    <cellStyle name="40% - Accent2 5 9" xfId="1971" xr:uid="{CD1B02F0-9B98-4EA6-8674-6FBA8426CDB8}"/>
    <cellStyle name="40% - Accent2 5 9 2" xfId="1972" xr:uid="{8E74F380-120B-4D01-9E89-3BA7EFBE78E8}"/>
    <cellStyle name="40% - Accent2 6" xfId="1973" xr:uid="{C90D4DE2-C7E4-47D6-B54C-887D69F316B0}"/>
    <cellStyle name="40% - Accent2 6 2" xfId="1974" xr:uid="{B7F62FE4-7100-472B-B7B8-DFFE5FCD3DFD}"/>
    <cellStyle name="40% - Accent2 6 2 2" xfId="1975" xr:uid="{3456E22C-E558-4318-AC5D-218444A3E732}"/>
    <cellStyle name="40% - Accent2 6 2 2 2" xfId="1976" xr:uid="{4A097419-560E-4D78-9D67-FD309C3DA83F}"/>
    <cellStyle name="40% - Accent2 6 2 3" xfId="1977" xr:uid="{741CBEB9-26E8-40CE-8F2D-5564E65306B6}"/>
    <cellStyle name="40% - Accent2 6 3" xfId="1978" xr:uid="{8686F4EE-2BE1-4D81-9E2C-499274097636}"/>
    <cellStyle name="40% - Accent2 6 3 2" xfId="1979" xr:uid="{3D99D1F3-C8A0-447A-8825-E53791F29DB8}"/>
    <cellStyle name="40% - Accent2 6 4" xfId="1980" xr:uid="{49B20A1D-2D2C-40CF-A7DF-4BF7B2E61931}"/>
    <cellStyle name="40% - Accent2 7" xfId="1981" xr:uid="{3888F1DC-69A8-4278-87C5-8EAEE54F9C92}"/>
    <cellStyle name="40% - Accent2 7 2" xfId="1982" xr:uid="{7B111E74-4660-4976-8B84-0FAB6DC8068C}"/>
    <cellStyle name="40% - Accent2 7 2 2" xfId="1983" xr:uid="{1363CCB2-BF90-4F3D-9517-742BFB9BBE7C}"/>
    <cellStyle name="40% - Accent2 7 3" xfId="1984" xr:uid="{C599E760-866A-44C9-AEA1-A024D729BFCA}"/>
    <cellStyle name="40% - Accent2 8" xfId="1985" xr:uid="{9B5026F3-8C5B-4647-BA9D-96EE363B4D05}"/>
    <cellStyle name="40% - Accent2 8 2" xfId="1986" xr:uid="{2DD881EA-D8CC-4403-BFAB-63941996EF3A}"/>
    <cellStyle name="40% - Accent2 8 2 2" xfId="1987" xr:uid="{5001AFC7-A83B-49BF-8554-B37F4DBF7992}"/>
    <cellStyle name="40% - Accent2 8 3" xfId="1988" xr:uid="{CEAEE406-F636-4B6F-89DE-AD51E671AD51}"/>
    <cellStyle name="40% - Accent2 9" xfId="1989" xr:uid="{1A43A571-32A4-455B-8351-51574384C556}"/>
    <cellStyle name="40% - Accent2 9 2" xfId="1990" xr:uid="{908C1CD3-72DC-4556-AA98-55DCC3D98389}"/>
    <cellStyle name="40% - Accent3 10" xfId="1991" xr:uid="{86F094C5-7E70-4426-A581-3AFAFE695C2D}"/>
    <cellStyle name="40% - Accent3 10 2" xfId="1992" xr:uid="{550210CC-9871-4A78-B05E-4F5F8234E389}"/>
    <cellStyle name="40% - Accent3 11" xfId="1993" xr:uid="{2FBB9598-8EAA-42F1-A2D4-351927D66774}"/>
    <cellStyle name="40% - Accent3 11 2" xfId="1994" xr:uid="{12898C89-6C2A-42BD-B64A-D42EF4FC58DE}"/>
    <cellStyle name="40% - Accent3 12" xfId="1995" xr:uid="{551762E7-00FC-4B2C-AA0B-1383D6EE4C22}"/>
    <cellStyle name="40% - Accent3 12 2" xfId="1996" xr:uid="{9D04FECC-BA9F-48AE-BE73-C42BE3405BF5}"/>
    <cellStyle name="40% - Accent3 13" xfId="1997" xr:uid="{EEA71889-1B90-4EEF-BEDF-565B27EAF6D5}"/>
    <cellStyle name="40% - Accent3 13 2" xfId="1998" xr:uid="{75A0BB07-88DF-435A-8775-C79A949A4CF9}"/>
    <cellStyle name="40% - Accent3 14" xfId="1999" xr:uid="{A55A3029-7532-42E4-9F96-45F6CC9C4736}"/>
    <cellStyle name="40% - Accent3 14 2" xfId="2000" xr:uid="{55FB29BE-EB46-4F0F-A77B-DE590542A371}"/>
    <cellStyle name="40% - Accent3 15" xfId="2001" xr:uid="{FB57B13E-86CD-4254-8085-4EA3A9D6982F}"/>
    <cellStyle name="40% - Accent3 16" xfId="2002" xr:uid="{4F3D68D8-E4D6-41CB-8D18-304EAEE49641}"/>
    <cellStyle name="40% - Accent3 17" xfId="2003" xr:uid="{4B53B94C-483F-4B42-A2E7-F8D89190E6C9}"/>
    <cellStyle name="40% - Accent3 2" xfId="12" xr:uid="{F6B57946-38E9-4A74-B7D5-A8FB61811774}"/>
    <cellStyle name="40% - Accent3 2 10" xfId="2005" xr:uid="{A8C0135E-FCC7-4A75-830C-B7841BD23075}"/>
    <cellStyle name="40% - Accent3 2 10 2" xfId="2006" xr:uid="{2CE23178-D9A7-491D-870C-43994D06BB68}"/>
    <cellStyle name="40% - Accent3 2 11" xfId="2007" xr:uid="{B11048FB-811E-4D06-BE85-1088D4ADEC4A}"/>
    <cellStyle name="40% - Accent3 2 12" xfId="2004" xr:uid="{8397C637-D235-4D8E-8CE6-9DA594BEAA0A}"/>
    <cellStyle name="40% - Accent3 2 2" xfId="2008" xr:uid="{BEBDFCE8-7F25-4287-9396-394B264C2BEB}"/>
    <cellStyle name="40% - Accent3 2 2 10" xfId="2009" xr:uid="{05938FCA-6700-4A28-A213-3006D08D1FB7}"/>
    <cellStyle name="40% - Accent3 2 2 2" xfId="2010" xr:uid="{4C7C0315-6A25-4425-B109-DBEB359680B3}"/>
    <cellStyle name="40% - Accent3 2 2 2 2" xfId="2011" xr:uid="{B2BE4812-4FA3-4658-88BF-87354EB580F7}"/>
    <cellStyle name="40% - Accent3 2 2 2 2 2" xfId="2012" xr:uid="{D32801A0-C3FC-4962-8BA5-CF1982CC34F7}"/>
    <cellStyle name="40% - Accent3 2 2 2 3" xfId="2013" xr:uid="{9CF9FC08-1FB0-433F-87F4-5216FBC59233}"/>
    <cellStyle name="40% - Accent3 2 2 3" xfId="2014" xr:uid="{6CD3067A-0645-44C7-A16E-E087538D5806}"/>
    <cellStyle name="40% - Accent3 2 2 3 2" xfId="2015" xr:uid="{83502C46-ECE8-4A52-99AD-E3D70267EAD7}"/>
    <cellStyle name="40% - Accent3 2 2 4" xfId="2016" xr:uid="{32A0ECF8-D709-44FC-8E9A-011B69F9E4B5}"/>
    <cellStyle name="40% - Accent3 2 2 4 2" xfId="2017" xr:uid="{D508DAE6-9445-425F-A067-6AC6F9B01F1D}"/>
    <cellStyle name="40% - Accent3 2 2 5" xfId="2018" xr:uid="{E0886334-6091-4ECE-A49D-CBDAC626C192}"/>
    <cellStyle name="40% - Accent3 2 2 5 2" xfId="2019" xr:uid="{5F0B8068-2110-446F-8380-19F504EE4163}"/>
    <cellStyle name="40% - Accent3 2 2 6" xfId="2020" xr:uid="{D89AC027-72AC-47C3-A6C2-5F6C37960363}"/>
    <cellStyle name="40% - Accent3 2 2 6 2" xfId="2021" xr:uid="{6400BF3C-BFF8-4776-941D-673F4EEB6D00}"/>
    <cellStyle name="40% - Accent3 2 2 7" xfId="2022" xr:uid="{8B15444E-B302-4205-B9DF-787EE66ECE00}"/>
    <cellStyle name="40% - Accent3 2 2 7 2" xfId="2023" xr:uid="{8F9E587F-7D54-4453-9641-08904C5A556B}"/>
    <cellStyle name="40% - Accent3 2 2 8" xfId="2024" xr:uid="{4FE152DD-CC29-4562-900B-582FB5132027}"/>
    <cellStyle name="40% - Accent3 2 2 8 2" xfId="2025" xr:uid="{6180034D-21A2-4BD2-85DA-D38B206577CC}"/>
    <cellStyle name="40% - Accent3 2 2 9" xfId="2026" xr:uid="{4CD6B149-296F-45A3-BEE6-3E0C8F360936}"/>
    <cellStyle name="40% - Accent3 2 2 9 2" xfId="2027" xr:uid="{73185475-4006-4F1A-96AB-249DAFCC05D5}"/>
    <cellStyle name="40% - Accent3 2 3" xfId="2028" xr:uid="{0835AE1A-96DF-445F-93D8-642458FD3B49}"/>
    <cellStyle name="40% - Accent3 2 3 2" xfId="2029" xr:uid="{2562C543-0A5A-4104-87B6-39FD781147EE}"/>
    <cellStyle name="40% - Accent3 2 3 2 2" xfId="2030" xr:uid="{0A2119A5-CE49-4679-91C6-BAFBF150E4AA}"/>
    <cellStyle name="40% - Accent3 2 3 3" xfId="2031" xr:uid="{083A7E49-2BEE-4CA3-8CCC-38D9E6BCDBE4}"/>
    <cellStyle name="40% - Accent3 2 4" xfId="2032" xr:uid="{86B1605D-7ACD-4C61-9B39-C126B021B743}"/>
    <cellStyle name="40% - Accent3 2 4 2" xfId="2033" xr:uid="{B91B57DE-8DC0-4B71-8E11-358AC23FA659}"/>
    <cellStyle name="40% - Accent3 2 5" xfId="2034" xr:uid="{1F765B2A-E8AD-4C19-A2E7-D9F5C71F9683}"/>
    <cellStyle name="40% - Accent3 2 5 2" xfId="2035" xr:uid="{310E57E7-3251-4B2B-A503-2C53D4F8DB8A}"/>
    <cellStyle name="40% - Accent3 2 6" xfId="2036" xr:uid="{B0615874-2A19-4824-8CBD-79ACFAF074C6}"/>
    <cellStyle name="40% - Accent3 2 6 2" xfId="2037" xr:uid="{E48B3405-F69A-4653-BD32-16D300505B04}"/>
    <cellStyle name="40% - Accent3 2 7" xfId="2038" xr:uid="{35BFE09D-17B9-442E-96FE-5511A45C584A}"/>
    <cellStyle name="40% - Accent3 2 7 2" xfId="2039" xr:uid="{7462B3B1-91EF-4A7F-B0AD-6A535DDB8D57}"/>
    <cellStyle name="40% - Accent3 2 8" xfId="2040" xr:uid="{9E103C0C-ED98-4BA2-AC3A-1B433E8EF90F}"/>
    <cellStyle name="40% - Accent3 2 8 2" xfId="2041" xr:uid="{F7E5E88B-2E74-42A5-AFD4-3C62F2CD3DD2}"/>
    <cellStyle name="40% - Accent3 2 9" xfId="2042" xr:uid="{33558606-032D-4722-A954-0BAF82B81130}"/>
    <cellStyle name="40% - Accent3 2 9 2" xfId="2043" xr:uid="{2361F579-5FF6-48F6-9918-0303932E79D0}"/>
    <cellStyle name="40% - Accent3 3" xfId="2044" xr:uid="{9E5D8012-6291-4195-9B6D-64A768B26FEB}"/>
    <cellStyle name="40% - Accent3 3 10" xfId="2045" xr:uid="{F2113E49-DCD3-4023-9929-36B508469B85}"/>
    <cellStyle name="40% - Accent3 3 10 2" xfId="2046" xr:uid="{26E86131-8366-42CF-B9F1-926FEE0A8C93}"/>
    <cellStyle name="40% - Accent3 3 11" xfId="2047" xr:uid="{8A9DDE1C-31F5-48F4-825F-F15743385081}"/>
    <cellStyle name="40% - Accent3 3 2" xfId="2048" xr:uid="{B7CE59E5-C886-4024-9D28-90A269471904}"/>
    <cellStyle name="40% - Accent3 3 2 10" xfId="2049" xr:uid="{5CB66C1F-5682-411A-B960-1258FDB19C80}"/>
    <cellStyle name="40% - Accent3 3 2 2" xfId="2050" xr:uid="{00DA7DC6-8EBF-4D1F-8E93-15F0A28E120C}"/>
    <cellStyle name="40% - Accent3 3 2 2 2" xfId="2051" xr:uid="{BD024E91-EE6F-44BE-807E-AD981EAC52D6}"/>
    <cellStyle name="40% - Accent3 3 2 2 2 2" xfId="2052" xr:uid="{CA1F5447-BB91-4149-BD9B-CF8E09BE00F7}"/>
    <cellStyle name="40% - Accent3 3 2 2 3" xfId="2053" xr:uid="{7189F325-F0AA-4162-8A89-80ADF4B439FF}"/>
    <cellStyle name="40% - Accent3 3 2 3" xfId="2054" xr:uid="{490DCAF6-D75C-433D-90FC-76B2E9F63D72}"/>
    <cellStyle name="40% - Accent3 3 2 3 2" xfId="2055" xr:uid="{ADC45CCF-E4FE-4008-9A09-0FA0B0D4FFE1}"/>
    <cellStyle name="40% - Accent3 3 2 4" xfId="2056" xr:uid="{087A304A-46EF-4E94-92A2-748FD2A6AA8C}"/>
    <cellStyle name="40% - Accent3 3 2 4 2" xfId="2057" xr:uid="{1AA63DE5-6D54-424F-AD72-7E5E8A4A0178}"/>
    <cellStyle name="40% - Accent3 3 2 5" xfId="2058" xr:uid="{67D92B03-9341-4032-AA77-E5F98AA76A7C}"/>
    <cellStyle name="40% - Accent3 3 2 5 2" xfId="2059" xr:uid="{D78DF3A9-3121-4E47-95B4-1D35D824F37B}"/>
    <cellStyle name="40% - Accent3 3 2 6" xfId="2060" xr:uid="{5F5098C1-3AFB-467E-899C-CAB315F524B3}"/>
    <cellStyle name="40% - Accent3 3 2 6 2" xfId="2061" xr:uid="{D0A72B4F-01AE-4120-AD18-62E8F03CD7AD}"/>
    <cellStyle name="40% - Accent3 3 2 7" xfId="2062" xr:uid="{7395C723-05E5-4A85-8BDC-AEE7FA931D31}"/>
    <cellStyle name="40% - Accent3 3 2 7 2" xfId="2063" xr:uid="{9FF0E0D3-DA7E-41A0-8204-40A805947BA5}"/>
    <cellStyle name="40% - Accent3 3 2 8" xfId="2064" xr:uid="{257D0CAC-FDEF-42EF-B515-2075FC0FC45F}"/>
    <cellStyle name="40% - Accent3 3 2 8 2" xfId="2065" xr:uid="{9ACC05CA-A312-4C13-A355-12F94B2F2BD2}"/>
    <cellStyle name="40% - Accent3 3 2 9" xfId="2066" xr:uid="{1BF824B9-E22A-4188-8AB0-A5B8CC1976C0}"/>
    <cellStyle name="40% - Accent3 3 2 9 2" xfId="2067" xr:uid="{EADC57F0-E92D-404C-8D4E-8FE5BBD3085F}"/>
    <cellStyle name="40% - Accent3 3 3" xfId="2068" xr:uid="{D9B83DC9-6429-4779-A02F-A0801034E7A2}"/>
    <cellStyle name="40% - Accent3 3 3 2" xfId="2069" xr:uid="{DC75C7DF-C265-4444-8119-9006028DE537}"/>
    <cellStyle name="40% - Accent3 3 3 2 2" xfId="2070" xr:uid="{EAF8CFD8-217B-4B05-A8CB-50C82F8927EF}"/>
    <cellStyle name="40% - Accent3 3 3 3" xfId="2071" xr:uid="{128522C1-E86D-4678-A5EF-02874655686B}"/>
    <cellStyle name="40% - Accent3 3 4" xfId="2072" xr:uid="{B6510287-C1E1-4D93-84B7-5095CFB9688F}"/>
    <cellStyle name="40% - Accent3 3 4 2" xfId="2073" xr:uid="{0A6A2E35-45B8-4117-A859-BBFFA4AB3DAA}"/>
    <cellStyle name="40% - Accent3 3 5" xfId="2074" xr:uid="{BBFD5254-B0EE-45B0-A8F7-AD0310ADD222}"/>
    <cellStyle name="40% - Accent3 3 5 2" xfId="2075" xr:uid="{B3790352-BA42-4BFE-A56C-EF3F6F9CDE0B}"/>
    <cellStyle name="40% - Accent3 3 6" xfId="2076" xr:uid="{A601029E-FBDE-4FEB-8ABA-4C9FC5623128}"/>
    <cellStyle name="40% - Accent3 3 6 2" xfId="2077" xr:uid="{F027E663-75B1-4733-9C54-193FDCCBA6FC}"/>
    <cellStyle name="40% - Accent3 3 7" xfId="2078" xr:uid="{1A074FC8-B18F-46EC-81CD-8BC95FF8B15F}"/>
    <cellStyle name="40% - Accent3 3 7 2" xfId="2079" xr:uid="{EAE2C4A8-9D4D-46BF-B038-CDACCBE4D886}"/>
    <cellStyle name="40% - Accent3 3 8" xfId="2080" xr:uid="{0DB7CD51-A6EC-4C9D-A594-FF57A543BA0E}"/>
    <cellStyle name="40% - Accent3 3 8 2" xfId="2081" xr:uid="{6E11B8F6-93B0-4EB3-9FF2-ED65C971B9F9}"/>
    <cellStyle name="40% - Accent3 3 9" xfId="2082" xr:uid="{53DA322E-501E-442D-A1F6-D20079871406}"/>
    <cellStyle name="40% - Accent3 3 9 2" xfId="2083" xr:uid="{7A50AF16-2E93-4C5D-9052-CA559680E33E}"/>
    <cellStyle name="40% - Accent3 4" xfId="2084" xr:uid="{427B8F95-3E45-4D5A-9C5E-8DE50A54E9EB}"/>
    <cellStyle name="40% - Accent3 4 10" xfId="2085" xr:uid="{F2D96E9C-C800-4579-8734-EAC272B566EB}"/>
    <cellStyle name="40% - Accent3 4 10 2" xfId="2086" xr:uid="{396EEDE6-3CF4-4950-9F91-057C907910F9}"/>
    <cellStyle name="40% - Accent3 4 11" xfId="2087" xr:uid="{4E0D5D86-0B41-430E-BCE1-8979C2280BDD}"/>
    <cellStyle name="40% - Accent3 4 2" xfId="2088" xr:uid="{529D2A01-DCED-4DCD-9AB4-EB6777D392C9}"/>
    <cellStyle name="40% - Accent3 4 2 10" xfId="2089" xr:uid="{A893946E-417A-423A-8640-C08496A084CC}"/>
    <cellStyle name="40% - Accent3 4 2 2" xfId="2090" xr:uid="{7FEB1F7B-097C-441B-A216-2E6B380BFB15}"/>
    <cellStyle name="40% - Accent3 4 2 2 2" xfId="2091" xr:uid="{147483AE-F008-4646-837F-64964E2D7C9C}"/>
    <cellStyle name="40% - Accent3 4 2 2 2 2" xfId="2092" xr:uid="{7519CA59-1501-47FF-A4DD-5E6F667FB642}"/>
    <cellStyle name="40% - Accent3 4 2 2 3" xfId="2093" xr:uid="{0DA4D1EA-686F-4EC2-AFE5-24D262DBE0DF}"/>
    <cellStyle name="40% - Accent3 4 2 3" xfId="2094" xr:uid="{20104DA0-BB69-4BD0-A6FE-9449BFC57FD8}"/>
    <cellStyle name="40% - Accent3 4 2 3 2" xfId="2095" xr:uid="{638EC04C-672E-4728-AB7D-DCAEDBDBEB6C}"/>
    <cellStyle name="40% - Accent3 4 2 4" xfId="2096" xr:uid="{B1E89A03-12EE-4A55-A72D-B1BB287289A7}"/>
    <cellStyle name="40% - Accent3 4 2 4 2" xfId="2097" xr:uid="{746FE9A9-251B-4056-B309-D44F5AF60E88}"/>
    <cellStyle name="40% - Accent3 4 2 5" xfId="2098" xr:uid="{1FE54CE6-26A8-4D0E-A62B-EA17B30ED24F}"/>
    <cellStyle name="40% - Accent3 4 2 5 2" xfId="2099" xr:uid="{A51D48E1-C4C2-4F3F-93E4-BC1A6350A5B6}"/>
    <cellStyle name="40% - Accent3 4 2 6" xfId="2100" xr:uid="{1035CBA2-8210-44DB-93A4-63977F2018F7}"/>
    <cellStyle name="40% - Accent3 4 2 6 2" xfId="2101" xr:uid="{6A4B4BA0-BB15-440D-A59D-1000E948B405}"/>
    <cellStyle name="40% - Accent3 4 2 7" xfId="2102" xr:uid="{2D007899-F303-4639-B09C-726328B6F9B1}"/>
    <cellStyle name="40% - Accent3 4 2 7 2" xfId="2103" xr:uid="{59F0AF3D-ADD4-4B72-925D-3EA25E9E5DC5}"/>
    <cellStyle name="40% - Accent3 4 2 8" xfId="2104" xr:uid="{7D8D40A1-E5CE-426C-91E2-A9157A743CD1}"/>
    <cellStyle name="40% - Accent3 4 2 8 2" xfId="2105" xr:uid="{8B7DE1D7-A1F4-4131-A2B9-79C742CFA72A}"/>
    <cellStyle name="40% - Accent3 4 2 9" xfId="2106" xr:uid="{271E3DF7-D8B4-4230-9313-60106BCB83CE}"/>
    <cellStyle name="40% - Accent3 4 2 9 2" xfId="2107" xr:uid="{FE021523-0643-42EC-A528-ED449A48BA50}"/>
    <cellStyle name="40% - Accent3 4 3" xfId="2108" xr:uid="{7BB18AC0-6678-48C0-9804-37E6B29666DA}"/>
    <cellStyle name="40% - Accent3 4 3 2" xfId="2109" xr:uid="{B75D1857-4436-424E-A72E-023FD13D1285}"/>
    <cellStyle name="40% - Accent3 4 3 2 2" xfId="2110" xr:uid="{B7A8EC01-DD39-46DF-8E88-45B321D00BD7}"/>
    <cellStyle name="40% - Accent3 4 3 3" xfId="2111" xr:uid="{A640E21B-D33E-4A50-8803-004DA0BC678A}"/>
    <cellStyle name="40% - Accent3 4 4" xfId="2112" xr:uid="{4ED603A7-A5C0-4EDF-BAC2-C0D1B29CCECF}"/>
    <cellStyle name="40% - Accent3 4 4 2" xfId="2113" xr:uid="{7075284A-50A8-4DA8-9CBC-B189BD8E9307}"/>
    <cellStyle name="40% - Accent3 4 5" xfId="2114" xr:uid="{C4B2991C-8F71-42BD-BAAC-49DD1AFCF749}"/>
    <cellStyle name="40% - Accent3 4 5 2" xfId="2115" xr:uid="{C638C285-7A94-4EDD-9D3E-6B548C2F99CD}"/>
    <cellStyle name="40% - Accent3 4 6" xfId="2116" xr:uid="{8C83E9B4-183B-4434-9995-413673B81D78}"/>
    <cellStyle name="40% - Accent3 4 6 2" xfId="2117" xr:uid="{AEBB0C5D-4160-40F4-A508-DCA2AF09FB24}"/>
    <cellStyle name="40% - Accent3 4 7" xfId="2118" xr:uid="{76339D3D-208C-439F-8B1C-7BC63706CDB4}"/>
    <cellStyle name="40% - Accent3 4 7 2" xfId="2119" xr:uid="{63BCB945-4987-48B0-8BAA-8991A62318F1}"/>
    <cellStyle name="40% - Accent3 4 8" xfId="2120" xr:uid="{26211EBD-D590-4817-8EDD-96B150A480A2}"/>
    <cellStyle name="40% - Accent3 4 8 2" xfId="2121" xr:uid="{8626DB78-FB33-4137-A7F4-1C7421764242}"/>
    <cellStyle name="40% - Accent3 4 9" xfId="2122" xr:uid="{512D4856-71D2-45E8-AAD7-96A79E026D77}"/>
    <cellStyle name="40% - Accent3 4 9 2" xfId="2123" xr:uid="{D8FE11AE-8C20-4E59-A51A-E47A4F617C96}"/>
    <cellStyle name="40% - Accent3 5" xfId="2124" xr:uid="{8E24DD26-F55A-4C45-9445-3DFB4150D6D0}"/>
    <cellStyle name="40% - Accent3 5 10" xfId="2125" xr:uid="{D2F34942-35B1-4D19-A8BC-2EBAE474D917}"/>
    <cellStyle name="40% - Accent3 5 10 2" xfId="2126" xr:uid="{9EC408B6-A4E5-45AC-BB8B-DFC31C2DCDBF}"/>
    <cellStyle name="40% - Accent3 5 11" xfId="2127" xr:uid="{0FC87E03-DE2E-4198-88BE-0A738CFBB875}"/>
    <cellStyle name="40% - Accent3 5 2" xfId="2128" xr:uid="{F520F269-D5ED-45F1-8278-61CC88893017}"/>
    <cellStyle name="40% - Accent3 5 2 2" xfId="2129" xr:uid="{E08E41F1-31E4-4378-B3E9-F4DCE5CAFC3B}"/>
    <cellStyle name="40% - Accent3 5 2 2 2" xfId="2130" xr:uid="{45EED8EB-5D37-406F-9AEE-7EAE263DFE44}"/>
    <cellStyle name="40% - Accent3 5 2 3" xfId="2131" xr:uid="{B1E0FEA6-FAB8-4DB9-8743-AE76D5AFD4AA}"/>
    <cellStyle name="40% - Accent3 5 3" xfId="2132" xr:uid="{68D274E4-A666-48C7-9B6E-FE43C10CCD98}"/>
    <cellStyle name="40% - Accent3 5 3 2" xfId="2133" xr:uid="{BE74BCE1-0BF4-4BE5-95D4-0D32D1FACC9D}"/>
    <cellStyle name="40% - Accent3 5 3 2 2" xfId="2134" xr:uid="{BDE56799-FA86-4702-BAEF-D93D440236E9}"/>
    <cellStyle name="40% - Accent3 5 3 3" xfId="2135" xr:uid="{E08D5178-775D-484F-AB19-20E7C150EF9F}"/>
    <cellStyle name="40% - Accent3 5 4" xfId="2136" xr:uid="{0AE41089-C645-4B4C-BE08-00BF5ADC3AF1}"/>
    <cellStyle name="40% - Accent3 5 4 2" xfId="2137" xr:uid="{CCFEC395-BF36-4B48-9E96-5C0AE9C2E976}"/>
    <cellStyle name="40% - Accent3 5 5" xfId="2138" xr:uid="{F96D0EBB-55E7-48C3-AEE2-3F14E117B3F0}"/>
    <cellStyle name="40% - Accent3 5 5 2" xfId="2139" xr:uid="{DCFFFF8B-2600-4317-AD3A-7329DB7C0D5B}"/>
    <cellStyle name="40% - Accent3 5 6" xfId="2140" xr:uid="{25FCF3DC-2A4C-4F98-88FA-803C1D1AE6D5}"/>
    <cellStyle name="40% - Accent3 5 6 2" xfId="2141" xr:uid="{A796CA39-5622-47BE-96AC-67E583A3DE6D}"/>
    <cellStyle name="40% - Accent3 5 7" xfId="2142" xr:uid="{1CBEFDF6-A699-48C2-BFF5-E447AC8E22E4}"/>
    <cellStyle name="40% - Accent3 5 7 2" xfId="2143" xr:uid="{67A159AB-B0FA-448F-99AB-D57ECD93C8A1}"/>
    <cellStyle name="40% - Accent3 5 8" xfId="2144" xr:uid="{7F0DD330-C2E6-4F37-A497-E3C89C041699}"/>
    <cellStyle name="40% - Accent3 5 8 2" xfId="2145" xr:uid="{466D8A51-A331-4999-9795-832F8CF77C4E}"/>
    <cellStyle name="40% - Accent3 5 9" xfId="2146" xr:uid="{E9A2D45B-B46C-499B-9BA7-C21DA201CC05}"/>
    <cellStyle name="40% - Accent3 5 9 2" xfId="2147" xr:uid="{56FAA2BB-7775-46B3-A33F-051B269C2726}"/>
    <cellStyle name="40% - Accent3 6" xfId="2148" xr:uid="{43CD8014-0E32-4FEA-BC1F-1A2830A10C73}"/>
    <cellStyle name="40% - Accent3 6 2" xfId="2149" xr:uid="{3280FF2F-5683-423C-A5C2-73C33BDE9D61}"/>
    <cellStyle name="40% - Accent3 6 2 2" xfId="2150" xr:uid="{092832E9-0958-433C-90FE-A2C363B15CCB}"/>
    <cellStyle name="40% - Accent3 6 2 2 2" xfId="2151" xr:uid="{201777E9-DCD8-4020-9555-58BFBBD1E474}"/>
    <cellStyle name="40% - Accent3 6 2 3" xfId="2152" xr:uid="{D46A80AA-39B1-4510-8E39-153F640611DE}"/>
    <cellStyle name="40% - Accent3 6 3" xfId="2153" xr:uid="{C8E96488-1FB4-41AE-81A3-3DA5965DEC06}"/>
    <cellStyle name="40% - Accent3 6 3 2" xfId="2154" xr:uid="{F9C3C069-9E4A-4A84-B037-9C3FD3B7A1B7}"/>
    <cellStyle name="40% - Accent3 6 4" xfId="2155" xr:uid="{F9207FB8-A48A-4CCD-A0DA-14E5F84FBDF2}"/>
    <cellStyle name="40% - Accent3 7" xfId="2156" xr:uid="{D2F1EC93-34AB-4F89-B7D8-0077176CC0D6}"/>
    <cellStyle name="40% - Accent3 7 2" xfId="2157" xr:uid="{45F5C15E-EC71-48F0-A03A-1A9134EAF0C7}"/>
    <cellStyle name="40% - Accent3 7 2 2" xfId="2158" xr:uid="{BE8EA6C4-5E21-4BFC-8BC2-E19E98424C1D}"/>
    <cellStyle name="40% - Accent3 7 3" xfId="2159" xr:uid="{E9FE9A42-1BE9-4149-9F11-A9DEE8CD587C}"/>
    <cellStyle name="40% - Accent3 8" xfId="2160" xr:uid="{E6A510D8-BFAC-4B5B-9B8F-F174BECEEC66}"/>
    <cellStyle name="40% - Accent3 8 2" xfId="2161" xr:uid="{D2999CD2-299F-4C79-8B44-82C421E846D7}"/>
    <cellStyle name="40% - Accent3 8 2 2" xfId="2162" xr:uid="{74E0E9AF-07E4-4E84-B7F4-5DC8AB2216E0}"/>
    <cellStyle name="40% - Accent3 8 3" xfId="2163" xr:uid="{BD5DB5B8-57B2-4E0D-8267-1E413B913311}"/>
    <cellStyle name="40% - Accent3 9" xfId="2164" xr:uid="{0337AAFE-BEEB-4D14-BCA3-050D0F4E1761}"/>
    <cellStyle name="40% - Accent3 9 2" xfId="2165" xr:uid="{AAAF6501-96F9-49A1-8295-73AE452E8F6E}"/>
    <cellStyle name="40% - Accent4 10" xfId="2166" xr:uid="{03275F64-6ED6-4DB5-9FF2-1CBAA931BA95}"/>
    <cellStyle name="40% - Accent4 10 2" xfId="2167" xr:uid="{2AABE7F4-39AB-416D-9A75-273C0702E903}"/>
    <cellStyle name="40% - Accent4 11" xfId="2168" xr:uid="{EF0FB1A8-011E-42D4-86ED-515E2B64FE0D}"/>
    <cellStyle name="40% - Accent4 11 2" xfId="2169" xr:uid="{D43A5FC1-C10D-43E8-BA55-7947057A4D9F}"/>
    <cellStyle name="40% - Accent4 12" xfId="2170" xr:uid="{EAD9383C-3C2A-4470-B364-3840DBEAB528}"/>
    <cellStyle name="40% - Accent4 12 2" xfId="2171" xr:uid="{037F8F48-0127-4F38-8143-256BC7286168}"/>
    <cellStyle name="40% - Accent4 13" xfId="2172" xr:uid="{88310B84-7F69-448B-9E68-B39862ACA5EF}"/>
    <cellStyle name="40% - Accent4 13 2" xfId="2173" xr:uid="{48C11D50-5EA4-43B9-887F-17FAC1E9D2DF}"/>
    <cellStyle name="40% - Accent4 14" xfId="2174" xr:uid="{71C6E4AC-D450-447F-822C-198078EF7357}"/>
    <cellStyle name="40% - Accent4 14 2" xfId="2175" xr:uid="{C894391D-B079-401D-9FA8-673A92AECC1E}"/>
    <cellStyle name="40% - Accent4 15" xfId="2176" xr:uid="{B1504306-9310-4920-9FD4-C61299C3FE84}"/>
    <cellStyle name="40% - Accent4 16" xfId="2177" xr:uid="{6A8E68C5-C53D-43ED-940D-7754A301B83D}"/>
    <cellStyle name="40% - Accent4 17" xfId="2178" xr:uid="{C26AECD9-13EB-4617-B39D-2D58F80116F7}"/>
    <cellStyle name="40% - Accent4 2" xfId="13" xr:uid="{502D7E9A-AC54-4496-826B-6C1E173328DF}"/>
    <cellStyle name="40% - Accent4 2 10" xfId="2180" xr:uid="{36056778-C137-475F-8141-3658E500A8B5}"/>
    <cellStyle name="40% - Accent4 2 10 2" xfId="2181" xr:uid="{62C4144B-6014-4D44-BD9B-F5C3A22B3421}"/>
    <cellStyle name="40% - Accent4 2 11" xfId="2182" xr:uid="{D13D2351-F665-4E9A-A60B-E1E6F9AAB146}"/>
    <cellStyle name="40% - Accent4 2 12" xfId="2179" xr:uid="{0AF49461-BB59-4D7C-9E7A-2D17650E3B20}"/>
    <cellStyle name="40% - Accent4 2 2" xfId="2183" xr:uid="{795D3F32-0353-4E15-8BCF-61137D1DF962}"/>
    <cellStyle name="40% - Accent4 2 2 10" xfId="2184" xr:uid="{173869E0-81C6-472C-9EE4-EDFB0C58BF2B}"/>
    <cellStyle name="40% - Accent4 2 2 2" xfId="2185" xr:uid="{CF92A359-A64F-4DEE-8E53-143919003A08}"/>
    <cellStyle name="40% - Accent4 2 2 2 2" xfId="2186" xr:uid="{83E5B816-FF1A-4090-BFA3-8F2D570D2ECA}"/>
    <cellStyle name="40% - Accent4 2 2 2 2 2" xfId="2187" xr:uid="{CEE13024-E8B5-413D-971C-D0EAE5401C76}"/>
    <cellStyle name="40% - Accent4 2 2 2 3" xfId="2188" xr:uid="{E82B323D-3F0E-4A22-ADC6-184C473070FA}"/>
    <cellStyle name="40% - Accent4 2 2 3" xfId="2189" xr:uid="{A57AE105-AF23-4B6A-A1AF-F20496D941D0}"/>
    <cellStyle name="40% - Accent4 2 2 3 2" xfId="2190" xr:uid="{8A9E894F-B9C8-4842-B042-871394BDAA00}"/>
    <cellStyle name="40% - Accent4 2 2 4" xfId="2191" xr:uid="{E9A66BC5-3D94-4936-8CD3-B654996C71F4}"/>
    <cellStyle name="40% - Accent4 2 2 4 2" xfId="2192" xr:uid="{7C14D942-ABB0-4551-A118-39C9831597AC}"/>
    <cellStyle name="40% - Accent4 2 2 5" xfId="2193" xr:uid="{03FDDE67-7852-41B8-84EB-AA8C1E8271F4}"/>
    <cellStyle name="40% - Accent4 2 2 5 2" xfId="2194" xr:uid="{76E31819-F83E-4F6D-9126-88DB0CD0A17E}"/>
    <cellStyle name="40% - Accent4 2 2 6" xfId="2195" xr:uid="{9854A494-3F15-4101-9CDB-D02DB826A937}"/>
    <cellStyle name="40% - Accent4 2 2 6 2" xfId="2196" xr:uid="{FCE2DB5F-6637-4227-9E55-6524ECC9F855}"/>
    <cellStyle name="40% - Accent4 2 2 7" xfId="2197" xr:uid="{C49BB647-B6EC-45BF-8CA8-76D5E62A2FE4}"/>
    <cellStyle name="40% - Accent4 2 2 7 2" xfId="2198" xr:uid="{433B1914-5AE0-4F1E-B081-4BA291C20F5C}"/>
    <cellStyle name="40% - Accent4 2 2 8" xfId="2199" xr:uid="{6F0F4F69-6868-44E3-9572-62BE67F11E61}"/>
    <cellStyle name="40% - Accent4 2 2 8 2" xfId="2200" xr:uid="{BDD8D2D3-33CF-4991-AE5C-2263443BB6DF}"/>
    <cellStyle name="40% - Accent4 2 2 9" xfId="2201" xr:uid="{EDCB49F3-AB62-44A9-B888-C80A83992992}"/>
    <cellStyle name="40% - Accent4 2 2 9 2" xfId="2202" xr:uid="{CEFB7D3A-A9FF-4D95-9CC4-BE9BE8971B2F}"/>
    <cellStyle name="40% - Accent4 2 3" xfId="2203" xr:uid="{245337F5-C14F-45D0-AC94-5E9F4CAE2849}"/>
    <cellStyle name="40% - Accent4 2 3 2" xfId="2204" xr:uid="{796D5E61-0CAA-496C-9313-F268FA8E9C5F}"/>
    <cellStyle name="40% - Accent4 2 3 2 2" xfId="2205" xr:uid="{2B17FB4E-F932-4433-8181-B91D56B9FB87}"/>
    <cellStyle name="40% - Accent4 2 3 3" xfId="2206" xr:uid="{217A0D8D-F42B-4556-AC76-7DC588BF6348}"/>
    <cellStyle name="40% - Accent4 2 4" xfId="2207" xr:uid="{5FAECCA8-DE15-494C-965D-C2C8704A0AD8}"/>
    <cellStyle name="40% - Accent4 2 4 2" xfId="2208" xr:uid="{3AE45F49-6DF4-457C-8AB5-99C71B4AE5E3}"/>
    <cellStyle name="40% - Accent4 2 5" xfId="2209" xr:uid="{4E310EF5-DF92-4F55-9018-4927AC4E3C9E}"/>
    <cellStyle name="40% - Accent4 2 5 2" xfId="2210" xr:uid="{5D600070-1EA3-4144-9556-B3D010575297}"/>
    <cellStyle name="40% - Accent4 2 6" xfId="2211" xr:uid="{15475FF1-24A0-45E5-BD07-514971888A54}"/>
    <cellStyle name="40% - Accent4 2 6 2" xfId="2212" xr:uid="{70352316-A843-4426-8F6F-0A506EEAB24C}"/>
    <cellStyle name="40% - Accent4 2 7" xfId="2213" xr:uid="{BCDC5E14-1A22-46F7-81D6-183F8E9AFD8C}"/>
    <cellStyle name="40% - Accent4 2 7 2" xfId="2214" xr:uid="{21EEE5FA-5DDD-48F9-83D4-86F6BD9FB5A1}"/>
    <cellStyle name="40% - Accent4 2 8" xfId="2215" xr:uid="{488FBA82-AD72-46D6-8AE0-FA908FDF40B1}"/>
    <cellStyle name="40% - Accent4 2 8 2" xfId="2216" xr:uid="{C50209FE-EB32-4A26-8318-BA9FA0DA47A7}"/>
    <cellStyle name="40% - Accent4 2 9" xfId="2217" xr:uid="{D1DCD65B-6FE2-4E84-B795-4D6B5195DB9A}"/>
    <cellStyle name="40% - Accent4 2 9 2" xfId="2218" xr:uid="{30CC9B15-7BC7-45CB-989C-9A864ADA2F23}"/>
    <cellStyle name="40% - Accent4 3" xfId="2219" xr:uid="{D5451F24-D810-4D71-8C92-A2BCE964D079}"/>
    <cellStyle name="40% - Accent4 3 10" xfId="2220" xr:uid="{BD2B390C-0F5A-4806-877C-B30BEC5DB876}"/>
    <cellStyle name="40% - Accent4 3 10 2" xfId="2221" xr:uid="{EF7AEAD5-F598-470A-8ACD-B3B02F412C29}"/>
    <cellStyle name="40% - Accent4 3 11" xfId="2222" xr:uid="{0ACC4C8D-F78A-46C7-9E38-6CAE4AECCC35}"/>
    <cellStyle name="40% - Accent4 3 2" xfId="2223" xr:uid="{9A028925-42B9-4A09-93D7-3294BBA2AE80}"/>
    <cellStyle name="40% - Accent4 3 2 10" xfId="2224" xr:uid="{4D50076B-811E-4061-A98E-49210BF0D756}"/>
    <cellStyle name="40% - Accent4 3 2 2" xfId="2225" xr:uid="{E78641BD-1552-463C-B84A-1AC71D24E5B4}"/>
    <cellStyle name="40% - Accent4 3 2 2 2" xfId="2226" xr:uid="{A16876F6-14E5-42E2-A46C-4CF677E118AC}"/>
    <cellStyle name="40% - Accent4 3 2 2 2 2" xfId="2227" xr:uid="{5E463082-135F-427F-AF7B-6AB2A274B069}"/>
    <cellStyle name="40% - Accent4 3 2 2 3" xfId="2228" xr:uid="{5466AC64-549A-48AC-B6F6-A4D7C353139A}"/>
    <cellStyle name="40% - Accent4 3 2 3" xfId="2229" xr:uid="{0CAC4A4D-DD27-4080-BB7E-339B059187A9}"/>
    <cellStyle name="40% - Accent4 3 2 3 2" xfId="2230" xr:uid="{4A79E4F1-F57D-4A5B-B6E5-253B3957D618}"/>
    <cellStyle name="40% - Accent4 3 2 4" xfId="2231" xr:uid="{F5B50B7E-4D4A-4B7C-B8E0-5BACFBF8966D}"/>
    <cellStyle name="40% - Accent4 3 2 4 2" xfId="2232" xr:uid="{32FE958A-EC2F-4885-B868-408747214617}"/>
    <cellStyle name="40% - Accent4 3 2 5" xfId="2233" xr:uid="{29E3305F-0168-4A19-9386-EFD36A41CA14}"/>
    <cellStyle name="40% - Accent4 3 2 5 2" xfId="2234" xr:uid="{0A6330C0-32B0-4C9F-89D8-69CD489F217F}"/>
    <cellStyle name="40% - Accent4 3 2 6" xfId="2235" xr:uid="{D5E72F97-07CB-4F11-81CB-17A2B258D84F}"/>
    <cellStyle name="40% - Accent4 3 2 6 2" xfId="2236" xr:uid="{391677DF-D046-4211-96A9-EDF5F1CB9D1B}"/>
    <cellStyle name="40% - Accent4 3 2 7" xfId="2237" xr:uid="{5D0644A0-6C16-4FB5-BFDB-627470231DF8}"/>
    <cellStyle name="40% - Accent4 3 2 7 2" xfId="2238" xr:uid="{E2BC5B18-2C78-44B7-892E-547FC2D37E36}"/>
    <cellStyle name="40% - Accent4 3 2 8" xfId="2239" xr:uid="{40D959A7-F7C7-4B39-8FF7-AE09CDD094EC}"/>
    <cellStyle name="40% - Accent4 3 2 8 2" xfId="2240" xr:uid="{0E9F6DCB-945B-4193-B7E4-C707EDBEE5D3}"/>
    <cellStyle name="40% - Accent4 3 2 9" xfId="2241" xr:uid="{7F3B8EE2-B7AA-4D04-8CC3-88313241622E}"/>
    <cellStyle name="40% - Accent4 3 2 9 2" xfId="2242" xr:uid="{5894786E-2660-4608-8337-5E4D4BC4D1D7}"/>
    <cellStyle name="40% - Accent4 3 3" xfId="2243" xr:uid="{9E795774-D3E2-4495-B5F7-ACF953E5F01A}"/>
    <cellStyle name="40% - Accent4 3 3 2" xfId="2244" xr:uid="{2A194A50-B418-4AF4-99BE-4DCE6F9C79CF}"/>
    <cellStyle name="40% - Accent4 3 3 2 2" xfId="2245" xr:uid="{671D56CE-012A-4847-A285-917739F1D994}"/>
    <cellStyle name="40% - Accent4 3 3 3" xfId="2246" xr:uid="{8374A35D-A449-4078-974D-37B8CAC86E30}"/>
    <cellStyle name="40% - Accent4 3 4" xfId="2247" xr:uid="{597EE9A8-5652-40BC-843C-21C84BBFB979}"/>
    <cellStyle name="40% - Accent4 3 4 2" xfId="2248" xr:uid="{73D1F335-15A1-4943-9AE8-1EF694312287}"/>
    <cellStyle name="40% - Accent4 3 5" xfId="2249" xr:uid="{38089B69-62F9-4857-8F69-9EB5B450807B}"/>
    <cellStyle name="40% - Accent4 3 5 2" xfId="2250" xr:uid="{D585E5C9-3C5E-4CA2-95B7-28E2114C5BA2}"/>
    <cellStyle name="40% - Accent4 3 6" xfId="2251" xr:uid="{3ACB1C80-57E3-4757-8151-65A7D29456BD}"/>
    <cellStyle name="40% - Accent4 3 6 2" xfId="2252" xr:uid="{31F642F3-FC5C-4F17-8A5E-0D44B943C1AD}"/>
    <cellStyle name="40% - Accent4 3 7" xfId="2253" xr:uid="{C4A1A44C-2AF7-485A-8A8E-FF8F2EBD1EEB}"/>
    <cellStyle name="40% - Accent4 3 7 2" xfId="2254" xr:uid="{55D1377D-8BF7-4307-9FE8-258F9637FB0E}"/>
    <cellStyle name="40% - Accent4 3 8" xfId="2255" xr:uid="{278C6728-EF36-46F7-A8C8-2F97921AABFC}"/>
    <cellStyle name="40% - Accent4 3 8 2" xfId="2256" xr:uid="{482FF69C-2E34-4A53-8BE0-AC38572E9BFF}"/>
    <cellStyle name="40% - Accent4 3 9" xfId="2257" xr:uid="{FB9F66D3-41F5-4CF8-BDBB-CB1CB9F633A4}"/>
    <cellStyle name="40% - Accent4 3 9 2" xfId="2258" xr:uid="{1A0ED14F-D07D-45F2-BDE2-3F44CF8A2ED8}"/>
    <cellStyle name="40% - Accent4 4" xfId="2259" xr:uid="{AA464AF0-0FA1-463E-8AE8-C98755E7B487}"/>
    <cellStyle name="40% - Accent4 4 10" xfId="2260" xr:uid="{13326AFE-0AC2-40E9-B0BB-312B95D0202C}"/>
    <cellStyle name="40% - Accent4 4 10 2" xfId="2261" xr:uid="{F87E7702-175F-4BE1-93CE-9BFBE95D7A8A}"/>
    <cellStyle name="40% - Accent4 4 11" xfId="2262" xr:uid="{9312920F-1002-4E41-8E4C-30CAEE6D9CD6}"/>
    <cellStyle name="40% - Accent4 4 2" xfId="2263" xr:uid="{79301F97-E5E3-4F8B-9EBC-01B8E2E0E0AA}"/>
    <cellStyle name="40% - Accent4 4 2 10" xfId="2264" xr:uid="{19FCC8A4-FF22-46F5-9EB9-A94BBD46DACA}"/>
    <cellStyle name="40% - Accent4 4 2 2" xfId="2265" xr:uid="{FC5CCD32-E669-42F8-A393-AC3965D01FBB}"/>
    <cellStyle name="40% - Accent4 4 2 2 2" xfId="2266" xr:uid="{C8577183-E863-4264-B458-0A26EE5B164B}"/>
    <cellStyle name="40% - Accent4 4 2 2 2 2" xfId="2267" xr:uid="{94F3DDA1-9B64-4A94-A34A-0188B709F8F6}"/>
    <cellStyle name="40% - Accent4 4 2 2 3" xfId="2268" xr:uid="{02FD9A04-EF8B-4FB3-B909-E8B03F6EDF04}"/>
    <cellStyle name="40% - Accent4 4 2 3" xfId="2269" xr:uid="{6248AC16-C430-4C2F-A27C-A763993447DF}"/>
    <cellStyle name="40% - Accent4 4 2 3 2" xfId="2270" xr:uid="{FCEE77D8-E75B-493F-9D6A-2138036EAF28}"/>
    <cellStyle name="40% - Accent4 4 2 4" xfId="2271" xr:uid="{3F81C41D-44E2-466D-9C26-11AD01A55BC5}"/>
    <cellStyle name="40% - Accent4 4 2 4 2" xfId="2272" xr:uid="{5CDB987C-C1D0-4D64-8FAB-78E9415C59B6}"/>
    <cellStyle name="40% - Accent4 4 2 5" xfId="2273" xr:uid="{8193B651-5C65-4C53-BF5D-4EAA4A600CDF}"/>
    <cellStyle name="40% - Accent4 4 2 5 2" xfId="2274" xr:uid="{CE056247-9A27-46AF-8CBF-D6FC0907C86F}"/>
    <cellStyle name="40% - Accent4 4 2 6" xfId="2275" xr:uid="{437D7063-A6C5-416E-9DDC-06D7F869F25A}"/>
    <cellStyle name="40% - Accent4 4 2 6 2" xfId="2276" xr:uid="{2F3B7C72-A185-487D-8944-7674EF308C2D}"/>
    <cellStyle name="40% - Accent4 4 2 7" xfId="2277" xr:uid="{B654BD39-3860-485A-8841-D5292281B4CB}"/>
    <cellStyle name="40% - Accent4 4 2 7 2" xfId="2278" xr:uid="{EF31C47C-605B-4ACA-B2D9-6C51AD4EDE12}"/>
    <cellStyle name="40% - Accent4 4 2 8" xfId="2279" xr:uid="{792223E2-1001-45DF-843F-5222D104B210}"/>
    <cellStyle name="40% - Accent4 4 2 8 2" xfId="2280" xr:uid="{4764F9CC-84FD-41D7-A2D7-CB6B7662923F}"/>
    <cellStyle name="40% - Accent4 4 2 9" xfId="2281" xr:uid="{6B2FE413-079C-47CE-83E4-AE7D5958703D}"/>
    <cellStyle name="40% - Accent4 4 2 9 2" xfId="2282" xr:uid="{E5BA9E56-7104-444C-A67F-8A7E4FDD642B}"/>
    <cellStyle name="40% - Accent4 4 3" xfId="2283" xr:uid="{004D8297-6E65-41EA-80C9-FB8BEF1C2F0F}"/>
    <cellStyle name="40% - Accent4 4 3 2" xfId="2284" xr:uid="{7292598E-EE9E-461E-ADBA-20C51D685B40}"/>
    <cellStyle name="40% - Accent4 4 3 2 2" xfId="2285" xr:uid="{0479EDA4-52D2-4922-B802-0727F710CA0A}"/>
    <cellStyle name="40% - Accent4 4 3 3" xfId="2286" xr:uid="{9B12B1B2-558E-47B1-9B27-6935D240E668}"/>
    <cellStyle name="40% - Accent4 4 4" xfId="2287" xr:uid="{D0008760-FC25-4C64-BBF7-4E5478ED2AE1}"/>
    <cellStyle name="40% - Accent4 4 4 2" xfId="2288" xr:uid="{AC3D6AF6-6CF1-4A55-8D03-B361FAADAF44}"/>
    <cellStyle name="40% - Accent4 4 5" xfId="2289" xr:uid="{1AA097DD-9B42-4A5C-85EA-211E6EEDE33C}"/>
    <cellStyle name="40% - Accent4 4 5 2" xfId="2290" xr:uid="{2C4B6B29-E0C9-4505-90C7-6FEB8493479C}"/>
    <cellStyle name="40% - Accent4 4 6" xfId="2291" xr:uid="{ABB64B01-4543-4CFC-A06F-503773CFA061}"/>
    <cellStyle name="40% - Accent4 4 6 2" xfId="2292" xr:uid="{9B0EB13C-872F-46E6-9722-3B55CDA4F04C}"/>
    <cellStyle name="40% - Accent4 4 7" xfId="2293" xr:uid="{5CF123EF-EAD6-4CDD-B872-BA9EFDA76587}"/>
    <cellStyle name="40% - Accent4 4 7 2" xfId="2294" xr:uid="{6CBDB2AD-96EA-429D-8A0F-D673CC362EDE}"/>
    <cellStyle name="40% - Accent4 4 8" xfId="2295" xr:uid="{7E81724F-5342-4339-85B6-5B57AF4BE620}"/>
    <cellStyle name="40% - Accent4 4 8 2" xfId="2296" xr:uid="{8DCD3655-0882-42FA-A1A9-EC5C31DD51CF}"/>
    <cellStyle name="40% - Accent4 4 9" xfId="2297" xr:uid="{A2AFB2BD-2AEB-47FF-8427-7CC89583F87E}"/>
    <cellStyle name="40% - Accent4 4 9 2" xfId="2298" xr:uid="{1475CDE2-40D0-4319-833E-522893ECE880}"/>
    <cellStyle name="40% - Accent4 5" xfId="2299" xr:uid="{F4963858-DFD5-4794-BF34-92939C194347}"/>
    <cellStyle name="40% - Accent4 5 10" xfId="2300" xr:uid="{9FE14D55-2978-42B1-907A-907CC40EDFC5}"/>
    <cellStyle name="40% - Accent4 5 10 2" xfId="2301" xr:uid="{8AE43067-DB20-47CC-B2E5-B53BB41D9E29}"/>
    <cellStyle name="40% - Accent4 5 11" xfId="2302" xr:uid="{EDD01D5D-4621-472D-B25C-C45242D1C309}"/>
    <cellStyle name="40% - Accent4 5 2" xfId="2303" xr:uid="{EB736F6F-166E-4805-B466-02200345EAE5}"/>
    <cellStyle name="40% - Accent4 5 2 2" xfId="2304" xr:uid="{02CE86A9-D644-480A-AC85-CC487BDC125E}"/>
    <cellStyle name="40% - Accent4 5 2 2 2" xfId="2305" xr:uid="{62CC8EBD-33E4-4CF6-B88A-8580A1867C71}"/>
    <cellStyle name="40% - Accent4 5 2 3" xfId="2306" xr:uid="{7EF1F1E0-8116-4B87-831F-335D59AF11F6}"/>
    <cellStyle name="40% - Accent4 5 3" xfId="2307" xr:uid="{9E8AD6B2-3043-4561-9827-6E05D96ECB7D}"/>
    <cellStyle name="40% - Accent4 5 3 2" xfId="2308" xr:uid="{1E90F49E-B878-4E01-B1D0-C79567D2626E}"/>
    <cellStyle name="40% - Accent4 5 3 2 2" xfId="2309" xr:uid="{53CEBEC8-B3EC-43D0-9F44-5EC61BC7CDC6}"/>
    <cellStyle name="40% - Accent4 5 3 3" xfId="2310" xr:uid="{827C6BBB-6FA7-4664-8F7A-60E5F5FBBED8}"/>
    <cellStyle name="40% - Accent4 5 4" xfId="2311" xr:uid="{AF69A71B-66D0-4BE2-A555-4C0A044978AE}"/>
    <cellStyle name="40% - Accent4 5 4 2" xfId="2312" xr:uid="{F08A4143-D802-43C4-B6C4-6354DC71CC92}"/>
    <cellStyle name="40% - Accent4 5 5" xfId="2313" xr:uid="{19448B1E-36E2-46A3-98DF-B6B758E2970D}"/>
    <cellStyle name="40% - Accent4 5 5 2" xfId="2314" xr:uid="{FC8F6D0B-0C04-4DF0-9167-00058C2199BA}"/>
    <cellStyle name="40% - Accent4 5 6" xfId="2315" xr:uid="{ECBE640D-C34E-4106-96DC-4B1F55D1DE39}"/>
    <cellStyle name="40% - Accent4 5 6 2" xfId="2316" xr:uid="{2591F10F-12C9-4A01-9F44-5B922D4B74B2}"/>
    <cellStyle name="40% - Accent4 5 7" xfId="2317" xr:uid="{C88DEBA9-1BF4-4282-8260-94109EDD168E}"/>
    <cellStyle name="40% - Accent4 5 7 2" xfId="2318" xr:uid="{62152BE1-332E-4B87-B8F5-A2CBE70AF365}"/>
    <cellStyle name="40% - Accent4 5 8" xfId="2319" xr:uid="{B7EB3499-E270-4BFE-BD78-581A4FFF5D81}"/>
    <cellStyle name="40% - Accent4 5 8 2" xfId="2320" xr:uid="{5A2EA47C-129F-4D17-9534-E5217A26C912}"/>
    <cellStyle name="40% - Accent4 5 9" xfId="2321" xr:uid="{74B6150D-4CF8-47AA-875B-7A3C523A6B25}"/>
    <cellStyle name="40% - Accent4 5 9 2" xfId="2322" xr:uid="{5C8EA855-7187-4E42-93EE-F2E6F1CF19DC}"/>
    <cellStyle name="40% - Accent4 6" xfId="2323" xr:uid="{B3FEEBA2-DA6B-4E2F-B138-749B66E33E30}"/>
    <cellStyle name="40% - Accent4 6 2" xfId="2324" xr:uid="{AC2D34E4-2EAD-4B29-A5BB-6852009E0EDA}"/>
    <cellStyle name="40% - Accent4 6 2 2" xfId="2325" xr:uid="{E4D334AD-9CBA-492E-8EB4-3B1A4EAB5321}"/>
    <cellStyle name="40% - Accent4 6 2 2 2" xfId="2326" xr:uid="{88E4C686-BD4C-48D0-8C13-E1D726951218}"/>
    <cellStyle name="40% - Accent4 6 2 3" xfId="2327" xr:uid="{10025A57-446B-4BBF-801C-E524E808A81C}"/>
    <cellStyle name="40% - Accent4 6 3" xfId="2328" xr:uid="{67588950-0C5A-412A-8A57-747A6DCA5023}"/>
    <cellStyle name="40% - Accent4 6 3 2" xfId="2329" xr:uid="{D889B4BD-3581-483A-A7F6-6EA948E86485}"/>
    <cellStyle name="40% - Accent4 6 4" xfId="2330" xr:uid="{8F3CBD1D-B6E6-4B2F-B623-71F89D791041}"/>
    <cellStyle name="40% - Accent4 7" xfId="2331" xr:uid="{8CC49FF4-9872-4CBE-908A-E7FE7F704224}"/>
    <cellStyle name="40% - Accent4 7 2" xfId="2332" xr:uid="{4E4120A2-9758-413F-852F-18F66BA17AA3}"/>
    <cellStyle name="40% - Accent4 7 2 2" xfId="2333" xr:uid="{B95A6121-7D8D-4629-BDB7-1ACBEC26B5E8}"/>
    <cellStyle name="40% - Accent4 7 3" xfId="2334" xr:uid="{BA364A86-1994-445A-8598-678BFD389E67}"/>
    <cellStyle name="40% - Accent4 8" xfId="2335" xr:uid="{D7001BED-E5B1-4BD2-9F8B-77EACCDD8365}"/>
    <cellStyle name="40% - Accent4 8 2" xfId="2336" xr:uid="{C7596EBE-66FF-46F0-8169-3B85030F2CFB}"/>
    <cellStyle name="40% - Accent4 8 2 2" xfId="2337" xr:uid="{36B880D9-943A-47A0-A281-F8B23131CB7B}"/>
    <cellStyle name="40% - Accent4 8 3" xfId="2338" xr:uid="{FB110C84-A305-411F-98CE-61DCD5C1EF87}"/>
    <cellStyle name="40% - Accent4 9" xfId="2339" xr:uid="{31B37AEE-E135-4E9F-8AC0-69B064BBD392}"/>
    <cellStyle name="40% - Accent4 9 2" xfId="2340" xr:uid="{5795BD4F-4970-46B8-A1AB-EB1978AA1376}"/>
    <cellStyle name="40% - Accent5 10" xfId="2341" xr:uid="{06C8CC6D-505A-4D87-83C4-A582A07A9AE1}"/>
    <cellStyle name="40% - Accent5 10 2" xfId="2342" xr:uid="{059084AF-1067-4756-B3C0-06783854AE0B}"/>
    <cellStyle name="40% - Accent5 11" xfId="2343" xr:uid="{5223E76C-FCC4-4A2E-9D43-C3A336749713}"/>
    <cellStyle name="40% - Accent5 11 2" xfId="2344" xr:uid="{1172CDC3-35A2-46C3-9794-AA4867E1A31A}"/>
    <cellStyle name="40% - Accent5 12" xfId="2345" xr:uid="{48F92503-E25C-40F9-9C68-820E9BA3524F}"/>
    <cellStyle name="40% - Accent5 12 2" xfId="2346" xr:uid="{932E8391-CCA5-45C1-B293-047806D18296}"/>
    <cellStyle name="40% - Accent5 13" xfId="2347" xr:uid="{FD6125BA-0A1C-4429-8ABF-330F8FA34697}"/>
    <cellStyle name="40% - Accent5 13 2" xfId="2348" xr:uid="{E8220471-AE56-4128-B16A-22F06E01F491}"/>
    <cellStyle name="40% - Accent5 14" xfId="2349" xr:uid="{4F650B0D-CA8B-4F0E-A7C3-D989358D51E8}"/>
    <cellStyle name="40% - Accent5 14 2" xfId="2350" xr:uid="{5E9E45FA-E177-4897-B4DF-19F0DD386EA4}"/>
    <cellStyle name="40% - Accent5 15" xfId="2351" xr:uid="{0D53F772-9FA5-4FB2-8A6B-B3D8A94412EE}"/>
    <cellStyle name="40% - Accent5 16" xfId="2352" xr:uid="{002D33E0-C3E4-4B4C-A9A9-2DE4AE78D221}"/>
    <cellStyle name="40% - Accent5 17" xfId="2353" xr:uid="{DF6E3F31-EA99-43D9-A403-ECFA812788D4}"/>
    <cellStyle name="40% - Accent5 2" xfId="14" xr:uid="{3411254B-9B6E-4879-BE70-433DB313D4F9}"/>
    <cellStyle name="40% - Accent5 2 10" xfId="2355" xr:uid="{18D5452A-1BB1-4D81-9EBC-49F47673CD48}"/>
    <cellStyle name="40% - Accent5 2 10 2" xfId="2356" xr:uid="{F2BFA84E-A995-44CF-A969-E8A667FDB03C}"/>
    <cellStyle name="40% - Accent5 2 11" xfId="2357" xr:uid="{AD7781E1-D5DF-4CEA-BF04-CBD2DC56D968}"/>
    <cellStyle name="40% - Accent5 2 12" xfId="2354" xr:uid="{65428560-F3B1-4D7D-8D82-D41FD4781AD2}"/>
    <cellStyle name="40% - Accent5 2 2" xfId="2358" xr:uid="{B74F4B85-23E1-46D1-9B16-64BB91FE7621}"/>
    <cellStyle name="40% - Accent5 2 2 10" xfId="2359" xr:uid="{8D2E75C7-FCA3-45C2-ABB5-744A532C1E85}"/>
    <cellStyle name="40% - Accent5 2 2 2" xfId="2360" xr:uid="{D6D75AC4-F3AB-4A72-BAEF-2B4D912677C1}"/>
    <cellStyle name="40% - Accent5 2 2 2 2" xfId="2361" xr:uid="{9EC1EA19-D410-4CAB-A58B-40F9C797533D}"/>
    <cellStyle name="40% - Accent5 2 2 2 2 2" xfId="2362" xr:uid="{FC6D8955-FE65-4531-B245-D7C187ECEFCF}"/>
    <cellStyle name="40% - Accent5 2 2 2 3" xfId="2363" xr:uid="{5CAE031A-B3AD-4245-81DC-1E5AEC0A3384}"/>
    <cellStyle name="40% - Accent5 2 2 3" xfId="2364" xr:uid="{ABFBDC87-86C2-4E47-90AE-553AED885BE2}"/>
    <cellStyle name="40% - Accent5 2 2 3 2" xfId="2365" xr:uid="{415D0FA4-29E7-4098-ACD2-84037A17F3F6}"/>
    <cellStyle name="40% - Accent5 2 2 4" xfId="2366" xr:uid="{BAA9B1D2-BC9A-448A-8023-4FA13D61C49A}"/>
    <cellStyle name="40% - Accent5 2 2 4 2" xfId="2367" xr:uid="{831563BE-47F0-425D-824F-91F6C7B8743F}"/>
    <cellStyle name="40% - Accent5 2 2 5" xfId="2368" xr:uid="{AE98167D-908F-4A69-8A65-0649BEC9531A}"/>
    <cellStyle name="40% - Accent5 2 2 5 2" xfId="2369" xr:uid="{3B454CF0-5778-4240-BFA5-CB541B8BCD2E}"/>
    <cellStyle name="40% - Accent5 2 2 6" xfId="2370" xr:uid="{B3C1310A-9F0F-4611-8F6F-53B7F4EAF919}"/>
    <cellStyle name="40% - Accent5 2 2 6 2" xfId="2371" xr:uid="{5CADE52A-7B51-4242-8209-9CD861F58E68}"/>
    <cellStyle name="40% - Accent5 2 2 7" xfId="2372" xr:uid="{BA57ED19-0608-46F9-996C-54330E11A0C2}"/>
    <cellStyle name="40% - Accent5 2 2 7 2" xfId="2373" xr:uid="{8892A594-E938-46E5-93F8-D48FD1EB452D}"/>
    <cellStyle name="40% - Accent5 2 2 8" xfId="2374" xr:uid="{F76E29DA-309A-40EC-A0F6-87FD5D4248AF}"/>
    <cellStyle name="40% - Accent5 2 2 8 2" xfId="2375" xr:uid="{11E293C2-0567-46A7-892D-38E2C4255E60}"/>
    <cellStyle name="40% - Accent5 2 2 9" xfId="2376" xr:uid="{58B3D288-E632-4873-A6B0-A25CD6CBDC25}"/>
    <cellStyle name="40% - Accent5 2 2 9 2" xfId="2377" xr:uid="{62F7510B-07C5-476E-ABBC-DB500CCC6519}"/>
    <cellStyle name="40% - Accent5 2 3" xfId="2378" xr:uid="{FEAE1C45-53DD-4449-89C7-9C9DC2272D10}"/>
    <cellStyle name="40% - Accent5 2 3 2" xfId="2379" xr:uid="{EC82119F-BBD1-40BA-8B52-68E4261834A4}"/>
    <cellStyle name="40% - Accent5 2 3 2 2" xfId="2380" xr:uid="{29CB267B-212B-40E4-B101-C73745CA2015}"/>
    <cellStyle name="40% - Accent5 2 3 3" xfId="2381" xr:uid="{06FF96C1-AA2B-415E-9E82-C4C7E8EA05F1}"/>
    <cellStyle name="40% - Accent5 2 4" xfId="2382" xr:uid="{185E1F2C-F66B-4987-92BF-C646E88FFAB5}"/>
    <cellStyle name="40% - Accent5 2 4 2" xfId="2383" xr:uid="{BA16197A-29D8-40D1-945F-7B1E55A5548F}"/>
    <cellStyle name="40% - Accent5 2 5" xfId="2384" xr:uid="{B555CC78-E918-4E36-8EAB-CD31FC02D5BC}"/>
    <cellStyle name="40% - Accent5 2 5 2" xfId="2385" xr:uid="{7B6A8FBD-983B-40D3-821B-58CC63824E48}"/>
    <cellStyle name="40% - Accent5 2 6" xfId="2386" xr:uid="{B514987A-1CD5-4311-9BF7-D92AAB58222E}"/>
    <cellStyle name="40% - Accent5 2 6 2" xfId="2387" xr:uid="{5DC223A7-B2D9-4DA4-9BF3-E7322807AC3B}"/>
    <cellStyle name="40% - Accent5 2 7" xfId="2388" xr:uid="{B354507A-441B-4573-956F-1E85CF519531}"/>
    <cellStyle name="40% - Accent5 2 7 2" xfId="2389" xr:uid="{256DAC7E-732E-46D5-9DF8-E0ED45CC0D10}"/>
    <cellStyle name="40% - Accent5 2 8" xfId="2390" xr:uid="{B0FE53D0-EE91-450C-9F44-3023BB9F11C3}"/>
    <cellStyle name="40% - Accent5 2 8 2" xfId="2391" xr:uid="{86B9DF81-DF1B-440C-9B72-5DB6FC12A5C4}"/>
    <cellStyle name="40% - Accent5 2 9" xfId="2392" xr:uid="{93B8166C-C805-46E0-8680-61D78531AFC6}"/>
    <cellStyle name="40% - Accent5 2 9 2" xfId="2393" xr:uid="{63D28366-A761-4298-B205-823A5CF62374}"/>
    <cellStyle name="40% - Accent5 3" xfId="2394" xr:uid="{9576EB34-BDB0-4665-8434-ACB3CF5C850E}"/>
    <cellStyle name="40% - Accent5 3 10" xfId="2395" xr:uid="{EFCF000C-EB9E-43DA-B80F-0F21A831432B}"/>
    <cellStyle name="40% - Accent5 3 10 2" xfId="2396" xr:uid="{1F363E06-E6CD-4FB2-9AE6-0877AB962CF7}"/>
    <cellStyle name="40% - Accent5 3 11" xfId="2397" xr:uid="{4BDC7865-12D2-47EF-BF3F-6C288C408EA2}"/>
    <cellStyle name="40% - Accent5 3 2" xfId="2398" xr:uid="{9D070521-48FA-4023-86BA-3A9C492757A5}"/>
    <cellStyle name="40% - Accent5 3 2 10" xfId="2399" xr:uid="{8BD0F275-31E8-4553-B294-988BA961310E}"/>
    <cellStyle name="40% - Accent5 3 2 2" xfId="2400" xr:uid="{D7F258F6-1C11-4AB8-BD68-2646B2009B45}"/>
    <cellStyle name="40% - Accent5 3 2 2 2" xfId="2401" xr:uid="{DFBC6D1A-F99D-4C1C-84DD-D4CDE1762E4F}"/>
    <cellStyle name="40% - Accent5 3 2 2 2 2" xfId="2402" xr:uid="{FF632985-875A-43DD-998E-D19A27220852}"/>
    <cellStyle name="40% - Accent5 3 2 2 3" xfId="2403" xr:uid="{391E720E-23AD-40FC-8BFC-1690E80C80EC}"/>
    <cellStyle name="40% - Accent5 3 2 3" xfId="2404" xr:uid="{2904188C-632E-438B-8521-C6B24C066C7C}"/>
    <cellStyle name="40% - Accent5 3 2 3 2" xfId="2405" xr:uid="{000A5757-2779-4AB4-9685-7FB0FFAB5CAD}"/>
    <cellStyle name="40% - Accent5 3 2 4" xfId="2406" xr:uid="{58197D6E-3AE0-4E85-9009-37D83DC5BADD}"/>
    <cellStyle name="40% - Accent5 3 2 4 2" xfId="2407" xr:uid="{CCDD647D-2407-4D5A-9B85-048E3E6BB139}"/>
    <cellStyle name="40% - Accent5 3 2 5" xfId="2408" xr:uid="{16CF806C-DE54-49B8-9E49-9C03502EC4F2}"/>
    <cellStyle name="40% - Accent5 3 2 5 2" xfId="2409" xr:uid="{B7F03160-DFD9-4020-B0AC-7E4BC6604837}"/>
    <cellStyle name="40% - Accent5 3 2 6" xfId="2410" xr:uid="{B80DD016-9696-4963-A106-D01399ABA3A7}"/>
    <cellStyle name="40% - Accent5 3 2 6 2" xfId="2411" xr:uid="{A49C1865-FE91-49A1-AD5F-6E8169DCFF50}"/>
    <cellStyle name="40% - Accent5 3 2 7" xfId="2412" xr:uid="{36E6D323-9CB3-4494-AF7C-ABA7804865BA}"/>
    <cellStyle name="40% - Accent5 3 2 7 2" xfId="2413" xr:uid="{8AE274BB-3851-4814-AA88-DD14550074FB}"/>
    <cellStyle name="40% - Accent5 3 2 8" xfId="2414" xr:uid="{BA5E9800-095A-4D8A-85A4-126E1D20933E}"/>
    <cellStyle name="40% - Accent5 3 2 8 2" xfId="2415" xr:uid="{C707E895-E5D8-4525-BB15-E84153192B4B}"/>
    <cellStyle name="40% - Accent5 3 2 9" xfId="2416" xr:uid="{31E62DB5-013F-48F0-A3EA-E6716175959D}"/>
    <cellStyle name="40% - Accent5 3 2 9 2" xfId="2417" xr:uid="{12D95F82-D376-45E9-9F7C-898B1FAF3E3C}"/>
    <cellStyle name="40% - Accent5 3 3" xfId="2418" xr:uid="{FB348200-3C04-4973-887E-0FB2A4A90141}"/>
    <cellStyle name="40% - Accent5 3 3 2" xfId="2419" xr:uid="{E0A75ECA-E736-4AE1-B7CB-5EE910DF4AC4}"/>
    <cellStyle name="40% - Accent5 3 3 2 2" xfId="2420" xr:uid="{E9F283C3-4B4B-44AB-A2ED-DE588A08B231}"/>
    <cellStyle name="40% - Accent5 3 3 3" xfId="2421" xr:uid="{8390D996-D632-4D1C-BEB1-71F2B531C5AB}"/>
    <cellStyle name="40% - Accent5 3 4" xfId="2422" xr:uid="{BB0C063A-EF06-4BE0-BCC9-2A401B4B46DE}"/>
    <cellStyle name="40% - Accent5 3 4 2" xfId="2423" xr:uid="{5CF8EB48-F6CD-404B-B1D5-4A79F57BFAAB}"/>
    <cellStyle name="40% - Accent5 3 5" xfId="2424" xr:uid="{6CB88F07-5DDB-4C84-89ED-14F93484D431}"/>
    <cellStyle name="40% - Accent5 3 5 2" xfId="2425" xr:uid="{75FD1661-0722-4379-A873-67961752959E}"/>
    <cellStyle name="40% - Accent5 3 6" xfId="2426" xr:uid="{8712AA15-9259-414B-BA2A-8A30CF3EA3CD}"/>
    <cellStyle name="40% - Accent5 3 6 2" xfId="2427" xr:uid="{DE89EC07-CC33-4C3F-B453-1245F8E7D0FC}"/>
    <cellStyle name="40% - Accent5 3 7" xfId="2428" xr:uid="{B0DB644A-9628-40F4-8FA1-56DC1F451CE2}"/>
    <cellStyle name="40% - Accent5 3 7 2" xfId="2429" xr:uid="{80902D6F-BD3C-42AE-B93E-A76CB0279056}"/>
    <cellStyle name="40% - Accent5 3 8" xfId="2430" xr:uid="{46B9834E-A389-45DE-AE8F-AE9466D4BD15}"/>
    <cellStyle name="40% - Accent5 3 8 2" xfId="2431" xr:uid="{536345DB-D459-478C-B991-88209F1D5164}"/>
    <cellStyle name="40% - Accent5 3 9" xfId="2432" xr:uid="{092E0969-3691-4043-9B86-C68A47950AB7}"/>
    <cellStyle name="40% - Accent5 3 9 2" xfId="2433" xr:uid="{7C7CB487-D959-4A7F-9E6A-9A1A06397630}"/>
    <cellStyle name="40% - Accent5 4" xfId="2434" xr:uid="{D65B29B6-6589-4BFD-AC55-5DA2A5239B06}"/>
    <cellStyle name="40% - Accent5 4 10" xfId="2435" xr:uid="{A291E2A4-47AD-4C91-9666-AC9198D9CD0D}"/>
    <cellStyle name="40% - Accent5 4 10 2" xfId="2436" xr:uid="{392F6593-D54E-4F7E-923E-A5B767B532E4}"/>
    <cellStyle name="40% - Accent5 4 11" xfId="2437" xr:uid="{27DF0E22-80F2-45C4-8493-B8C8D88963C3}"/>
    <cellStyle name="40% - Accent5 4 2" xfId="2438" xr:uid="{0F85E2F1-7EDE-466E-A7C8-D0A165CF0E8A}"/>
    <cellStyle name="40% - Accent5 4 2 10" xfId="2439" xr:uid="{012AEBA2-7033-4AF0-9700-7DA9220F5B2B}"/>
    <cellStyle name="40% - Accent5 4 2 2" xfId="2440" xr:uid="{757FDD2C-E4AE-44C2-B26F-ACBCC1C66C3D}"/>
    <cellStyle name="40% - Accent5 4 2 2 2" xfId="2441" xr:uid="{A5849B1B-E405-433E-8715-BC97F7773939}"/>
    <cellStyle name="40% - Accent5 4 2 2 2 2" xfId="2442" xr:uid="{95E4E5B3-40F5-412D-B664-DE6333439DFD}"/>
    <cellStyle name="40% - Accent5 4 2 2 3" xfId="2443" xr:uid="{9808955C-1C4B-4106-AA18-83C3A1860B25}"/>
    <cellStyle name="40% - Accent5 4 2 3" xfId="2444" xr:uid="{7A2A4DAE-4386-4471-A83E-9CBD1724CEDF}"/>
    <cellStyle name="40% - Accent5 4 2 3 2" xfId="2445" xr:uid="{BFB8A405-7201-4D23-932A-43A08DCA3D40}"/>
    <cellStyle name="40% - Accent5 4 2 4" xfId="2446" xr:uid="{18C8FE3F-203C-4197-B896-3F7CBF272924}"/>
    <cellStyle name="40% - Accent5 4 2 4 2" xfId="2447" xr:uid="{42279CF3-D972-4827-A2BD-DD8DA887175B}"/>
    <cellStyle name="40% - Accent5 4 2 5" xfId="2448" xr:uid="{BBAEB3A5-810B-40A6-9893-E705BE044281}"/>
    <cellStyle name="40% - Accent5 4 2 5 2" xfId="2449" xr:uid="{6A77E934-05CD-4B89-9D40-ED903439CD45}"/>
    <cellStyle name="40% - Accent5 4 2 6" xfId="2450" xr:uid="{E33B758B-13A1-4BF3-A12F-EA1460D7A031}"/>
    <cellStyle name="40% - Accent5 4 2 6 2" xfId="2451" xr:uid="{A03E1471-0B50-4760-9044-71149E48079A}"/>
    <cellStyle name="40% - Accent5 4 2 7" xfId="2452" xr:uid="{AFBFE081-AAB6-4851-A85F-F990F60FE164}"/>
    <cellStyle name="40% - Accent5 4 2 7 2" xfId="2453" xr:uid="{DADF9728-37A9-4159-A239-C42A5C223C29}"/>
    <cellStyle name="40% - Accent5 4 2 8" xfId="2454" xr:uid="{090A9A3E-56D0-4229-B45E-B8F2B708850D}"/>
    <cellStyle name="40% - Accent5 4 2 8 2" xfId="2455" xr:uid="{16614FBB-3E86-4B1F-B2FD-EAF02232D53A}"/>
    <cellStyle name="40% - Accent5 4 2 9" xfId="2456" xr:uid="{862E4CBB-38FA-4526-9039-8EA81F600AD3}"/>
    <cellStyle name="40% - Accent5 4 2 9 2" xfId="2457" xr:uid="{62DF8646-33CB-443B-880F-B09A3DB6F4FA}"/>
    <cellStyle name="40% - Accent5 4 3" xfId="2458" xr:uid="{CCCC6B0B-E2AA-4A7F-818D-60B2DB0E06D4}"/>
    <cellStyle name="40% - Accent5 4 3 2" xfId="2459" xr:uid="{6731B189-2897-465D-9FF3-5E4B4F9ED733}"/>
    <cellStyle name="40% - Accent5 4 3 2 2" xfId="2460" xr:uid="{1F0809A1-3695-420D-9A98-2699C941E274}"/>
    <cellStyle name="40% - Accent5 4 3 3" xfId="2461" xr:uid="{176F3006-DA09-42DA-86F6-D6439D562C4E}"/>
    <cellStyle name="40% - Accent5 4 4" xfId="2462" xr:uid="{B6521A5A-816D-4ECF-BC4B-80B54B6FCC16}"/>
    <cellStyle name="40% - Accent5 4 4 2" xfId="2463" xr:uid="{59797A29-F843-4939-8BF7-557F1EBC65DE}"/>
    <cellStyle name="40% - Accent5 4 5" xfId="2464" xr:uid="{AF4170AA-1455-409E-BFC5-991F880F1740}"/>
    <cellStyle name="40% - Accent5 4 5 2" xfId="2465" xr:uid="{48325562-B827-4A9C-8A47-86DB0297BE0A}"/>
    <cellStyle name="40% - Accent5 4 6" xfId="2466" xr:uid="{3C9D8A84-C584-472A-820D-1AA31F2DB081}"/>
    <cellStyle name="40% - Accent5 4 6 2" xfId="2467" xr:uid="{C00F22D9-A033-4C71-BF5E-693A9EE3AC2C}"/>
    <cellStyle name="40% - Accent5 4 7" xfId="2468" xr:uid="{C6CB536B-2FC9-450F-86ED-785D9D67FE15}"/>
    <cellStyle name="40% - Accent5 4 7 2" xfId="2469" xr:uid="{AB05DF6D-1549-440D-A790-AE3504E1898F}"/>
    <cellStyle name="40% - Accent5 4 8" xfId="2470" xr:uid="{5122E54C-250A-4616-8BA1-A749665E97A6}"/>
    <cellStyle name="40% - Accent5 4 8 2" xfId="2471" xr:uid="{6C94B589-E856-4A22-81DB-197106DF3574}"/>
    <cellStyle name="40% - Accent5 4 9" xfId="2472" xr:uid="{99A75F5D-E7FE-4861-B0CE-0967A23C24DB}"/>
    <cellStyle name="40% - Accent5 4 9 2" xfId="2473" xr:uid="{B713E0D0-CEEC-41E3-AA12-D1E1ECA61FF9}"/>
    <cellStyle name="40% - Accent5 5" xfId="2474" xr:uid="{0AA58BAB-A6EB-42B0-92B3-EE4B0C84B06B}"/>
    <cellStyle name="40% - Accent5 5 10" xfId="2475" xr:uid="{7A9EC336-B9DE-4EDC-9A30-6B280FEA6B34}"/>
    <cellStyle name="40% - Accent5 5 10 2" xfId="2476" xr:uid="{0668FE79-49A0-409D-B21F-A4E94E1A050F}"/>
    <cellStyle name="40% - Accent5 5 11" xfId="2477" xr:uid="{7E5EFAED-CD87-4AC6-B3D7-9901FEE8A04A}"/>
    <cellStyle name="40% - Accent5 5 2" xfId="2478" xr:uid="{153EDE9C-580C-4B78-838D-F618E3C49164}"/>
    <cellStyle name="40% - Accent5 5 2 2" xfId="2479" xr:uid="{EF2E8726-D6DC-471A-8656-B36495CA9A64}"/>
    <cellStyle name="40% - Accent5 5 2 2 2" xfId="2480" xr:uid="{DEBCA50F-285D-47CE-811C-80DEF4EA386A}"/>
    <cellStyle name="40% - Accent5 5 2 3" xfId="2481" xr:uid="{E917A247-3102-4358-9335-0A28D3F50CEC}"/>
    <cellStyle name="40% - Accent5 5 3" xfId="2482" xr:uid="{643FC09F-59E4-480E-B906-272C090699A4}"/>
    <cellStyle name="40% - Accent5 5 3 2" xfId="2483" xr:uid="{057C92F1-239A-4DCD-B7C8-9EF8E8CC3F62}"/>
    <cellStyle name="40% - Accent5 5 3 2 2" xfId="2484" xr:uid="{6468603D-8FC9-4205-B247-A26E0D03FB24}"/>
    <cellStyle name="40% - Accent5 5 3 3" xfId="2485" xr:uid="{1F86BC63-D846-4D69-997C-697CD220E9A1}"/>
    <cellStyle name="40% - Accent5 5 4" xfId="2486" xr:uid="{29E776F2-75FF-4A90-A53D-AC7530CE4CE5}"/>
    <cellStyle name="40% - Accent5 5 4 2" xfId="2487" xr:uid="{A7C3802B-579F-4C92-A8B8-026C370F952E}"/>
    <cellStyle name="40% - Accent5 5 5" xfId="2488" xr:uid="{4D994BB6-2988-4A1C-A8BE-FBEB4C13476B}"/>
    <cellStyle name="40% - Accent5 5 5 2" xfId="2489" xr:uid="{CCB3D07A-873D-4A03-BD7A-0286121079CC}"/>
    <cellStyle name="40% - Accent5 5 6" xfId="2490" xr:uid="{63C7DC02-4466-4104-B3F6-C754CA93FD36}"/>
    <cellStyle name="40% - Accent5 5 6 2" xfId="2491" xr:uid="{DCC4D70A-BF95-440E-80D7-36E752C49E97}"/>
    <cellStyle name="40% - Accent5 5 7" xfId="2492" xr:uid="{E9C43CC5-4922-4210-8BDF-CFC3585B63D1}"/>
    <cellStyle name="40% - Accent5 5 7 2" xfId="2493" xr:uid="{8A817EC5-22DD-4D63-95B0-03E78D4A94B8}"/>
    <cellStyle name="40% - Accent5 5 8" xfId="2494" xr:uid="{9A4F19FE-9BD4-49C2-A870-C14EA732AE1F}"/>
    <cellStyle name="40% - Accent5 5 8 2" xfId="2495" xr:uid="{DDAFB3BD-CDB6-4D8D-BFE1-6826874C3D28}"/>
    <cellStyle name="40% - Accent5 5 9" xfId="2496" xr:uid="{AD705181-9A87-4D9C-9A32-8AED379D5D95}"/>
    <cellStyle name="40% - Accent5 5 9 2" xfId="2497" xr:uid="{DDCF4C15-A4A0-42A2-BB64-B3ABD9BD682A}"/>
    <cellStyle name="40% - Accent5 6" xfId="2498" xr:uid="{B4366524-78A3-4A52-AC8A-AFD08F629426}"/>
    <cellStyle name="40% - Accent5 6 2" xfId="2499" xr:uid="{632B23B1-6F5C-43AD-BF1E-7D45C47DF0B9}"/>
    <cellStyle name="40% - Accent5 6 2 2" xfId="2500" xr:uid="{8124CF88-8F51-497B-B9C0-CC7DDDD1E9E6}"/>
    <cellStyle name="40% - Accent5 6 2 2 2" xfId="2501" xr:uid="{B180E23B-3204-47C9-99E3-D7C28358BA89}"/>
    <cellStyle name="40% - Accent5 6 2 3" xfId="2502" xr:uid="{003B4BC9-06FC-4DDA-9A6A-9AE75C7FC96B}"/>
    <cellStyle name="40% - Accent5 6 3" xfId="2503" xr:uid="{75623F05-E4DD-4451-87E8-126669C65DD2}"/>
    <cellStyle name="40% - Accent5 6 3 2" xfId="2504" xr:uid="{77433786-8F6E-4716-9038-B48B87E4C252}"/>
    <cellStyle name="40% - Accent5 6 4" xfId="2505" xr:uid="{B2F44C5D-EA69-4977-AF1E-8B27B5CFA836}"/>
    <cellStyle name="40% - Accent5 7" xfId="2506" xr:uid="{34738D84-D9F5-44F7-9810-E3135961BF79}"/>
    <cellStyle name="40% - Accent5 7 2" xfId="2507" xr:uid="{4B6D0D36-CBB9-4B5A-B5E2-CB28E91AA3BB}"/>
    <cellStyle name="40% - Accent5 7 2 2" xfId="2508" xr:uid="{0036997C-01F7-4768-8680-8A1AC0231EB0}"/>
    <cellStyle name="40% - Accent5 7 3" xfId="2509" xr:uid="{47351ED1-0E8A-4460-84C8-A335CE8AD596}"/>
    <cellStyle name="40% - Accent5 8" xfId="2510" xr:uid="{26C4E66F-D596-4C40-BFCE-57939AFC6617}"/>
    <cellStyle name="40% - Accent5 8 2" xfId="2511" xr:uid="{E3123720-B72D-4BAC-8DF0-06452FED312C}"/>
    <cellStyle name="40% - Accent5 8 2 2" xfId="2512" xr:uid="{C72D2947-EC13-47E5-A34B-8BDDFB45CCD8}"/>
    <cellStyle name="40% - Accent5 8 3" xfId="2513" xr:uid="{D4E5ADEA-64DD-4317-96F3-F331FBB96A4F}"/>
    <cellStyle name="40% - Accent5 9" xfId="2514" xr:uid="{1A04138D-E662-4E0D-9222-2C51EBBA1090}"/>
    <cellStyle name="40% - Accent5 9 2" xfId="2515" xr:uid="{14F24741-6DB7-425D-BEB2-F16AD0492B50}"/>
    <cellStyle name="40% - Accent6 10" xfId="2516" xr:uid="{414F50C8-074C-475C-81A6-063B8E24CFDA}"/>
    <cellStyle name="40% - Accent6 10 2" xfId="2517" xr:uid="{469AC2D4-013D-4BFB-A9CC-BFDE6C614534}"/>
    <cellStyle name="40% - Accent6 11" xfId="2518" xr:uid="{143EE643-42CF-4473-83ED-A0969B3E2CA0}"/>
    <cellStyle name="40% - Accent6 11 2" xfId="2519" xr:uid="{90C333C0-1123-4347-A74A-A9EF53FC255B}"/>
    <cellStyle name="40% - Accent6 12" xfId="2520" xr:uid="{18181ACE-4CAA-4440-9CC6-0CB30AE295DA}"/>
    <cellStyle name="40% - Accent6 12 2" xfId="2521" xr:uid="{74386555-83C0-455F-887C-71C100C97B31}"/>
    <cellStyle name="40% - Accent6 13" xfId="2522" xr:uid="{41D10AE3-47E2-45FC-AF4A-CB1DAA37D2AE}"/>
    <cellStyle name="40% - Accent6 13 2" xfId="2523" xr:uid="{755B753C-8589-4252-8DA0-0D806965BA99}"/>
    <cellStyle name="40% - Accent6 14" xfId="2524" xr:uid="{4855AD4E-8747-48A9-9E15-D385A1BAD1D1}"/>
    <cellStyle name="40% - Accent6 14 2" xfId="2525" xr:uid="{0D3527C7-20E1-4F66-8FE0-196CC85D46AC}"/>
    <cellStyle name="40% - Accent6 15" xfId="2526" xr:uid="{C622B78D-A962-4EE9-A165-9FD06DEAD395}"/>
    <cellStyle name="40% - Accent6 16" xfId="2527" xr:uid="{9C78A538-A6C3-4D91-BD8F-CF607653A24E}"/>
    <cellStyle name="40% - Accent6 17" xfId="2528" xr:uid="{EC1E0D28-3BEF-456C-B788-2E9C99557A6B}"/>
    <cellStyle name="40% - Accent6 2" xfId="15" xr:uid="{25F10A73-ABE6-403F-B868-2BE0562BBB6D}"/>
    <cellStyle name="40% - Accent6 2 10" xfId="2530" xr:uid="{E3E121B1-AFF4-4BDB-8378-BF3D2836A55E}"/>
    <cellStyle name="40% - Accent6 2 10 2" xfId="2531" xr:uid="{487278FC-2FF1-450E-BEB4-44F39D53FA83}"/>
    <cellStyle name="40% - Accent6 2 11" xfId="2532" xr:uid="{5C785748-BE8F-4059-AB79-A8ADA4F3B71A}"/>
    <cellStyle name="40% - Accent6 2 12" xfId="2529" xr:uid="{A882FED0-CCED-4440-8C59-5347105ED632}"/>
    <cellStyle name="40% - Accent6 2 2" xfId="2533" xr:uid="{A91834CC-FE9A-43C8-A228-1F12B96E5E37}"/>
    <cellStyle name="40% - Accent6 2 2 10" xfId="2534" xr:uid="{103CE2FC-CA6D-4AA6-A26C-9DA808C2280D}"/>
    <cellStyle name="40% - Accent6 2 2 2" xfId="2535" xr:uid="{D2B72A98-BEFF-4FED-8831-15B12CD84B02}"/>
    <cellStyle name="40% - Accent6 2 2 2 2" xfId="2536" xr:uid="{695F668D-2900-4CA1-9CD1-92B694776AE8}"/>
    <cellStyle name="40% - Accent6 2 2 2 2 2" xfId="2537" xr:uid="{6191844E-A89A-47DC-A0FF-14788A849A6D}"/>
    <cellStyle name="40% - Accent6 2 2 2 3" xfId="2538" xr:uid="{D78660E3-B5E5-453D-8CE3-33CE1E444DB5}"/>
    <cellStyle name="40% - Accent6 2 2 3" xfId="2539" xr:uid="{5D40422C-1E31-4515-A69D-38E1F3B464AA}"/>
    <cellStyle name="40% - Accent6 2 2 3 2" xfId="2540" xr:uid="{02A9576B-DAAC-481C-B92E-55A6F2265864}"/>
    <cellStyle name="40% - Accent6 2 2 4" xfId="2541" xr:uid="{685BB9FF-D5D1-42A2-A4FC-8CA4BAD461C6}"/>
    <cellStyle name="40% - Accent6 2 2 4 2" xfId="2542" xr:uid="{521F1CA4-1EF8-4C1B-B9EF-A30BC7F00F6A}"/>
    <cellStyle name="40% - Accent6 2 2 5" xfId="2543" xr:uid="{C1C37EFF-2EF7-45DD-86F7-0F9FF9F6A1DE}"/>
    <cellStyle name="40% - Accent6 2 2 5 2" xfId="2544" xr:uid="{AF08D9EF-DB67-433F-9D83-C304E827AE88}"/>
    <cellStyle name="40% - Accent6 2 2 6" xfId="2545" xr:uid="{27C13259-4279-4D2F-BD6F-082868B1F58B}"/>
    <cellStyle name="40% - Accent6 2 2 6 2" xfId="2546" xr:uid="{22CD5305-B89D-4D44-8E03-D2D2C154C900}"/>
    <cellStyle name="40% - Accent6 2 2 7" xfId="2547" xr:uid="{D3F3FC3E-3D77-48E4-925E-B6513C4C8503}"/>
    <cellStyle name="40% - Accent6 2 2 7 2" xfId="2548" xr:uid="{AEEB8FF3-9C7A-47BB-9A03-608EDAB72B11}"/>
    <cellStyle name="40% - Accent6 2 2 8" xfId="2549" xr:uid="{8E8FD4E6-9235-4807-8824-B76DDFA05F40}"/>
    <cellStyle name="40% - Accent6 2 2 8 2" xfId="2550" xr:uid="{1E48C9C6-ACBA-4753-9A2C-E742D3C3C8C7}"/>
    <cellStyle name="40% - Accent6 2 2 9" xfId="2551" xr:uid="{3175F120-CD18-465D-B9BE-608C0D0C0505}"/>
    <cellStyle name="40% - Accent6 2 2 9 2" xfId="2552" xr:uid="{BE4E06BE-3CA1-469C-A0D2-1EB1A0903F46}"/>
    <cellStyle name="40% - Accent6 2 3" xfId="2553" xr:uid="{1D30C573-11D1-4CEF-BAB0-0B872C46D774}"/>
    <cellStyle name="40% - Accent6 2 3 2" xfId="2554" xr:uid="{878F1204-6230-48BE-A7A3-38F1CDBA0397}"/>
    <cellStyle name="40% - Accent6 2 3 2 2" xfId="2555" xr:uid="{EC9E93D2-729C-49DD-8D7D-50E80129D0D0}"/>
    <cellStyle name="40% - Accent6 2 3 3" xfId="2556" xr:uid="{EC5A83A2-3F61-4D17-9A24-749020C496C1}"/>
    <cellStyle name="40% - Accent6 2 4" xfId="2557" xr:uid="{F3170E37-3202-4B0A-825E-9D480A599611}"/>
    <cellStyle name="40% - Accent6 2 4 2" xfId="2558" xr:uid="{9CBE967B-85E5-4A8D-8896-BD5E6FC4D5FB}"/>
    <cellStyle name="40% - Accent6 2 5" xfId="2559" xr:uid="{18B1799E-0AE8-4B20-8DDA-DD6E920FC2AC}"/>
    <cellStyle name="40% - Accent6 2 5 2" xfId="2560" xr:uid="{DE8C7B86-5588-446B-B1FA-F570C9C06B54}"/>
    <cellStyle name="40% - Accent6 2 6" xfId="2561" xr:uid="{E5B351B9-622C-42B1-9D8D-D2F2CB19FFC4}"/>
    <cellStyle name="40% - Accent6 2 6 2" xfId="2562" xr:uid="{CD5503F8-E9C2-4CE7-95C2-CBDA523CB202}"/>
    <cellStyle name="40% - Accent6 2 7" xfId="2563" xr:uid="{832036C2-58F9-4952-AA84-F52FB7CEE063}"/>
    <cellStyle name="40% - Accent6 2 7 2" xfId="2564" xr:uid="{8C963E2F-CBF1-43C3-BF89-356FF031CABF}"/>
    <cellStyle name="40% - Accent6 2 8" xfId="2565" xr:uid="{51E04A4F-B6BB-452C-A1A4-36DA6367EA46}"/>
    <cellStyle name="40% - Accent6 2 8 2" xfId="2566" xr:uid="{E3D9DE3E-1993-461D-AD1A-76BA2933B833}"/>
    <cellStyle name="40% - Accent6 2 9" xfId="2567" xr:uid="{C2E1AF8E-E8A6-4BCE-A6CF-98A88D30742A}"/>
    <cellStyle name="40% - Accent6 2 9 2" xfId="2568" xr:uid="{5CF8D4F0-53A4-4939-A618-F08E2D3D299D}"/>
    <cellStyle name="40% - Accent6 3" xfId="2569" xr:uid="{ACA16803-04D8-4112-9EFB-ACEEDE57F8C6}"/>
    <cellStyle name="40% - Accent6 3 10" xfId="2570" xr:uid="{109566EC-3A00-4ABC-B275-EE6AD407DC08}"/>
    <cellStyle name="40% - Accent6 3 10 2" xfId="2571" xr:uid="{F5AEE5B7-56FD-4D1C-B262-6AA3D21D3BB0}"/>
    <cellStyle name="40% - Accent6 3 11" xfId="2572" xr:uid="{3734F570-10AA-4AC9-A5F3-069575CB1C77}"/>
    <cellStyle name="40% - Accent6 3 2" xfId="2573" xr:uid="{706B752D-71B2-4642-BB95-CD204F2302CF}"/>
    <cellStyle name="40% - Accent6 3 2 10" xfId="2574" xr:uid="{03831EE4-9642-4447-B5F1-088726B652BE}"/>
    <cellStyle name="40% - Accent6 3 2 2" xfId="2575" xr:uid="{AF14AE82-E4B9-456B-8D92-D2703C04D7FF}"/>
    <cellStyle name="40% - Accent6 3 2 2 2" xfId="2576" xr:uid="{DE48AEAF-7F41-4006-B5F5-CAD2C946BD08}"/>
    <cellStyle name="40% - Accent6 3 2 2 2 2" xfId="2577" xr:uid="{093B9C68-38D5-492F-93B1-78D73D51B649}"/>
    <cellStyle name="40% - Accent6 3 2 2 3" xfId="2578" xr:uid="{C65864DB-A8AA-4435-B2A6-2857880C258B}"/>
    <cellStyle name="40% - Accent6 3 2 3" xfId="2579" xr:uid="{7BDC9F4F-60CD-4DB1-AC6C-30DFEE43B5E7}"/>
    <cellStyle name="40% - Accent6 3 2 3 2" xfId="2580" xr:uid="{60DAA6C0-8A98-4ED5-A057-31072B40F031}"/>
    <cellStyle name="40% - Accent6 3 2 4" xfId="2581" xr:uid="{D9BF10D8-3D91-4991-99F0-CF17A2D1B9B5}"/>
    <cellStyle name="40% - Accent6 3 2 4 2" xfId="2582" xr:uid="{DE8543F2-52BC-4BAA-B78A-B34D4BE90EA1}"/>
    <cellStyle name="40% - Accent6 3 2 5" xfId="2583" xr:uid="{58820347-3B96-4F4F-BA32-935622F96306}"/>
    <cellStyle name="40% - Accent6 3 2 5 2" xfId="2584" xr:uid="{1B9F4358-1FED-43A8-A2C3-D3E03E141EB6}"/>
    <cellStyle name="40% - Accent6 3 2 6" xfId="2585" xr:uid="{B4A63A97-844C-4284-A0F9-07A3EB8BA400}"/>
    <cellStyle name="40% - Accent6 3 2 6 2" xfId="2586" xr:uid="{1D36DBE5-5287-48D2-897A-EA5E0D59084A}"/>
    <cellStyle name="40% - Accent6 3 2 7" xfId="2587" xr:uid="{C6A9CECA-1411-454A-AC9E-F4876EBF15CB}"/>
    <cellStyle name="40% - Accent6 3 2 7 2" xfId="2588" xr:uid="{F1AEFBDF-BA03-4979-AE1C-AAA9A7E0E558}"/>
    <cellStyle name="40% - Accent6 3 2 8" xfId="2589" xr:uid="{F1317885-9E8E-48E4-8099-1012A9F647D4}"/>
    <cellStyle name="40% - Accent6 3 2 8 2" xfId="2590" xr:uid="{5B7A8452-08E3-411A-AEB2-96703BC3B7CD}"/>
    <cellStyle name="40% - Accent6 3 2 9" xfId="2591" xr:uid="{4446D8C3-73A5-460D-9F13-2E2B793BEFAB}"/>
    <cellStyle name="40% - Accent6 3 2 9 2" xfId="2592" xr:uid="{12D6F052-865A-4052-BE8C-584BF0F802D8}"/>
    <cellStyle name="40% - Accent6 3 3" xfId="2593" xr:uid="{FE7A9BA8-E8B2-4A4A-A4A5-573A96E71D95}"/>
    <cellStyle name="40% - Accent6 3 3 2" xfId="2594" xr:uid="{3F14D117-F917-4AC5-AE1F-BAEE3D62AF0D}"/>
    <cellStyle name="40% - Accent6 3 3 2 2" xfId="2595" xr:uid="{E30E278B-F062-45E4-A741-A64E25C234B0}"/>
    <cellStyle name="40% - Accent6 3 3 3" xfId="2596" xr:uid="{C05C8BAD-9A19-49E0-8DA5-7FC3B0D35683}"/>
    <cellStyle name="40% - Accent6 3 4" xfId="2597" xr:uid="{5B89ADBF-6E8D-406A-B6DD-5C989D28E63A}"/>
    <cellStyle name="40% - Accent6 3 4 2" xfId="2598" xr:uid="{9B373663-2757-4A7E-BCBE-172187A602E1}"/>
    <cellStyle name="40% - Accent6 3 5" xfId="2599" xr:uid="{123AAA05-4077-410E-A435-16F97FF5D117}"/>
    <cellStyle name="40% - Accent6 3 5 2" xfId="2600" xr:uid="{C07FF80F-8DDD-42D6-8F26-567B8AE0BA07}"/>
    <cellStyle name="40% - Accent6 3 6" xfId="2601" xr:uid="{5742E7E3-9967-4592-BF83-5D8E67F6A6FA}"/>
    <cellStyle name="40% - Accent6 3 6 2" xfId="2602" xr:uid="{2C694ED0-118A-4617-AA60-27DD62D0F8DE}"/>
    <cellStyle name="40% - Accent6 3 7" xfId="2603" xr:uid="{4E326792-934C-423C-967B-F58A0D15DC57}"/>
    <cellStyle name="40% - Accent6 3 7 2" xfId="2604" xr:uid="{D40ECAEA-836E-42A4-9C87-7B80257EBB8A}"/>
    <cellStyle name="40% - Accent6 3 8" xfId="2605" xr:uid="{BF5A719F-4B8D-4FB0-8D7B-1B81C7C63EFA}"/>
    <cellStyle name="40% - Accent6 3 8 2" xfId="2606" xr:uid="{5B0F807B-9142-423C-A329-49F0560F5904}"/>
    <cellStyle name="40% - Accent6 3 9" xfId="2607" xr:uid="{63548017-F3D0-4AC2-98F0-861CFFD62A8B}"/>
    <cellStyle name="40% - Accent6 3 9 2" xfId="2608" xr:uid="{889AA545-375A-4193-A8F5-947BDE466421}"/>
    <cellStyle name="40% - Accent6 4" xfId="2609" xr:uid="{A6A9D210-37B7-433B-9711-CF59863A515B}"/>
    <cellStyle name="40% - Accent6 4 10" xfId="2610" xr:uid="{C85F9527-E920-4D03-98EE-D1DE3D8D2729}"/>
    <cellStyle name="40% - Accent6 4 10 2" xfId="2611" xr:uid="{C459EECE-6DEA-49D1-A54A-125A60181AD7}"/>
    <cellStyle name="40% - Accent6 4 11" xfId="2612" xr:uid="{F7102171-BE45-4689-B60D-2E749BE5A18F}"/>
    <cellStyle name="40% - Accent6 4 2" xfId="2613" xr:uid="{8BAEC47B-4238-471A-BFC2-C4161F2DB61E}"/>
    <cellStyle name="40% - Accent6 4 2 10" xfId="2614" xr:uid="{290DF9C6-7F18-4D5C-880A-A9C41D1AB48F}"/>
    <cellStyle name="40% - Accent6 4 2 2" xfId="2615" xr:uid="{14D231CD-76D8-4F3C-AFC8-F001F8CFDF0F}"/>
    <cellStyle name="40% - Accent6 4 2 2 2" xfId="2616" xr:uid="{A027C1AC-2DD4-4197-8E46-DFDC7409DC1D}"/>
    <cellStyle name="40% - Accent6 4 2 2 2 2" xfId="2617" xr:uid="{3A05C8B7-8E28-499D-91CD-14B7AABCDF18}"/>
    <cellStyle name="40% - Accent6 4 2 2 3" xfId="2618" xr:uid="{623AB27F-317D-4E29-AC18-6E5B8013CFAA}"/>
    <cellStyle name="40% - Accent6 4 2 3" xfId="2619" xr:uid="{B1F266AF-15DB-4022-9BD6-783E8538C48F}"/>
    <cellStyle name="40% - Accent6 4 2 3 2" xfId="2620" xr:uid="{5B389E9C-AF38-409F-B5F6-DD5B5DCD05AA}"/>
    <cellStyle name="40% - Accent6 4 2 4" xfId="2621" xr:uid="{85620E91-0633-4EA2-BF9C-03AA6B3DCDF8}"/>
    <cellStyle name="40% - Accent6 4 2 4 2" xfId="2622" xr:uid="{CB07D0A6-B757-4E5C-8BBC-8EB44D429FC5}"/>
    <cellStyle name="40% - Accent6 4 2 5" xfId="2623" xr:uid="{5EFD6B77-7911-4341-870A-067E016D4F83}"/>
    <cellStyle name="40% - Accent6 4 2 5 2" xfId="2624" xr:uid="{DB4AA360-767F-42F4-B23A-825C43CC3A98}"/>
    <cellStyle name="40% - Accent6 4 2 6" xfId="2625" xr:uid="{75211700-2CB3-4791-953D-E71AE7BA68D3}"/>
    <cellStyle name="40% - Accent6 4 2 6 2" xfId="2626" xr:uid="{08C01B8B-CBBC-4C90-9AFB-AF1E0AFF6EC6}"/>
    <cellStyle name="40% - Accent6 4 2 7" xfId="2627" xr:uid="{180194A4-C30C-4CD6-A8A6-DEC1AC1FDB7E}"/>
    <cellStyle name="40% - Accent6 4 2 7 2" xfId="2628" xr:uid="{5F759C42-0D27-4343-85EF-737C4C965C74}"/>
    <cellStyle name="40% - Accent6 4 2 8" xfId="2629" xr:uid="{1412A1F0-7F4D-4533-BBF2-DF533AB0806E}"/>
    <cellStyle name="40% - Accent6 4 2 8 2" xfId="2630" xr:uid="{DF77105A-2942-4B33-A0F8-D0F2DD5808A4}"/>
    <cellStyle name="40% - Accent6 4 2 9" xfId="2631" xr:uid="{FEA09608-8611-4BD9-AA83-AC1361121CB7}"/>
    <cellStyle name="40% - Accent6 4 2 9 2" xfId="2632" xr:uid="{6C0AF27E-4681-4ADC-8312-48CD5F12D59E}"/>
    <cellStyle name="40% - Accent6 4 3" xfId="2633" xr:uid="{E9EDA5A1-1371-497D-B939-43A2F8FC2655}"/>
    <cellStyle name="40% - Accent6 4 3 2" xfId="2634" xr:uid="{41A4058A-E119-40F5-9FB2-2C637B17559D}"/>
    <cellStyle name="40% - Accent6 4 3 2 2" xfId="2635" xr:uid="{CAA21821-D9CC-464C-9F62-376F7793348C}"/>
    <cellStyle name="40% - Accent6 4 3 3" xfId="2636" xr:uid="{7EE1590B-4A6E-4E24-B20D-7753BB5C8393}"/>
    <cellStyle name="40% - Accent6 4 4" xfId="2637" xr:uid="{D581D5C1-358C-49EA-B5D0-049644A180AF}"/>
    <cellStyle name="40% - Accent6 4 4 2" xfId="2638" xr:uid="{12817A30-7DDD-46B1-8AA7-2546198156BA}"/>
    <cellStyle name="40% - Accent6 4 5" xfId="2639" xr:uid="{A4D7D453-565C-4F0A-B256-721224AA3A75}"/>
    <cellStyle name="40% - Accent6 4 5 2" xfId="2640" xr:uid="{35A81801-5801-4DE1-A74E-A96DB08F57CE}"/>
    <cellStyle name="40% - Accent6 4 6" xfId="2641" xr:uid="{71015193-933C-4A00-83E6-3279C2F58F62}"/>
    <cellStyle name="40% - Accent6 4 6 2" xfId="2642" xr:uid="{E9C8FC8F-AE9D-4F95-AAE9-AD7851BC705D}"/>
    <cellStyle name="40% - Accent6 4 7" xfId="2643" xr:uid="{F9D21321-A1BF-417D-A2F6-01D62FC8BFDD}"/>
    <cellStyle name="40% - Accent6 4 7 2" xfId="2644" xr:uid="{B6B14149-7B21-4EA8-B081-AE2C9E224609}"/>
    <cellStyle name="40% - Accent6 4 8" xfId="2645" xr:uid="{4BE19ADA-A193-47A4-8D07-8077EC6442B9}"/>
    <cellStyle name="40% - Accent6 4 8 2" xfId="2646" xr:uid="{3A76C0D5-B2CC-478C-8F54-AFF724D9FE7B}"/>
    <cellStyle name="40% - Accent6 4 9" xfId="2647" xr:uid="{B179E4FA-EF2C-4FAC-9AFC-8A5A99B8BB92}"/>
    <cellStyle name="40% - Accent6 4 9 2" xfId="2648" xr:uid="{6B616D4A-8437-42F3-9BCD-279A1E5A6926}"/>
    <cellStyle name="40% - Accent6 5" xfId="2649" xr:uid="{756053E1-911B-4347-876A-4025EA0EB3D6}"/>
    <cellStyle name="40% - Accent6 5 10" xfId="2650" xr:uid="{F21C893A-10CC-49AB-8340-9C92B7EACF35}"/>
    <cellStyle name="40% - Accent6 5 10 2" xfId="2651" xr:uid="{C20C94DD-A06C-49B4-B908-9CCCFE49B296}"/>
    <cellStyle name="40% - Accent6 5 11" xfId="2652" xr:uid="{DF12A38C-CA4A-4375-B3D9-8AEF07222D3E}"/>
    <cellStyle name="40% - Accent6 5 2" xfId="2653" xr:uid="{B36D7975-E131-428E-95CB-F1F824C1B91E}"/>
    <cellStyle name="40% - Accent6 5 2 2" xfId="2654" xr:uid="{B07DABB9-9620-4DE8-B33A-F3AEB90B9C00}"/>
    <cellStyle name="40% - Accent6 5 2 2 2" xfId="2655" xr:uid="{B4F2748F-3122-4159-BDA4-2963BB5C2286}"/>
    <cellStyle name="40% - Accent6 5 2 3" xfId="2656" xr:uid="{886E5AEA-17CB-4DEA-AC9C-2E753E490606}"/>
    <cellStyle name="40% - Accent6 5 3" xfId="2657" xr:uid="{B66170E2-4939-4B40-8AB7-8F6B1B6224B4}"/>
    <cellStyle name="40% - Accent6 5 3 2" xfId="2658" xr:uid="{D4013908-4602-440D-9BC7-DBABFA4B678C}"/>
    <cellStyle name="40% - Accent6 5 3 2 2" xfId="2659" xr:uid="{9144576F-BA72-4BEB-8824-8322898114E4}"/>
    <cellStyle name="40% - Accent6 5 3 3" xfId="2660" xr:uid="{13367894-2AFF-4E15-949E-C382C1C56C89}"/>
    <cellStyle name="40% - Accent6 5 4" xfId="2661" xr:uid="{A155DC54-A69C-4090-B393-F45DB52C9EEE}"/>
    <cellStyle name="40% - Accent6 5 4 2" xfId="2662" xr:uid="{9174C039-F5EC-4E7C-A3E8-FD890EBAD7EB}"/>
    <cellStyle name="40% - Accent6 5 5" xfId="2663" xr:uid="{69B760AB-7992-46CF-BED3-EA421DC95B53}"/>
    <cellStyle name="40% - Accent6 5 5 2" xfId="2664" xr:uid="{011AC248-DF33-40A6-937C-7999FEBDD809}"/>
    <cellStyle name="40% - Accent6 5 6" xfId="2665" xr:uid="{DE20ADD4-D58E-4F39-A63E-608959220392}"/>
    <cellStyle name="40% - Accent6 5 6 2" xfId="2666" xr:uid="{3D8B366B-8D68-47D2-AB12-E5457E9D10B3}"/>
    <cellStyle name="40% - Accent6 5 7" xfId="2667" xr:uid="{40BB232B-0D64-467F-86CA-AEB872C138D7}"/>
    <cellStyle name="40% - Accent6 5 7 2" xfId="2668" xr:uid="{C41A90F6-C66C-4AFC-A6D9-5D2E32E06C55}"/>
    <cellStyle name="40% - Accent6 5 8" xfId="2669" xr:uid="{15C6EA8C-24DF-430F-A9F0-98D401A7C801}"/>
    <cellStyle name="40% - Accent6 5 8 2" xfId="2670" xr:uid="{2587551A-6520-411F-BB1C-21D87055DD19}"/>
    <cellStyle name="40% - Accent6 5 9" xfId="2671" xr:uid="{9C88BC12-F812-47F1-9387-9B60EC6A511C}"/>
    <cellStyle name="40% - Accent6 5 9 2" xfId="2672" xr:uid="{6B7D11D0-E021-406F-B906-D0A441E05E9C}"/>
    <cellStyle name="40% - Accent6 6" xfId="2673" xr:uid="{58239A9B-3747-4907-88B2-73B53456A2A7}"/>
    <cellStyle name="40% - Accent6 6 2" xfId="2674" xr:uid="{E68AA095-482B-4D97-BC6C-F2D3CDBC1BF3}"/>
    <cellStyle name="40% - Accent6 6 2 2" xfId="2675" xr:uid="{880D9E6C-33AD-4835-B27D-4993E40DFACB}"/>
    <cellStyle name="40% - Accent6 6 2 2 2" xfId="2676" xr:uid="{39004019-C8FA-49F2-ADC3-08D8532CCA73}"/>
    <cellStyle name="40% - Accent6 6 2 3" xfId="2677" xr:uid="{E7C42065-F213-4D7E-B816-312CFF28CFF1}"/>
    <cellStyle name="40% - Accent6 6 3" xfId="2678" xr:uid="{593150D5-0D2B-4C08-9BFA-3BBF7C52DB13}"/>
    <cellStyle name="40% - Accent6 6 3 2" xfId="2679" xr:uid="{C8BE8E11-623A-44E4-9E45-1FB1088613D1}"/>
    <cellStyle name="40% - Accent6 6 4" xfId="2680" xr:uid="{D74FB340-A153-4A89-9F2A-C924BD1E217F}"/>
    <cellStyle name="40% - Accent6 7" xfId="2681" xr:uid="{84ACF358-E8B8-4FD1-9FA1-F16B4D0131D1}"/>
    <cellStyle name="40% - Accent6 7 2" xfId="2682" xr:uid="{5C28DE21-9B2D-48B3-AA09-8E27A1CD00D5}"/>
    <cellStyle name="40% - Accent6 7 2 2" xfId="2683" xr:uid="{0DA74886-857C-4F56-A0A7-C7C5B43BD9BC}"/>
    <cellStyle name="40% - Accent6 7 3" xfId="2684" xr:uid="{BDFDB91E-EBD7-4B34-A43F-E5294D8A5615}"/>
    <cellStyle name="40% - Accent6 8" xfId="2685" xr:uid="{177F8142-97E9-4C01-8892-1731CC5271FD}"/>
    <cellStyle name="40% - Accent6 8 2" xfId="2686" xr:uid="{8CA85ECC-2133-447D-879E-9C8B2124407C}"/>
    <cellStyle name="40% - Accent6 8 2 2" xfId="2687" xr:uid="{05AB9E79-9205-4D18-B801-D04AA619DF04}"/>
    <cellStyle name="40% - Accent6 8 3" xfId="2688" xr:uid="{A1A9108E-2C33-4E63-966C-73DC1095691C}"/>
    <cellStyle name="40% - Accent6 9" xfId="2689" xr:uid="{463A6BE3-5D28-4B24-B30B-B3893C991DA9}"/>
    <cellStyle name="40% - Accent6 9 2" xfId="2690" xr:uid="{A21F970A-6BFF-49C3-826F-1B1E17F9AE81}"/>
    <cellStyle name="60% - Accent1 2" xfId="16" xr:uid="{F9D1E6CB-69A2-407D-90F3-472843BCCE1D}"/>
    <cellStyle name="60% - Accent1 2 2" xfId="2691" xr:uid="{6F0850EE-E6B7-4869-9578-A6FFF73655BD}"/>
    <cellStyle name="60% - Accent1 3" xfId="2692" xr:uid="{1F7178DE-6D33-4209-A959-7BD31944DCA4}"/>
    <cellStyle name="60% - Accent1 4" xfId="2693" xr:uid="{B467CAE3-B2B8-4DC6-A49A-D11AD4AEC8E8}"/>
    <cellStyle name="60% - Accent1 5" xfId="2694" xr:uid="{C20EAEAA-A573-4EBD-8D33-5BDB36BD8DCC}"/>
    <cellStyle name="60% - Accent2 2" xfId="17" xr:uid="{BB5ED409-CA2B-4AE0-9F45-065C787121CF}"/>
    <cellStyle name="60% - Accent2 2 2" xfId="2695" xr:uid="{2A41EC22-F528-487F-9C8D-84CCA48333F0}"/>
    <cellStyle name="60% - Accent2 3" xfId="2696" xr:uid="{7356777F-7DBA-43A3-A88F-C763869EB9AE}"/>
    <cellStyle name="60% - Accent2 4" xfId="2697" xr:uid="{EAA538F2-99DE-4980-90FC-F398240F21B5}"/>
    <cellStyle name="60% - Accent2 5" xfId="2698" xr:uid="{4CADA2C8-C1C3-4DDF-A02E-135BFF9DA8ED}"/>
    <cellStyle name="60% - Accent3 2" xfId="18" xr:uid="{953F541D-7369-429F-86E4-9F3F43B14064}"/>
    <cellStyle name="60% - Accent3 2 2" xfId="2699" xr:uid="{2A55C076-C446-48FF-9B19-A5C968272F01}"/>
    <cellStyle name="60% - Accent3 3" xfId="2700" xr:uid="{8CCA5397-818E-4B76-9A7A-729E364E00A2}"/>
    <cellStyle name="60% - Accent3 4" xfId="2701" xr:uid="{F39BDD73-4247-4FBE-AC15-4A245BCDA2B9}"/>
    <cellStyle name="60% - Accent3 5" xfId="2702" xr:uid="{31D6E988-E516-4225-9B2B-D11160BA2667}"/>
    <cellStyle name="60% - Accent4 2" xfId="19" xr:uid="{89A72DBB-98EC-46A4-B48E-6EC2480C9424}"/>
    <cellStyle name="60% - Accent4 2 2" xfId="2703" xr:uid="{DB63B084-ACB1-4C8A-A21A-644B5119E13E}"/>
    <cellStyle name="60% - Accent4 3" xfId="2704" xr:uid="{91AC8AFE-75D9-4A22-B451-BEDFBC51394E}"/>
    <cellStyle name="60% - Accent4 4" xfId="2705" xr:uid="{8CCD4C1F-B3D2-478E-96DF-EC217DC1B751}"/>
    <cellStyle name="60% - Accent4 5" xfId="2706" xr:uid="{1E4343EC-32D5-478B-94C7-3D3D1EF8365A}"/>
    <cellStyle name="60% - Accent5 2" xfId="20" xr:uid="{7D9A5BB7-5546-432A-A436-73C11312B94E}"/>
    <cellStyle name="60% - Accent5 2 2" xfId="2707" xr:uid="{C6FF1EE0-DD9D-41F1-B683-C386CD62D023}"/>
    <cellStyle name="60% - Accent5 3" xfId="2708" xr:uid="{0F4D01F2-8BB4-422C-9CC6-62575D6A0BA7}"/>
    <cellStyle name="60% - Accent5 4" xfId="2709" xr:uid="{67D6CDBB-FB56-411B-80CC-80F955180B29}"/>
    <cellStyle name="60% - Accent5 5" xfId="2710" xr:uid="{0C0B154F-D6B8-44B2-8CC5-A9A3EBC2E974}"/>
    <cellStyle name="60% - Accent6 2" xfId="21" xr:uid="{9B6CA861-0391-44EB-95C7-1BC54C5BE464}"/>
    <cellStyle name="60% - Accent6 2 2" xfId="2711" xr:uid="{FE3CA0E1-E6A3-4DAB-A2FF-8A37EBF7A3B5}"/>
    <cellStyle name="60% - Accent6 3" xfId="2712" xr:uid="{15C446DD-35FA-4275-B709-8CA4223A7767}"/>
    <cellStyle name="60% - Accent6 4" xfId="2713" xr:uid="{FCAFF290-A9DF-46C2-A048-77B93ED4C6CB}"/>
    <cellStyle name="60% - Accent6 5" xfId="2714" xr:uid="{E75BA233-EF64-4998-BB05-6D6D21D2863E}"/>
    <cellStyle name="Accent1 2" xfId="22" xr:uid="{173984FD-10EC-4277-95A5-02E606C823FC}"/>
    <cellStyle name="Accent1 2 2" xfId="2715" xr:uid="{CDA70F87-9A2C-46AC-A6CD-4ADF416D81ED}"/>
    <cellStyle name="Accent1 3" xfId="2716" xr:uid="{07D9AF34-997F-43EA-B430-F64A42C9E053}"/>
    <cellStyle name="Accent1 4" xfId="2717" xr:uid="{FF6FE431-6A56-4602-BC01-892B942AFA5E}"/>
    <cellStyle name="Accent1 5" xfId="2718" xr:uid="{3EED3AAB-97E4-4335-ABEE-18F53C6D7976}"/>
    <cellStyle name="Accent2 2" xfId="23" xr:uid="{00630633-6869-434B-B634-6B6B4A989127}"/>
    <cellStyle name="Accent2 2 2" xfId="2719" xr:uid="{DEFD000C-7C03-4282-8611-E577A5440748}"/>
    <cellStyle name="Accent2 3" xfId="2720" xr:uid="{B04B8311-E601-491F-93A2-7F3C8141A1D1}"/>
    <cellStyle name="Accent2 4" xfId="2721" xr:uid="{658F3FC9-0526-49CD-9E2D-88B9EE7C8D8D}"/>
    <cellStyle name="Accent2 5" xfId="2722" xr:uid="{9BC38523-0547-4091-834B-AEA9BA328B5D}"/>
    <cellStyle name="Accent3 2" xfId="24" xr:uid="{3329A993-2E62-44BE-868C-AD9E451D4814}"/>
    <cellStyle name="Accent3 2 2" xfId="2723" xr:uid="{097006B4-19DE-40F3-B406-71C4A12F1E88}"/>
    <cellStyle name="Accent3 3" xfId="2724" xr:uid="{572E697A-1136-4DC6-8308-6A5F4A3D082D}"/>
    <cellStyle name="Accent3 4" xfId="2725" xr:uid="{5F9B719D-E6F6-4EF2-9137-2CAA67199D19}"/>
    <cellStyle name="Accent3 5" xfId="2726" xr:uid="{905F68C9-AF3C-483B-AC06-0A1730D6F7E0}"/>
    <cellStyle name="Accent4 2" xfId="25" xr:uid="{6DF798E6-40D2-4DB7-A713-5C362BD8AE84}"/>
    <cellStyle name="Accent4 2 2" xfId="2727" xr:uid="{BAFFE354-3DCF-4ACA-B1BA-F6F5A98397CD}"/>
    <cellStyle name="Accent4 3" xfId="2728" xr:uid="{E65D0C56-ABD9-423D-A483-7B40D339524F}"/>
    <cellStyle name="Accent4 4" xfId="2729" xr:uid="{35DCD20B-8A6F-4D9B-B092-25F1FA9972F4}"/>
    <cellStyle name="Accent4 5" xfId="2730" xr:uid="{472DA676-45C5-41E2-A107-EC07197B4844}"/>
    <cellStyle name="Accent5 2" xfId="26" xr:uid="{ED654923-B31F-40A8-B3B2-AAE0BF554543}"/>
    <cellStyle name="Accent5 2 2" xfId="2731" xr:uid="{99D2B96E-3626-4204-B4FA-A0F9F831A7A4}"/>
    <cellStyle name="Accent5 3" xfId="2732" xr:uid="{21FE3FE5-E8DB-4142-A278-35D7AFEA4A57}"/>
    <cellStyle name="Accent5 4" xfId="2733" xr:uid="{06870156-50F0-4507-A970-4917019728E4}"/>
    <cellStyle name="Accent5 5" xfId="2734" xr:uid="{C02A1045-240B-4FC9-B357-47061478D917}"/>
    <cellStyle name="Accent6 2" xfId="27" xr:uid="{4B431AF4-DD94-4B47-A13F-E32549E6A163}"/>
    <cellStyle name="Accent6 2 2" xfId="2735" xr:uid="{1079EE93-9350-42C9-BE20-166A28B02295}"/>
    <cellStyle name="Accent6 3" xfId="2736" xr:uid="{EE2B9E00-55EC-4F0C-88BA-6D81038B959D}"/>
    <cellStyle name="Accent6 4" xfId="2737" xr:uid="{AA85A87D-EEC8-4EC9-B753-BFE8C26C61C6}"/>
    <cellStyle name="Accent6 5" xfId="2738" xr:uid="{49A885F8-32B3-42F8-95BC-91CF92F9EC3D}"/>
    <cellStyle name="Bad 2" xfId="28" xr:uid="{442C8E7F-9E2D-44D9-8923-002EC3289893}"/>
    <cellStyle name="Bad 2 2" xfId="2739" xr:uid="{AD45AFE6-0BCF-4118-BC71-C6CD1FA1E840}"/>
    <cellStyle name="Bad 3" xfId="2740" xr:uid="{18857E84-FE27-4DDF-91BE-F3B911D3B390}"/>
    <cellStyle name="Bad 4" xfId="2741" xr:uid="{4D462581-25FF-4DD2-8699-4B039C178026}"/>
    <cellStyle name="Bad 5" xfId="2742" xr:uid="{4B111A54-080E-456B-A252-B6E455268CCC}"/>
    <cellStyle name="blank" xfId="2743" xr:uid="{09CFB4E9-1F72-4229-AAB1-E523E4CC087B}"/>
    <cellStyle name="Calc Currency (0)" xfId="2744" xr:uid="{195ED20E-F88D-4586-AC68-B8EC9284A09B}"/>
    <cellStyle name="Calculation 10" xfId="6795" xr:uid="{0B74A748-FC10-4624-8E61-4978D9A22D37}"/>
    <cellStyle name="Calculation 10 2" xfId="7401" xr:uid="{322484F5-F65B-4BFD-8DB7-F8FCD2081A95}"/>
    <cellStyle name="Calculation 11" xfId="6872" xr:uid="{0B38073A-3ACF-4B80-BBD1-A678079827AC}"/>
    <cellStyle name="Calculation 11 2" xfId="7422" xr:uid="{47032DF0-A71B-49CF-A808-13B4A29C8720}"/>
    <cellStyle name="Calculation 12" xfId="6869" xr:uid="{E5092009-1552-4B00-9D8C-57CB61801238}"/>
    <cellStyle name="Calculation 12 2" xfId="7420" xr:uid="{9B6136FB-4FB3-422F-9559-DA0642978596}"/>
    <cellStyle name="Calculation 13" xfId="6892" xr:uid="{0D21E3D4-78F2-4E79-AF7C-4D557A5EF97F}"/>
    <cellStyle name="Calculation 2" xfId="29" xr:uid="{664AB26A-AEDD-4A07-8369-E915CC3865B9}"/>
    <cellStyle name="Calculation 2 2" xfId="2745" xr:uid="{A36ABDE6-56ED-4682-8427-6DD9AD313DB8}"/>
    <cellStyle name="Calculation 2 3" xfId="6570" xr:uid="{C803EE08-6939-4A1E-B118-12E23D118803}"/>
    <cellStyle name="Calculation 2 3 2" xfId="7209" xr:uid="{76043B46-AC13-4446-BFC7-8A58CA17B2D0}"/>
    <cellStyle name="Calculation 2 4" xfId="6672" xr:uid="{1DF148E1-699D-4660-B53A-3CF87C424BF0}"/>
    <cellStyle name="Calculation 2 4 2" xfId="7306" xr:uid="{53B3CBF6-F75A-4D82-8884-480AFB512BB7}"/>
    <cellStyle name="Calculation 2 5" xfId="6727" xr:uid="{4BCBBDAB-86ED-428B-9EFC-9FE44E94B50A}"/>
    <cellStyle name="Calculation 2 5 2" xfId="7353" xr:uid="{DDCA1F2D-1E48-4DDC-9558-FCDAC15C1B9C}"/>
    <cellStyle name="Calculation 2 6" xfId="6769" xr:uid="{690DF091-A084-4DAB-A18D-5D8999B856F1}"/>
    <cellStyle name="Calculation 2 6 2" xfId="7389" xr:uid="{2FA70251-3D5D-49DD-9303-E39C9E9AB728}"/>
    <cellStyle name="Calculation 2 7" xfId="6901" xr:uid="{8CA480A1-9C55-4407-A754-FFB41C2F2484}"/>
    <cellStyle name="Calculation 3" xfId="162" xr:uid="{02FBFDE3-89F8-4E32-A85D-0E0BDF3AB283}"/>
    <cellStyle name="Calculation 3 2" xfId="2746" xr:uid="{E21CE028-AD34-4031-A7CD-6BE4571885FC}"/>
    <cellStyle name="Calculation 3 3" xfId="6911" xr:uid="{6C0413DA-0244-4815-A42B-4745FC65FE82}"/>
    <cellStyle name="Calculation 4" xfId="329" xr:uid="{9CA6D390-C5DB-4B0A-862E-9B3002435903}"/>
    <cellStyle name="Calculation 4 2" xfId="2747" xr:uid="{1F035A42-E66F-442F-B49B-D75B8A141594}"/>
    <cellStyle name="Calculation 4 3" xfId="6924" xr:uid="{A9ECED76-3194-49B8-9CCE-122863F28E66}"/>
    <cellStyle name="Calculation 5" xfId="355" xr:uid="{F2D16571-44BA-4343-A846-C87314C25E19}"/>
    <cellStyle name="Calculation 5 2" xfId="2748" xr:uid="{8512455D-D694-412A-8DCC-467B1334D90C}"/>
    <cellStyle name="Calculation 5 2 2" xfId="6940" xr:uid="{42588274-7D5B-4BB9-AE44-A94FED00D421}"/>
    <cellStyle name="Calculation 5 3" xfId="6187" xr:uid="{31DC01C0-A40E-4E83-9691-75DD3A20F302}"/>
    <cellStyle name="Calculation 5 3 2" xfId="6970" xr:uid="{379E99E5-4A0E-4A2C-B136-DDFEBE2423F8}"/>
    <cellStyle name="Calculation 5 4" xfId="6218" xr:uid="{9ABB4781-0C1A-4345-A02E-059643A15389}"/>
    <cellStyle name="Calculation 5 4 2" xfId="6992" xr:uid="{209C0129-9B55-4CC3-8AA4-8623E6C4466F}"/>
    <cellStyle name="Calculation 5 5" xfId="6928" xr:uid="{EAABEF5E-747A-4D98-9614-1CB9E32EBE8E}"/>
    <cellStyle name="Calculation 6" xfId="2749" xr:uid="{52EE75CD-7307-440A-8C89-E95AF942B195}"/>
    <cellStyle name="Calculation 6 2" xfId="6188" xr:uid="{B1279E1F-95AA-4E24-8C54-0C73310B1AC7}"/>
    <cellStyle name="Calculation 6 2 2" xfId="6971" xr:uid="{48F59C5C-83D9-47C5-9A8C-644913FA1870}"/>
    <cellStyle name="Calculation 6 3" xfId="6217" xr:uid="{D998CA63-C11E-48F5-A4E6-AFB7BDD99DBE}"/>
    <cellStyle name="Calculation 6 3 2" xfId="6991" xr:uid="{33D3E226-9A22-413B-8C39-9B864ED7FB07}"/>
    <cellStyle name="Calculation 6 4" xfId="6941" xr:uid="{DA331A48-9DF2-483D-A32A-1395E9E55C4C}"/>
    <cellStyle name="Calculation 7" xfId="368" xr:uid="{BE84F7FA-E7CB-4FF2-BC2D-7A521A570DBD}"/>
    <cellStyle name="Calculation 7 2" xfId="6933" xr:uid="{93873655-4560-4826-8444-D3CCD56BFD51}"/>
    <cellStyle name="Calculation 8" xfId="6178" xr:uid="{64A364D5-559D-4512-9706-0E246BA54074}"/>
    <cellStyle name="Calculation 8 2" xfId="6965" xr:uid="{6DC54C96-41AE-4859-89F2-E4E0F5A818AE}"/>
    <cellStyle name="Calculation 9" xfId="6387" xr:uid="{3CC33D07-45A2-455D-8147-CCD2D61B7AB4}"/>
    <cellStyle name="Calculation 9 2" xfId="7090" xr:uid="{0480053C-A1F4-4354-914F-72A1371F6055}"/>
    <cellStyle name="Check Cell 2" xfId="30" xr:uid="{D65F4D2D-1637-4E2F-9B35-319A68E30D1E}"/>
    <cellStyle name="Check Cell 2 2" xfId="2750" xr:uid="{46E01CBA-20CD-4BDE-B7A3-54C1A1F152A5}"/>
    <cellStyle name="Check Cell 2 3" xfId="6571" xr:uid="{1051D2B1-2876-407E-9DD8-66B35F2739C4}"/>
    <cellStyle name="Check Cell 2 3 2" xfId="7210" xr:uid="{EEE35C48-E95A-4013-BBEE-A43AB3C80777}"/>
    <cellStyle name="Check Cell 2 4" xfId="6673" xr:uid="{5DDC73E8-80B7-4EF7-96C5-BF010EA26B18}"/>
    <cellStyle name="Check Cell 2 4 2" xfId="7307" xr:uid="{3FF68FFC-09D5-4ACC-A530-78ACD13922E6}"/>
    <cellStyle name="Check Cell 2 5" xfId="6728" xr:uid="{C11077DC-F0EA-46BF-A434-F2F04A3DA027}"/>
    <cellStyle name="Check Cell 2 5 2" xfId="7354" xr:uid="{7F5D9622-B8B7-4B31-B071-B518B444C72F}"/>
    <cellStyle name="Check Cell 2 6" xfId="6770" xr:uid="{6F18BDF3-7F04-4DC4-8509-9C108AA3F49D}"/>
    <cellStyle name="Check Cell 2 6 2" xfId="7390" xr:uid="{34599498-D4F4-45BF-9159-18CF76A159B4}"/>
    <cellStyle name="Check Cell 2 7" xfId="6902" xr:uid="{A10AB825-F700-4E51-BEE0-8BD37F43F043}"/>
    <cellStyle name="Check Cell 3" xfId="289" xr:uid="{BB052414-DFB3-4C51-A8CA-C0173F66F02B}"/>
    <cellStyle name="Check Cell 3 2" xfId="2751" xr:uid="{DC2463D7-91BB-467C-AB52-E15DFE5E7F7D}"/>
    <cellStyle name="Check Cell 3 3" xfId="6917" xr:uid="{32915BA3-C8AE-4D44-B6D3-C856B59AECB2}"/>
    <cellStyle name="Check Cell 4" xfId="2752" xr:uid="{83422980-CB48-444B-97A1-C009BAD4784E}"/>
    <cellStyle name="Check Cell 5" xfId="2753" xr:uid="{C16E44CF-49B4-4617-A773-44AC2E9F3656}"/>
    <cellStyle name="Check Cell 5 2" xfId="6942" xr:uid="{A091548A-672D-4EC0-851A-0EF2980626C8}"/>
    <cellStyle name="Check Cell 6" xfId="6839" xr:uid="{20C36D49-E673-476E-BD10-A9379DD91CE1}"/>
    <cellStyle name="CheckCell" xfId="2754" xr:uid="{8E9C0B5F-0988-48C3-B2B6-701F6A2BFC14}"/>
    <cellStyle name="Comma" xfId="1" builtinId="3"/>
    <cellStyle name="Comma [0] 2" xfId="229" xr:uid="{0FF3DBF1-FBB6-4811-BC1E-EB5D69F9151A}"/>
    <cellStyle name="Comma [0] 2 10" xfId="2756" xr:uid="{90C268B1-F425-49FB-AB61-C98608EA7A5D}"/>
    <cellStyle name="Comma [0] 2 2" xfId="257" xr:uid="{6E0B4F77-8584-40C2-93CD-5A97779A02FC}"/>
    <cellStyle name="Comma [0] 2 2 10" xfId="2757" xr:uid="{D064E88A-FCFD-4855-8942-2497CDCE769A}"/>
    <cellStyle name="Comma [0] 2 2 2" xfId="2758" xr:uid="{F9EC6E22-6714-4089-9B0B-49113853A04E}"/>
    <cellStyle name="Comma [0] 2 2 2 2" xfId="2759" xr:uid="{029636E5-72C1-4105-AC83-7E3E1CA11AB0}"/>
    <cellStyle name="Comma [0] 2 2 3" xfId="2760" xr:uid="{E9A9101A-71FA-46D6-8C79-18C401F9A84C}"/>
    <cellStyle name="Comma [0] 2 2 3 2" xfId="2761" xr:uid="{5B99FC85-81BD-4B71-8695-F82FD2F457DB}"/>
    <cellStyle name="Comma [0] 2 2 4" xfId="2762" xr:uid="{919239B4-38B4-4F32-9CC8-A3D31F7394A5}"/>
    <cellStyle name="Comma [0] 2 2 4 2" xfId="2763" xr:uid="{5740101B-174C-41CE-A2BC-715C1F741713}"/>
    <cellStyle name="Comma [0] 2 2 5" xfId="2764" xr:uid="{1FA4F1BD-F36B-444E-A190-2FFEDF664049}"/>
    <cellStyle name="Comma [0] 2 2 5 2" xfId="2765" xr:uid="{AFEA2A23-2C2A-452D-BCD7-DA6BE4C66811}"/>
    <cellStyle name="Comma [0] 2 2 6" xfId="2766" xr:uid="{AC130FC9-1CC8-45B7-A11D-3D18E602B57E}"/>
    <cellStyle name="Comma [0] 2 2 6 2" xfId="2767" xr:uid="{5691CE0E-B31A-4A1F-9FA7-5BC2ABB92815}"/>
    <cellStyle name="Comma [0] 2 2 7" xfId="2768" xr:uid="{B1F3C68D-53FA-429B-A9D8-EBFF6A429210}"/>
    <cellStyle name="Comma [0] 2 2 7 2" xfId="2769" xr:uid="{18E3BC47-8340-4044-AF73-8AF62FFE84CD}"/>
    <cellStyle name="Comma [0] 2 2 8" xfId="2770" xr:uid="{F88CB371-48D1-4BBF-BFED-9672DA162F41}"/>
    <cellStyle name="Comma [0] 2 2 8 2" xfId="2771" xr:uid="{40D38BED-F6F0-478C-83B1-3CB9D1FAC7D2}"/>
    <cellStyle name="Comma [0] 2 2 9" xfId="2772" xr:uid="{04706404-233F-4E5B-9259-8D51581C07DC}"/>
    <cellStyle name="Comma [0] 2 3" xfId="396" xr:uid="{415BA755-4E96-448B-861C-0CF5F19A3447}"/>
    <cellStyle name="Comma [0] 2 3 2" xfId="2774" xr:uid="{47C0E141-2227-43B1-A85D-DF1689DBC7FA}"/>
    <cellStyle name="Comma [0] 2 4" xfId="2775" xr:uid="{8A775B2D-94D2-4EB3-B816-137AEEF708C5}"/>
    <cellStyle name="Comma [0] 2 4 2" xfId="2776" xr:uid="{6717E851-1474-4D65-B858-77A8A38F6A96}"/>
    <cellStyle name="Comma [0] 2 5" xfId="2777" xr:uid="{B33A7694-1DE1-4BDA-87A8-B739376BA2EA}"/>
    <cellStyle name="Comma [0] 2 5 2" xfId="2778" xr:uid="{393680C4-0D6D-4BB7-B8C4-AC2C7583CDF6}"/>
    <cellStyle name="Comma [0] 2 6" xfId="2779" xr:uid="{CAE57DB9-D4C3-48F1-BEE9-0D0131A13E06}"/>
    <cellStyle name="Comma [0] 2 6 2" xfId="2780" xr:uid="{3CBBA843-BC44-4D02-9637-2307CCB5687C}"/>
    <cellStyle name="Comma [0] 2 7" xfId="2781" xr:uid="{353FA99B-D459-4FE6-A0D2-8E53A33A0EEF}"/>
    <cellStyle name="Comma [0] 2 7 2" xfId="2782" xr:uid="{ED491B24-2FE2-4717-B502-43FBC3ADF481}"/>
    <cellStyle name="Comma [0] 2 8" xfId="2783" xr:uid="{4F83395E-A4ED-456C-B401-9FB31DB1A173}"/>
    <cellStyle name="Comma [0] 2 8 2" xfId="2784" xr:uid="{F1A6F86D-6CCA-4DF3-9B43-6F476EC09099}"/>
    <cellStyle name="Comma [0] 2 9" xfId="2785" xr:uid="{D4A76565-1CE2-45C9-8DCF-2E65856C1D42}"/>
    <cellStyle name="Comma [0] 2 9 2" xfId="2786" xr:uid="{35E5202C-3EE5-4724-B4A7-83CE13C08F39}"/>
    <cellStyle name="Comma [0] 3" xfId="258" xr:uid="{745DDF89-851B-4559-85F1-2BFE67814066}"/>
    <cellStyle name="Comma 10" xfId="251" xr:uid="{D9D7B597-E279-4F66-9712-55D6813F2C28}"/>
    <cellStyle name="Comma 10 2" xfId="413" xr:uid="{6EA6CE42-DC0E-4115-A0D8-4E65FFC40542}"/>
    <cellStyle name="Comma 10 2 2" xfId="2790" xr:uid="{759B5D05-160A-47FA-807E-AA91B5DA6787}"/>
    <cellStyle name="Comma 10 2 2 2" xfId="2791" xr:uid="{DEE9678A-251A-4A85-A47F-E0B013B43318}"/>
    <cellStyle name="Comma 10 2 3" xfId="2792" xr:uid="{83898374-A248-4CCC-ADF3-6F560F42CF15}"/>
    <cellStyle name="Comma 10 2 5" xfId="272" xr:uid="{DFEAA1C9-7795-4666-A726-3993EA816701}"/>
    <cellStyle name="Comma 10 3" xfId="2793" xr:uid="{EDA1552D-259C-48FA-973D-F316188A482E}"/>
    <cellStyle name="Comma 10 4" xfId="2794" xr:uid="{FBDF8921-BB7B-484B-99A2-466FB272031E}"/>
    <cellStyle name="Comma 10 4 2" xfId="2795" xr:uid="{DF0E0ABD-845E-481C-B841-2DCBB69DF013}"/>
    <cellStyle name="Comma 10 5" xfId="2796" xr:uid="{8D423883-BF17-4348-ACF0-7B5194266520}"/>
    <cellStyle name="Comma 100" xfId="2797" xr:uid="{5ECA4103-F7D3-47FE-83D0-15D814981AEF}"/>
    <cellStyle name="Comma 101" xfId="2798" xr:uid="{9DB5729D-367B-4582-95C8-325A8F544EE8}"/>
    <cellStyle name="Comma 102" xfId="2799" xr:uid="{B99499D6-2A4E-4778-9D23-45F1FFB71344}"/>
    <cellStyle name="Comma 103" xfId="2800" xr:uid="{81F3929B-101B-4961-9293-7C567E1768BB}"/>
    <cellStyle name="Comma 104" xfId="2801" xr:uid="{6D3021DF-EA7D-499E-8C1C-F7B916993F2F}"/>
    <cellStyle name="Comma 105" xfId="2802" xr:uid="{09A43A87-EA52-4997-9E63-B50D969779A7}"/>
    <cellStyle name="Comma 106" xfId="2803" xr:uid="{3050E6B6-D441-46F3-A416-BBA0514B3AB2}"/>
    <cellStyle name="Comma 107" xfId="2804" xr:uid="{0F7556CB-02F6-43D0-9006-44111619AFD9}"/>
    <cellStyle name="Comma 108" xfId="2805" xr:uid="{E3B62F94-1BAA-40A9-B88E-5133B5B08A92}"/>
    <cellStyle name="Comma 109" xfId="2806" xr:uid="{354B4070-F8EF-48D5-AA8E-EE227DD7C1BA}"/>
    <cellStyle name="Comma 11" xfId="252" xr:uid="{8D9D08E6-DA8C-4286-9FCA-4FED65023051}"/>
    <cellStyle name="Comma 11 2" xfId="2808" xr:uid="{422B916D-8C50-40CA-AAC7-B7A0C2942B90}"/>
    <cellStyle name="Comma 11 2 2" xfId="2809" xr:uid="{A3249106-6E33-4140-B77E-9B7336E29C28}"/>
    <cellStyle name="Comma 11 2 2 2" xfId="2810" xr:uid="{D3733908-B50E-41B0-9956-EDDC1D216E51}"/>
    <cellStyle name="Comma 11 2 3" xfId="2811" xr:uid="{A4068542-5903-4425-95FD-D11E5E0C2F9E}"/>
    <cellStyle name="Comma 11 3" xfId="2812" xr:uid="{BE6A79E4-78D0-414B-A3B2-248342D9AC60}"/>
    <cellStyle name="Comma 11 3 2" xfId="2813" xr:uid="{DBFB40D1-E37E-4674-B655-26925EAD56D5}"/>
    <cellStyle name="Comma 11 3 2 2" xfId="2814" xr:uid="{64141B9E-A9A7-478D-A776-92DE7CA689B9}"/>
    <cellStyle name="Comma 11 3 3" xfId="2815" xr:uid="{B94D7941-B05B-4CA5-A1FD-ED415F2BB8DF}"/>
    <cellStyle name="Comma 11 4" xfId="2816" xr:uid="{91477F1B-1DB7-4963-B2C2-BDF43C53587B}"/>
    <cellStyle name="Comma 11 5" xfId="2817" xr:uid="{7D6328F6-1560-48AA-B155-7F49F981CD64}"/>
    <cellStyle name="Comma 11 5 2" xfId="2818" xr:uid="{DD140C33-D3CE-4714-9BC5-3F657C8D33A8}"/>
    <cellStyle name="Comma 11 6" xfId="2819" xr:uid="{D8BFDED5-88CB-49E2-BE02-14EAEF9CBCD4}"/>
    <cellStyle name="Comma 11 7" xfId="2820" xr:uid="{499A8C25-4221-42C9-94D1-680804E68726}"/>
    <cellStyle name="Comma 11 8" xfId="2807" xr:uid="{B8CF43D6-E57C-4382-AB1B-D54B7916AF2F}"/>
    <cellStyle name="Comma 110" xfId="2821" xr:uid="{A3334CCD-4DFD-4C68-8CA2-4AF79AED5E54}"/>
    <cellStyle name="Comma 111" xfId="2822" xr:uid="{FD15870B-86E2-47C9-809A-B1C107E96F2F}"/>
    <cellStyle name="Comma 112" xfId="2823" xr:uid="{B9CDEB56-4982-4684-8F21-C8E0AF1B522D}"/>
    <cellStyle name="Comma 113" xfId="2824" xr:uid="{0F68FD83-BEE7-4F60-897F-6019D622C98A}"/>
    <cellStyle name="Comma 114" xfId="2825" xr:uid="{60C0CE9D-8617-4CA3-849F-7A6EE11D7158}"/>
    <cellStyle name="Comma 115" xfId="2826" xr:uid="{23CECB33-C269-4064-9CBE-598D3DCD03C8}"/>
    <cellStyle name="Comma 116" xfId="2827" xr:uid="{D7BAF4EF-BA32-48FE-B221-54F36482AEC7}"/>
    <cellStyle name="Comma 117" xfId="2828" xr:uid="{D48A3716-B970-48F6-870B-F8617E89AAE4}"/>
    <cellStyle name="Comma 118" xfId="2829" xr:uid="{D19CFBFA-F955-4E63-ACE5-0F6DC5457307}"/>
    <cellStyle name="Comma 119" xfId="2830" xr:uid="{44D9343B-5AD0-47DD-8B8B-8FC834F8CA44}"/>
    <cellStyle name="Comma 12" xfId="253" xr:uid="{9F1521A2-461E-4E18-BA48-0CDFB162B0AF}"/>
    <cellStyle name="Comma 12 2" xfId="2832" xr:uid="{F0624764-8261-4522-920A-24CEE364CA02}"/>
    <cellStyle name="Comma 12 3" xfId="2833" xr:uid="{EC398556-F5A0-4970-97EF-CEE435569430}"/>
    <cellStyle name="Comma 12 3 2" xfId="2834" xr:uid="{9D650553-DBBC-4CF6-9A9C-ADE8C7A1C662}"/>
    <cellStyle name="Comma 12 4" xfId="2835" xr:uid="{3D60C5CE-C8B8-4613-9E6F-BE0560593988}"/>
    <cellStyle name="Comma 12 5" xfId="200" xr:uid="{75DECCA9-AE52-4EBD-BA34-E3586EF01A2E}"/>
    <cellStyle name="Comma 12 5 2" xfId="383" xr:uid="{402E68A6-7B9A-4265-9031-2246372E048A}"/>
    <cellStyle name="Comma 12 5 2 2" xfId="390" xr:uid="{B1033B89-4713-404D-9925-E7DD0946D3FD}"/>
    <cellStyle name="Comma 12 5 2 3" xfId="393" xr:uid="{6D4A93DF-CD36-4BF7-8C10-2A228AE27753}"/>
    <cellStyle name="Comma 120" xfId="2836" xr:uid="{519F0E05-833B-496E-B64F-079665607616}"/>
    <cellStyle name="Comma 121" xfId="2837" xr:uid="{6A8793D5-67AA-4C42-8B7F-93C27F54B3BA}"/>
    <cellStyle name="Comma 122" xfId="2838" xr:uid="{2156D5D1-B888-43BF-AB76-F2C7FF079508}"/>
    <cellStyle name="Comma 123" xfId="2839" xr:uid="{1501DFCC-77AF-4FF7-88AC-D3D57358D9FB}"/>
    <cellStyle name="Comma 124" xfId="2840" xr:uid="{9A9E0137-E429-4F62-AE7F-45B481289914}"/>
    <cellStyle name="Comma 125" xfId="2841" xr:uid="{C0C9D8EB-1F69-4E15-8D4C-E7907C5B4264}"/>
    <cellStyle name="Comma 126" xfId="2842" xr:uid="{BB3C69A1-2ED7-422C-9596-31E636384DB0}"/>
    <cellStyle name="Comma 127" xfId="2843" xr:uid="{946788CB-6808-49CB-B7B9-615D50F53665}"/>
    <cellStyle name="Comma 128" xfId="2844" xr:uid="{629036FE-0E21-4752-B3CB-D9A7A935BF5A}"/>
    <cellStyle name="Comma 129" xfId="2845" xr:uid="{AAC9F6AB-EA55-40BD-9CF6-A79FDD87B347}"/>
    <cellStyle name="Comma 13" xfId="299" xr:uid="{278C758E-850D-42D8-95EF-8C36A22E3B1E}"/>
    <cellStyle name="Comma 13 2" xfId="2846" xr:uid="{7B819D6F-50AF-4F13-921C-73BCAB5B166A}"/>
    <cellStyle name="Comma 130" xfId="2847" xr:uid="{8FC8F6E0-C226-4E5F-9160-72371A9B7364}"/>
    <cellStyle name="Comma 131" xfId="2848" xr:uid="{50B64EE8-70EB-422B-8FB6-E41A3ED1A016}"/>
    <cellStyle name="Comma 132" xfId="2849" xr:uid="{644C7B06-F65B-4055-B980-3A8E2AB3F85D}"/>
    <cellStyle name="Comma 133" xfId="2850" xr:uid="{6E7618CA-171F-414B-9FBF-BAF6E735929A}"/>
    <cellStyle name="Comma 134" xfId="2851" xr:uid="{414574A0-2AAD-4B9E-9E6D-006AB91F8FC8}"/>
    <cellStyle name="Comma 135" xfId="2852" xr:uid="{0672A465-EF73-4B14-943C-6DF644640FB0}"/>
    <cellStyle name="Comma 136" xfId="2853" xr:uid="{B53AD4B8-1390-41C8-AD8C-5D083980C2C0}"/>
    <cellStyle name="Comma 137" xfId="2854" xr:uid="{0209D963-43DA-43D8-AEB4-7D938A0E18B9}"/>
    <cellStyle name="Comma 138" xfId="2855" xr:uid="{CBE0E826-9A75-4E71-AD3D-B911541FABAD}"/>
    <cellStyle name="Comma 139" xfId="2856" xr:uid="{2DB83D2D-88E1-48B0-A23D-DC4AAA1AC19F}"/>
    <cellStyle name="Comma 14" xfId="231" xr:uid="{A50A6805-C58B-438C-94A2-D12E1EAC9C84}"/>
    <cellStyle name="Comma 14 2" xfId="2857" xr:uid="{B5D20DD3-2D89-4A3F-AE9D-89FA32F1158B}"/>
    <cellStyle name="Comma 140" xfId="2858" xr:uid="{ED8DA23F-88A2-492D-B741-E19676815179}"/>
    <cellStyle name="Comma 141" xfId="2859" xr:uid="{98557B85-AF4A-492C-BEF4-CD3BCEC15B16}"/>
    <cellStyle name="Comma 142" xfId="2860" xr:uid="{013AA04C-9650-47E8-A859-53FCE8C5AFD2}"/>
    <cellStyle name="Comma 143" xfId="2861" xr:uid="{4942E927-D945-4FC9-9B77-AB9D4C1E22FB}"/>
    <cellStyle name="Comma 144" xfId="2862" xr:uid="{3801D93F-7FB8-48F2-81EF-3B1464CC89B5}"/>
    <cellStyle name="Comma 145" xfId="2863" xr:uid="{53375219-C2E1-4B81-81BB-F84186809D26}"/>
    <cellStyle name="Comma 146" xfId="2864" xr:uid="{575F9F69-B089-47BC-876A-DF06FC97DEF4}"/>
    <cellStyle name="Comma 147" xfId="2865" xr:uid="{74C5F57D-E11C-4DA5-9C05-F2CA353949B3}"/>
    <cellStyle name="Comma 148" xfId="2866" xr:uid="{09F6031E-AF06-4773-A5FF-7BF103B87CD7}"/>
    <cellStyle name="Comma 149" xfId="2867" xr:uid="{E730C364-9850-4CDD-A8E8-3458402DCCD7}"/>
    <cellStyle name="Comma 15" xfId="300" xr:uid="{5B81B8BC-14B8-4BE0-854D-E75F541CD4F7}"/>
    <cellStyle name="Comma 15 2" xfId="2868" xr:uid="{83EFC92B-5010-4F2F-AF06-BDF53BD642C9}"/>
    <cellStyle name="Comma 150" xfId="2869" xr:uid="{B4FC82FF-E34A-4DB1-A1DD-44CD06AADD19}"/>
    <cellStyle name="Comma 151" xfId="2870" xr:uid="{B8524878-FEE4-4006-8B86-B9162735FCB4}"/>
    <cellStyle name="Comma 152" xfId="2871" xr:uid="{B1707C59-C241-4076-8AA7-B024E6AFA604}"/>
    <cellStyle name="Comma 153" xfId="2872" xr:uid="{E2D7360D-203E-4643-B012-B54C20353E31}"/>
    <cellStyle name="Comma 154" xfId="2873" xr:uid="{95DFAA54-F5AD-4C0D-BD78-CEE182768D3B}"/>
    <cellStyle name="Comma 155" xfId="2874" xr:uid="{5BD8982F-1541-419C-87B1-B10D4594FFAE}"/>
    <cellStyle name="Comma 156" xfId="2875" xr:uid="{7EA2EFE8-1C17-4A58-8622-94F2698DA7F3}"/>
    <cellStyle name="Comma 157" xfId="2876" xr:uid="{19E212A8-D7FB-41B5-807D-53F4BF61795E}"/>
    <cellStyle name="Comma 158" xfId="2877" xr:uid="{66DDD2C1-A409-41FF-86DE-AE7F679CB1C6}"/>
    <cellStyle name="Comma 159" xfId="2878" xr:uid="{C40B803B-FA75-4CF6-A77B-7093EFF6E4AD}"/>
    <cellStyle name="Comma 16" xfId="291" xr:uid="{198DD739-9404-4C24-BDCF-A3B988EBACC4}"/>
    <cellStyle name="Comma 16 2" xfId="2879" xr:uid="{5E0BC4E4-BD9C-4A2C-AF37-D75D54EA4C89}"/>
    <cellStyle name="Comma 160" xfId="2880" xr:uid="{9AD65FD8-615D-4D50-B83D-7CAE1BCA6640}"/>
    <cellStyle name="Comma 161" xfId="2881" xr:uid="{57FD2617-1B85-42BF-8C6D-91AE7DCCE02F}"/>
    <cellStyle name="Comma 162" xfId="2882" xr:uid="{2DF5C317-D8FE-404C-BE7F-5C0ECB6C9F79}"/>
    <cellStyle name="Comma 163" xfId="2883" xr:uid="{D2ECDDCA-7525-4B33-A28D-3A6585104FC9}"/>
    <cellStyle name="Comma 164" xfId="2884" xr:uid="{7F851090-77C1-4FFA-A820-BB353CE1A6AF}"/>
    <cellStyle name="Comma 165" xfId="2885" xr:uid="{77D23BC0-1850-4966-9F1F-C4DC2696A4AA}"/>
    <cellStyle name="Comma 166" xfId="2886" xr:uid="{4231C8BF-610E-48B7-B113-674DC08355BD}"/>
    <cellStyle name="Comma 167" xfId="2887" xr:uid="{DF4F0517-FFC7-4422-AC9F-F2E9D338D914}"/>
    <cellStyle name="Comma 168" xfId="2888" xr:uid="{167270D5-8C40-452F-A6A3-F7A8A2AF24BF}"/>
    <cellStyle name="Comma 169" xfId="2889" xr:uid="{344C51EA-5B2A-4805-9628-9512FA09D878}"/>
    <cellStyle name="Comma 17" xfId="278" xr:uid="{05A95D54-539B-4540-A6F0-D0B2177B5F0A}"/>
    <cellStyle name="Comma 17 2" xfId="2890" xr:uid="{C4A0CF8A-94E2-4A6E-8076-54467B1F0383}"/>
    <cellStyle name="Comma 170" xfId="2891" xr:uid="{01F5B843-6896-481D-8C18-F174883C1BF8}"/>
    <cellStyle name="Comma 171" xfId="2892" xr:uid="{DB11BBDC-63F5-479D-A226-7F7336D0A157}"/>
    <cellStyle name="Comma 172" xfId="2893" xr:uid="{28D18AF2-1282-4FED-A706-B4E6BFE97A95}"/>
    <cellStyle name="Comma 173" xfId="2894" xr:uid="{15D9B0FB-9027-4CA6-8C52-FB0B6EF33E70}"/>
    <cellStyle name="Comma 174" xfId="2895" xr:uid="{76492864-767F-4066-9FBD-4192A062E68F}"/>
    <cellStyle name="Comma 175" xfId="2896" xr:uid="{A28E5F41-21B8-4CF3-9DAE-4765275A41AC}"/>
    <cellStyle name="Comma 176" xfId="2897" xr:uid="{3287C991-9DBD-4E83-8E2D-1E2D7154D39C}"/>
    <cellStyle name="Comma 177" xfId="2898" xr:uid="{E507AC80-9018-4216-955E-1D81BB509B0D}"/>
    <cellStyle name="Comma 178" xfId="2899" xr:uid="{BDB79720-D2F8-4099-AF52-255C107C710B}"/>
    <cellStyle name="Comma 179" xfId="2900" xr:uid="{7599DBA2-27D4-4AAE-89EC-1436AC5B90D1}"/>
    <cellStyle name="Comma 18" xfId="240" xr:uid="{5CD197C5-D77E-4837-ABB3-522AE724E8F3}"/>
    <cellStyle name="Comma 18 2" xfId="2901" xr:uid="{DFD5C1AC-12A1-47AC-AC6F-278DFCD550FF}"/>
    <cellStyle name="Comma 180" xfId="2902" xr:uid="{4E0CC402-7D39-4E48-8470-ACE031638858}"/>
    <cellStyle name="Comma 181" xfId="2903" xr:uid="{145E1374-9EF9-4B81-9F03-13B412567C47}"/>
    <cellStyle name="Comma 182" xfId="2904" xr:uid="{4F36C7E9-8EB8-4F47-910E-05C084CD5228}"/>
    <cellStyle name="Comma 183" xfId="2905" xr:uid="{82D3A529-025C-40AE-8EB5-7418DAACA936}"/>
    <cellStyle name="Comma 184" xfId="2906" xr:uid="{6E62F0FA-0927-4371-8A9A-F10A5846AB87}"/>
    <cellStyle name="Comma 185" xfId="2907" xr:uid="{0F9CED5B-AC15-4BD7-B794-593E0453F4C8}"/>
    <cellStyle name="Comma 186" xfId="2908" xr:uid="{3E0A82F3-A396-4DD9-9EE0-1D147A54518F}"/>
    <cellStyle name="Comma 187" xfId="2909" xr:uid="{F4F058C5-6B6C-4233-9242-1E5B53A9B408}"/>
    <cellStyle name="Comma 188" xfId="2910" xr:uid="{5BF91E5C-997D-4BF4-9926-01CBB7160F15}"/>
    <cellStyle name="Comma 189" xfId="2911" xr:uid="{D2F59C88-C43B-4615-8784-337A630C37DD}"/>
    <cellStyle name="Comma 19" xfId="316" xr:uid="{71E71288-3D45-4C35-AF50-6BA27DEF27FC}"/>
    <cellStyle name="Comma 19 10" xfId="2912" xr:uid="{58D77690-C688-4152-9975-BF6E8DBA2487}"/>
    <cellStyle name="Comma 19 2" xfId="2913" xr:uid="{2C30803B-03FC-449E-8B4D-1BD4F004D1D4}"/>
    <cellStyle name="Comma 19 2 2" xfId="2914" xr:uid="{4F17125A-B0DC-47C0-B242-539817BD3003}"/>
    <cellStyle name="Comma 19 3" xfId="2915" xr:uid="{C5A50A58-1A72-41CA-9B3B-6B8717BC1BA2}"/>
    <cellStyle name="Comma 19 3 2" xfId="2916" xr:uid="{37680789-F663-4E68-9A2B-402021595195}"/>
    <cellStyle name="Comma 19 4" xfId="2917" xr:uid="{C652B868-241B-4046-96D6-472AA44B5416}"/>
    <cellStyle name="Comma 19 4 2" xfId="2918" xr:uid="{EDAADA68-40E0-485E-A908-6523160DB992}"/>
    <cellStyle name="Comma 19 5" xfId="2919" xr:uid="{40A8EF7D-69CA-4012-8CEA-98897173CDE1}"/>
    <cellStyle name="Comma 19 5 2" xfId="2920" xr:uid="{67AC7708-CA99-45E8-8C15-9BF695E46254}"/>
    <cellStyle name="Comma 19 6" xfId="2921" xr:uid="{CE7F6A98-F3C8-46C3-B15D-9C2EE23436B4}"/>
    <cellStyle name="Comma 19 6 2" xfId="2922" xr:uid="{5205D445-8FC1-43E4-BA6B-8902DF52DEB3}"/>
    <cellStyle name="Comma 19 7" xfId="2923" xr:uid="{9794EC3D-D267-40B4-BD30-E31B427B574F}"/>
    <cellStyle name="Comma 19 7 2" xfId="2924" xr:uid="{C8589AFF-B8B0-4D17-AA15-0FFBC791F202}"/>
    <cellStyle name="Comma 19 8" xfId="2925" xr:uid="{175F16A2-A146-4949-8602-73E00C507807}"/>
    <cellStyle name="Comma 19 8 2" xfId="2926" xr:uid="{997B0AC5-4DD4-4FDA-B087-C56D849854D6}"/>
    <cellStyle name="Comma 19 9" xfId="2927" xr:uid="{1A5D1896-9E35-4C3C-BE88-B95B68D22866}"/>
    <cellStyle name="Comma 190" xfId="2928" xr:uid="{703810B2-294B-492E-911E-E26EC0B5F3FE}"/>
    <cellStyle name="Comma 191" xfId="2929" xr:uid="{80893D30-1F19-4F90-B891-9521027A96DC}"/>
    <cellStyle name="Comma 192" xfId="2930" xr:uid="{3FC444B1-B079-4419-856A-38C20DE1FCE2}"/>
    <cellStyle name="Comma 193" xfId="2931" xr:uid="{E8132FF1-B8A5-4AD1-8608-727596C53807}"/>
    <cellStyle name="Comma 194" xfId="2932" xr:uid="{CA98E533-271C-4EAD-AB6B-BFA10E5195F1}"/>
    <cellStyle name="Comma 195" xfId="2933" xr:uid="{E8D4624C-821E-422A-B5F6-024C49B96DAD}"/>
    <cellStyle name="Comma 196" xfId="2934" xr:uid="{02363CED-4000-40E5-9006-8F941223656C}"/>
    <cellStyle name="Comma 197" xfId="2935" xr:uid="{9217C38F-E1D8-4E07-BA21-2C5A750BACB0}"/>
    <cellStyle name="Comma 198" xfId="2936" xr:uid="{361C6691-3C38-4129-83FE-EF86D1F8A11F}"/>
    <cellStyle name="Comma 199" xfId="2937" xr:uid="{66CA5FD6-A849-46B2-8854-8112EDF29147}"/>
    <cellStyle name="Comma 2" xfId="32" xr:uid="{DBFB91D1-0DEA-4CBC-AFCE-80EE8B961827}"/>
    <cellStyle name="Comma 2 2" xfId="152" xr:uid="{1BADEA0C-77A4-4F84-BF8F-AB016885DA2F}"/>
    <cellStyle name="Comma 2 2 2" xfId="195" xr:uid="{FF18658D-7BD8-48A6-884C-19E239D107D0}"/>
    <cellStyle name="Comma 2 2 2 2" xfId="322" xr:uid="{21CF8E8D-BC8A-49A2-8A64-D7D7968794D3}"/>
    <cellStyle name="Comma 2 2 3" xfId="308" xr:uid="{53EF58F9-8595-4CCD-B51B-F0EF92365D81}"/>
    <cellStyle name="Comma 2 2 4" xfId="338" xr:uid="{4A0BC5EA-2D59-4560-9B17-088A55A606B4}"/>
    <cellStyle name="Comma 2 9" xfId="415" xr:uid="{E54540EC-12DB-4F6D-8B8E-BA32C77527DE}"/>
    <cellStyle name="Comma 20" xfId="290" xr:uid="{3A47808F-5E7F-44D4-9DAE-5932109CC8B1}"/>
    <cellStyle name="Comma 20 2" xfId="2940" xr:uid="{26079B8F-1D0B-42B4-ABED-C88499017E23}"/>
    <cellStyle name="Comma 20 2 2" xfId="2941" xr:uid="{1C0911C9-0037-49E2-A468-D23ECBBDF4C8}"/>
    <cellStyle name="Comma 20 3" xfId="2942" xr:uid="{D8E68A56-B132-4AB3-A931-A269CCFBFCEF}"/>
    <cellStyle name="Comma 20 3 2" xfId="2943" xr:uid="{1110E666-21F7-44CF-9320-EDF884596DD4}"/>
    <cellStyle name="Comma 20 4" xfId="2944" xr:uid="{0EDDA198-1C0E-463D-B63B-A0B34381C920}"/>
    <cellStyle name="Comma 20 4 2" xfId="2945" xr:uid="{8E121CFC-D28D-4CED-91DD-65768A191BF8}"/>
    <cellStyle name="Comma 20 5" xfId="2946" xr:uid="{ADCAD831-C836-45E5-BEFC-32FAC58037FD}"/>
    <cellStyle name="Comma 20 5 2" xfId="2947" xr:uid="{D3C35CD0-4B48-4959-A533-6A152664DD48}"/>
    <cellStyle name="Comma 20 6" xfId="2948" xr:uid="{94538BCF-76A7-44AA-AB2B-1A1C5914435A}"/>
    <cellStyle name="Comma 20 6 2" xfId="2949" xr:uid="{2E68CDE8-6CB5-46D2-A8E1-CDE23D6222CB}"/>
    <cellStyle name="Comma 20 7" xfId="2950" xr:uid="{D74ECB13-6F5F-40D9-9C03-AC81E536F3A8}"/>
    <cellStyle name="Comma 20 7 2" xfId="2951" xr:uid="{7AB20AF2-1346-4E5A-80FC-CEB15B9649D8}"/>
    <cellStyle name="Comma 20 8" xfId="2952" xr:uid="{CAD6FCC7-655B-4FA3-BE3B-D56BE9C82631}"/>
    <cellStyle name="Comma 20 8 2" xfId="2953" xr:uid="{787F2332-2400-496D-81AE-AC5DD275C861}"/>
    <cellStyle name="Comma 20 9" xfId="2939" xr:uid="{09D03E73-0AAB-418E-85A0-A6946EBFACED}"/>
    <cellStyle name="Comma 200" xfId="2954" xr:uid="{4C10B477-3A95-474D-8453-B680A1E63BBE}"/>
    <cellStyle name="Comma 201" xfId="2955" xr:uid="{6BF74BEF-636D-427A-8C31-F99181BF0057}"/>
    <cellStyle name="Comma 202" xfId="2956" xr:uid="{313FE0D8-571B-4BA3-A53E-37DC49C5207A}"/>
    <cellStyle name="Comma 203" xfId="2957" xr:uid="{0FD38CB8-D76C-42AC-927C-FA641172480C}"/>
    <cellStyle name="Comma 204" xfId="2958" xr:uid="{4BC0EB91-AF4F-4AD6-B74F-6A5C21159283}"/>
    <cellStyle name="Comma 205" xfId="2959" xr:uid="{9AB549EE-B318-4EEA-A681-4BCE399A18ED}"/>
    <cellStyle name="Comma 206" xfId="2960" xr:uid="{7356BAA2-B3C5-4F5E-A7CE-A20A02D25C10}"/>
    <cellStyle name="Comma 207" xfId="2961" xr:uid="{9FE9C51B-B19D-4E5A-A9F7-4831A1C6DD0C}"/>
    <cellStyle name="Comma 208" xfId="2962" xr:uid="{CE88EFAD-FD2A-4D6C-9173-EBC9C2B81B12}"/>
    <cellStyle name="Comma 209" xfId="2963" xr:uid="{61AC5346-5F33-4D88-9180-D0D2ACE9449A}"/>
    <cellStyle name="Comma 21" xfId="244" xr:uid="{1C09F69F-1E32-4DE1-9FF8-4309670BC890}"/>
    <cellStyle name="Comma 21 2" xfId="2965" xr:uid="{79172A0B-EBF5-4B58-A321-3FB5B1FE3D4E}"/>
    <cellStyle name="Comma 21 2 2" xfId="2966" xr:uid="{AEFF64D9-9FB8-401C-95DA-9A0DB10A97A4}"/>
    <cellStyle name="Comma 21 3" xfId="2967" xr:uid="{AA356591-A85E-4FB1-BF6B-AA5896525D57}"/>
    <cellStyle name="Comma 21 3 2" xfId="2968" xr:uid="{D33E68B5-D736-4E25-9307-AABD42F9DF5C}"/>
    <cellStyle name="Comma 21 4" xfId="2969" xr:uid="{D41842D3-03A0-4413-82EF-26AD217FA90D}"/>
    <cellStyle name="Comma 21 4 2" xfId="2970" xr:uid="{C2D4E1E6-0F93-4DB7-93B6-05B4642F1981}"/>
    <cellStyle name="Comma 21 5" xfId="2971" xr:uid="{ABFFA95B-E52C-4DD3-9C45-A1218A6E0034}"/>
    <cellStyle name="Comma 21 5 2" xfId="2972" xr:uid="{9A0BC7F3-D029-46F0-BD39-7B0F3F8246B9}"/>
    <cellStyle name="Comma 21 6" xfId="2973" xr:uid="{43E90973-A3C7-43FB-9978-EDD9F24F7964}"/>
    <cellStyle name="Comma 21 6 2" xfId="2974" xr:uid="{9055F66E-14E2-4436-86D3-F169560272A4}"/>
    <cellStyle name="Comma 21 7" xfId="2975" xr:uid="{DAC0810A-C1F2-43FC-B313-EA2325568378}"/>
    <cellStyle name="Comma 21 7 2" xfId="2976" xr:uid="{EF9DA78A-0032-490E-B7F9-623EA7363234}"/>
    <cellStyle name="Comma 21 8" xfId="2977" xr:uid="{5A1EBA22-6D97-4828-A583-C773838DE627}"/>
    <cellStyle name="Comma 21 8 2" xfId="2978" xr:uid="{62F230CE-EC9C-4A79-9091-8E1546157BD0}"/>
    <cellStyle name="Comma 21 9" xfId="2979" xr:uid="{B1D17C9A-BC0C-420D-9B22-6D37E977CD8A}"/>
    <cellStyle name="Comma 210" xfId="2980" xr:uid="{83CBB957-0EE4-4D24-9626-D9B6030A7EBF}"/>
    <cellStyle name="Comma 211" xfId="2981" xr:uid="{B947C4A3-B81A-48C3-A5E6-64CA7F1CB46F}"/>
    <cellStyle name="Comma 212" xfId="2982" xr:uid="{540BCE37-30A9-492F-BC3C-2610534D7508}"/>
    <cellStyle name="Comma 213" xfId="2983" xr:uid="{48B50C11-0FD5-4D03-A701-B52DDCB49D24}"/>
    <cellStyle name="Comma 214" xfId="2984" xr:uid="{3FDE7902-37E2-4B85-A8E6-D1FFBE0F1024}"/>
    <cellStyle name="Comma 215" xfId="2985" xr:uid="{B78E911D-1AD2-4C4B-8844-D096AE18B2B6}"/>
    <cellStyle name="Comma 216" xfId="2986" xr:uid="{285D0A80-C0EF-4A34-A927-31CB0553F31F}"/>
    <cellStyle name="Comma 217" xfId="2987" xr:uid="{5DD42D9C-F241-4030-ADC7-BAF994692189}"/>
    <cellStyle name="Comma 218" xfId="2988" xr:uid="{AB6B0F84-BA84-4084-94CE-8BCCCDC794B5}"/>
    <cellStyle name="Comma 219" xfId="2989" xr:uid="{CCE0B01F-D9AD-47CB-9B2D-4EB5259F825D}"/>
    <cellStyle name="Comma 22" xfId="350" xr:uid="{5299FA20-DEF1-4E17-AE84-1DBF717B367D}"/>
    <cellStyle name="Comma 22 2" xfId="2990" xr:uid="{88E7EBB1-DF54-4001-A1EA-DF960F316709}"/>
    <cellStyle name="Comma 220" xfId="2991" xr:uid="{939C56AA-4FB0-4E84-B0B2-4286C34159BE}"/>
    <cellStyle name="Comma 221" xfId="2992" xr:uid="{E76B4C98-08D1-4D50-90C8-3854420670E2}"/>
    <cellStyle name="Comma 222" xfId="2993" xr:uid="{C9B9E0AF-E8A9-4F7A-AE76-C72B224EEE27}"/>
    <cellStyle name="Comma 223" xfId="2994" xr:uid="{8C6D8660-1EF3-470A-89AF-2A26EFFF025B}"/>
    <cellStyle name="Comma 224" xfId="2995" xr:uid="{8115A199-D62D-41D9-80D3-EB677A25AFD6}"/>
    <cellStyle name="Comma 225" xfId="2996" xr:uid="{37E470D1-C7BE-459E-8DA3-7DECB95A4AC8}"/>
    <cellStyle name="Comma 226" xfId="2997" xr:uid="{2DEF8AF2-5A27-468D-919B-9F73538CF6E8}"/>
    <cellStyle name="Comma 227" xfId="2998" xr:uid="{E49CFD00-3C6C-4BDC-BF10-0F525FCCB7F5}"/>
    <cellStyle name="Comma 228" xfId="2999" xr:uid="{5742974B-AEC4-44F8-BB35-C185C52D5F9C}"/>
    <cellStyle name="Comma 229" xfId="3000" xr:uid="{25EC635A-8614-40E8-8BA5-76B241B285A2}"/>
    <cellStyle name="Comma 23" xfId="371" xr:uid="{325F5FCB-892A-45BB-9BE9-A237E5D325FD}"/>
    <cellStyle name="Comma 23 2" xfId="3001" xr:uid="{8869CA19-FE03-4311-82E4-0F0B0B52C400}"/>
    <cellStyle name="Comma 230" xfId="3002" xr:uid="{7A8FE0D5-C138-42C3-BC58-1E4A579ED861}"/>
    <cellStyle name="Comma 231" xfId="3003" xr:uid="{95C86764-4F42-433B-90A1-D013E4671BBB}"/>
    <cellStyle name="Comma 232" xfId="3004" xr:uid="{17020464-206C-4CFE-8FA7-3FD388FCF6F1}"/>
    <cellStyle name="Comma 233" xfId="3005" xr:uid="{2818D528-C8B5-4736-AFFB-D1BEF31EE75D}"/>
    <cellStyle name="Comma 234" xfId="3006" xr:uid="{F50D9FC4-F1B9-4F82-B1A1-D0183BD1558D}"/>
    <cellStyle name="Comma 235" xfId="3007" xr:uid="{D206069B-1187-4F41-9C54-14A9686E60C9}"/>
    <cellStyle name="Comma 236" xfId="3008" xr:uid="{1AD55957-5348-455E-B628-9B851F6E111D}"/>
    <cellStyle name="Comma 237" xfId="3009" xr:uid="{C75EF723-3405-452B-A09F-4896C219BC4B}"/>
    <cellStyle name="Comma 238" xfId="3010" xr:uid="{D575FB3B-CBEB-4CA0-AD72-531EEB862D9C}"/>
    <cellStyle name="Comma 239" xfId="3011" xr:uid="{D6F2B8A9-74BA-4046-9AA1-873C724A0308}"/>
    <cellStyle name="Comma 24" xfId="375" xr:uid="{F41F4E73-10A5-42FA-BE52-D453A2F5B219}"/>
    <cellStyle name="Comma 24 2" xfId="3012" xr:uid="{7C756B87-0605-4F25-A0D3-0E87FC69E662}"/>
    <cellStyle name="Comma 240" xfId="3013" xr:uid="{F9178576-7523-4D35-9335-B3E7D1B497E9}"/>
    <cellStyle name="Comma 241" xfId="3014" xr:uid="{602CC243-33B9-4518-A9C8-7DDA30ED87FD}"/>
    <cellStyle name="Comma 242" xfId="3015" xr:uid="{3E0D3BCD-A38F-4D41-8A94-D3CB71163402}"/>
    <cellStyle name="Comma 243" xfId="3016" xr:uid="{5FD3666D-CFD7-4DCA-88D6-173EF8D8FE98}"/>
    <cellStyle name="Comma 244" xfId="3017" xr:uid="{B85DD656-3925-4F5A-9FAF-69C320E3A7E9}"/>
    <cellStyle name="Comma 245" xfId="3018" xr:uid="{E13DDDC1-846A-47C2-A4C5-A449025302BB}"/>
    <cellStyle name="Comma 246" xfId="3019" xr:uid="{47DA2FF0-07F1-4BA7-BE12-549CBAE51E7F}"/>
    <cellStyle name="Comma 247" xfId="3020" xr:uid="{51D291E2-2EE5-41FA-BC3E-2CFE3150E481}"/>
    <cellStyle name="Comma 248" xfId="3021" xr:uid="{E705494B-238F-4536-9301-A543E570329E}"/>
    <cellStyle name="Comma 249" xfId="3022" xr:uid="{0B6C5834-8554-4B09-BE22-98CF24F2B98C}"/>
    <cellStyle name="Comma 25" xfId="341" xr:uid="{92431CC1-4013-43A9-97A1-6FB1CB08D624}"/>
    <cellStyle name="Comma 25 2" xfId="3023" xr:uid="{B008AF50-265D-492D-854E-66E325A0E254}"/>
    <cellStyle name="Comma 250" xfId="3024" xr:uid="{0974A48E-46B4-471D-9861-1CD2285268F5}"/>
    <cellStyle name="Comma 251" xfId="3025" xr:uid="{D1DEF056-914A-4D40-B2BA-07D35EC73AE4}"/>
    <cellStyle name="Comma 252" xfId="3026" xr:uid="{AE0E4056-535C-4D3F-AF81-2B23AD1BAC28}"/>
    <cellStyle name="Comma 253" xfId="3027" xr:uid="{6E090CB2-799B-4D99-91C1-EBA8E96A6123}"/>
    <cellStyle name="Comma 254" xfId="3028" xr:uid="{35202EE7-D52B-4423-8CC4-259544797FDD}"/>
    <cellStyle name="Comma 255" xfId="3029" xr:uid="{AD0D406B-A608-407D-9C75-A88169C9CCA5}"/>
    <cellStyle name="Comma 256" xfId="3030" xr:uid="{A858BA61-DB22-4BBF-A605-C807C98235A8}"/>
    <cellStyle name="Comma 257" xfId="3031" xr:uid="{91F1A123-DAC2-4B16-B7EA-9DA3D1539CE9}"/>
    <cellStyle name="Comma 258" xfId="3032" xr:uid="{C8BC5531-6910-4B00-BCA6-8ED0F0648F44}"/>
    <cellStyle name="Comma 259" xfId="3033" xr:uid="{A44D9943-F57C-42CC-A7BF-C0FD3D2C48B4}"/>
    <cellStyle name="Comma 26" xfId="238" xr:uid="{9A64E8BF-FDEF-4BF1-A069-9FD255AD575F}"/>
    <cellStyle name="Comma 26 2" xfId="3034" xr:uid="{E5127DCD-C065-4E5A-895B-E3A2866A0348}"/>
    <cellStyle name="Comma 260" xfId="3035" xr:uid="{45610695-3A77-4238-BECA-32D750B46B0E}"/>
    <cellStyle name="Comma 261" xfId="3036" xr:uid="{EAC2F702-1A5E-4E4D-910D-C67EE1862793}"/>
    <cellStyle name="Comma 262" xfId="3037" xr:uid="{438C096E-2D6E-4725-858D-284D4AD825E4}"/>
    <cellStyle name="Comma 263" xfId="3038" xr:uid="{5943EC8A-9C00-4B27-8114-318B2619AC3D}"/>
    <cellStyle name="Comma 264" xfId="3039" xr:uid="{D5BAC66B-48B8-450E-A52C-6BFEED5993D0}"/>
    <cellStyle name="Comma 265" xfId="3040" xr:uid="{1AE02567-9538-486C-82E5-E3062AD77318}"/>
    <cellStyle name="Comma 266" xfId="3041" xr:uid="{C914C308-286F-4A03-BA73-134EBED3A248}"/>
    <cellStyle name="Comma 267" xfId="3042" xr:uid="{6EC6B2AA-068A-41F9-89BD-170ED8DAD2A5}"/>
    <cellStyle name="Comma 268" xfId="3043" xr:uid="{F6B11CAE-0B4E-49DB-AD7D-53FF52165A02}"/>
    <cellStyle name="Comma 269" xfId="3044" xr:uid="{873B4FA0-8873-4A9D-8AB2-7C0E647014BF}"/>
    <cellStyle name="Comma 27" xfId="242" xr:uid="{94193B34-989E-49B9-B373-512DB2963C87}"/>
    <cellStyle name="Comma 27 2" xfId="3045" xr:uid="{77C22FCA-91FE-4EED-AC7B-4752F617C721}"/>
    <cellStyle name="Comma 270" xfId="3046" xr:uid="{601C3427-E05A-4E99-9352-491008A854CF}"/>
    <cellStyle name="Comma 271" xfId="3047" xr:uid="{B52EADF9-98EA-4074-A810-34F5CFF5C1DB}"/>
    <cellStyle name="Comma 272" xfId="3048" xr:uid="{F37CADC2-DA03-4DE1-962C-0CF764393CAD}"/>
    <cellStyle name="Comma 273" xfId="3049" xr:uid="{764DB9DE-F270-490D-B7B5-A6BA8861618D}"/>
    <cellStyle name="Comma 274" xfId="3050" xr:uid="{E4190CA3-E0A3-41EB-B483-2AC3FFBEE6BC}"/>
    <cellStyle name="Comma 275" xfId="3051" xr:uid="{37F805A6-BF4A-4B30-A746-53494A14B47F}"/>
    <cellStyle name="Comma 276" xfId="3052" xr:uid="{DE3426CC-FA55-40F3-BC95-49CFA78BA559}"/>
    <cellStyle name="Comma 277" xfId="3053" xr:uid="{410768B3-9D1E-45AA-8069-E8D75C816FB8}"/>
    <cellStyle name="Comma 278" xfId="3054" xr:uid="{24D048AC-083B-4A62-8B48-B68A953E8A5C}"/>
    <cellStyle name="Comma 279" xfId="3055" xr:uid="{2B846617-751B-4C18-B57A-22C3B1D4F31B}"/>
    <cellStyle name="Comma 28" xfId="153" xr:uid="{DC4090CF-6193-4A88-8539-6FF48921E4DB}"/>
    <cellStyle name="Comma 28 2" xfId="3056" xr:uid="{A13F9A69-C930-406A-B530-C66F6933D448}"/>
    <cellStyle name="Comma 280" xfId="3057" xr:uid="{0F443B38-3DB7-43F4-A325-AE1276518525}"/>
    <cellStyle name="Comma 281" xfId="3058" xr:uid="{D5B622CD-3253-45B4-9496-8CE935DEE289}"/>
    <cellStyle name="Comma 282" xfId="3059" xr:uid="{2CC75263-B99E-4292-983E-7599025B2D5D}"/>
    <cellStyle name="Comma 283" xfId="3060" xr:uid="{B09F64FA-BD64-404D-BDE0-549DD4C13E3A}"/>
    <cellStyle name="Comma 284" xfId="3061" xr:uid="{EE823856-277B-4A2C-809F-CF55659B3F35}"/>
    <cellStyle name="Comma 285" xfId="3062" xr:uid="{FD2A4E1A-B8A7-41D4-8239-5C4E2A2AD945}"/>
    <cellStyle name="Comma 286" xfId="3063" xr:uid="{B3A3918B-1C29-4E7F-B307-69349AB931B9}"/>
    <cellStyle name="Comma 287" xfId="3064" xr:uid="{165D4A8A-3AAA-42AE-8614-74C9DB49F101}"/>
    <cellStyle name="Comma 288" xfId="3065" xr:uid="{1C853450-E3FD-446C-9512-75F343088744}"/>
    <cellStyle name="Comma 289" xfId="3066" xr:uid="{7B681205-3956-4535-B121-D94A40FC45A9}"/>
    <cellStyle name="Comma 29" xfId="364" xr:uid="{D67664BB-594E-49F6-8AB7-E6F89CED91E3}"/>
    <cellStyle name="Comma 29 2" xfId="3067" xr:uid="{909EDC70-FDBE-48EE-8376-39FD03E66E95}"/>
    <cellStyle name="Comma 290" xfId="3068" xr:uid="{82F0E504-B421-4947-B223-9A7FDA6F0FA7}"/>
    <cellStyle name="Comma 291" xfId="3069" xr:uid="{24E425C6-42E9-45B5-94D3-2DDB43537B27}"/>
    <cellStyle name="Comma 292" xfId="3070" xr:uid="{B75D431E-EC14-430C-9985-06B5C9492DD0}"/>
    <cellStyle name="Comma 293" xfId="3071" xr:uid="{C617C228-DE7C-4774-BC9F-30A91ECC88B2}"/>
    <cellStyle name="Comma 294" xfId="3072" xr:uid="{4B095E03-B262-44D1-A768-546049E6F3EC}"/>
    <cellStyle name="Comma 295" xfId="3073" xr:uid="{DDB85A42-FE53-4B53-B09F-A83CBDA5CF42}"/>
    <cellStyle name="Comma 296" xfId="3074" xr:uid="{A8C9291A-564C-4C79-A898-678D4DE4CFAC}"/>
    <cellStyle name="Comma 297" xfId="3075" xr:uid="{7F5E583F-FA80-46CC-A8FA-1D82B1401B04}"/>
    <cellStyle name="Comma 298" xfId="3076" xr:uid="{85252834-C747-4A9F-B59E-2D415D592DC8}"/>
    <cellStyle name="Comma 299" xfId="3077" xr:uid="{68EA09E7-FEB8-4F5C-9398-58E24F5DD31A}"/>
    <cellStyle name="Comma 3" xfId="54" xr:uid="{99D9E778-2D7B-4A2A-8659-B41012C8AF6D}"/>
    <cellStyle name="Comma 3 2" xfId="58" xr:uid="{1E89D9C4-227A-4152-96C9-462B59A186AD}"/>
    <cellStyle name="Comma 3 2 2" xfId="88" xr:uid="{DD652073-29B3-493C-989A-8431923F2A4B}"/>
    <cellStyle name="Comma 3 2 2 2" xfId="3078" xr:uid="{7A1B98A2-0524-49E4-9C0F-C7CDC3112B95}"/>
    <cellStyle name="Comma 30" xfId="428" xr:uid="{7D4F2484-7FBB-44CC-8F58-2FA717459A6B}"/>
    <cellStyle name="Comma 30 2" xfId="3079" xr:uid="{65308619-DCA5-4A8E-BFE9-8CFF418B1921}"/>
    <cellStyle name="Comma 300" xfId="3080" xr:uid="{26173D2C-5375-4E4C-BA24-A45A71F14E6C}"/>
    <cellStyle name="Comma 301" xfId="3081" xr:uid="{74D9DE37-357B-4146-BB2D-66D3686E0302}"/>
    <cellStyle name="Comma 302" xfId="3082" xr:uid="{734411EA-4779-46DE-B9EE-F2734E0283BB}"/>
    <cellStyle name="Comma 303" xfId="3083" xr:uid="{CFB33F92-09A5-4BDA-9676-51E9FDCAC9F6}"/>
    <cellStyle name="Comma 304" xfId="3084" xr:uid="{8D1238B3-0637-42CB-957F-D8C6FE1AB4D5}"/>
    <cellStyle name="Comma 305" xfId="3085" xr:uid="{BEE8502A-A808-42A6-AED3-D779811D0C91}"/>
    <cellStyle name="Comma 306" xfId="3086" xr:uid="{E08FFE71-6EEA-47D4-B63D-96C23D0A8511}"/>
    <cellStyle name="Comma 307" xfId="3087" xr:uid="{F7C310F5-34D8-455A-8216-2F2EB9C326EC}"/>
    <cellStyle name="Comma 308" xfId="3088" xr:uid="{542F0F88-2758-426B-B6DC-678FF09DE00A}"/>
    <cellStyle name="Comma 309" xfId="3089" xr:uid="{2838800A-9A97-459D-A239-32B65BECFCDD}"/>
    <cellStyle name="Comma 31" xfId="297" xr:uid="{ABB5DDA3-DFC0-4982-A4FD-B7B5169F6499}"/>
    <cellStyle name="Comma 31 2" xfId="3090" xr:uid="{FD7AF25C-8844-4607-8FF5-6D7D353475BB}"/>
    <cellStyle name="Comma 310" xfId="3091" xr:uid="{F5369F78-F39E-44E5-8165-1182AC3590F1}"/>
    <cellStyle name="Comma 311" xfId="3092" xr:uid="{C45A9E81-7A97-4CDB-B313-33D1BE9E44F7}"/>
    <cellStyle name="Comma 312" xfId="3093" xr:uid="{2B1EF7D0-0FAC-4BF5-86F6-1A42080008AA}"/>
    <cellStyle name="Comma 313" xfId="3094" xr:uid="{4B701826-9E56-44B8-88FC-41ECB6907FC1}"/>
    <cellStyle name="Comma 314" xfId="3095" xr:uid="{88801EE2-50FD-4E40-96BE-4C8B3E8E3949}"/>
    <cellStyle name="Comma 315" xfId="3096" xr:uid="{95E627FA-63CC-4E36-AF29-68FE8730A6FA}"/>
    <cellStyle name="Comma 316" xfId="3097" xr:uid="{D1C24806-E94A-4507-BB0E-780E56EA67CB}"/>
    <cellStyle name="Comma 317" xfId="3098" xr:uid="{703849A3-2344-4824-BF39-F7E50594F3D3}"/>
    <cellStyle name="Comma 318" xfId="3099" xr:uid="{E079E1EC-DE0D-4933-AF98-6F619781366B}"/>
    <cellStyle name="Comma 319" xfId="3100" xr:uid="{D7D9FCEB-9FFE-40AE-BC56-C9E8AF691DDA}"/>
    <cellStyle name="Comma 32" xfId="3101" xr:uid="{24E6309D-A421-4290-8E39-F7B4F7D76550}"/>
    <cellStyle name="Comma 320" xfId="3102" xr:uid="{93BE717B-26B8-4090-9B87-3AFAB769900D}"/>
    <cellStyle name="Comma 321" xfId="3103" xr:uid="{7F499140-3B52-4D47-AAFA-F1912E5881F8}"/>
    <cellStyle name="Comma 322" xfId="3104" xr:uid="{6FC90345-3DED-46F9-9574-76E86BDA39A9}"/>
    <cellStyle name="Comma 323" xfId="3105" xr:uid="{47B160CE-D1C3-437D-BFB0-9A249AC00996}"/>
    <cellStyle name="Comma 324" xfId="3106" xr:uid="{21212D68-A9F4-41AB-AB98-0E46C770CD8A}"/>
    <cellStyle name="Comma 325" xfId="3107" xr:uid="{330409FF-61F4-4693-80C7-A25F6E7778F5}"/>
    <cellStyle name="Comma 326" xfId="3108" xr:uid="{46847C38-EDF5-44DA-9750-05AA186C2E83}"/>
    <cellStyle name="Comma 327" xfId="3109" xr:uid="{7DF95072-5AD2-4CD9-A452-65FB9EB330AF}"/>
    <cellStyle name="Comma 328" xfId="3110" xr:uid="{DA054241-0557-408E-8A44-FD0A52F24758}"/>
    <cellStyle name="Comma 329" xfId="3111" xr:uid="{58D9F17C-BD2E-4640-B35B-20FFF2BD69E7}"/>
    <cellStyle name="Comma 33" xfId="3112" xr:uid="{1F8707CF-893D-4046-A71D-0C5B9A6F0C24}"/>
    <cellStyle name="Comma 330" xfId="3113" xr:uid="{B7921D65-FD3C-4F73-ADDB-7AA5126A369F}"/>
    <cellStyle name="Comma 331" xfId="3114" xr:uid="{A695B0BD-E3BF-493C-B3F7-F533A8F85C8F}"/>
    <cellStyle name="Comma 332" xfId="3115" xr:uid="{8359340D-C3A2-4139-8C59-636288B1C324}"/>
    <cellStyle name="Comma 333" xfId="3116" xr:uid="{37913E61-3DF1-4906-BAED-124963D245DD}"/>
    <cellStyle name="Comma 334" xfId="3117" xr:uid="{AE715106-7D8D-4665-82EB-B68EA6D7BDB9}"/>
    <cellStyle name="Comma 335" xfId="3118" xr:uid="{9D8A80D4-0A44-43C9-850D-E5521435E68B}"/>
    <cellStyle name="Comma 336" xfId="3119" xr:uid="{6368B0A8-A60B-4062-AB86-1009CD4B42E6}"/>
    <cellStyle name="Comma 337" xfId="3120" xr:uid="{9752D633-B9D6-4965-8B7A-762A7AEBB961}"/>
    <cellStyle name="Comma 338" xfId="3121" xr:uid="{0A12FC18-A6D5-4846-884E-8EA6E2AAF8E7}"/>
    <cellStyle name="Comma 339" xfId="3122" xr:uid="{CFEC58C5-7C8E-4AFB-A3F2-3ADD056D7EB9}"/>
    <cellStyle name="Comma 34" xfId="3123" xr:uid="{D7B23A53-8982-46EA-8A2F-A50961C3A327}"/>
    <cellStyle name="Comma 340" xfId="3124" xr:uid="{D60D7F1D-57DA-44FA-AF8D-D635BF03E021}"/>
    <cellStyle name="Comma 341" xfId="3125" xr:uid="{941A4013-2AED-44E2-A99D-25D917A7B064}"/>
    <cellStyle name="Comma 342" xfId="3126" xr:uid="{F26064A4-F3BD-49C5-A4ED-EF2F54A8E496}"/>
    <cellStyle name="Comma 343" xfId="3127" xr:uid="{6F3C11EE-DC8A-4FCE-9FA7-11E5A8283971}"/>
    <cellStyle name="Comma 344" xfId="3128" xr:uid="{94F737CF-0EFF-4471-ACF4-252B9E1120BD}"/>
    <cellStyle name="Comma 345" xfId="3129" xr:uid="{458E7638-872F-4BFC-8C7B-7A7BFC33F1C3}"/>
    <cellStyle name="Comma 346" xfId="3130" xr:uid="{14476E05-8150-49B8-9D80-96E33134A04F}"/>
    <cellStyle name="Comma 347" xfId="3131" xr:uid="{5711CF5C-0E8B-4C0F-9D54-416B0528EE83}"/>
    <cellStyle name="Comma 348" xfId="3132" xr:uid="{00E99A76-4351-49C3-A15D-538FC7F1E182}"/>
    <cellStyle name="Comma 349" xfId="3133" xr:uid="{1148B251-BC47-40B1-8031-3CC758CB43F7}"/>
    <cellStyle name="Comma 35" xfId="173" xr:uid="{1DDA3904-93A5-4C1B-B5A4-4183EFAE8E39}"/>
    <cellStyle name="Comma 35 2" xfId="3134" xr:uid="{093D3A5D-C1BF-461A-92D2-09D290F714B5}"/>
    <cellStyle name="Comma 350" xfId="3135" xr:uid="{C28125B3-AF70-4099-9E1E-8CE1F9E4515B}"/>
    <cellStyle name="Comma 351" xfId="3136" xr:uid="{B8BDFEF5-7AF7-4DAC-8727-D779BBC08A8B}"/>
    <cellStyle name="Comma 352" xfId="3137" xr:uid="{9E31F702-EB51-4834-9A44-BF335157F8D5}"/>
    <cellStyle name="Comma 353" xfId="3138" xr:uid="{20FE2E4C-3CC4-44D9-AB0F-FBD59E9698F0}"/>
    <cellStyle name="Comma 354" xfId="3139" xr:uid="{B4FE839C-50BE-445C-9C42-29BB9D72B5E1}"/>
    <cellStyle name="Comma 355" xfId="3140" xr:uid="{368AB763-D4A6-4F10-997E-F51C7B0B51B8}"/>
    <cellStyle name="Comma 356" xfId="3141" xr:uid="{DD8FB0B4-6FA6-4756-A01D-02D2F67E8A41}"/>
    <cellStyle name="Comma 357" xfId="3142" xr:uid="{D54BD505-E0F4-49F5-9312-AA96833B28C7}"/>
    <cellStyle name="Comma 358" xfId="3143" xr:uid="{74E48191-B1F7-46E2-9D66-B0EE61525DFA}"/>
    <cellStyle name="Comma 359" xfId="3144" xr:uid="{05CCE5F6-34FC-4CEB-89F9-725F2D3F0457}"/>
    <cellStyle name="Comma 36" xfId="62" xr:uid="{A9F977F3-5D00-44FA-A674-FCC782A1BB3F}"/>
    <cellStyle name="Comma 36 2" xfId="3145" xr:uid="{9B30DAD1-4B6C-4EC4-8A60-8AC02C01ADDC}"/>
    <cellStyle name="Comma 360" xfId="6182" xr:uid="{CFFE8C85-8F26-4850-A6DB-C771CDDE2851}"/>
    <cellStyle name="Comma 360 2 2" xfId="183" xr:uid="{C50619B5-C24F-4FBB-A92D-DE495D017C32}"/>
    <cellStyle name="Comma 361" xfId="292" xr:uid="{FC4C8B38-DC15-48CB-A6DF-5000203EAFE2}"/>
    <cellStyle name="Comma 362" xfId="6177" xr:uid="{583D9A2E-8875-4C24-973F-804AF1E44DCC}"/>
    <cellStyle name="Comma 363" xfId="6356" xr:uid="{50C95142-A226-4065-914D-B29294B57FA6}"/>
    <cellStyle name="Comma 364" xfId="6453" xr:uid="{783A8198-D57F-4EE0-BF41-4B4163285F9D}"/>
    <cellStyle name="Comma 365" xfId="6459" xr:uid="{E33B3F65-D328-4D7C-8219-F0DC4077DB96}"/>
    <cellStyle name="Comma 366" xfId="6666" xr:uid="{7F14BBAB-5311-40D3-BA2A-203AFC16FB21}"/>
    <cellStyle name="Comma 367" xfId="6723" xr:uid="{F8DD8DC6-F3DE-4F6E-9C05-7BCA1E145183}"/>
    <cellStyle name="Comma 368" xfId="6760" xr:uid="{72432ADD-386D-46AD-B4A2-41526EC862A1}"/>
    <cellStyle name="Comma 369" xfId="6716" xr:uid="{80B1B1EA-6519-4BE9-92E9-0A19552CFEE4}"/>
    <cellStyle name="Comma 37" xfId="83" xr:uid="{3D31E103-561D-46CC-8F0C-DE30B678CCD1}"/>
    <cellStyle name="Comma 37 2" xfId="3146" xr:uid="{487CF4A1-321E-44B5-B1E6-9FD0C0A2CAFA}"/>
    <cellStyle name="Comma 370" xfId="6781" xr:uid="{DD5E3FDD-8889-4467-BB85-FD0C4B009E49}"/>
    <cellStyle name="Comma 371" xfId="6784" xr:uid="{0E54E04D-34BF-4099-85C0-AA33CD8AD2C3}"/>
    <cellStyle name="Comma 372" xfId="6789" xr:uid="{8801F978-858E-4478-B063-5903D3290FDD}"/>
    <cellStyle name="Comma 373" xfId="6792" xr:uid="{083423BA-8D1B-46B4-97E6-A4DBF1DC4132}"/>
    <cellStyle name="Comma 374" xfId="6719" xr:uid="{AA554E02-8FAE-45CD-A4AF-1043330A8E4E}"/>
    <cellStyle name="Comma 375" xfId="6794" xr:uid="{AAAEA368-1C88-4195-9C3D-19D559AC89A6}"/>
    <cellStyle name="Comma 376" xfId="6787" xr:uid="{6D4ECE8F-CFF6-4A0A-A6F9-591660B4F462}"/>
    <cellStyle name="Comma 377" xfId="6817" xr:uid="{BC72DF81-649C-4D8A-9AAE-3A0864842342}"/>
    <cellStyle name="Comma 378" xfId="6818" xr:uid="{F4D2C3BE-809D-4545-96EB-BB23E44CEC34}"/>
    <cellStyle name="Comma 379" xfId="6812" xr:uid="{89F21F41-2C12-458D-8ACE-54FDA4579A42}"/>
    <cellStyle name="Comma 38" xfId="138" xr:uid="{E1648529-B8BA-4671-9F0E-C0A7BA46939A}"/>
    <cellStyle name="Comma 38 2" xfId="3147" xr:uid="{9F10DB29-A1DE-419B-AA78-6341F5AFB1D5}"/>
    <cellStyle name="Comma 380" xfId="6799" xr:uid="{BF593D4E-2260-4113-8F31-8429643D933A}"/>
    <cellStyle name="Comma 381" xfId="6833" xr:uid="{8FE15D97-4CDC-46A8-8C39-2178542FBC37}"/>
    <cellStyle name="Comma 382" xfId="6808" xr:uid="{A223049A-3F64-46B9-9980-FF2DFE0F233D}"/>
    <cellStyle name="Comma 383" xfId="6842" xr:uid="{CCA82CBA-BE7D-406E-A389-45D8DBD8E110}"/>
    <cellStyle name="Comma 384" xfId="6846" xr:uid="{FF7DD15A-DC6C-4EE0-BF6E-976F41B5A8E1}"/>
    <cellStyle name="Comma 385" xfId="6825" xr:uid="{758338B3-2685-4825-8455-98C39F80C0BE}"/>
    <cellStyle name="Comma 386" xfId="6852" xr:uid="{9CE31A11-A79B-4305-8954-946010D3B387}"/>
    <cellStyle name="Comma 387" xfId="6860" xr:uid="{B016B1F1-C7C5-4A0C-92CD-125C53C352E0}"/>
    <cellStyle name="Comma 388" xfId="6867" xr:uid="{A5A296CC-7FEE-4EF8-B4B1-1D53E8851212}"/>
    <cellStyle name="Comma 389" xfId="6847" xr:uid="{33B7BD30-6CAB-4389-BA50-D2B677EFCAFC}"/>
    <cellStyle name="Comma 39" xfId="3148" xr:uid="{9A28B43E-B0DE-4DF9-BE13-232BF3872C1B}"/>
    <cellStyle name="Comma 390" xfId="6870" xr:uid="{163A7778-C56F-4FB1-BB9E-3D55AC0E5728}"/>
    <cellStyle name="Comma 391" xfId="6854" xr:uid="{3488B953-7D3E-4DD7-AE72-79CF2C33ED70}"/>
    <cellStyle name="Comma 392" xfId="6820" xr:uid="{100B1925-FAF1-47BD-9FD4-E1AAFD4755CA}"/>
    <cellStyle name="Comma 393" xfId="6857" xr:uid="{746702FC-6BFD-495C-BA95-44CECCB0B0CB}"/>
    <cellStyle name="Comma 394" xfId="6848" xr:uid="{8A3F8C01-6B05-4BB0-9B32-D4DBC8931387}"/>
    <cellStyle name="Comma 395" xfId="6887" xr:uid="{EF64FAC3-9091-4DAF-9AB1-640AB43F46D9}"/>
    <cellStyle name="Comma 396" xfId="6886" xr:uid="{72DA1137-823A-4A11-A9D0-5D520F320671}"/>
    <cellStyle name="Comma 397" xfId="6896" xr:uid="{BE8ABA5C-0BEE-4E1C-AFFF-0BB4147F4AD2}"/>
    <cellStyle name="Comma 398" xfId="6900" xr:uid="{C30EE812-A903-4B91-82CF-4E97E3C45D92}"/>
    <cellStyle name="Comma 4" xfId="93" xr:uid="{B21A25B6-F55C-4374-A176-F2498B8AB1BF}"/>
    <cellStyle name="Comma 4 2" xfId="217" xr:uid="{75B33787-9D44-43DE-A491-3C96B5B428AE}"/>
    <cellStyle name="Comma 4 2 2" xfId="327" xr:uid="{C90AD7D3-BFB1-44F4-9A10-E2AF144CD1B9}"/>
    <cellStyle name="Comma 4 2 3" xfId="3150" xr:uid="{BA409CA2-A2F8-405A-A6FD-839BA6E1BFF7}"/>
    <cellStyle name="Comma 4 3" xfId="264" xr:uid="{3A16B5C0-8DDC-4F35-B48D-8459C7786A50}"/>
    <cellStyle name="Comma 4 3 2" xfId="3151" xr:uid="{E141FFE1-9FAD-491D-AA33-05D191CCAF08}"/>
    <cellStyle name="Comma 4 4" xfId="328" xr:uid="{6F38C591-9C0B-4EFB-813D-5D0C4ECB1799}"/>
    <cellStyle name="Comma 40" xfId="3152" xr:uid="{EE280850-5AF6-4BE6-93C7-6023BFF9B63B}"/>
    <cellStyle name="Comma 41" xfId="3153" xr:uid="{C8542C47-9D06-4296-9526-9D3B936174CB}"/>
    <cellStyle name="Comma 42" xfId="3154" xr:uid="{2DD8EFF1-CD12-43BE-BE04-F17C85EC9823}"/>
    <cellStyle name="Comma 43" xfId="3155" xr:uid="{C1FC6526-2F85-4DDC-BF5D-622A85D42254}"/>
    <cellStyle name="Comma 44" xfId="3156" xr:uid="{5A7412B6-6517-4328-A4BA-E387A42997A6}"/>
    <cellStyle name="Comma 45" xfId="178" xr:uid="{038309C1-3635-4DB9-9193-76EC989DA7B6}"/>
    <cellStyle name="Comma 45 2" xfId="3157" xr:uid="{FE4D3B1E-D4E5-4FFE-98E0-D526B0F095F2}"/>
    <cellStyle name="Comma 46" xfId="3158" xr:uid="{D21E19A7-07CD-4C69-BC94-61D8A82B7728}"/>
    <cellStyle name="Comma 47" xfId="3159" xr:uid="{FB5AF925-18CC-4556-8EBA-24547049338A}"/>
    <cellStyle name="Comma 48" xfId="180" xr:uid="{B0F30975-CA20-4531-848A-EEC5AFA58BA0}"/>
    <cellStyle name="Comma 48 2" xfId="3160" xr:uid="{0015E1CA-62BC-4F24-A050-671C1E963284}"/>
    <cellStyle name="Comma 49" xfId="3161" xr:uid="{ADFDF6C8-B14A-4294-BEA3-9AB329DD323E}"/>
    <cellStyle name="Comma 5" xfId="65" xr:uid="{E0BDA1E6-F3C4-48E1-AC4C-73DED03258F8}"/>
    <cellStyle name="Comma 5 2" xfId="247" xr:uid="{773C9A64-9E1E-4B19-8C0E-DF0D41B4048B}"/>
    <cellStyle name="Comma 5 2 2" xfId="323" xr:uid="{A088525D-F0B3-41E5-9063-B417367D74A9}"/>
    <cellStyle name="Comma 5 2 3" xfId="3163" xr:uid="{61B18039-141B-4C73-BC96-472F58571E81}"/>
    <cellStyle name="Comma 50" xfId="3164" xr:uid="{115A4B7B-650F-426B-8D57-615D43BAE7EC}"/>
    <cellStyle name="Comma 51" xfId="3165" xr:uid="{887C8253-E6B4-414B-A1C4-4036AD8451E9}"/>
    <cellStyle name="Comma 52" xfId="168" xr:uid="{A9D6EE73-7A98-4AC7-8E29-580CE1696C54}"/>
    <cellStyle name="Comma 52 2" xfId="3166" xr:uid="{FCCD8FFB-FE69-4C81-A323-3DE51144F271}"/>
    <cellStyle name="Comma 53" xfId="141" xr:uid="{CA5ECC56-5D72-4A88-AD2A-5D9E6846B02F}"/>
    <cellStyle name="Comma 53 2" xfId="3167" xr:uid="{1EE4DCA7-9350-46C5-A0EB-ED10813AA748}"/>
    <cellStyle name="Comma 54" xfId="3168" xr:uid="{EC5F2F92-6CD6-46AD-BC6C-96A3EB4780E0}"/>
    <cellStyle name="Comma 55" xfId="3169" xr:uid="{E1706D48-6257-496D-9F00-610CA4244889}"/>
    <cellStyle name="Comma 56" xfId="3170" xr:uid="{90B9CA77-155C-472C-BFAB-936FE678F6B6}"/>
    <cellStyle name="Comma 57" xfId="3171" xr:uid="{FFE83CE1-17AE-436D-8EAC-28E3C75B47BB}"/>
    <cellStyle name="Comma 58" xfId="234" xr:uid="{C537AC14-C363-47F0-BCDB-65E6431725C9}"/>
    <cellStyle name="Comma 58 2" xfId="3172" xr:uid="{9F5124F4-737C-47C5-8EBD-EED63FCE104B}"/>
    <cellStyle name="Comma 59" xfId="3173" xr:uid="{8E01F7E3-05AF-4BFE-8A81-B1237D40095A}"/>
    <cellStyle name="Comma 6" xfId="55" xr:uid="{EA38B9C8-9DAD-400D-B063-958F774278EE}"/>
    <cellStyle name="Comma 6 2" xfId="197" xr:uid="{5F2D4371-7876-43CB-8792-8F849DB73C18}"/>
    <cellStyle name="Comma 6 3" xfId="3175" xr:uid="{854C1BF8-F807-44D6-B68E-80E73F0A06EB}"/>
    <cellStyle name="Comma 60" xfId="3176" xr:uid="{2A7FE83E-0B9D-4484-87E6-2833E2D23A37}"/>
    <cellStyle name="Comma 61" xfId="165" xr:uid="{D492AF0D-1C66-458F-964A-459E058CFDC2}"/>
    <cellStyle name="Comma 61 2" xfId="3177" xr:uid="{3DC3E57C-5FE4-4946-BA5D-464C26ED6650}"/>
    <cellStyle name="Comma 62" xfId="3178" xr:uid="{B1C5D96A-1ECC-43E3-83F3-5BAC03EED4B6}"/>
    <cellStyle name="Comma 63" xfId="3179" xr:uid="{287B24DB-45D1-4281-8D1F-ECC2406518C2}"/>
    <cellStyle name="Comma 64" xfId="163" xr:uid="{52FA266B-D0A3-43BF-A5E1-ADA4AA33C04E}"/>
    <cellStyle name="Comma 64 2" xfId="3180" xr:uid="{76D3A11A-4466-45E5-8235-BF0B76F14706}"/>
    <cellStyle name="Comma 65" xfId="3181" xr:uid="{C1BCF266-BE49-441A-B74C-8C3DC95B4464}"/>
    <cellStyle name="Comma 66" xfId="3182" xr:uid="{6855ACF4-FB47-4B79-8A28-7C8DF8E691E9}"/>
    <cellStyle name="Comma 67" xfId="209" xr:uid="{CC072E40-1ACD-492A-9B62-062658D39DDF}"/>
    <cellStyle name="Comma 67 2" xfId="3183" xr:uid="{A2D00A5F-4BA8-4F61-91AB-53146924F659}"/>
    <cellStyle name="Comma 68" xfId="3184" xr:uid="{D7151D08-F3E5-43F9-9839-F272395906ED}"/>
    <cellStyle name="Comma 69" xfId="3185" xr:uid="{0C682B60-FF68-4F45-ADC9-44707A78BA09}"/>
    <cellStyle name="Comma 7" xfId="97" xr:uid="{0C136D5E-022A-47A6-9787-828C94943B97}"/>
    <cellStyle name="Comma 7 10" xfId="6569" xr:uid="{87B3DAA9-FAD1-498D-9662-610F4D6CDA9A}"/>
    <cellStyle name="Comma 7 2" xfId="196" xr:uid="{4B86C66C-4BF4-4599-90E4-47D483F5A54F}"/>
    <cellStyle name="Comma 7 2 2" xfId="3188" xr:uid="{A0213C2B-59C9-4879-95D8-55698AE00DD1}"/>
    <cellStyle name="Comma 7 2 2 2" xfId="3189" xr:uid="{73CE4D13-D325-452C-BCDE-229D066196C5}"/>
    <cellStyle name="Comma 7 2 2 2 2" xfId="3190" xr:uid="{EA1C0801-6355-41E3-B4D7-A155930AB8DD}"/>
    <cellStyle name="Comma 7 2 2 3" xfId="3191" xr:uid="{7AA0E5CC-75F8-496D-BEE4-EA9BDFC67E3E}"/>
    <cellStyle name="Comma 7 2 3" xfId="3192" xr:uid="{C067803D-9864-40DD-9DE1-50BB3370B8C1}"/>
    <cellStyle name="Comma 7 2 3 2" xfId="3193" xr:uid="{1C02E736-EF55-4235-A691-1CE64BEF0758}"/>
    <cellStyle name="Comma 7 2 4" xfId="3194" xr:uid="{A996243A-F9E9-462A-86E8-14479EC54FBA}"/>
    <cellStyle name="Comma 7 2 4 2" xfId="3195" xr:uid="{A6BE7736-278A-4998-AD42-46DF263E7A3E}"/>
    <cellStyle name="Comma 7 2 5" xfId="3196" xr:uid="{DCA20991-77F4-4886-A517-5AE3CA4C28EA}"/>
    <cellStyle name="Comma 7 2 5 2" xfId="3197" xr:uid="{6F76552E-B644-44CC-9367-2C9E41A36476}"/>
    <cellStyle name="Comma 7 2 6" xfId="3198" xr:uid="{575A9A17-CE4E-4CDE-A0DB-408AEE8737D3}"/>
    <cellStyle name="Comma 7 2 6 2" xfId="3199" xr:uid="{4614F5A0-268A-434B-AD6E-7EECF8A31D69}"/>
    <cellStyle name="Comma 7 2 7" xfId="3200" xr:uid="{B3B69064-4AC4-4536-AEE9-AA096BA3B9E9}"/>
    <cellStyle name="Comma 7 2 7 2" xfId="3201" xr:uid="{AFF8A1AA-E790-4D28-BB8A-BB5B2E28D9DF}"/>
    <cellStyle name="Comma 7 2 8" xfId="3202" xr:uid="{718EF2B0-7F87-4434-B64F-8D9DC4A2EBCD}"/>
    <cellStyle name="Comma 7 2 8 2" xfId="3203" xr:uid="{B7E6CAEE-D341-4AD8-803D-2649B810792F}"/>
    <cellStyle name="Comma 7 3" xfId="3204" xr:uid="{2807EA24-AB41-4B79-A014-278E1AF0012F}"/>
    <cellStyle name="Comma 7 3 2" xfId="3205" xr:uid="{1D176014-B3C4-46ED-8707-4B9852A49B16}"/>
    <cellStyle name="Comma 7 3 2 2" xfId="3206" xr:uid="{FBE3F920-ACA7-468D-B8F4-26C74BC6F7B3}"/>
    <cellStyle name="Comma 7 3 3" xfId="3207" xr:uid="{FAF4EACA-9240-4B6A-BCB2-28E6885609C1}"/>
    <cellStyle name="Comma 7 4" xfId="3208" xr:uid="{8CCEC1CE-F859-40F9-A2BB-7D43DCF1B882}"/>
    <cellStyle name="Comma 7 4 2" xfId="3209" xr:uid="{602F83BB-7BCE-4487-8DA7-E306AF848DD9}"/>
    <cellStyle name="Comma 7 5" xfId="3210" xr:uid="{2F84696F-DE5B-45C4-9479-922FBADAA8D6}"/>
    <cellStyle name="Comma 7 5 2" xfId="3211" xr:uid="{8ADF60A0-8E86-43EF-9ADA-30E24B815B10}"/>
    <cellStyle name="Comma 7 6" xfId="3212" xr:uid="{4065D3AD-828A-4026-B021-6C0211B263C1}"/>
    <cellStyle name="Comma 7 6 2" xfId="3213" xr:uid="{CBF9BD47-C79F-4493-9E9B-9C847002B2C1}"/>
    <cellStyle name="Comma 7 7" xfId="3214" xr:uid="{A5D5ED62-F642-4896-B97C-270C02C6AC83}"/>
    <cellStyle name="Comma 7 7 2" xfId="3215" xr:uid="{03226CD5-C71E-4D8F-BD9C-DCC35DA96188}"/>
    <cellStyle name="Comma 7 8" xfId="3216" xr:uid="{BA7A835E-75E6-4C28-AE75-8115FFAA343C}"/>
    <cellStyle name="Comma 7 8 2" xfId="3217" xr:uid="{2629DBE4-999E-4070-BF5D-FC8A2C2472F0}"/>
    <cellStyle name="Comma 7 9" xfId="3218" xr:uid="{B485CDCD-C043-460B-A74D-FA3BEAB1ECAC}"/>
    <cellStyle name="Comma 7 9 2" xfId="3219" xr:uid="{1287105A-CD42-46E8-BDA5-D6612016C715}"/>
    <cellStyle name="Comma 70" xfId="157" xr:uid="{01D98E65-B5BF-45B4-8419-3CD1AFF57016}"/>
    <cellStyle name="Comma 70 2" xfId="3220" xr:uid="{39D0BEBE-0636-48CB-B081-82EF430E2219}"/>
    <cellStyle name="Comma 71" xfId="3221" xr:uid="{EB88499C-2EFA-49FC-87EA-53F62D41B9DF}"/>
    <cellStyle name="Comma 72" xfId="3222" xr:uid="{8D2C6D66-C18A-41E2-868E-3ADA61FE2E22}"/>
    <cellStyle name="Comma 73" xfId="3223" xr:uid="{EDF93DF8-EB41-4E4E-B37B-C11936EA0497}"/>
    <cellStyle name="Comma 74" xfId="3224" xr:uid="{6D399D3F-07C4-4C59-941E-65F70DA1EE0E}"/>
    <cellStyle name="Comma 75" xfId="3225" xr:uid="{01E69C76-50B8-4F09-A5F5-5D9EA3863B9B}"/>
    <cellStyle name="Comma 76" xfId="3226" xr:uid="{A8F422ED-9198-49FC-837D-9AE081446FB6}"/>
    <cellStyle name="Comma 77" xfId="3227" xr:uid="{6B6EBDEA-0F49-4B81-B602-9FAB977AACDB}"/>
    <cellStyle name="Comma 78" xfId="3228" xr:uid="{669D82AF-DEAC-48E3-9270-DCF5126079D4}"/>
    <cellStyle name="Comma 79" xfId="3229" xr:uid="{CC49EC4C-E3FC-4A65-8ABF-25ABC8CA36AF}"/>
    <cellStyle name="Comma 8" xfId="31" xr:uid="{5963392E-98A0-4153-8D27-9FC92B721F0D}"/>
    <cellStyle name="Comma 8 2" xfId="3231" xr:uid="{EBFE76F1-8396-4B6A-A93A-21EE6C3A4BB6}"/>
    <cellStyle name="Comma 8 3" xfId="3232" xr:uid="{7634359F-E0A9-4CB0-8A39-57E3FA864E16}"/>
    <cellStyle name="Comma 80" xfId="3233" xr:uid="{C27184B4-AB33-480A-93AF-B01D47369068}"/>
    <cellStyle name="Comma 81" xfId="246" xr:uid="{EC509A1C-2F00-4980-898D-3C361A1EF81F}"/>
    <cellStyle name="Comma 81 2" xfId="3234" xr:uid="{D039CAC5-ECFB-4A42-A450-76F17917BA5C}"/>
    <cellStyle name="Comma 82" xfId="3235" xr:uid="{7F34F8BE-DF66-4B0B-A594-787AB21027A6}"/>
    <cellStyle name="Comma 83" xfId="3236" xr:uid="{FAFBB620-E16E-47DC-B693-5488CAB4210F}"/>
    <cellStyle name="Comma 84" xfId="3237" xr:uid="{0F02798D-1F56-4B51-B0BE-EE916F85E704}"/>
    <cellStyle name="Comma 85" xfId="3238" xr:uid="{5FA82B2E-11E8-491B-A056-0ACD58D2604B}"/>
    <cellStyle name="Comma 86" xfId="3239" xr:uid="{9EF95166-23D2-4034-A472-17976B2887EC}"/>
    <cellStyle name="Comma 87" xfId="3240" xr:uid="{D4672F24-2102-4BA5-B2D4-2DA221D2D13D}"/>
    <cellStyle name="Comma 88" xfId="3241" xr:uid="{7A6C65DB-F287-43E1-8DDD-056EFE55C7B6}"/>
    <cellStyle name="Comma 89" xfId="3242" xr:uid="{27A0B624-1AD8-4840-B6C8-24FC6B8DBCA5}"/>
    <cellStyle name="Comma 9" xfId="237" xr:uid="{20E4909C-9297-4844-8343-AC145C3DD81D}"/>
    <cellStyle name="Comma 9 2" xfId="3244" xr:uid="{D69BC134-6AC1-430D-A2EB-31AE8DDAB5B8}"/>
    <cellStyle name="Comma 9 3" xfId="3245" xr:uid="{ED7F422A-52D4-45F7-BBD9-9CC4513A2C28}"/>
    <cellStyle name="Comma 9 4" xfId="3243" xr:uid="{088C775E-8AD5-4BED-BB90-F0A2547710CB}"/>
    <cellStyle name="Comma 90" xfId="3246" xr:uid="{8EC2FF0C-3FBB-4630-88D1-8C9E51C41613}"/>
    <cellStyle name="Comma 91" xfId="3247" xr:uid="{35CFE37B-F871-4753-8599-5655F9C8635A}"/>
    <cellStyle name="Comma 92" xfId="3248" xr:uid="{C21277CF-26E0-4BED-A6B5-A5B02EF4306F}"/>
    <cellStyle name="Comma 93" xfId="3249" xr:uid="{82C9283C-EA95-4F52-B6C0-1FDD604C330A}"/>
    <cellStyle name="Comma 94" xfId="3250" xr:uid="{97832B87-79BF-422D-9820-65FCFBE8F66F}"/>
    <cellStyle name="Comma 95" xfId="3251" xr:uid="{24099ED2-CE0F-4170-95C8-F5011B85F877}"/>
    <cellStyle name="Comma 96" xfId="3252" xr:uid="{21BDA355-F0AC-405A-A8EC-2AAFD027810E}"/>
    <cellStyle name="Comma 97" xfId="3253" xr:uid="{32A2D1BE-109B-46BD-8B67-5771AA5DE9FA}"/>
    <cellStyle name="Comma 98" xfId="3254" xr:uid="{6018730C-FDF4-4790-938B-671D545C19D5}"/>
    <cellStyle name="Comma 99" xfId="3255" xr:uid="{76C61B62-C77E-499D-9215-20F9A83DF640}"/>
    <cellStyle name="Comma0" xfId="3256" xr:uid="{037A9C86-AEBB-4EBD-A81B-1A69E8525B6E}"/>
    <cellStyle name="Comma0 - Style2" xfId="3257" xr:uid="{4E8C807C-C8CA-40F9-B5A8-E1BF2DAFEA9C}"/>
    <cellStyle name="Comma0 - Style4" xfId="3258" xr:uid="{D21573D7-C502-4826-98F4-CF033555EBC6}"/>
    <cellStyle name="Comma0 - Style5" xfId="3259" xr:uid="{598FD5B5-5974-4E38-A90E-C1B7BC591242}"/>
    <cellStyle name="Comma0 2" xfId="3260" xr:uid="{25801E4D-A7F4-4964-9848-66587109CDA2}"/>
    <cellStyle name="Comma0 2 2" xfId="3261" xr:uid="{63E40949-ACFF-4748-9AB8-6A235C111DA8}"/>
    <cellStyle name="Comma0 3" xfId="3262" xr:uid="{9B55C5AA-A36B-47A8-B077-54517F8DA601}"/>
    <cellStyle name="Comma0 4" xfId="3263" xr:uid="{6C360C14-FB24-45EA-981C-02C5BFBAC874}"/>
    <cellStyle name="Comma0_00COS Ind Allocators" xfId="3264" xr:uid="{918C588F-1ACD-48B0-995D-FA4FE4B67F8E}"/>
    <cellStyle name="Comma1 - Style1" xfId="3265" xr:uid="{0D01C3AA-0E1A-4973-9A36-5D16AFAC394C}"/>
    <cellStyle name="Copied" xfId="3266" xr:uid="{CBDFF264-1910-460B-878D-850A3D636954}"/>
    <cellStyle name="COST1" xfId="3267" xr:uid="{E126B174-83A6-4C64-AAB1-6D4038764D42}"/>
    <cellStyle name="Curren - Style1" xfId="3268" xr:uid="{80BD8D83-9BA5-4923-82C3-C8642284F16C}"/>
    <cellStyle name="Curren - Style2" xfId="3269" xr:uid="{08994997-C9C7-41C4-A54A-38F6921421C0}"/>
    <cellStyle name="Curren - Style5" xfId="3270" xr:uid="{734B6A62-E4EE-40A0-A1F3-F2F85EBC9F34}"/>
    <cellStyle name="Curren - Style6" xfId="3271" xr:uid="{A96AF72B-DB8A-448A-BDF1-CA05213229EE}"/>
    <cellStyle name="Currency 10" xfId="202" xr:uid="{55907FE6-9E0E-44EF-B946-6A64C9B2D56B}"/>
    <cellStyle name="Currency 11" xfId="3273" xr:uid="{3FF7857A-E07D-40F4-B9D8-D99D93B2B3BB}"/>
    <cellStyle name="Currency 12" xfId="3274" xr:uid="{797BFEDD-0271-49B2-A593-8094058D9D67}"/>
    <cellStyle name="Currency 13" xfId="293" xr:uid="{3D6FAFEF-7F76-4245-8374-E3D6C124F1A3}"/>
    <cellStyle name="Currency 13 2" xfId="3275" xr:uid="{D279E118-99F6-450F-A1A2-1C9E228B7397}"/>
    <cellStyle name="Currency 14" xfId="3276" xr:uid="{5AD59135-7751-483F-9D7B-6CF121862405}"/>
    <cellStyle name="Currency 15" xfId="3277" xr:uid="{243EF915-6972-4D6B-A19D-6085EEAA0A14}"/>
    <cellStyle name="Currency 16" xfId="3278" xr:uid="{A60F9DEE-06EC-462C-BFBA-EA77189D153C}"/>
    <cellStyle name="Currency 17" xfId="3279" xr:uid="{71299656-B5A1-47F2-976F-5D0654412C49}"/>
    <cellStyle name="Currency 17 2" xfId="3280" xr:uid="{8BB4D91F-7212-47BC-89C0-AAB5C163C82F}"/>
    <cellStyle name="Currency 17 2 2" xfId="3281" xr:uid="{F6431E7A-C52B-48D0-8742-9F5E73C26CB0}"/>
    <cellStyle name="Currency 17 3" xfId="3282" xr:uid="{2FE2DDA2-E560-4866-8305-CD66A01DC265}"/>
    <cellStyle name="Currency 17 3 2" xfId="3283" xr:uid="{A71FB063-2B5B-400A-B087-35A474110E1C}"/>
    <cellStyle name="Currency 17 4" xfId="3284" xr:uid="{228B1064-9F01-4FE6-B929-EAAAA7D8481B}"/>
    <cellStyle name="Currency 17 4 2" xfId="3285" xr:uid="{00E065FE-D824-49D1-AC13-F8BF8D0B8D23}"/>
    <cellStyle name="Currency 17 5" xfId="3286" xr:uid="{9282EF13-4664-4306-AAF6-B8D5BC212D22}"/>
    <cellStyle name="Currency 17 5 2" xfId="3287" xr:uid="{2AC9919B-377F-4B10-80AD-CF1B47FFCECB}"/>
    <cellStyle name="Currency 17 6" xfId="3288" xr:uid="{4DE5D9AA-2C2C-464D-8015-3C6EAFBFD3AD}"/>
    <cellStyle name="Currency 17 6 2" xfId="3289" xr:uid="{8C20C984-B298-4685-8897-BFDE6E22D3CD}"/>
    <cellStyle name="Currency 17 7" xfId="3290" xr:uid="{E3A3D398-ECA2-47B6-B92D-A4E56885EAE8}"/>
    <cellStyle name="Currency 17 7 2" xfId="3291" xr:uid="{9D09B4FA-9E52-46CA-B45B-4E61911A58B2}"/>
    <cellStyle name="Currency 17 8" xfId="3292" xr:uid="{047256BB-0C9D-45C5-B561-F357FC67CDBF}"/>
    <cellStyle name="Currency 17 8 2" xfId="3293" xr:uid="{EAEC499F-13DC-414C-87B3-7E5E3DE1BB8B}"/>
    <cellStyle name="Currency 17 9" xfId="3294" xr:uid="{5F0D4466-E81D-49F4-93BB-217FAC1A46C8}"/>
    <cellStyle name="Currency 18" xfId="3295" xr:uid="{B2616086-7F45-46B3-9B08-9E7F7B8D03E0}"/>
    <cellStyle name="Currency 18 2" xfId="3296" xr:uid="{4ACFD0CD-4436-4C92-8A33-1C2826F6C9A5}"/>
    <cellStyle name="Currency 18 2 2" xfId="3297" xr:uid="{4B728E06-E2BD-46E0-91B5-2CEB8F65A94C}"/>
    <cellStyle name="Currency 18 3" xfId="3298" xr:uid="{163FB96B-0C82-4E83-A205-64CAB70E1D78}"/>
    <cellStyle name="Currency 18 3 2" xfId="3299" xr:uid="{7AC4F9D4-5DB0-4AB9-98B5-7EECFFBD6AC8}"/>
    <cellStyle name="Currency 18 4" xfId="3300" xr:uid="{49244089-71AF-4383-A4D6-A0A1D592EFCC}"/>
    <cellStyle name="Currency 18 4 2" xfId="3301" xr:uid="{2C80E2DE-322E-46E7-B50A-392E8C1250A0}"/>
    <cellStyle name="Currency 18 5" xfId="3302" xr:uid="{CA4A32A9-E957-4EA2-8163-55417FD33D46}"/>
    <cellStyle name="Currency 18 5 2" xfId="3303" xr:uid="{A4E95AC6-8C68-4E96-BF0A-67D9B04E3251}"/>
    <cellStyle name="Currency 18 6" xfId="3304" xr:uid="{DBE08665-422B-4372-812A-7A80EC1397D0}"/>
    <cellStyle name="Currency 18 6 2" xfId="3305" xr:uid="{3AA65BA9-3D95-4017-B85C-10A33C5B7933}"/>
    <cellStyle name="Currency 18 7" xfId="3306" xr:uid="{31411AD5-FEC3-4AA3-8738-5921B55953F0}"/>
    <cellStyle name="Currency 18 7 2" xfId="3307" xr:uid="{935295C4-6DB5-45D4-9109-3F36CC16BF72}"/>
    <cellStyle name="Currency 18 8" xfId="3308" xr:uid="{76E3E375-F6A5-45E1-9CD2-54D1B807291A}"/>
    <cellStyle name="Currency 18 8 2" xfId="3309" xr:uid="{4AB7CC6B-4CD5-4400-B979-92FB64D43467}"/>
    <cellStyle name="Currency 18 9" xfId="3310" xr:uid="{6B177B85-C06A-41C9-BDDD-29C7CE4451E1}"/>
    <cellStyle name="Currency 19" xfId="179" xr:uid="{D3565BA1-BBF8-49EA-8982-E7FB5AE408E4}"/>
    <cellStyle name="Currency 2" xfId="34" xr:uid="{91C463F8-9B3A-485F-8E5A-1FDD2B4E2B4D}"/>
    <cellStyle name="Currency 2 2" xfId="210" xr:uid="{5FE49915-E4A4-4D66-87BF-52B465A1990B}"/>
    <cellStyle name="Currency 2 2 2" xfId="330" xr:uid="{9BB85B7D-E5DB-48D6-A09A-4BEB97DDBF3D}"/>
    <cellStyle name="Currency 2 3" xfId="392" xr:uid="{30ABF3D7-2A78-481A-AB1C-F97DB19426CF}"/>
    <cellStyle name="Currency 2 3 2" xfId="254" xr:uid="{A291176C-73C0-45F9-AC56-21D8F9E18647}"/>
    <cellStyle name="Currency 20" xfId="3315" xr:uid="{20343FA0-FFBE-469C-90F6-B8654068A603}"/>
    <cellStyle name="Currency 3" xfId="33" xr:uid="{C6072D2D-3340-4D0F-8D23-C138047C0A53}"/>
    <cellStyle name="Currency 3 10 2" xfId="282" xr:uid="{5F6080F6-2F27-40CA-B349-0AECC49091C7}"/>
    <cellStyle name="Currency 3 2" xfId="216" xr:uid="{872CF2A5-7EEA-4124-98A3-136F0479EDC3}"/>
    <cellStyle name="Currency 3 2 2" xfId="326" xr:uid="{B9D34383-5BDB-4FBD-BDBB-B9B2E30FEA88}"/>
    <cellStyle name="Currency 3 2 3" xfId="3317" xr:uid="{7E523DE1-6756-4B95-AF17-AC95209CF6C0}"/>
    <cellStyle name="Currency 3 3" xfId="298" xr:uid="{B1DE6851-D4B2-48F2-A7BD-2D241F872D7B}"/>
    <cellStyle name="Currency 3 4" xfId="151" xr:uid="{5A1D257A-AC5E-4952-BB5E-B7DF73C511C9}"/>
    <cellStyle name="Currency 4" xfId="3318" xr:uid="{6EBD4908-168B-4FB4-8B3D-2B3E862167F1}"/>
    <cellStyle name="Currency 4 2" xfId="3319" xr:uid="{DE0F9484-C1EF-4FC6-8E2F-4DF45519B98E}"/>
    <cellStyle name="Currency 4 3" xfId="3320" xr:uid="{CBA4E282-EBBE-4B3A-A1D1-4632CE117CDC}"/>
    <cellStyle name="Currency 5" xfId="3321" xr:uid="{9B773AA1-857F-4511-8170-06336E9759E6}"/>
    <cellStyle name="Currency 5 2" xfId="3322" xr:uid="{0BF38667-219F-48E3-9B50-476C021D9A1E}"/>
    <cellStyle name="Currency 5 2 2" xfId="3323" xr:uid="{0C63DC12-A292-42AB-B016-C084B790291F}"/>
    <cellStyle name="Currency 5 2 3" xfId="3324" xr:uid="{B00B2EC7-C16D-4A43-90D6-80BA7243A365}"/>
    <cellStyle name="Currency 5 2 3 2" xfId="3325" xr:uid="{02A864B4-6B81-404A-997D-FCE797071232}"/>
    <cellStyle name="Currency 5 2 4" xfId="3326" xr:uid="{8CD58CCF-97B4-4148-82D0-15311222A8E1}"/>
    <cellStyle name="Currency 5 3" xfId="3327" xr:uid="{A3F70765-02F8-4269-A59B-3472C2818A63}"/>
    <cellStyle name="Currency 5 3 2" xfId="3328" xr:uid="{2982E495-C20B-423E-BC2D-1CE0045DF350}"/>
    <cellStyle name="Currency 5 3 2 2" xfId="3329" xr:uid="{151C609B-8267-4A11-906E-668E0E057218}"/>
    <cellStyle name="Currency 5 3 3" xfId="3330" xr:uid="{7940C1C8-FEFF-4024-ABCD-D703181994BE}"/>
    <cellStyle name="Currency 5 4" xfId="3331" xr:uid="{450592EB-2852-429E-9840-26EC597F6486}"/>
    <cellStyle name="Currency 5 5" xfId="3332" xr:uid="{B8E0F13F-9909-4EAE-AC57-84B723E7B24F}"/>
    <cellStyle name="Currency 5 5 2" xfId="3333" xr:uid="{4F615387-68FB-4A11-A177-C41A298F24B5}"/>
    <cellStyle name="Currency 5 6" xfId="3334" xr:uid="{7E7513FF-EA11-4E47-855E-B434A9634CA4}"/>
    <cellStyle name="Currency 6" xfId="3335" xr:uid="{2BAFD7DA-7BE8-4386-95B8-4843F3AA79F8}"/>
    <cellStyle name="Currency 6 2" xfId="3336" xr:uid="{E5EB567E-C73F-42D8-A328-2E5789C4F079}"/>
    <cellStyle name="Currency 7" xfId="170" xr:uid="{D191268D-5F4B-40AA-AC01-7608EA447935}"/>
    <cellStyle name="Currency 7 2" xfId="3338" xr:uid="{F832E54D-6F04-4F26-BE56-A67144E6AE98}"/>
    <cellStyle name="Currency 7 3" xfId="3337" xr:uid="{C26DB6E7-3C28-445F-B0D1-BA4707AA5FB7}"/>
    <cellStyle name="Currency 8" xfId="3339" xr:uid="{7E2ECB7B-0726-44C2-8BEB-3DBC2DDAF68E}"/>
    <cellStyle name="Currency 8 2" xfId="3340" xr:uid="{F4848661-560D-47F3-B061-2685AED2DC9E}"/>
    <cellStyle name="Currency 9" xfId="3341" xr:uid="{562B18A3-BE3B-43CC-AEF7-A43E617C454E}"/>
    <cellStyle name="Currency 9 2" xfId="3342" xr:uid="{B1C0BBF9-092E-4E05-BD87-21500574CF95}"/>
    <cellStyle name="Currency0" xfId="3343" xr:uid="{90DD2142-14E1-469B-8F18-23A121323D72}"/>
    <cellStyle name="Currency0 2" xfId="3344" xr:uid="{F36C8B8C-2241-4DEF-9268-21569C0B87A9}"/>
    <cellStyle name="Date" xfId="3345" xr:uid="{332626FD-7EF1-45CB-AAA7-01527957252F}"/>
    <cellStyle name="Date 2" xfId="3346" xr:uid="{FBC89C0A-99DB-4EA0-B083-85C5C769E790}"/>
    <cellStyle name="Date 2 2" xfId="3347" xr:uid="{9D838843-3426-4680-8B2F-0713BE5B209D}"/>
    <cellStyle name="Date 3" xfId="3348" xr:uid="{3A216339-841F-4E8B-A13C-5CF46DE7C056}"/>
    <cellStyle name="Date 4" xfId="3349" xr:uid="{31654FFE-9637-438B-829E-601DF772C99E}"/>
    <cellStyle name="Entered" xfId="3350" xr:uid="{F561BC4E-7FDD-4CC0-BA35-A4E74EBDCE64}"/>
    <cellStyle name="Entered 2" xfId="3351" xr:uid="{B3C1B186-6A94-4D7B-865E-43E218F310DC}"/>
    <cellStyle name="Euro" xfId="3352" xr:uid="{A5CA61FF-B2FD-43E8-85A4-687000571F00}"/>
    <cellStyle name="Explanatory Text 2" xfId="35" xr:uid="{8B9558AF-40A2-4886-9FEC-E065C7CF96C7}"/>
    <cellStyle name="Explanatory Text 2 2" xfId="3353" xr:uid="{AC06B03D-DF1F-4FB2-B120-29CAC8429DA7}"/>
    <cellStyle name="Explanatory Text 3" xfId="3354" xr:uid="{6662EDC0-A341-469A-89F7-20BCBC5C75DC}"/>
    <cellStyle name="Explanatory Text 4" xfId="3355" xr:uid="{164DF796-551B-4704-932D-7DB7B7018F83}"/>
    <cellStyle name="Explanatory Text 5" xfId="3356" xr:uid="{9097FCB4-1CCB-4A54-B005-976E2DC18C37}"/>
    <cellStyle name="Fixed" xfId="3357" xr:uid="{C58D4AD9-C281-4541-8E3F-9A66166A0556}"/>
    <cellStyle name="Fixed 2" xfId="3358" xr:uid="{791E8BFC-E043-4899-A376-4C5A42C9DC7E}"/>
    <cellStyle name="Fixed3 - Style3" xfId="3359" xr:uid="{39FA99DB-96F7-4DCB-9F6C-0D6F3F97F9D5}"/>
    <cellStyle name="Followed Hyperlink" xfId="59" builtinId="9" customBuiltin="1"/>
    <cellStyle name="Good 2" xfId="36" xr:uid="{63D1A57F-6B22-4570-8A7D-49208F0014FD}"/>
    <cellStyle name="Good 2 2" xfId="3360" xr:uid="{2B741D9C-7584-4094-BF71-F61306A6919A}"/>
    <cellStyle name="Good 3" xfId="3361" xr:uid="{F8116A6B-C04D-4320-B0A3-3626B8048DFA}"/>
    <cellStyle name="Good 4" xfId="3362" xr:uid="{9D959717-05C9-4AC3-B38F-DE846403303E}"/>
    <cellStyle name="Good 5" xfId="3363" xr:uid="{8CD61B39-AD96-4406-92A2-104EEB83BC20}"/>
    <cellStyle name="Grey" xfId="3364" xr:uid="{A75B0FA7-B614-49B2-BEA2-A21F3DAFFCA8}"/>
    <cellStyle name="Grey 2" xfId="3365" xr:uid="{74DD50C6-3FD1-4E19-A86C-189387CCE447}"/>
    <cellStyle name="Grey 3" xfId="3366" xr:uid="{0F5A6B3F-A75E-426B-B86D-25F735003E80}"/>
    <cellStyle name="Grey 4" xfId="3367" xr:uid="{4207F79D-0ADE-4ADA-81FC-BB0466BCA5CB}"/>
    <cellStyle name="Header" xfId="3368" xr:uid="{05CE5D9C-5F49-4470-B4AD-0A613E115DC0}"/>
    <cellStyle name="Header1" xfId="3369" xr:uid="{90C929A4-C5D0-4D5C-B64A-464C3FF89512}"/>
    <cellStyle name="Header1 2" xfId="3370" xr:uid="{2DF55EF7-D63E-4BE7-B243-6C98AD6B394C}"/>
    <cellStyle name="Header2" xfId="3371" xr:uid="{97928E3F-3599-45D2-82DA-D11B8EA1A3B1}"/>
    <cellStyle name="Header2 2" xfId="3372" xr:uid="{AA582F52-054D-48E8-8648-4A32AD3EA84B}"/>
    <cellStyle name="Header2 2 2" xfId="3373" xr:uid="{BF063D8E-91E1-4627-9C9F-5778BA108A1C}"/>
    <cellStyle name="Header2 2 2 2" xfId="6205" xr:uid="{A1DAB1CE-87E7-4F94-9EAD-52A210230FFA}"/>
    <cellStyle name="Header2 2 2 2 2" xfId="6979" xr:uid="{35CF9F21-3A36-44E9-9E6D-EF012EF013A8}"/>
    <cellStyle name="Header2 2 2 3" xfId="6200" xr:uid="{A7B3D952-0AC7-4B57-8030-926C7CE846E4}"/>
    <cellStyle name="Header2 2 3" xfId="3374" xr:uid="{AD916888-E18B-4B8A-9D17-EFAE0847D563}"/>
    <cellStyle name="Header2 2 3 2" xfId="6206" xr:uid="{733495C4-D3E0-4595-AE92-120E096E73AB}"/>
    <cellStyle name="Header2 2 3 2 2" xfId="6980" xr:uid="{681FFD6A-DF75-4F01-9CAF-268C4C005984}"/>
    <cellStyle name="Header2 2 3 3" xfId="6199" xr:uid="{8D8565AE-52B0-4FE6-B0DB-CAFB4330AA01}"/>
    <cellStyle name="Header2 2 4" xfId="6204" xr:uid="{6B6E0BD0-C43D-4B8E-8062-F776B15FAD3B}"/>
    <cellStyle name="Header2 2 4 2" xfId="6978" xr:uid="{1ACAA648-3B4C-448F-8C82-127B9EBD7CC7}"/>
    <cellStyle name="Header2 2 5" xfId="6201" xr:uid="{922AFE6F-5C24-43DA-AD0B-80421B2D67C8}"/>
    <cellStyle name="Header2 3" xfId="3375" xr:uid="{5AEDD0E7-39CA-4768-BBF2-4193C6CD565C}"/>
    <cellStyle name="Header2 3 2" xfId="6207" xr:uid="{A34ED2EB-4D68-4BBC-968B-7F4D9596C867}"/>
    <cellStyle name="Header2 3 2 2" xfId="6981" xr:uid="{B37EA128-5336-4C9B-9516-141FB51C758E}"/>
    <cellStyle name="Header2 3 3" xfId="6198" xr:uid="{D24FC6F4-9FE5-432C-BEFE-DFD3F105B8C0}"/>
    <cellStyle name="Header2 4" xfId="3376" xr:uid="{4B7798F7-6430-4AC3-84F7-6BAFAEBF73D3}"/>
    <cellStyle name="Header2 4 2" xfId="6208" xr:uid="{9BD4F3DF-CA0C-430A-99EA-BF1C3C309993}"/>
    <cellStyle name="Header2 4 2 2" xfId="6982" xr:uid="{BEE8174D-990E-4B6F-9869-98A796C56974}"/>
    <cellStyle name="Header2 4 3" xfId="6197" xr:uid="{49B6E370-F4E3-430A-B8CB-AD806B5CBFA0}"/>
    <cellStyle name="Header2 5" xfId="3377" xr:uid="{40084648-3F08-41D3-8CD7-4260F4F735EC}"/>
    <cellStyle name="Header2 5 2" xfId="3378" xr:uid="{B0077170-A5BE-4E5B-B6F7-C74856677ACF}"/>
    <cellStyle name="Header2 5 2 2" xfId="6210" xr:uid="{BD774AD9-E6E0-48E6-9FB4-7C72AC63348D}"/>
    <cellStyle name="Header2 5 2 2 2" xfId="6984" xr:uid="{CDF69D72-E8E0-44B9-B74D-948F50454C55}"/>
    <cellStyle name="Header2 5 2 3" xfId="6195" xr:uid="{C19F741B-2EF3-4322-A5E7-0B4822D05B9C}"/>
    <cellStyle name="Header2 5 3" xfId="6209" xr:uid="{53AAB169-D4AF-4ED2-BCDD-FEA80377E4FC}"/>
    <cellStyle name="Header2 5 3 2" xfId="6983" xr:uid="{FEE16500-960B-4961-9D0B-580F48883A16}"/>
    <cellStyle name="Header2 5 4" xfId="6196" xr:uid="{E93DD2F5-0685-409B-8306-0D9F62F81404}"/>
    <cellStyle name="Header2 6" xfId="3379" xr:uid="{C973BE72-F5B4-41FD-BBB9-0A3607A8C44D}"/>
    <cellStyle name="Header2 6 2" xfId="6211" xr:uid="{1B7C5D59-6557-4677-B813-3960AFA003DB}"/>
    <cellStyle name="Header2 6 2 2" xfId="6985" xr:uid="{36D45A7E-5AF9-4EE7-9803-AD658243FEF4}"/>
    <cellStyle name="Header2 6 3" xfId="6194" xr:uid="{B650AA86-EAE3-4069-8349-DEEB04DF7A0B}"/>
    <cellStyle name="Header2 7" xfId="6203" xr:uid="{4FFCF305-D9E7-4195-B08D-2C9CEB90FCBB}"/>
    <cellStyle name="Header2 7 2" xfId="6977" xr:uid="{C1A60619-194F-4FB9-B606-3B758C859884}"/>
    <cellStyle name="Header2 8" xfId="6202" xr:uid="{D3ECD068-13D9-41DC-8BB5-36070248471E}"/>
    <cellStyle name="Heading" xfId="3380" xr:uid="{11C405A1-202D-412A-AF64-417E990DC456}"/>
    <cellStyle name="Heading 1 2" xfId="37" xr:uid="{7CA0BE87-9DB8-4543-8783-EFC326C279B1}"/>
    <cellStyle name="Heading 1 2 2" xfId="3381" xr:uid="{07AE7BEA-1D05-4BC8-B191-B01E9D2D4D9E}"/>
    <cellStyle name="Heading 1 2 3" xfId="6572" xr:uid="{7730D1D9-82D3-4B4C-8E8B-3749B676EC1A}"/>
    <cellStyle name="Heading 1 2 3 2" xfId="7211" xr:uid="{7CD88F38-668F-45BD-B310-F71D1DD8117B}"/>
    <cellStyle name="Heading 1 2 4" xfId="6674" xr:uid="{482E73A7-DEBF-47B0-9CA3-6FFB0B96EDCA}"/>
    <cellStyle name="Heading 1 2 4 2" xfId="7308" xr:uid="{8932B3DF-B86D-4E5A-A315-EA1C87B2663D}"/>
    <cellStyle name="Heading 1 2 5" xfId="6771" xr:uid="{802BE699-00DF-4600-832D-855134A65015}"/>
    <cellStyle name="Heading 1 3" xfId="3382" xr:uid="{B442464B-8B1D-43D1-823D-50D171C52186}"/>
    <cellStyle name="Heading 1 4" xfId="3383" xr:uid="{01988F2C-BE7B-4EB7-9F77-33B5CED2A1AA}"/>
    <cellStyle name="Heading 1 5" xfId="3384" xr:uid="{5378592D-D240-4A68-ACB7-3493088C73F7}"/>
    <cellStyle name="Heading 1 5 2" xfId="6943" xr:uid="{C72A4AB3-19EB-45CE-8B36-8412A5E741BC}"/>
    <cellStyle name="Heading 2 2" xfId="38" xr:uid="{0B1F4925-4A55-4C10-9AC6-EFDFD4DCBA93}"/>
    <cellStyle name="Heading 2 2 2" xfId="3385" xr:uid="{4E01D5C6-E4D1-470C-BFB3-BCD966D7A138}"/>
    <cellStyle name="Heading 2 2 3" xfId="6573" xr:uid="{B9E7DB2F-EE86-4E5F-8F64-19A87DAFD61A}"/>
    <cellStyle name="Heading 2 2 3 2" xfId="7212" xr:uid="{2A1A2D86-074A-4898-9282-84B7829041FA}"/>
    <cellStyle name="Heading 2 2 4" xfId="6675" xr:uid="{32D9544A-FF28-48AF-A4BA-A5BD575C58D3}"/>
    <cellStyle name="Heading 2 2 4 2" xfId="7309" xr:uid="{FF6981D5-7678-4072-AD42-8801ED28CEF1}"/>
    <cellStyle name="Heading 2 2 5" xfId="6772" xr:uid="{90F47DE0-272E-48E0-9558-71EDE6EAABD9}"/>
    <cellStyle name="Heading 2 3" xfId="3386" xr:uid="{C2533A38-5CC8-4C42-ADBB-1607792E05C3}"/>
    <cellStyle name="Heading 2 4" xfId="3387" xr:uid="{2A6D4F6D-5F9D-402C-8085-8330D430B6A4}"/>
    <cellStyle name="Heading 2 5" xfId="3388" xr:uid="{7F851ADA-C056-4E4A-837C-A2A2017A3092}"/>
    <cellStyle name="Heading 2 5 2" xfId="6944" xr:uid="{9DA8C7EF-AB4C-4123-814C-D2082730CABD}"/>
    <cellStyle name="Heading 3 10" xfId="6884" xr:uid="{22FC651A-46A8-44BB-8613-957CB75CA7B1}"/>
    <cellStyle name="Heading 3 10 2" xfId="7428" xr:uid="{F8B5B990-BE0A-41C9-A12C-5CBD3BFC1453}"/>
    <cellStyle name="Heading 3 11" xfId="6890" xr:uid="{5E727583-8148-44C3-96BE-C85ADCDCDE22}"/>
    <cellStyle name="Heading 3 2" xfId="39" xr:uid="{4F5BB75D-5446-4BF9-95FC-8ECB354F0076}"/>
    <cellStyle name="Heading 3 2 2" xfId="3389" xr:uid="{ADF0B3C7-7476-4F23-9B56-8D7E25F78613}"/>
    <cellStyle name="Heading 3 2 3" xfId="6574" xr:uid="{4E2E3C37-6539-45B2-B9EA-CB0B26D13657}"/>
    <cellStyle name="Heading 3 2 3 2" xfId="7213" xr:uid="{66881D14-C077-4103-89B3-4ED35702B477}"/>
    <cellStyle name="Heading 3 2 4" xfId="6676" xr:uid="{FB11BC12-373A-40C0-ACA5-E85439410C17}"/>
    <cellStyle name="Heading 3 2 4 2" xfId="7310" xr:uid="{ED39C438-3F16-4829-A445-6FBA335E32C7}"/>
    <cellStyle name="Heading 3 2 5" xfId="6729" xr:uid="{D7263FDE-E7B5-45A8-89D0-9149F20C76D8}"/>
    <cellStyle name="Heading 3 2 5 2" xfId="7355" xr:uid="{650A53C6-1B9E-47D3-893E-01BDDEFD08CC}"/>
    <cellStyle name="Heading 3 2 6" xfId="6773" xr:uid="{F84EAB46-7999-4ABA-A838-725452A19466}"/>
    <cellStyle name="Heading 3 2 6 2" xfId="7391" xr:uid="{3891BD19-C718-4B0D-A444-41811E6EC8E7}"/>
    <cellStyle name="Heading 3 2 7" xfId="6903" xr:uid="{4F4B3801-54E7-4C53-8557-7B4DBF792E2D}"/>
    <cellStyle name="Heading 3 3" xfId="134" xr:uid="{ABBDDCFA-23B5-4E1E-AA36-E0E4BDE7CFC2}"/>
    <cellStyle name="Heading 3 3 2" xfId="3390" xr:uid="{041659F2-8F92-4EC7-BA0A-A392A304D2CD}"/>
    <cellStyle name="Heading 3 3 3" xfId="6908" xr:uid="{31A9947A-ADA5-476F-B0ED-CD5C092FB002}"/>
    <cellStyle name="Heading 3 4" xfId="169" xr:uid="{8E22970C-B0C9-49D4-9FE3-56A1028BC563}"/>
    <cellStyle name="Heading 3 4 2" xfId="3391" xr:uid="{D9B5C209-AF14-4287-B771-5942E46D2A70}"/>
    <cellStyle name="Heading 3 4 3" xfId="6912" xr:uid="{47D4F2E1-4F4D-47DF-850A-C9D3E5CA161A}"/>
    <cellStyle name="Heading 3 5" xfId="313" xr:uid="{F1CC055F-936A-477D-9018-467EAE60D158}"/>
    <cellStyle name="Heading 3 5 2" xfId="3392" xr:uid="{2667F589-5786-421D-B880-2F44AC0D447C}"/>
    <cellStyle name="Heading 3 5 2 2" xfId="6945" xr:uid="{4F69C36A-FC70-4E6E-909E-F9B8E498680A}"/>
    <cellStyle name="Heading 3 5 3" xfId="6921" xr:uid="{E29E7AD0-C0F6-45CE-9CF2-ED81341380E5}"/>
    <cellStyle name="Heading 3 6" xfId="309" xr:uid="{BB7DB1C9-1085-432A-A38F-AFD564A8E440}"/>
    <cellStyle name="Heading 3 6 2" xfId="6920" xr:uid="{425A191B-4FB8-4104-9A71-A1C171B3E06C}"/>
    <cellStyle name="Heading 3 7" xfId="346" xr:uid="{5E8557E1-3F09-4251-895A-DF5A36D1E6A8}"/>
    <cellStyle name="Heading 3 7 2" xfId="6927" xr:uid="{7D0D6219-4674-4B11-9B9F-E5DAC5937CD4}"/>
    <cellStyle name="Heading 3 8" xfId="6768" xr:uid="{D52C1B8D-49CE-40DB-A5FE-96E213B01EA7}"/>
    <cellStyle name="Heading 3 8 2" xfId="7388" xr:uid="{2040BCB5-9862-44AA-ADE7-FBFFEF04EE2B}"/>
    <cellStyle name="Heading 3 9" xfId="6759" xr:uid="{A57BF670-7131-4801-9A6B-DD05C55898F3}"/>
    <cellStyle name="Heading 3 9 2" xfId="7383" xr:uid="{5584A5F3-602C-4446-9442-FE7CD31BB8EB}"/>
    <cellStyle name="Heading 4 2" xfId="40" xr:uid="{51FFE717-56F9-43AB-899B-240A0058DACA}"/>
    <cellStyle name="Heading 4 2 2" xfId="3393" xr:uid="{A152EFB4-46FA-4E83-907D-20A69F78488B}"/>
    <cellStyle name="Heading 4 3" xfId="3394" xr:uid="{444A5CB7-5A39-440B-A48E-E5366E584267}"/>
    <cellStyle name="Heading 4 4" xfId="3395" xr:uid="{953907B0-E953-462A-8358-8DB9CECD58A6}"/>
    <cellStyle name="Heading 4 5" xfId="3396" xr:uid="{60ACBCB6-DAB6-47E3-989F-3922BA6E5109}"/>
    <cellStyle name="Heading 5" xfId="3397" xr:uid="{3593D8FF-77B5-47E4-ACA4-42B0821D4959}"/>
    <cellStyle name="Heading1" xfId="3398" xr:uid="{F5776C36-D61E-4A3F-98D2-BEC445076232}"/>
    <cellStyle name="Heading1 2" xfId="3399" xr:uid="{BD537807-C907-4EB4-BCEE-FE52A4C43D2B}"/>
    <cellStyle name="Heading2" xfId="3400" xr:uid="{6B05576F-97A0-4BA1-9E1E-B32D48AD82D9}"/>
    <cellStyle name="Heading2 2" xfId="3401" xr:uid="{AF83A795-7737-468E-A715-FE4CB90B985F}"/>
    <cellStyle name="Hyperlink" xfId="41" builtinId="8" customBuiltin="1"/>
    <cellStyle name="Hyperlink 2" xfId="90" xr:uid="{A580225B-6AAE-430E-ADBC-1AF6FEBF1E8A}"/>
    <cellStyle name="Hyperlink 2 2" xfId="285" xr:uid="{E6DEE7D0-2DB3-4D17-8AF6-48895E628EEE}"/>
    <cellStyle name="Hyperlink 3" xfId="344" xr:uid="{B46C08CA-B4FD-4FF9-AAFC-12537B88B276}"/>
    <cellStyle name="Input [yellow]" xfId="3402" xr:uid="{7EEF704F-BDD9-4479-82E9-C13E4C229918}"/>
    <cellStyle name="Input [yellow] 2" xfId="3403" xr:uid="{546CFB61-251E-4C5E-82DB-F80449D98002}"/>
    <cellStyle name="Input [yellow] 3" xfId="3404" xr:uid="{37E919AE-CEB5-4F15-AA35-ACD0DC5390B4}"/>
    <cellStyle name="Input [yellow] 4" xfId="3405" xr:uid="{0CB242B0-7BEC-412F-840D-F9D3C1210D3E}"/>
    <cellStyle name="Input 10" xfId="3406" xr:uid="{15298858-6204-49EC-81F0-0E383CAF4762}"/>
    <cellStyle name="Input 10 2" xfId="6212" xr:uid="{07C6B8F4-9BC3-4320-BEA6-BA8DDE163C4E}"/>
    <cellStyle name="Input 10 2 2" xfId="6986" xr:uid="{41E1217F-A786-450C-A59A-1706266E7569}"/>
    <cellStyle name="Input 10 3" xfId="6193" xr:uid="{CEB5CBF6-5BB2-460F-A7DD-395B7F54A480}"/>
    <cellStyle name="Input 10 3 2" xfId="6976" xr:uid="{2C4131D7-819A-49B0-A903-CAC89FD015A8}"/>
    <cellStyle name="Input 10 4" xfId="6946" xr:uid="{BE95F23E-EA61-44D9-9CC3-AB9F8570EDBA}"/>
    <cellStyle name="Input 100" xfId="3407" xr:uid="{CA60CA90-D5D9-4861-B3DA-B7F73A3B26D5}"/>
    <cellStyle name="Input 101" xfId="3408" xr:uid="{277E5E90-2058-4C7D-88DD-4DF043180B95}"/>
    <cellStyle name="Input 102" xfId="3409" xr:uid="{F29CFD51-618C-4563-9355-AF768E3B57A3}"/>
    <cellStyle name="Input 103" xfId="3410" xr:uid="{EA04B85F-2BBA-4D04-AA0E-278E3134BE66}"/>
    <cellStyle name="Input 104" xfId="3411" xr:uid="{8BF1821B-CEFA-4648-A643-9A17FF633503}"/>
    <cellStyle name="Input 105" xfId="3412" xr:uid="{E2F0D5AD-2D1C-40B6-AB8D-DAC28C3EFA0E}"/>
    <cellStyle name="Input 106" xfId="3413" xr:uid="{8A953270-516B-44FD-8588-5BDE7755FD1A}"/>
    <cellStyle name="Input 107" xfId="3414" xr:uid="{93048FE8-BC5B-45E3-B748-0E16FDECC7C0}"/>
    <cellStyle name="Input 108" xfId="3415" xr:uid="{F19C3D19-501D-45D8-9B38-D4507AEC3B11}"/>
    <cellStyle name="Input 109" xfId="3416" xr:uid="{67E0B1EC-461F-431E-B221-C79856430735}"/>
    <cellStyle name="Input 11" xfId="3417" xr:uid="{C111A5B0-9EDA-4089-9E76-4F73B89161CC}"/>
    <cellStyle name="Input 11 2" xfId="6213" xr:uid="{62CB7E78-ADC5-491B-9767-262637174A01}"/>
    <cellStyle name="Input 11 2 2" xfId="6987" xr:uid="{FA267EC7-5CD3-43F2-B31C-29695762F8B4}"/>
    <cellStyle name="Input 11 3" xfId="6192" xr:uid="{C1B73627-3026-49F6-A7E8-7498EC0C5FE0}"/>
    <cellStyle name="Input 11 3 2" xfId="6975" xr:uid="{588B7C5D-7722-4D0A-ABAB-3B9D88CBB42D}"/>
    <cellStyle name="Input 11 4" xfId="6947" xr:uid="{6E28A95E-83B6-45F5-9FAC-14EDFFC9410A}"/>
    <cellStyle name="Input 110" xfId="3418" xr:uid="{7F90220D-E626-457B-BF5A-5B701EB65276}"/>
    <cellStyle name="Input 111" xfId="3419" xr:uid="{D37FB516-7ECA-4668-AD03-379728B43DF1}"/>
    <cellStyle name="Input 112" xfId="3420" xr:uid="{236AD44B-02DE-41B6-965F-7B9F974F04DD}"/>
    <cellStyle name="Input 113" xfId="3421" xr:uid="{C2CF416E-C7A0-45EA-B621-3733D669E836}"/>
    <cellStyle name="Input 114" xfId="3422" xr:uid="{90A255BD-C690-4610-AA2C-51EFDDE8013A}"/>
    <cellStyle name="Input 115" xfId="3423" xr:uid="{891A2309-5DA0-4BC5-BB4A-EF782FE5D898}"/>
    <cellStyle name="Input 116" xfId="3424" xr:uid="{1EF88849-72F9-414A-9F7D-75842C8FAE11}"/>
    <cellStyle name="Input 117" xfId="3425" xr:uid="{8C5F50EC-A859-43BB-8D7C-4539E9D8EC7A}"/>
    <cellStyle name="Input 118" xfId="3426" xr:uid="{CFD6866E-CE01-4E05-994D-2B1F032A106A}"/>
    <cellStyle name="Input 119" xfId="3427" xr:uid="{E9324406-70F8-4B08-877F-52F8DC0504BC}"/>
    <cellStyle name="Input 12" xfId="3428" xr:uid="{0251D293-CB78-454D-B623-A849D16C8E43}"/>
    <cellStyle name="Input 12 2" xfId="6214" xr:uid="{6BDB8DD0-E7AD-47BF-A48B-9F7F0003BF83}"/>
    <cellStyle name="Input 12 2 2" xfId="6988" xr:uid="{E48B4F17-F3BC-4B8B-8949-AAE9489396C5}"/>
    <cellStyle name="Input 12 3" xfId="6191" xr:uid="{E2FC9A97-D3D0-4EDC-972F-E33ED66CF014}"/>
    <cellStyle name="Input 12 3 2" xfId="6974" xr:uid="{6C0B50E4-1115-4109-BD9D-85EACBFFA9A8}"/>
    <cellStyle name="Input 12 4" xfId="6948" xr:uid="{1B6A66D5-D311-436C-B6AA-8AD5C6EE3DFC}"/>
    <cellStyle name="Input 120" xfId="3429" xr:uid="{E4C72427-AAC5-403D-A39F-3E04B977BC11}"/>
    <cellStyle name="Input 121" xfId="3430" xr:uid="{E994D0B8-A7DF-48A5-A966-8E9BDBFECC0E}"/>
    <cellStyle name="Input 122" xfId="3431" xr:uid="{4046A814-4CEF-4EDB-B909-4151CBD298CF}"/>
    <cellStyle name="Input 123" xfId="3432" xr:uid="{0F7853E5-D5BD-43F1-B310-9120337725FD}"/>
    <cellStyle name="Input 124" xfId="3433" xr:uid="{3331049E-E55E-4DBB-9732-3B274404CD35}"/>
    <cellStyle name="Input 125" xfId="3434" xr:uid="{1EAA2AF8-69B2-4210-BBCD-4AEBBA488E77}"/>
    <cellStyle name="Input 126" xfId="3435" xr:uid="{7093123F-A104-48AA-808E-91C225D3C1D4}"/>
    <cellStyle name="Input 127" xfId="3436" xr:uid="{8658B1E8-4C7D-42C8-9BE1-81719696C23B}"/>
    <cellStyle name="Input 128" xfId="3437" xr:uid="{3FEF5B0B-48C7-49D5-AD78-6A02ACC04AC3}"/>
    <cellStyle name="Input 129" xfId="3438" xr:uid="{24A51DA3-74FA-40FA-8E7B-F0B3F978D0A5}"/>
    <cellStyle name="Input 13" xfId="3439" xr:uid="{C6672CE0-7676-4556-A73B-B88A5CE8221F}"/>
    <cellStyle name="Input 13 2" xfId="6215" xr:uid="{956571D1-3E0A-4054-B71A-303565A5BF1D}"/>
    <cellStyle name="Input 13 2 2" xfId="6989" xr:uid="{2FF519EF-FFD4-424A-BA91-7842462E0D6C}"/>
    <cellStyle name="Input 13 3" xfId="6190" xr:uid="{4501A390-6EA4-4584-BBB7-B33169F52E2C}"/>
    <cellStyle name="Input 13 3 2" xfId="6973" xr:uid="{27E7DADA-EDD0-4FCE-91AA-4A41ECE92967}"/>
    <cellStyle name="Input 13 4" xfId="6949" xr:uid="{0CAE6E04-2183-42D0-9BD3-7B364C49E188}"/>
    <cellStyle name="Input 130" xfId="3440" xr:uid="{611DD50F-BE89-40EC-AAA0-31FECCE7567F}"/>
    <cellStyle name="Input 131" xfId="3441" xr:uid="{6D4DE7C7-66E4-42B4-877D-01AD13A24BBA}"/>
    <cellStyle name="Input 132" xfId="3442" xr:uid="{F2C439DD-F4AD-4C82-BF34-4D24F9C7B0F0}"/>
    <cellStyle name="Input 133" xfId="3443" xr:uid="{8F17C03C-3997-47F9-B78A-2EEFB88050B9}"/>
    <cellStyle name="Input 134" xfId="3444" xr:uid="{8848C30D-BF13-4EB5-A5A6-1B4350E0A581}"/>
    <cellStyle name="Input 135" xfId="3445" xr:uid="{F5865C2C-95C5-4C90-BC2C-053CB1D6AD22}"/>
    <cellStyle name="Input 136" xfId="3446" xr:uid="{1432EAAB-669C-4CB9-99FD-A76597E81BF9}"/>
    <cellStyle name="Input 137" xfId="3447" xr:uid="{209B5EE5-EAD9-4451-8D0F-30B719032282}"/>
    <cellStyle name="Input 138" xfId="3448" xr:uid="{063CCF6B-97F4-48B7-8A17-546D94CEDE51}"/>
    <cellStyle name="Input 139" xfId="3449" xr:uid="{C106B7FF-3264-44DE-9B2F-5FEF093C8DE1}"/>
    <cellStyle name="Input 14" xfId="3450" xr:uid="{9DCA6C9C-BC6B-464E-B78B-125A2AC00DD0}"/>
    <cellStyle name="Input 140" xfId="3451" xr:uid="{904D3510-C69C-412B-88E3-D0F02A3EEB72}"/>
    <cellStyle name="Input 141" xfId="3452" xr:uid="{941E8DD9-09C0-4D07-9324-C841CC7B5289}"/>
    <cellStyle name="Input 142" xfId="3453" xr:uid="{6FC980EF-824F-4E3C-BDBA-887616613C16}"/>
    <cellStyle name="Input 143" xfId="3454" xr:uid="{D91DF8D2-83B7-4614-86A2-46D0DA000C64}"/>
    <cellStyle name="Input 144" xfId="3455" xr:uid="{C0C3933D-B85C-41F7-96CB-3BB226C67E65}"/>
    <cellStyle name="Input 145" xfId="3456" xr:uid="{87935C59-B4CF-47E3-B38F-65A0270139E9}"/>
    <cellStyle name="Input 146" xfId="3457" xr:uid="{8D1DFA2F-309F-43E4-A3D8-ABB14F68861A}"/>
    <cellStyle name="Input 147" xfId="3458" xr:uid="{2D4A2DC1-1747-48D3-AC5D-C9C63E7EACE3}"/>
    <cellStyle name="Input 148" xfId="3459" xr:uid="{E3AADECD-CA1E-4DFA-AD5D-62B0A7D03BF5}"/>
    <cellStyle name="Input 149" xfId="3460" xr:uid="{813B30D8-8A6A-4CDD-85AB-E3AD5C4B8C97}"/>
    <cellStyle name="Input 15" xfId="3461" xr:uid="{B1220E35-C477-4BD3-A71B-25E772A1F160}"/>
    <cellStyle name="Input 150" xfId="3462" xr:uid="{2A685204-CC41-4800-8820-22B881335540}"/>
    <cellStyle name="Input 151" xfId="3463" xr:uid="{C1E67469-6F37-4DE2-A48A-5030F26E66BE}"/>
    <cellStyle name="Input 152" xfId="3464" xr:uid="{BFFFE783-1FF0-4B11-88DC-51B4AAA9185B}"/>
    <cellStyle name="Input 153" xfId="3465" xr:uid="{30D1EE3A-F2F2-4290-892F-3617C8FAE931}"/>
    <cellStyle name="Input 154" xfId="3466" xr:uid="{ABB2FE01-D732-4133-BBF1-077B8621BCDB}"/>
    <cellStyle name="Input 155" xfId="3467" xr:uid="{952CC8D7-FD94-42F5-A355-628595A955F5}"/>
    <cellStyle name="Input 156" xfId="3468" xr:uid="{FC81570E-0404-4A58-96DE-43172855D6B3}"/>
    <cellStyle name="Input 157" xfId="3469" xr:uid="{233CAD52-5EDB-4C95-959E-2BE85CE6E71F}"/>
    <cellStyle name="Input 158" xfId="3470" xr:uid="{B3DF2DFA-DE45-4986-8F2B-7A7624121AED}"/>
    <cellStyle name="Input 159" xfId="3471" xr:uid="{757E2889-F40E-4C59-8F52-8A2DABB2F9FE}"/>
    <cellStyle name="Input 16" xfId="3472" xr:uid="{6F256B29-EF01-41B5-B669-E4F832619691}"/>
    <cellStyle name="Input 160" xfId="3473" xr:uid="{27184297-A2C0-434D-A687-B43AF4823844}"/>
    <cellStyle name="Input 161" xfId="3474" xr:uid="{21CF3732-9559-42D6-9F1C-1A2A53E22720}"/>
    <cellStyle name="Input 162" xfId="3475" xr:uid="{2F3906DB-87F1-4D75-950E-EE25D5B3EF80}"/>
    <cellStyle name="Input 163" xfId="3476" xr:uid="{8282E66F-5301-4D20-9ADB-7FFB963F83FB}"/>
    <cellStyle name="Input 164" xfId="3477" xr:uid="{CCE85077-0D6E-494E-BB11-817246F260C1}"/>
    <cellStyle name="Input 165" xfId="3478" xr:uid="{542E2C9F-B719-4B4B-9DBF-E14D6F79F984}"/>
    <cellStyle name="Input 166" xfId="3479" xr:uid="{AA64AD64-E028-4EC6-99FD-4722411AAEBC}"/>
    <cellStyle name="Input 167" xfId="3480" xr:uid="{A8EE3A96-1206-4514-9FB6-09F0A1AA6C21}"/>
    <cellStyle name="Input 168" xfId="3481" xr:uid="{0A407104-B156-4F86-8A7E-9FD7D7301B09}"/>
    <cellStyle name="Input 169" xfId="3482" xr:uid="{E35CC7B5-B08B-4EBD-9AB0-BE8EE56B4073}"/>
    <cellStyle name="Input 17" xfId="3483" xr:uid="{773709BE-F7D2-4268-999D-5E2ACA19BD9B}"/>
    <cellStyle name="Input 170" xfId="3484" xr:uid="{5564B5B0-FEEA-44F8-8F37-BE699A63821D}"/>
    <cellStyle name="Input 171" xfId="3485" xr:uid="{87760350-DCD3-41EC-A7C3-87C571DF3AA2}"/>
    <cellStyle name="Input 172" xfId="3486" xr:uid="{ACC2063D-98A4-49D2-9F09-A55A30EC577B}"/>
    <cellStyle name="Input 173" xfId="3487" xr:uid="{A1454F61-C21B-4992-9388-1EEEDA68783D}"/>
    <cellStyle name="Input 174" xfId="3488" xr:uid="{15CF33CB-563A-4B31-8AAF-BDFD32553FFD}"/>
    <cellStyle name="Input 175" xfId="3489" xr:uid="{747B7E21-54C8-42BE-A4A3-1DA07E177DD6}"/>
    <cellStyle name="Input 176" xfId="3490" xr:uid="{65B3FF96-E04D-4D66-BBAA-48C3E3BE18B9}"/>
    <cellStyle name="Input 177" xfId="3491" xr:uid="{2AD29259-D699-4145-8DE9-BF796C5FFC22}"/>
    <cellStyle name="Input 178" xfId="3492" xr:uid="{10204DBD-3591-4A07-B9DD-62D41D509EAE}"/>
    <cellStyle name="Input 179" xfId="3493" xr:uid="{DA9AAB58-68EF-49FA-AAD5-F4F1A5A95054}"/>
    <cellStyle name="Input 18" xfId="3494" xr:uid="{EAF21269-89A3-4108-A849-98FAC561EE22}"/>
    <cellStyle name="Input 180" xfId="3495" xr:uid="{48F1CA54-B976-4E96-8FD4-C32B21ABCFDB}"/>
    <cellStyle name="Input 181" xfId="3496" xr:uid="{E5C2E039-76E9-4E01-A098-134169539D34}"/>
    <cellStyle name="Input 182" xfId="3497" xr:uid="{2ACD177B-CEE5-4096-B757-777E862253D1}"/>
    <cellStyle name="Input 183" xfId="3498" xr:uid="{C245B94F-26C0-45C5-A561-710EB7DD1B1A}"/>
    <cellStyle name="Input 184" xfId="3499" xr:uid="{F7BB477B-F50B-441C-98CA-7F84C54E3994}"/>
    <cellStyle name="Input 185" xfId="3500" xr:uid="{EDF1EF21-E8D3-46C7-B245-B519C5CA660B}"/>
    <cellStyle name="Input 186" xfId="3501" xr:uid="{BC375505-6FBC-40DC-9668-E112966F7E9E}"/>
    <cellStyle name="Input 187" xfId="3502" xr:uid="{F8B46F25-145E-42E6-903A-2AD8CBDA50AE}"/>
    <cellStyle name="Input 188" xfId="3503" xr:uid="{0E227EDD-4755-433D-B03D-FE95A76C8D7B}"/>
    <cellStyle name="Input 189" xfId="3504" xr:uid="{97F65E7E-ACF8-4896-9CCB-BEC3388C18A5}"/>
    <cellStyle name="Input 19" xfId="3505" xr:uid="{93A3C49D-3BED-4584-963E-A3071930239F}"/>
    <cellStyle name="Input 190" xfId="3506" xr:uid="{542CAF0B-3A29-4FE4-90B3-D6B657AC6CAB}"/>
    <cellStyle name="Input 191" xfId="3507" xr:uid="{967D8313-7EC3-43FD-8E71-E02A740DA5BF}"/>
    <cellStyle name="Input 192" xfId="3508" xr:uid="{3CEB7624-E524-4538-9737-4025B53C0EA2}"/>
    <cellStyle name="Input 193" xfId="3509" xr:uid="{456CBD05-5B84-43E7-B19E-52D0F644DE41}"/>
    <cellStyle name="Input 194" xfId="3510" xr:uid="{0131BE3E-03DD-44BD-BA9F-FA77951597C4}"/>
    <cellStyle name="Input 195" xfId="3511" xr:uid="{011D428B-A223-4036-B962-D4A72376C440}"/>
    <cellStyle name="Input 196" xfId="3512" xr:uid="{4DD441D2-D283-4E6D-87EF-7642E3035BE7}"/>
    <cellStyle name="Input 197" xfId="3513" xr:uid="{D44B778F-C8EF-4A93-9693-F5B14010C3B3}"/>
    <cellStyle name="Input 198" xfId="3514" xr:uid="{C04BAE25-3124-4407-AEA1-3B3F9622CBF2}"/>
    <cellStyle name="Input 199" xfId="3515" xr:uid="{B7AB9CF5-DE00-4CD2-84E0-90C843227490}"/>
    <cellStyle name="Input 2" xfId="42" xr:uid="{DEFC62D7-F86E-4209-B466-589F7E6D9F7A}"/>
    <cellStyle name="Input 2 2" xfId="3516" xr:uid="{F5812E3C-BE3D-4D99-9CB4-A24E40BE047F}"/>
    <cellStyle name="Input 2 3" xfId="6575" xr:uid="{3002128A-5773-47A1-9125-22EBB6238298}"/>
    <cellStyle name="Input 2 3 2" xfId="7214" xr:uid="{06C7B7E9-598D-41AB-9B13-C203F97C13D9}"/>
    <cellStyle name="Input 2 4" xfId="6677" xr:uid="{AC74FE43-846B-4733-AC7A-1D6D97B7AC68}"/>
    <cellStyle name="Input 2 4 2" xfId="7311" xr:uid="{C92813BA-F6D7-4D66-B2A1-0A1430427C3A}"/>
    <cellStyle name="Input 2 5" xfId="6730" xr:uid="{D421C07F-65AE-43BE-8BF5-AB03B85F6BF0}"/>
    <cellStyle name="Input 2 5 2" xfId="7356" xr:uid="{A90CE22D-0BF9-4956-B594-99522ED5BD27}"/>
    <cellStyle name="Input 2 6" xfId="6774" xr:uid="{5A7DCC0C-E774-441D-A0BA-D4BB2B2437CE}"/>
    <cellStyle name="Input 2 6 2" xfId="7392" xr:uid="{21A49CCD-2987-4953-8411-ABB8109A59C1}"/>
    <cellStyle name="Input 2 7" xfId="6904" xr:uid="{20F5BDDA-6423-4B25-84F6-841A369A3586}"/>
    <cellStyle name="Input 20" xfId="3517" xr:uid="{E8A03A75-2DAE-4E74-A88F-96EBC5DE912A}"/>
    <cellStyle name="Input 200" xfId="3518" xr:uid="{2D90608F-2EEF-43A1-A28F-7CF04DBF9F11}"/>
    <cellStyle name="Input 201" xfId="3519" xr:uid="{3CAC856C-96AE-4918-98CF-2CA5DFB282E2}"/>
    <cellStyle name="Input 202" xfId="3520" xr:uid="{E5E26449-D5B4-4603-B50F-1AE48F963B87}"/>
    <cellStyle name="Input 203" xfId="3521" xr:uid="{EB2B2428-C39C-4E8F-808A-DF4A168740F9}"/>
    <cellStyle name="Input 204" xfId="3522" xr:uid="{BAB33554-B410-4380-AF6B-63BD616985F1}"/>
    <cellStyle name="Input 205" xfId="3523" xr:uid="{5F1075C9-E40C-4458-B3C0-1A7CB4F20236}"/>
    <cellStyle name="Input 206" xfId="3524" xr:uid="{B6E6146F-C110-40E1-BC58-45740F6D5462}"/>
    <cellStyle name="Input 207" xfId="3525" xr:uid="{B865F810-248B-4DF3-B2A1-95F0A162BA06}"/>
    <cellStyle name="Input 208" xfId="3526" xr:uid="{B726EDE2-77EB-4773-9E58-E6B98CE20602}"/>
    <cellStyle name="Input 209" xfId="3527" xr:uid="{3C66803E-7CA8-4785-BCC3-7134DD973902}"/>
    <cellStyle name="Input 21" xfId="3528" xr:uid="{1DD3C002-D540-4368-B321-707465E8E31D}"/>
    <cellStyle name="Input 210" xfId="3529" xr:uid="{BD4439DB-867A-4C46-9BD3-729984C8B20A}"/>
    <cellStyle name="Input 211" xfId="3530" xr:uid="{B72D343D-48BA-40F1-86E2-4742F7504494}"/>
    <cellStyle name="Input 212" xfId="3531" xr:uid="{1D44CF1D-991B-40C5-963E-74673365A48F}"/>
    <cellStyle name="Input 213" xfId="3532" xr:uid="{170C57AB-0E1E-49C2-BC2C-9D6913B5B8DE}"/>
    <cellStyle name="Input 214" xfId="3533" xr:uid="{C41199F0-BAE3-4574-B796-0E9BDF4480A1}"/>
    <cellStyle name="Input 215" xfId="3534" xr:uid="{268EF6CC-BAF7-41F2-8939-BE8DB03A705E}"/>
    <cellStyle name="Input 216" xfId="3535" xr:uid="{A46564D2-8347-491D-AF10-CB0E9B3EDD2A}"/>
    <cellStyle name="Input 217" xfId="3536" xr:uid="{0DA675A1-D4AE-4FBB-B348-52A08B4172E7}"/>
    <cellStyle name="Input 218" xfId="3537" xr:uid="{BB48A63B-C7E2-4888-9CEE-4A8BE69842AA}"/>
    <cellStyle name="Input 219" xfId="3538" xr:uid="{3618BD8E-7CF5-4E06-8832-B5D849D5DD45}"/>
    <cellStyle name="Input 22" xfId="3539" xr:uid="{2C405A34-26B8-4055-B9B3-3145A2200C62}"/>
    <cellStyle name="Input 220" xfId="3540" xr:uid="{58052689-ACF6-469E-BF60-A1B23ADD1EA8}"/>
    <cellStyle name="Input 221" xfId="3541" xr:uid="{FA96A7B9-9D9C-444A-829D-8E7C7F2A25D8}"/>
    <cellStyle name="Input 222" xfId="3542" xr:uid="{D8F05678-DB26-48C5-9819-C89C07084E9F}"/>
    <cellStyle name="Input 223" xfId="3543" xr:uid="{55C85D64-8ECE-437F-91FC-916B381EFA65}"/>
    <cellStyle name="Input 224" xfId="3544" xr:uid="{3653E5DC-7C9D-4918-941C-7C0397A0E154}"/>
    <cellStyle name="Input 225" xfId="3545" xr:uid="{B4FA3926-E528-46DA-B587-AFBC737E402B}"/>
    <cellStyle name="Input 226" xfId="3546" xr:uid="{E7FDB2CC-7941-4337-84BD-B63E796A71F3}"/>
    <cellStyle name="Input 227" xfId="3547" xr:uid="{398F509A-3077-4781-8EC6-49BDABB3B416}"/>
    <cellStyle name="Input 228" xfId="3548" xr:uid="{FF5CE185-C148-47E9-854D-0F057F460EF0}"/>
    <cellStyle name="Input 229" xfId="3549" xr:uid="{B54170BC-D6F2-4981-BA78-268DEC0E82DD}"/>
    <cellStyle name="Input 23" xfId="3550" xr:uid="{86837663-6F55-469F-8A7B-49C818CAED3B}"/>
    <cellStyle name="Input 230" xfId="3551" xr:uid="{C149D581-DDB1-41F9-91B1-F604818F9C3C}"/>
    <cellStyle name="Input 231" xfId="3552" xr:uid="{0D3F649E-2770-409C-BD87-6CB3EF3C468D}"/>
    <cellStyle name="Input 232" xfId="3553" xr:uid="{B1D13A5E-4194-43DD-AF79-3BC88240AB19}"/>
    <cellStyle name="Input 233" xfId="3554" xr:uid="{CDE43F9C-19AA-465F-9FF9-EA03D0913B08}"/>
    <cellStyle name="Input 234" xfId="3555" xr:uid="{8FE0264A-30EE-49FD-9CCF-F6982E035E2D}"/>
    <cellStyle name="Input 235" xfId="3556" xr:uid="{F8B1E62A-EA9A-4717-AD6C-CD26EE3E3409}"/>
    <cellStyle name="Input 236" xfId="3557" xr:uid="{7003FE96-E6D1-4EB2-9A68-1773D6418C6A}"/>
    <cellStyle name="Input 237" xfId="3558" xr:uid="{A50D5C28-D1CD-4EE6-BD22-38B5EBA8E87B}"/>
    <cellStyle name="Input 238" xfId="3559" xr:uid="{781EF2BE-49BC-418E-A05D-5B3BE88ABA8E}"/>
    <cellStyle name="Input 239" xfId="3560" xr:uid="{C441CC6E-F0A0-434D-9795-1809AEAAEFEB}"/>
    <cellStyle name="Input 24" xfId="3561" xr:uid="{B964F851-BDF3-4BE7-9888-6D49FE73F98E}"/>
    <cellStyle name="Input 240" xfId="3562" xr:uid="{023240EB-B685-44C2-A5DE-5517E4717F29}"/>
    <cellStyle name="Input 241" xfId="3563" xr:uid="{8B4651A1-3C33-4F3D-8B14-9487EE108B3F}"/>
    <cellStyle name="Input 242" xfId="3564" xr:uid="{7E6F979C-08C7-4F5E-9925-839B5210EF75}"/>
    <cellStyle name="Input 243" xfId="3565" xr:uid="{4293DAF0-9749-4A07-8DCD-FA1B33312E9A}"/>
    <cellStyle name="Input 244" xfId="3566" xr:uid="{68AC182C-EE99-44CB-9A0F-52A36000C343}"/>
    <cellStyle name="Input 245" xfId="3567" xr:uid="{EC4F5D2E-C80C-461A-ADB8-5A1D173CC5ED}"/>
    <cellStyle name="Input 246" xfId="3568" xr:uid="{516BFD71-62A5-4B5A-ACA4-3FF9C917DF19}"/>
    <cellStyle name="Input 247" xfId="3569" xr:uid="{3DEB178E-22D8-4ED8-AD5B-242A0CBEADB7}"/>
    <cellStyle name="Input 248" xfId="3570" xr:uid="{63C09CA9-954E-4B06-9EC1-0D5F83D4982D}"/>
    <cellStyle name="Input 249" xfId="3571" xr:uid="{71A3499E-ECE0-4D3F-A63A-B0525BD7D43D}"/>
    <cellStyle name="Input 25" xfId="3572" xr:uid="{B52A969E-18CE-4CB7-88FF-44EDA5E28AAD}"/>
    <cellStyle name="Input 250" xfId="3573" xr:uid="{5516ABA0-3346-48FE-8C26-639955A55C5D}"/>
    <cellStyle name="Input 251" xfId="3574" xr:uid="{01A0FEF2-4A61-4C91-BBB1-85FFADC007BA}"/>
    <cellStyle name="Input 252" xfId="3575" xr:uid="{B637ACB3-05FD-40A6-8A17-4FF063506E7E}"/>
    <cellStyle name="Input 253" xfId="3576" xr:uid="{3BFE1E3E-5F03-44C4-95CD-D6BECD21241A}"/>
    <cellStyle name="Input 254" xfId="3577" xr:uid="{F0D8E437-7D21-49B7-BB91-53A23BE6EEFD}"/>
    <cellStyle name="Input 255" xfId="3578" xr:uid="{1E3CE572-E5E8-4C41-B37C-3C4B3356C232}"/>
    <cellStyle name="Input 256" xfId="3579" xr:uid="{8B390BAA-00ED-41C5-9BB9-F9991C147F6F}"/>
    <cellStyle name="Input 257" xfId="3580" xr:uid="{B9E86783-49EF-4950-8FE4-46FF67E60CB1}"/>
    <cellStyle name="Input 258" xfId="3581" xr:uid="{ABD1D8B1-3FC4-4CAB-A271-D807E52A2576}"/>
    <cellStyle name="Input 259" xfId="3582" xr:uid="{7969D6FF-2C29-49E9-B940-CEF6E89AB21C}"/>
    <cellStyle name="Input 26" xfId="3583" xr:uid="{E2C150FB-0AF8-494F-B263-C148B85B1EF0}"/>
    <cellStyle name="Input 260" xfId="3584" xr:uid="{747524C4-E6C2-40A3-A7C5-B022AE92EA62}"/>
    <cellStyle name="Input 261" xfId="3585" xr:uid="{93F64388-D7AA-4B40-96CA-CA22ACE5DB5E}"/>
    <cellStyle name="Input 262" xfId="3586" xr:uid="{028C593E-265C-4B89-B339-797809DBC532}"/>
    <cellStyle name="Input 263" xfId="3587" xr:uid="{34E46AB3-36D1-4EDB-B13D-12B81297E9CC}"/>
    <cellStyle name="Input 264" xfId="3588" xr:uid="{067287EB-27A8-43AE-AD70-97FA4DA3CAD8}"/>
    <cellStyle name="Input 265" xfId="3589" xr:uid="{AD53BF50-A8A1-4AB6-AAB9-F720A7B3C4E6}"/>
    <cellStyle name="Input 266" xfId="3590" xr:uid="{0456C1B7-583A-4E83-A205-3608C43BA80B}"/>
    <cellStyle name="Input 267" xfId="3591" xr:uid="{F7FF0E0F-D165-4924-880A-29405EC2E8DC}"/>
    <cellStyle name="Input 268" xfId="3592" xr:uid="{358A7B1A-5730-4BE9-B8B5-10D8414618EA}"/>
    <cellStyle name="Input 269" xfId="3593" xr:uid="{691BA185-3567-463E-A41D-746C4DEDF9AB}"/>
    <cellStyle name="Input 27" xfId="3594" xr:uid="{2F51E45F-716E-442D-9D1A-3A7467ED358A}"/>
    <cellStyle name="Input 270" xfId="3595" xr:uid="{932A4085-40B7-4BEA-9FF5-7B7CE201584D}"/>
    <cellStyle name="Input 271" xfId="3596" xr:uid="{4BCCA132-1E34-4DA8-B1E8-30EB04D2EF01}"/>
    <cellStyle name="Input 272" xfId="3597" xr:uid="{4A0C08A2-1270-4E28-BB55-07BBF64997C3}"/>
    <cellStyle name="Input 273" xfId="3598" xr:uid="{A7DE31B4-FC6A-4CE9-9FBD-7012C458335F}"/>
    <cellStyle name="Input 274" xfId="3599" xr:uid="{E5ABA546-AA31-4A2A-82D0-7FD072CEE6B6}"/>
    <cellStyle name="Input 275" xfId="3600" xr:uid="{6AC0AD91-6A8F-45EC-AF45-9A0DEE0411EF}"/>
    <cellStyle name="Input 276" xfId="3601" xr:uid="{16EA539F-9011-4974-9184-CDE1EDD4FA70}"/>
    <cellStyle name="Input 277" xfId="3602" xr:uid="{7BCF4C6D-4CF9-4ACD-B76A-0175A407FC03}"/>
    <cellStyle name="Input 278" xfId="3603" xr:uid="{451288F5-906F-41F4-9CC3-06DB77171C8D}"/>
    <cellStyle name="Input 279" xfId="3604" xr:uid="{84478BEA-9E51-4653-8CBF-C2F0759F8ADB}"/>
    <cellStyle name="Input 28" xfId="3605" xr:uid="{EB186FC4-99BA-4F2F-B923-2470B5FDE773}"/>
    <cellStyle name="Input 280" xfId="3606" xr:uid="{22090184-1030-4DF3-BC5B-3011C9B5BBFD}"/>
    <cellStyle name="Input 281" xfId="3607" xr:uid="{5D16001A-CD0F-4BC1-9454-CEDD9DE2C5F4}"/>
    <cellStyle name="Input 282" xfId="3608" xr:uid="{A18F67AE-42C5-4DD9-BC19-0D7A9651BCB4}"/>
    <cellStyle name="Input 283" xfId="3609" xr:uid="{8558E971-8294-42D9-BA2F-F7FFD447A626}"/>
    <cellStyle name="Input 284" xfId="3610" xr:uid="{F0C030FE-806D-4539-95F9-B70EB15E6C43}"/>
    <cellStyle name="Input 285" xfId="3611" xr:uid="{50B4D14A-4F97-4763-AA40-428F979ADAD0}"/>
    <cellStyle name="Input 286" xfId="3612" xr:uid="{0D938454-255A-4A31-9E39-410A4235E09D}"/>
    <cellStyle name="Input 287" xfId="3613" xr:uid="{51615D8B-E27E-4CC3-ADBD-1162D2F256CC}"/>
    <cellStyle name="Input 288" xfId="3614" xr:uid="{BABBE956-B891-4367-83BF-0A5B2DEF6797}"/>
    <cellStyle name="Input 289" xfId="3615" xr:uid="{53C6877F-5E02-419A-A9DB-967A33763053}"/>
    <cellStyle name="Input 29" xfId="3616" xr:uid="{A7005945-E6F9-4CFF-A3AE-76C6293CA00E}"/>
    <cellStyle name="Input 290" xfId="3617" xr:uid="{1AF495B2-7355-42C3-BC54-591EA2D54DA7}"/>
    <cellStyle name="Input 291" xfId="3618" xr:uid="{8597A0B7-AF70-4290-8D27-EBF6A869F37B}"/>
    <cellStyle name="Input 292" xfId="3619" xr:uid="{36CBF555-8DBA-43F2-8DBD-35B427919665}"/>
    <cellStyle name="Input 293" xfId="3620" xr:uid="{5BD52EBD-40E1-4B24-8AA4-ED275DE4BBBB}"/>
    <cellStyle name="Input 294" xfId="3621" xr:uid="{51D37FDF-B15F-4D01-9F0A-269514FA88EB}"/>
    <cellStyle name="Input 295" xfId="3622" xr:uid="{FB375EA1-9291-47FE-B36B-2833358A1BD1}"/>
    <cellStyle name="Input 296" xfId="3623" xr:uid="{F767FC05-0F93-4FE8-9D0A-B19F6A5B1026}"/>
    <cellStyle name="Input 297" xfId="3624" xr:uid="{198DA5A5-EFC2-4F10-A5D8-F34BB71780C8}"/>
    <cellStyle name="Input 298" xfId="3625" xr:uid="{7A8F3D4D-AFF4-461D-844C-54603D6E477F}"/>
    <cellStyle name="Input 299" xfId="3626" xr:uid="{DFF47C3F-4C14-447D-B331-08586540C6D0}"/>
    <cellStyle name="Input 3" xfId="136" xr:uid="{2737A099-3719-45D3-971B-FE4C371A806D}"/>
    <cellStyle name="Input 3 2" xfId="3627" xr:uid="{80F2F9DC-343C-4A2A-B881-34970623900A}"/>
    <cellStyle name="Input 3 3" xfId="6909" xr:uid="{AA184E24-60E8-4C23-B01C-9595DB0EFE1C}"/>
    <cellStyle name="Input 30" xfId="3628" xr:uid="{3D6AD5B6-30CC-4A18-8796-898001686E8E}"/>
    <cellStyle name="Input 300" xfId="3629" xr:uid="{DC2F74DA-275D-4490-A4F0-0E07ACD7C66E}"/>
    <cellStyle name="Input 301" xfId="3630" xr:uid="{19D53DA6-6AA3-4BCF-9450-5E2F2DF7AEFA}"/>
    <cellStyle name="Input 302" xfId="3631" xr:uid="{94FBD69B-C3CA-47E1-8D51-363193DC212D}"/>
    <cellStyle name="Input 303" xfId="3632" xr:uid="{5D3A260D-F3FC-4A5C-BC54-4B994EE08988}"/>
    <cellStyle name="Input 304" xfId="3633" xr:uid="{14BBE301-BA70-452E-8BB9-1774C6731D0C}"/>
    <cellStyle name="Input 305" xfId="3634" xr:uid="{FB0E82E5-526F-42D8-93D0-F635AB397A0A}"/>
    <cellStyle name="Input 306" xfId="3635" xr:uid="{86BCC28D-133D-4C37-91F6-B83B621CA58C}"/>
    <cellStyle name="Input 307" xfId="3636" xr:uid="{A9B28D9D-B28F-4857-94B1-6A0D6114DBFA}"/>
    <cellStyle name="Input 308" xfId="3637" xr:uid="{67AEEB01-E793-4A96-9C80-0B1496B2D007}"/>
    <cellStyle name="Input 309" xfId="3638" xr:uid="{59515579-D29C-40D7-B973-CC5DEEC1AC5D}"/>
    <cellStyle name="Input 31" xfId="3639" xr:uid="{6CF5C4AA-927B-42D7-9891-7FFEE1A1FD20}"/>
    <cellStyle name="Input 310" xfId="3640" xr:uid="{07C8A8D8-9A83-47BE-A835-1FD517A352F0}"/>
    <cellStyle name="Input 311" xfId="3641" xr:uid="{6680D6DF-0B75-4DA6-AA9F-D2E2AF636219}"/>
    <cellStyle name="Input 312" xfId="3642" xr:uid="{18CD90F9-DCF6-4FA8-B34B-1CB5750A9006}"/>
    <cellStyle name="Input 313" xfId="3643" xr:uid="{5A7E0E3B-8046-43A7-A22D-1A2C2260AA37}"/>
    <cellStyle name="Input 314" xfId="3644" xr:uid="{12BB62EB-3A7B-4B7E-8159-6BAEBCFC54AF}"/>
    <cellStyle name="Input 315" xfId="3645" xr:uid="{EE6AF5F2-89CC-4DFB-9ACD-2FAEAFC39F93}"/>
    <cellStyle name="Input 316" xfId="3646" xr:uid="{9E96EB5A-B12F-48B9-A4B7-43114A577A2F}"/>
    <cellStyle name="Input 317" xfId="3647" xr:uid="{8AAC1A8F-4D36-4FDA-9C25-FDFBADF40DDF}"/>
    <cellStyle name="Input 318" xfId="3648" xr:uid="{E1AC6C80-5D99-48A0-BD1D-9262FF81829A}"/>
    <cellStyle name="Input 319" xfId="3649" xr:uid="{379CFF1D-8C54-47D6-9227-CD188FEC5210}"/>
    <cellStyle name="Input 32" xfId="3650" xr:uid="{6E415288-8373-4651-B8BB-8B91FBEF8759}"/>
    <cellStyle name="Input 320" xfId="3651" xr:uid="{D73F0675-FA83-44D1-954A-CBFD82BCB735}"/>
    <cellStyle name="Input 321" xfId="3652" xr:uid="{DA69858C-705A-46DB-AB0D-2613955A100D}"/>
    <cellStyle name="Input 322" xfId="3653" xr:uid="{47F7B807-FC16-4F00-8720-D5353E89C064}"/>
    <cellStyle name="Input 323" xfId="3654" xr:uid="{D3D31E5E-D174-4765-87A5-77B7D27C5E84}"/>
    <cellStyle name="Input 324" xfId="3655" xr:uid="{8AD3D1E3-8F2B-4E83-BF1A-D80140879649}"/>
    <cellStyle name="Input 325" xfId="3656" xr:uid="{4727EDA7-2909-4608-A789-9A59AB058F03}"/>
    <cellStyle name="Input 326" xfId="3657" xr:uid="{009555B5-8F68-483A-B8DB-E0158B71089A}"/>
    <cellStyle name="Input 327" xfId="3658" xr:uid="{A660F06E-594E-4E06-B1DC-C8EE0E1D4969}"/>
    <cellStyle name="Input 328" xfId="3659" xr:uid="{5B13C621-6803-45CB-8F87-9EC507BD7E5E}"/>
    <cellStyle name="Input 329" xfId="3660" xr:uid="{78A27C91-5076-4772-B220-FDBEAA8D5952}"/>
    <cellStyle name="Input 33" xfId="3661" xr:uid="{10744DA2-FE4A-4987-8FA9-1D86FB96F73C}"/>
    <cellStyle name="Input 330" xfId="3662" xr:uid="{942FB291-201A-4C91-8A19-3828902527F8}"/>
    <cellStyle name="Input 331" xfId="3663" xr:uid="{4D1962D9-7BEB-4D3D-A50C-5EB4AC0BF09B}"/>
    <cellStyle name="Input 332" xfId="3664" xr:uid="{A3D0781D-9B76-453C-8B1F-A013DC54DD09}"/>
    <cellStyle name="Input 332 2" xfId="6216" xr:uid="{4DE79962-B9E1-4D37-9077-70CE9949FFC5}"/>
    <cellStyle name="Input 332 2 2" xfId="6990" xr:uid="{FF390D5B-B3FA-4C54-AEE1-493B77708F2B}"/>
    <cellStyle name="Input 332 3" xfId="6189" xr:uid="{D531FB25-5582-48CF-8561-3D0F3637EF13}"/>
    <cellStyle name="Input 332 3 2" xfId="6972" xr:uid="{4FCFEE4C-D4FB-4552-8FFF-4EB57700C7DA}"/>
    <cellStyle name="Input 332 4" xfId="6950" xr:uid="{E67AE80D-5197-4EC6-940B-276070679321}"/>
    <cellStyle name="Input 333" xfId="3665" xr:uid="{5AFD6D85-0689-4AFB-8393-5A39E80D50F6}"/>
    <cellStyle name="Input 334" xfId="3666" xr:uid="{88D03A4C-60D3-4822-BE6E-70A9A0C2C0F5}"/>
    <cellStyle name="Input 335" xfId="3667" xr:uid="{C69AA6B5-7774-49B8-AF6F-42B0AB9FF451}"/>
    <cellStyle name="Input 336" xfId="3668" xr:uid="{01922C44-6014-4ACE-8BD8-428472BEE3F8}"/>
    <cellStyle name="Input 337" xfId="3669" xr:uid="{AA07BD4C-C3DC-453E-A996-8DA3C707FF1D}"/>
    <cellStyle name="Input 338" xfId="3670" xr:uid="{7C08D26F-A462-4EB6-A10C-41805175CB4F}"/>
    <cellStyle name="Input 339" xfId="3671" xr:uid="{76657ACF-ABA1-4E08-8F99-407E26E50E43}"/>
    <cellStyle name="Input 34" xfId="3672" xr:uid="{F97D2D05-6878-4C70-B0E0-1F97D400D3B0}"/>
    <cellStyle name="Input 340" xfId="3673" xr:uid="{5F7C0F9A-FA74-4846-82F1-65C309B80ECF}"/>
    <cellStyle name="Input 341" xfId="3674" xr:uid="{5E88A47B-18F6-41BB-994F-86B9EFA1C28A}"/>
    <cellStyle name="Input 342" xfId="3675" xr:uid="{D4E8FF55-5026-486E-9F73-9864A3DCDE42}"/>
    <cellStyle name="Input 343" xfId="3676" xr:uid="{B4A06A92-5BC4-4806-BEA0-AC2C9F869C95}"/>
    <cellStyle name="Input 344" xfId="3677" xr:uid="{D891F6A5-10AE-4552-8E7D-3E6D6C5E7ABC}"/>
    <cellStyle name="Input 345" xfId="3678" xr:uid="{A5D96303-5699-44EB-9E32-3F7BBC2157E9}"/>
    <cellStyle name="Input 346" xfId="3679" xr:uid="{CBF277DE-AC1A-43B8-B9BB-30EDE01096BC}"/>
    <cellStyle name="Input 347" xfId="3680" xr:uid="{796E5D2A-10BD-4DE1-B9BB-658B78CD3F3A}"/>
    <cellStyle name="Input 348" xfId="3681" xr:uid="{5032F859-6FED-42DF-8517-6E23E89107DB}"/>
    <cellStyle name="Input 349" xfId="3682" xr:uid="{8AA7AF71-3207-464E-81A5-38EFF32A07BD}"/>
    <cellStyle name="Input 35" xfId="3683" xr:uid="{A1BE7F6C-D31A-4D2F-B6ED-1617D027AF15}"/>
    <cellStyle name="Input 350" xfId="3684" xr:uid="{6CF9356B-BEAD-4537-ACC4-3F6238FD1CD3}"/>
    <cellStyle name="Input 351" xfId="3685" xr:uid="{96EC1A20-6898-4D35-A961-3B3FBE5ED737}"/>
    <cellStyle name="Input 352" xfId="3686" xr:uid="{F6794BAB-DA3E-4B99-B717-5F686BBE704F}"/>
    <cellStyle name="Input 353" xfId="3687" xr:uid="{929041FC-6DFB-478E-A84C-1F7DD2C8590B}"/>
    <cellStyle name="Input 354" xfId="3688" xr:uid="{38B130A1-4B1C-4EB9-8808-59D38552CD10}"/>
    <cellStyle name="Input 355" xfId="3689" xr:uid="{E4644043-DB75-4398-9AB6-DE7D7CF0F995}"/>
    <cellStyle name="Input 356" xfId="3690" xr:uid="{023203EB-B48E-406E-919B-1FC4EBAEDA25}"/>
    <cellStyle name="Input 357" xfId="3691" xr:uid="{8D726444-588B-466B-B096-742FB30F9D50}"/>
    <cellStyle name="Input 358" xfId="3692" xr:uid="{BBE62FAD-9C02-49AC-8AF9-1F1591D4174F}"/>
    <cellStyle name="Input 359" xfId="3693" xr:uid="{E24C8BB1-C9C3-453A-9CAB-6FD131599C51}"/>
    <cellStyle name="Input 36" xfId="3694" xr:uid="{F6D3314A-C6CA-48FE-A9AB-7166E3236769}"/>
    <cellStyle name="Input 360" xfId="3695" xr:uid="{A8E7E85A-72A1-4C93-B74F-60FE4D03DCB8}"/>
    <cellStyle name="Input 361" xfId="3696" xr:uid="{7F7A3946-2208-4F18-B831-107691D045FE}"/>
    <cellStyle name="Input 362" xfId="3697" xr:uid="{005E7F98-CFA4-4688-ADD3-1F640CB521A9}"/>
    <cellStyle name="Input 363" xfId="3698" xr:uid="{71024F7B-0476-4153-BE70-A068F71257C4}"/>
    <cellStyle name="Input 364" xfId="3699" xr:uid="{8BC4D739-FEE4-44C2-83A0-5B2A1ACDE422}"/>
    <cellStyle name="Input 365" xfId="3700" xr:uid="{F64FE81B-7AFC-41B9-B513-EAB0E2FE5B8C}"/>
    <cellStyle name="Input 366" xfId="367" xr:uid="{9DC5ABA1-BA96-4CB6-85B3-949174184AA7}"/>
    <cellStyle name="Input 366 2" xfId="6932" xr:uid="{E1B8A289-9A3F-47EF-83D5-C625F13C4ECF}"/>
    <cellStyle name="Input 367" xfId="6175" xr:uid="{E5CF39A6-37BF-4BB9-A658-5D371C7AFFA4}"/>
    <cellStyle name="Input 367 2" xfId="6964" xr:uid="{3589E78F-2BBC-4C94-B091-9448201A50FA}"/>
    <cellStyle name="Input 368" xfId="6391" xr:uid="{09D88A3B-57F2-4683-9057-B0EF1F466CE8}"/>
    <cellStyle name="Input 368 2" xfId="7093" xr:uid="{4BE8AB28-E004-47DB-9D6F-B6D3FE300AD1}"/>
    <cellStyle name="Input 369" xfId="6462" xr:uid="{A375C681-1A63-408E-8334-E7530C6E5600}"/>
    <cellStyle name="Input 369 2" xfId="7125" xr:uid="{BB59EA11-62C4-4384-9003-61BB3081D693}"/>
    <cellStyle name="Input 37" xfId="3701" xr:uid="{746B3AB5-50B8-4BD6-AD51-F9B9A2859509}"/>
    <cellStyle name="Input 370" xfId="6566" xr:uid="{71757CFA-FC8D-4E73-AC58-132417424954}"/>
    <cellStyle name="Input 370 2" xfId="7206" xr:uid="{A326CBD8-9196-49E2-B19E-12496A3C394F}"/>
    <cellStyle name="Input 371" xfId="6651" xr:uid="{57E339E3-8D66-470E-92C7-953B941B5440}"/>
    <cellStyle name="Input 371 2" xfId="7288" xr:uid="{CBCF49CF-645E-48D0-A5F1-83A1EABBE964}"/>
    <cellStyle name="Input 372" xfId="6713" xr:uid="{9C7CCE01-DDA9-4F86-9267-62E1D7B1F182}"/>
    <cellStyle name="Input 372 2" xfId="7345" xr:uid="{B168B272-02D1-40C8-8F4A-3CA1D29DD924}"/>
    <cellStyle name="Input 373" xfId="6761" xr:uid="{82E6DFFD-E7D7-4DDF-B904-63D2D738644D}"/>
    <cellStyle name="Input 373 2" xfId="7384" xr:uid="{83699634-6EEC-431A-BAD7-8139C05BB202}"/>
    <cellStyle name="Input 374" xfId="6658" xr:uid="{4287AAD0-DB70-4260-A641-B81D40C44773}"/>
    <cellStyle name="Input 374 2" xfId="7294" xr:uid="{233BA0A6-D753-4917-8490-945A49722C66}"/>
    <cellStyle name="Input 375" xfId="6708" xr:uid="{AFACB05B-F7EF-41AB-BC4A-78FDB8802F61}"/>
    <cellStyle name="Input 375 2" xfId="7342" xr:uid="{609CB52B-6A48-4074-9283-93A5278ADD33}"/>
    <cellStyle name="Input 376" xfId="6763" xr:uid="{8457A620-C542-44F6-9C11-EF332708C6E9}"/>
    <cellStyle name="Input 376 2" xfId="7385" xr:uid="{669AE460-0159-4BB4-86F7-B02DD1FD9879}"/>
    <cellStyle name="Input 377" xfId="6791" xr:uid="{2D66366A-2E9E-4034-A93A-37FBB0A3B787}"/>
    <cellStyle name="Input 377 2" xfId="7399" xr:uid="{2923A6C5-66DA-4ADF-97B8-08B494B5A002}"/>
    <cellStyle name="Input 378" xfId="6793" xr:uid="{E5CA0371-8599-42D3-BD52-86D4B3FDAEB4}"/>
    <cellStyle name="Input 378 2" xfId="7400" xr:uid="{4147A6B9-EFCE-4F2B-891F-8FCB0AB1EA54}"/>
    <cellStyle name="Input 379" xfId="6764" xr:uid="{31B24C03-FF47-4F3B-8239-9855C85D161F}"/>
    <cellStyle name="Input 379 2" xfId="7386" xr:uid="{9A323E2D-CE87-4C4B-A848-8E37C5F1FD09}"/>
    <cellStyle name="Input 38" xfId="3702" xr:uid="{6B9546E8-65EA-4A91-A188-5180F6BA3DFB}"/>
    <cellStyle name="Input 380" xfId="6765" xr:uid="{2F224F9A-C91D-4C2C-9F1D-9A87B80603BD}"/>
    <cellStyle name="Input 380 2" xfId="7387" xr:uid="{EA96B091-44D4-4E34-8C4E-88E62021C00C}"/>
    <cellStyle name="Input 381" xfId="6796" xr:uid="{45246E6B-2091-425D-ABDB-C72E35956CC7}"/>
    <cellStyle name="Input 381 2" xfId="7402" xr:uid="{353D7BC6-7862-4E0B-9457-221B8691AF4E}"/>
    <cellStyle name="Input 382" xfId="6822" xr:uid="{88D49F14-062A-4133-A677-23AC4FA2F3A0}"/>
    <cellStyle name="Input 382 2" xfId="7408" xr:uid="{448EF8B8-9ABE-4246-AC1A-FA1F690F4847}"/>
    <cellStyle name="Input 383" xfId="6814" xr:uid="{3A0D1232-4BA7-4CB8-8753-F066BB43D2B7}"/>
    <cellStyle name="Input 383 2" xfId="7404" xr:uid="{6BD25449-6B7A-422A-A152-FEDED85B032C}"/>
    <cellStyle name="Input 384" xfId="6834" xr:uid="{00E9CB7E-CA9A-497D-8046-875023376E0E}"/>
    <cellStyle name="Input 384 2" xfId="7411" xr:uid="{79F16CA0-4827-4EC0-9582-AB33385F7B97}"/>
    <cellStyle name="Input 385" xfId="6815" xr:uid="{EC6B73E6-FA2C-4D02-A701-F84C67422506}"/>
    <cellStyle name="Input 385 2" xfId="7405" xr:uid="{CF15D954-EB28-46F8-993D-3F95D1C531ED}"/>
    <cellStyle name="Input 386" xfId="6832" xr:uid="{9C5BD282-7815-43D2-9F82-8EDC445ED778}"/>
    <cellStyle name="Input 386 2" xfId="7410" xr:uid="{865E03E5-C5E9-4876-B09E-C30623FE3327}"/>
    <cellStyle name="Input 387" xfId="6816" xr:uid="{8A89166E-4D8F-496C-8CA1-8F72285C67EA}"/>
    <cellStyle name="Input 387 2" xfId="7406" xr:uid="{976B18F3-4CA3-444C-A611-7AB4125A2AB7}"/>
    <cellStyle name="Input 388" xfId="6844" xr:uid="{F06C639A-2780-4992-B848-60CBA014D127}"/>
    <cellStyle name="Input 388 2" xfId="7414" xr:uid="{1C471DAC-C299-400E-98F7-D62C5CD212A8}"/>
    <cellStyle name="Input 389" xfId="6819" xr:uid="{D62879C2-4FF6-4259-AAB9-5442AC2D8E6B}"/>
    <cellStyle name="Input 389 2" xfId="7407" xr:uid="{3422DA81-DEC5-46E1-936E-45B9234D87E7}"/>
    <cellStyle name="Input 39" xfId="3703" xr:uid="{2715B9AB-630F-4BCA-A144-F023DA071ADD}"/>
    <cellStyle name="Input 390" xfId="6803" xr:uid="{E178E2C9-2A57-4BAF-8FC5-4111CA58D974}"/>
    <cellStyle name="Input 390 2" xfId="7403" xr:uid="{7E9A9D52-1004-475D-8FCF-728887E9CF76}"/>
    <cellStyle name="Input 391" xfId="6856" xr:uid="{64A16062-B81C-447C-802C-32E1E8C2A7B2}"/>
    <cellStyle name="Input 391 2" xfId="7416" xr:uid="{F5CF8AF6-2E04-407B-9915-7A64D3719E4F}"/>
    <cellStyle name="Input 392" xfId="6858" xr:uid="{D6EBB09F-8C73-4249-A374-2471410A03AF}"/>
    <cellStyle name="Input 392 2" xfId="7417" xr:uid="{D99DF886-9A01-4524-91D0-0CDD05866CF0}"/>
    <cellStyle name="Input 393" xfId="6862" xr:uid="{85E55EB3-DE3A-4DCB-843C-D29763A38428}"/>
    <cellStyle name="Input 393 2" xfId="7418" xr:uid="{03B13981-1EAC-4E24-BDDC-B325430BADF4}"/>
    <cellStyle name="Input 394" xfId="6827" xr:uid="{23BBA0FC-9B6B-48FF-B60F-F5F73A4C40D2}"/>
    <cellStyle name="Input 394 2" xfId="7409" xr:uid="{B11E0041-2E31-41AB-B55E-962D26A9E874}"/>
    <cellStyle name="Input 395" xfId="6868" xr:uid="{6A343585-A729-400A-9DE0-1AFD88B858E0}"/>
    <cellStyle name="Input 395 2" xfId="7419" xr:uid="{091BD6D5-E0D5-4A54-AC00-5AD79CD47649}"/>
    <cellStyle name="Input 396" xfId="6840" xr:uid="{A937327E-1939-43DA-AC3B-FFD639609351}"/>
    <cellStyle name="Input 396 2" xfId="7412" xr:uid="{517BC2A8-7F1C-4D4B-8272-2E65601958A3}"/>
    <cellStyle name="Input 397" xfId="6877" xr:uid="{2F83C3FA-4A5A-433C-B880-A667C025F261}"/>
    <cellStyle name="Input 397 2" xfId="7424" xr:uid="{82883783-6771-424D-A7F7-786F3FE4BE0D}"/>
    <cellStyle name="Input 398" xfId="6881" xr:uid="{39F49A17-C705-46DC-B0BB-FDBCB3BC543C}"/>
    <cellStyle name="Input 398 2" xfId="7426" xr:uid="{4E74FD7E-C856-4C16-A6B1-55DA5B35D8DC}"/>
    <cellStyle name="Input 399" xfId="6878" xr:uid="{B8DBCFF1-8994-45C5-8B0F-B354C5A1136B}"/>
    <cellStyle name="Input 399 2" xfId="7425" xr:uid="{D5F0A370-88AF-40F5-90FF-215A8F2ED8A8}"/>
    <cellStyle name="Input 4" xfId="302" xr:uid="{49116835-DE84-4E02-8F0D-76AA074F573B}"/>
    <cellStyle name="Input 4 2" xfId="3704" xr:uid="{690FB5C2-02C3-4E86-ACB9-F4A867A29CC7}"/>
    <cellStyle name="Input 4 3" xfId="6918" xr:uid="{C3D3F6AD-C198-4A4B-9EB1-9F8301F1F77D}"/>
    <cellStyle name="Input 40" xfId="3705" xr:uid="{A78FFA3A-B53A-4DEC-B4F7-41F5A5AD04EE}"/>
    <cellStyle name="Input 400" xfId="6891" xr:uid="{65953F65-6456-48BA-88AC-C5D3C87EA4FE}"/>
    <cellStyle name="Input 400 2" xfId="7430" xr:uid="{DDBA9542-583D-4EC1-9B50-83546B82561B}"/>
    <cellStyle name="Input 401" xfId="6807" xr:uid="{E649056B-A60C-41DA-A936-56379236A014}"/>
    <cellStyle name="Input 402" xfId="6897" xr:uid="{4B913C22-8A34-476C-A2AA-36778D515A5E}"/>
    <cellStyle name="Input 403" xfId="6895" xr:uid="{B5F73EF6-481D-44A4-B489-6B2E490D6050}"/>
    <cellStyle name="Input 41" xfId="3706" xr:uid="{EA0FAED9-496B-4F5A-A4AB-F3A917E9EDAE}"/>
    <cellStyle name="Input 42" xfId="3707" xr:uid="{F7DEB0F3-D995-4D7A-AA54-617DAEF180FF}"/>
    <cellStyle name="Input 43" xfId="3708" xr:uid="{E840C6AC-28E8-4183-AB97-F5B3D0C42159}"/>
    <cellStyle name="Input 44" xfId="3709" xr:uid="{9B524EEA-623B-4541-BC68-C40FDC9BDFE7}"/>
    <cellStyle name="Input 45" xfId="3710" xr:uid="{8C37431A-23E0-47E0-A93C-439C33F30007}"/>
    <cellStyle name="Input 46" xfId="3711" xr:uid="{A7A5AA95-88FA-440E-99E8-96EA3FA16425}"/>
    <cellStyle name="Input 47" xfId="3712" xr:uid="{F7B9B687-05CD-4CD4-99C2-0304C5E152A5}"/>
    <cellStyle name="Input 48" xfId="3713" xr:uid="{5D233AF3-28AE-4AC0-970E-1FC1D3B04527}"/>
    <cellStyle name="Input 49" xfId="3714" xr:uid="{7930A502-0B68-4744-8A0A-457885183D7C}"/>
    <cellStyle name="Input 5" xfId="345" xr:uid="{96D2F2B7-1B7A-4E33-8CF7-2DE3A9F320F4}"/>
    <cellStyle name="Input 5 2" xfId="3715" xr:uid="{337B0E90-2366-4356-B9D3-4570B798952F}"/>
    <cellStyle name="Input 5 3" xfId="6926" xr:uid="{3A3581DD-57B7-4BFB-9669-5A5975A13557}"/>
    <cellStyle name="Input 50" xfId="3716" xr:uid="{3D31FC1C-6014-409E-A0CD-5D4542C64EC1}"/>
    <cellStyle name="Input 51" xfId="3717" xr:uid="{D898C33F-7367-4601-AC8C-ADEFFBC1B44B}"/>
    <cellStyle name="Input 52" xfId="3718" xr:uid="{43189008-B00B-4A96-A5DC-244F0AE8A37D}"/>
    <cellStyle name="Input 53" xfId="3719" xr:uid="{4DD96A85-A0EA-43ED-B545-70AC65193FAE}"/>
    <cellStyle name="Input 54" xfId="3720" xr:uid="{D12B09A2-233C-4B8F-8D58-42D5424C37C2}"/>
    <cellStyle name="Input 55" xfId="3721" xr:uid="{CBD4F253-5340-4140-A7B3-512A3117B08C}"/>
    <cellStyle name="Input 56" xfId="3722" xr:uid="{DD39FEAF-63D5-4FAC-AD46-B692AA018001}"/>
    <cellStyle name="Input 57" xfId="3723" xr:uid="{71030A61-157B-49F1-AF7D-EEE44F0EAD19}"/>
    <cellStyle name="Input 58" xfId="3724" xr:uid="{C5E12525-F6C8-426D-B95D-6672B4C7AFC3}"/>
    <cellStyle name="Input 59" xfId="3725" xr:uid="{9C6B5536-A0E5-4AA2-A0D3-A997D8EC02B6}"/>
    <cellStyle name="Input 6" xfId="3726" xr:uid="{BC6521EC-80AE-4FA1-90EB-E502B694F9CA}"/>
    <cellStyle name="Input 60" xfId="3727" xr:uid="{534476F9-EEDC-4FEB-916F-544CCAC47463}"/>
    <cellStyle name="Input 61" xfId="3728" xr:uid="{9E7FA6D2-5BB2-4D27-9467-6B7038481FD1}"/>
    <cellStyle name="Input 62" xfId="3729" xr:uid="{CB2D76A8-6625-4363-AAF3-2A49DF5C4DC9}"/>
    <cellStyle name="Input 63" xfId="3730" xr:uid="{F1995FBF-6232-4EBC-A56B-CC75C0C1B419}"/>
    <cellStyle name="Input 64" xfId="3731" xr:uid="{2DFCC22C-850D-4F16-9986-BC51399C3CD3}"/>
    <cellStyle name="Input 65" xfId="3732" xr:uid="{258DD95E-FE2C-475A-960C-F8ACDF803E9C}"/>
    <cellStyle name="Input 66" xfId="3733" xr:uid="{ED31731A-0941-4CD9-849B-61A1080CB08A}"/>
    <cellStyle name="Input 67" xfId="3734" xr:uid="{F2A13E58-AEF1-416C-96EB-C36F5C160350}"/>
    <cellStyle name="Input 68" xfId="3735" xr:uid="{6A5C21A9-8871-4950-A30A-1A9237C2AC14}"/>
    <cellStyle name="Input 69" xfId="3736" xr:uid="{6F3DED06-72E9-463D-B155-6EB3DC389625}"/>
    <cellStyle name="Input 7" xfId="3737" xr:uid="{529E08DD-4AC7-43D1-8BBA-3813BFBEC06A}"/>
    <cellStyle name="Input 70" xfId="3738" xr:uid="{F7B1D868-2209-4683-B494-75B58F5885E6}"/>
    <cellStyle name="Input 71" xfId="3739" xr:uid="{CEBDB048-C4F7-4F63-8EDD-FCFFD4C9D95F}"/>
    <cellStyle name="Input 72" xfId="3740" xr:uid="{8A22C820-8D01-4E93-B604-14403686D1C9}"/>
    <cellStyle name="Input 73" xfId="3741" xr:uid="{95DB4A47-8C0E-44A5-B00C-89B8D6DAE286}"/>
    <cellStyle name="Input 74" xfId="3742" xr:uid="{89B823A7-B62F-4D6D-AB27-642CC8F2941E}"/>
    <cellStyle name="Input 75" xfId="3743" xr:uid="{1E1A52A0-555E-4158-BA8B-B4C0A03CBE1E}"/>
    <cellStyle name="Input 76" xfId="3744" xr:uid="{F676E2D3-D80B-474F-BCB1-D75213D8437F}"/>
    <cellStyle name="Input 77" xfId="3745" xr:uid="{430F29EB-9C5C-4D45-8DEB-929F4AE41682}"/>
    <cellStyle name="Input 78" xfId="3746" xr:uid="{94B88852-EBAE-4A8F-80C3-5B7BE955AC1B}"/>
    <cellStyle name="Input 79" xfId="3747" xr:uid="{9C25709E-C1EF-424A-9346-5AA1B4E0293F}"/>
    <cellStyle name="Input 8" xfId="3748" xr:uid="{39A00845-9262-4C8B-AB16-FBE76EBBF108}"/>
    <cellStyle name="Input 80" xfId="3749" xr:uid="{D1C65051-3D25-4BA5-B0A7-82564C147DA5}"/>
    <cellStyle name="Input 81" xfId="3750" xr:uid="{91AECC92-9CDA-4FE0-84B9-D5E5EF617FAF}"/>
    <cellStyle name="Input 82" xfId="3751" xr:uid="{1A958D14-03B5-478C-AD37-52E63091B0E3}"/>
    <cellStyle name="Input 83" xfId="3752" xr:uid="{55400F78-9C20-4E4A-B068-098F23978C09}"/>
    <cellStyle name="Input 84" xfId="3753" xr:uid="{3927BBD7-F0C1-495C-8AA9-022A6E9D7BAE}"/>
    <cellStyle name="Input 85" xfId="3754" xr:uid="{3BD0DF49-E391-4EBC-B7BF-C13D2B289257}"/>
    <cellStyle name="Input 86" xfId="3755" xr:uid="{9808551A-09F8-45FA-8893-5C07EB5F5965}"/>
    <cellStyle name="Input 87" xfId="3756" xr:uid="{4714C450-D819-4E54-A191-3BA59728F3E2}"/>
    <cellStyle name="Input 88" xfId="3757" xr:uid="{3827750A-0B10-4340-8600-A9E04018CC49}"/>
    <cellStyle name="Input 89" xfId="3758" xr:uid="{3BD66003-8FB4-4B93-B3DB-1A547F085FB9}"/>
    <cellStyle name="Input 9" xfId="3759" xr:uid="{66C07656-AA40-4B96-B016-3C3EFFF21FEE}"/>
    <cellStyle name="Input 90" xfId="3760" xr:uid="{03538A33-812E-4122-B4B0-E601A87AA2A0}"/>
    <cellStyle name="Input 91" xfId="3761" xr:uid="{3FEC5984-9C5A-475E-B4B0-86E6398D7DB1}"/>
    <cellStyle name="Input 92" xfId="3762" xr:uid="{A60A509A-0CB9-4576-A913-95B44CB277D0}"/>
    <cellStyle name="Input 93" xfId="3763" xr:uid="{6286AD38-4D0F-4C70-BFAA-E35277DEB215}"/>
    <cellStyle name="Input 94" xfId="3764" xr:uid="{EDDDDE0C-6757-444D-BD59-B009718B2835}"/>
    <cellStyle name="Input 95" xfId="3765" xr:uid="{E9357AC5-5E63-42A3-8AA3-7CEE5F76E70C}"/>
    <cellStyle name="Input 96" xfId="3766" xr:uid="{13397CA0-212A-4C4F-A114-91AD2B24A985}"/>
    <cellStyle name="Input 97" xfId="3767" xr:uid="{9B3B3648-06CB-4776-8ABE-D55B0AC22BDE}"/>
    <cellStyle name="Input 98" xfId="3768" xr:uid="{287CC27A-D37D-4A91-BFF1-79091C95AA1B}"/>
    <cellStyle name="Input 99" xfId="3769" xr:uid="{E1AD42EA-036B-4433-B9B2-39DB341CBE6F}"/>
    <cellStyle name="Input Cells" xfId="3770" xr:uid="{ECE4B05F-1BAC-4465-92DA-4590585171B6}"/>
    <cellStyle name="Input Cells Percent" xfId="3771" xr:uid="{7FE308D1-17AF-4BD3-AF06-500D96F426E0}"/>
    <cellStyle name="Input Cells_Book9" xfId="3772" xr:uid="{1CDB6A4E-89BA-412F-8B8A-E39635E7B62D}"/>
    <cellStyle name="Lines" xfId="3773" xr:uid="{EDC4BF4E-AA28-4663-8B00-5B1DB834DAE8}"/>
    <cellStyle name="LINKED" xfId="3774" xr:uid="{02494EC6-F15B-4B33-BAC9-B34A7566FE6B}"/>
    <cellStyle name="Linked Cell 2" xfId="43" xr:uid="{BA930048-F5F2-47F5-B7F8-7BC2B3227E72}"/>
    <cellStyle name="Linked Cell 2 2" xfId="3775" xr:uid="{FF652BB1-F294-489D-A022-620C5D61F3A5}"/>
    <cellStyle name="Linked Cell 3" xfId="3776" xr:uid="{42325FBB-9C43-4C09-8853-B6F2928E7AC9}"/>
    <cellStyle name="Linked Cell 4" xfId="3777" xr:uid="{8888AEC4-0625-4765-9BE6-6FDDA42B6565}"/>
    <cellStyle name="Linked Cell 5" xfId="3778" xr:uid="{89680F27-1E32-4E35-B81C-5BF5AE623C98}"/>
    <cellStyle name="modified border" xfId="3779" xr:uid="{21C33612-5238-40F2-A2BF-1B80AA2A54E2}"/>
    <cellStyle name="modified border 2" xfId="3780" xr:uid="{A4D99833-F979-4C0E-8F9F-5FF66CCEBC71}"/>
    <cellStyle name="modified border 3" xfId="3781" xr:uid="{111BBE7F-CB2C-4481-AE6A-BDBA2FD57554}"/>
    <cellStyle name="modified border 4" xfId="3782" xr:uid="{4F7C8A8E-99E3-4119-A341-46DE650F30EF}"/>
    <cellStyle name="modified border1" xfId="3783" xr:uid="{278CAB4F-1A34-47D5-B698-A1ED3EDF3996}"/>
    <cellStyle name="modified border1 2" xfId="3784" xr:uid="{BA7650A3-D9D4-4AE7-9EFD-1E803D29C704}"/>
    <cellStyle name="modified border1 3" xfId="3785" xr:uid="{12DB8E05-C549-42D5-B895-A0C4CF3C7248}"/>
    <cellStyle name="modified border1 4" xfId="3786" xr:uid="{98275F56-6AA1-4C40-B24B-60A9F435D818}"/>
    <cellStyle name="Neutral 2" xfId="44" xr:uid="{AC062383-0FFF-46DB-930E-E8329E8D1A07}"/>
    <cellStyle name="Neutral 2 2" xfId="3787" xr:uid="{4ED78849-3BCB-4832-863B-EC794265F1E8}"/>
    <cellStyle name="Neutral 3" xfId="3788" xr:uid="{68129BF6-2EE7-4898-903D-75E9423F2A8B}"/>
    <cellStyle name="Neutral 4" xfId="3789" xr:uid="{5ACC0BEA-D732-421F-884E-EC60907C19D8}"/>
    <cellStyle name="Neutral 5" xfId="3790" xr:uid="{45689AA5-6B13-4B7D-BFA5-253C53A07160}"/>
    <cellStyle name="no dec" xfId="3791" xr:uid="{984D77BB-A1E2-4176-B432-4CAFFCE80899}"/>
    <cellStyle name="Normal" xfId="0" builtinId="0"/>
    <cellStyle name="Normal - Style1" xfId="3792" xr:uid="{8F4119C6-10F9-4078-A267-4B9F3DDB01C6}"/>
    <cellStyle name="Normal - Style1 2" xfId="3793" xr:uid="{FFA2A50A-266E-4218-B85D-5A4A886A5A94}"/>
    <cellStyle name="Normal - Style1 3" xfId="3794" xr:uid="{6A444613-2275-4228-889B-F8139D328C9C}"/>
    <cellStyle name="Normal - Style1 4" xfId="3795" xr:uid="{E15B857B-8ACE-4DE3-8698-981DCF9B645E}"/>
    <cellStyle name="Normal - Style1 5" xfId="6564" xr:uid="{3BD1830B-87B9-45AD-A68A-3CE0186307D3}"/>
    <cellStyle name="Normal 10" xfId="203" xr:uid="{85ABE0FA-00C4-48A4-B06C-6960B6BC68F3}"/>
    <cellStyle name="Normal 10 10" xfId="3797" xr:uid="{1DC1F7D5-D87A-4E98-8A3A-6220ECB5A862}"/>
    <cellStyle name="Normal 10 10 2" xfId="3798" xr:uid="{FE1DF12F-2A74-4CF7-B054-39D5E0CD091A}"/>
    <cellStyle name="Normal 10 11" xfId="3799" xr:uid="{1209CF99-E115-48F9-8304-72BB608BFBA8}"/>
    <cellStyle name="Normal 10 11 2" xfId="3800" xr:uid="{85F8625E-6FCF-4641-9431-105087333E69}"/>
    <cellStyle name="Normal 10 2" xfId="3801" xr:uid="{D743A547-2490-4B03-B891-3ACBA541AB88}"/>
    <cellStyle name="Normal 10 2 2" xfId="91" xr:uid="{15C69943-C9A0-41FF-8FAE-CF2C4D1620CB}"/>
    <cellStyle name="Normal 10 29" xfId="256" xr:uid="{758850EC-1FC6-42CE-B41A-ED47D595A250}"/>
    <cellStyle name="Normal 10 3" xfId="3802" xr:uid="{26ECE55A-EC0D-4C1E-9D28-21B1C674BAEF}"/>
    <cellStyle name="Normal 10 3 10" xfId="3803" xr:uid="{9005BFC5-5D14-4831-BC98-684B3DAD3A3F}"/>
    <cellStyle name="Normal 10 3 2" xfId="3804" xr:uid="{D44D62B0-D966-4586-80C8-4D80EA9B0613}"/>
    <cellStyle name="Normal 10 3 2 2" xfId="3805" xr:uid="{4058D8C1-E19E-4B4E-98D2-D6B244D40672}"/>
    <cellStyle name="Normal 10 3 2 2 2" xfId="3806" xr:uid="{5F245B3C-CBE7-4568-92BF-5439BD9A9A2C}"/>
    <cellStyle name="Normal 10 3 2 3" xfId="3807" xr:uid="{AD2C94B4-754C-4390-BD3F-505819DED7B5}"/>
    <cellStyle name="Normal 10 3 2 3 2" xfId="3808" xr:uid="{966F5859-0984-4D6D-B123-08A8E1BA6C8A}"/>
    <cellStyle name="Normal 10 3 2 4" xfId="3809" xr:uid="{542E9613-9BAB-4C29-A416-A148A36F0C61}"/>
    <cellStyle name="Normal 10 3 2 4 2" xfId="3810" xr:uid="{9E0F5152-1F90-4E2C-887D-5BE452EF2C37}"/>
    <cellStyle name="Normal 10 3 2 5" xfId="3811" xr:uid="{BEDFF8D1-D845-4331-AB78-D2BCF79BA419}"/>
    <cellStyle name="Normal 10 3 2 5 2" xfId="3812" xr:uid="{DB0F0892-961C-4F7E-96AE-136194B5529F}"/>
    <cellStyle name="Normal 10 3 2 6" xfId="3813" xr:uid="{9690DBD6-993C-49A4-A29F-891A8E54B189}"/>
    <cellStyle name="Normal 10 3 2 6 2" xfId="3814" xr:uid="{CDEDAFC0-389F-4700-9E1D-265BC61A9604}"/>
    <cellStyle name="Normal 10 3 2 7" xfId="3815" xr:uid="{DAA1A106-CC6A-4C9C-9EB9-3E297937837F}"/>
    <cellStyle name="Normal 10 3 2 7 2" xfId="3816" xr:uid="{F227A5CA-055D-484C-B698-D46A34F64C37}"/>
    <cellStyle name="Normal 10 3 2 8" xfId="3817" xr:uid="{44A78F06-716B-4F28-AFB6-92477CD6D447}"/>
    <cellStyle name="Normal 10 3 2 8 2" xfId="3818" xr:uid="{BB0C9D3E-391C-450F-BA71-C9B3E8193F33}"/>
    <cellStyle name="Normal 10 3 2 9" xfId="3819" xr:uid="{C7667773-51DD-4B3F-9813-5E3E3B801E37}"/>
    <cellStyle name="Normal 10 3 3" xfId="3820" xr:uid="{56A7F098-DB16-41B2-9852-806B542EA95F}"/>
    <cellStyle name="Normal 10 3 3 2" xfId="3821" xr:uid="{E160EA30-9154-4BF4-87D7-A42476570014}"/>
    <cellStyle name="Normal 10 3 4" xfId="3822" xr:uid="{73548AAA-7585-4EEE-917A-C2473F1987D9}"/>
    <cellStyle name="Normal 10 3 4 2" xfId="3823" xr:uid="{7851BF77-1A82-497A-8EE6-A3AFD2CCB75C}"/>
    <cellStyle name="Normal 10 3 5" xfId="3824" xr:uid="{84080961-536E-4BF9-A316-E71CEE406A35}"/>
    <cellStyle name="Normal 10 3 5 2" xfId="3825" xr:uid="{308C21B2-7248-4EF6-8976-B1F67440A9BF}"/>
    <cellStyle name="Normal 10 3 6" xfId="3826" xr:uid="{94E7F7EF-A458-4514-9FA8-894F6014DB2F}"/>
    <cellStyle name="Normal 10 3 6 2" xfId="3827" xr:uid="{2AA8F549-B39C-40E0-AFC3-63AF6B3E5C20}"/>
    <cellStyle name="Normal 10 3 7" xfId="3828" xr:uid="{19E7E903-04E8-4AA0-A648-D0039F1D6520}"/>
    <cellStyle name="Normal 10 3 7 2" xfId="3829" xr:uid="{DC4AA55B-F7A9-401E-9F2F-D33698D49B78}"/>
    <cellStyle name="Normal 10 3 8" xfId="3830" xr:uid="{A412EB45-C2D5-4FE1-9BDF-E420EA59EB8F}"/>
    <cellStyle name="Normal 10 3 8 2" xfId="3831" xr:uid="{A4397665-623E-42AE-9803-AAEEABED6441}"/>
    <cellStyle name="Normal 10 3 9" xfId="3832" xr:uid="{14BB5875-D1AB-4E7F-A2B9-1A3CB00A3592}"/>
    <cellStyle name="Normal 10 3 9 2" xfId="3833" xr:uid="{12FAE41D-98DA-41CD-AED5-9DA9D9EF6C0C}"/>
    <cellStyle name="Normal 10 4" xfId="3834" xr:uid="{665D2A42-76AB-45C9-8DCF-193DC88CED78}"/>
    <cellStyle name="Normal 10 4 2" xfId="3835" xr:uid="{9DD65165-A7A7-4548-8AF2-30A33E2A294B}"/>
    <cellStyle name="Normal 10 4 2 2" xfId="3836" xr:uid="{5DFB5530-C228-4F8B-BF2C-4C4A99D61C1C}"/>
    <cellStyle name="Normal 10 4 3" xfId="3837" xr:uid="{849D8539-B1C6-4B9D-9156-67A379E5ED44}"/>
    <cellStyle name="Normal 10 4 3 2" xfId="3838" xr:uid="{981F3C40-9F79-4F42-9AE7-849D8BA512A1}"/>
    <cellStyle name="Normal 10 4 4" xfId="3839" xr:uid="{650ECB89-9DE8-4C9C-BDE1-F9EF9545B8C7}"/>
    <cellStyle name="Normal 10 4 4 2" xfId="3840" xr:uid="{7030C051-1A9F-4476-84DA-033D42D4DEDE}"/>
    <cellStyle name="Normal 10 4 5" xfId="3841" xr:uid="{5583ED9A-0F67-45D4-A112-54918DB1654B}"/>
    <cellStyle name="Normal 10 4 5 2" xfId="3842" xr:uid="{9A3BF608-21E5-44FB-BB9D-16BFBBE531C7}"/>
    <cellStyle name="Normal 10 4 6" xfId="3843" xr:uid="{4C9AE5AA-72EE-49DA-9FC4-3F4680BB7905}"/>
    <cellStyle name="Normal 10 4 6 2" xfId="3844" xr:uid="{706D6650-B2D3-4CAC-9917-CC3636104F48}"/>
    <cellStyle name="Normal 10 4 7" xfId="3845" xr:uid="{6CBCEA8E-A248-49AC-B2CA-0534547F2ABE}"/>
    <cellStyle name="Normal 10 4 7 2" xfId="3846" xr:uid="{3FBE5D21-E338-42D7-B2A0-A477C006382E}"/>
    <cellStyle name="Normal 10 4 8" xfId="3847" xr:uid="{68816062-C314-47A8-A2EF-3A52F111F577}"/>
    <cellStyle name="Normal 10 4 8 2" xfId="3848" xr:uid="{88F8893F-E0C1-42A0-9809-F4DEC3C6CEBD}"/>
    <cellStyle name="Normal 10 4 9" xfId="3849" xr:uid="{1B67B388-611D-4C18-8860-EE61C334882D}"/>
    <cellStyle name="Normal 10 5" xfId="3850" xr:uid="{EA02EBB9-2490-486B-985E-1D54263BFFA4}"/>
    <cellStyle name="Normal 10 5 2" xfId="3851" xr:uid="{B62E989A-1586-4782-84CD-CEA5E201C913}"/>
    <cellStyle name="Normal 10 5 2 2" xfId="3852" xr:uid="{97E6D7E1-5E22-4FEA-ADF4-E214388FD6E4}"/>
    <cellStyle name="Normal 10 5 3" xfId="3853" xr:uid="{7258623C-A93D-4A0B-93BF-D6C6A72EC20E}"/>
    <cellStyle name="Normal 10 6" xfId="3854" xr:uid="{4D426B8B-1270-440B-952C-5848EDCF98E1}"/>
    <cellStyle name="Normal 10 6 2" xfId="3855" xr:uid="{2B662125-1AF5-45FA-9469-2547A6380B6F}"/>
    <cellStyle name="Normal 10 7" xfId="3856" xr:uid="{69013629-2F37-4432-915A-E4E3E0037DF0}"/>
    <cellStyle name="Normal 10 7 2" xfId="3857" xr:uid="{FDF4D0B7-50E8-477B-B08C-056F74EEDC75}"/>
    <cellStyle name="Normal 10 8" xfId="3858" xr:uid="{27E67612-A1BC-427E-AB8B-ED99A182AD8F}"/>
    <cellStyle name="Normal 10 8 2" xfId="3859" xr:uid="{47BB3521-915F-49F3-8ED5-314FA062A2BD}"/>
    <cellStyle name="Normal 10 9" xfId="3860" xr:uid="{BAE78526-3CF1-483D-85F4-3168111A2655}"/>
    <cellStyle name="Normal 10 9 2" xfId="3861" xr:uid="{D3FBD5B4-5784-4B05-BF88-3D34C6D49C51}"/>
    <cellStyle name="Normal 100" xfId="68" xr:uid="{19E33EF7-7B0A-4CDC-989E-AD064DBA0A01}"/>
    <cellStyle name="Normal 101" xfId="3863" xr:uid="{56BAA33D-269A-4B77-8A96-CB1B4131075B}"/>
    <cellStyle name="Normal 102" xfId="69" xr:uid="{331D30CD-D889-4737-8E8C-F07E9964496D}"/>
    <cellStyle name="Normal 103" xfId="223" xr:uid="{3705CF8D-76C3-4382-8CD5-63F12BCA1CBD}"/>
    <cellStyle name="Normal 103 2" xfId="3864" xr:uid="{8F1EE64F-9B78-4651-AE91-018E274EB591}"/>
    <cellStyle name="Normal 104" xfId="64" xr:uid="{1E199075-7B7F-4760-894E-DFDA2CBBE120}"/>
    <cellStyle name="Normal 104 2" xfId="215" xr:uid="{1C0A866F-A626-4650-9D39-6E50887F9CEE}"/>
    <cellStyle name="Normal 105" xfId="63" xr:uid="{2D8D0563-68F2-46C1-853F-886943526022}"/>
    <cellStyle name="Normal 106" xfId="70" xr:uid="{DDA249F6-D483-425C-AE0C-818C1F75833D}"/>
    <cellStyle name="Normal 106 2" xfId="222" xr:uid="{622B104D-7B2C-4AF8-B1F9-F345EE8283B3}"/>
    <cellStyle name="Normal 107" xfId="71" xr:uid="{9C66BBBE-DC87-4B44-9F6D-AB3039462759}"/>
    <cellStyle name="Normal 108" xfId="72" xr:uid="{5659697F-5FAA-44B1-8E6F-01FE3DDE342C}"/>
    <cellStyle name="Normal 109" xfId="3869" xr:uid="{DCF66F5B-38C5-4A5F-9C73-2834D299BC3E}"/>
    <cellStyle name="Normal 11" xfId="3870" xr:uid="{43B6B9EB-9B89-4597-82E9-5C55DA565591}"/>
    <cellStyle name="Normal 11 2" xfId="3871" xr:uid="{0356E22A-7617-4331-9120-85704168DA52}"/>
    <cellStyle name="Normal 11 2 7" xfId="276" xr:uid="{D32F16E8-7520-428E-AD1B-827A9864AF48}"/>
    <cellStyle name="Normal 110" xfId="3872" xr:uid="{8B071AE4-D355-4EA8-9937-2790A4C82A4F}"/>
    <cellStyle name="Normal 111" xfId="3873" xr:uid="{BA99C71C-54BA-46DB-8614-5095D979DD8A}"/>
    <cellStyle name="Normal 111 3" xfId="96" xr:uid="{68809A30-F340-4E1B-82FE-E8FC9DDE387A}"/>
    <cellStyle name="Normal 112" xfId="3874" xr:uid="{289964DA-35EC-4944-9D6A-DDBA7E424E30}"/>
    <cellStyle name="Normal 113" xfId="3875" xr:uid="{C7A4B0C9-76C2-4E5A-B0F4-650DC4D0A858}"/>
    <cellStyle name="Normal 114" xfId="3876" xr:uid="{3062CD01-9468-4631-B344-ECACC5323F0E}"/>
    <cellStyle name="Normal 115" xfId="3877" xr:uid="{CECCBBE9-E863-4292-896F-500B115DB1D0}"/>
    <cellStyle name="Normal 116" xfId="3878" xr:uid="{B626C7AE-CA1E-4692-823A-8AFBD995A1EC}"/>
    <cellStyle name="Normal 117" xfId="3879" xr:uid="{4131D859-0409-41F9-80AC-5D313AB7F9CB}"/>
    <cellStyle name="Normal 118" xfId="3880" xr:uid="{DBE5B810-811E-43E2-AFF3-C66514784F6C}"/>
    <cellStyle name="Normal 119" xfId="3881" xr:uid="{FA6604AE-7FC3-489F-9F51-FDA10DF77E8A}"/>
    <cellStyle name="Normal 12" xfId="336" xr:uid="{B9775A5A-8F8B-4653-9CFD-83C061F398F9}"/>
    <cellStyle name="Normal 12 2" xfId="3883" xr:uid="{F65E55D7-8265-4C7B-970E-58291FC54CD7}"/>
    <cellStyle name="Normal 12 3" xfId="3882" xr:uid="{FE65417B-979C-41ED-ACDE-925C4D625BDA}"/>
    <cellStyle name="Normal 120" xfId="3884" xr:uid="{6D651528-D352-40A4-8C1D-FE533DFA67E1}"/>
    <cellStyle name="Normal 121" xfId="3885" xr:uid="{A50649A0-485C-412B-B566-57793E556997}"/>
    <cellStyle name="Normal 122" xfId="3886" xr:uid="{74EEBF98-BD12-4F1E-8E0C-F7EAD2AD4F22}"/>
    <cellStyle name="Normal 123" xfId="3887" xr:uid="{65F28D83-5548-4A72-93DD-6FCC99A528C8}"/>
    <cellStyle name="Normal 124" xfId="3888" xr:uid="{0F8FBBD1-D250-42A1-9689-A74E0473E066}"/>
    <cellStyle name="Normal 125" xfId="3889" xr:uid="{4390CF29-F6ED-4267-8FF1-611C736EC4B0}"/>
    <cellStyle name="Normal 126" xfId="86" xr:uid="{93411079-4D69-4405-8440-5038A8C653AA}"/>
    <cellStyle name="Normal 126 2" xfId="3890" xr:uid="{3639D25D-3C23-4C08-9BC7-9AD77F3A997D}"/>
    <cellStyle name="Normal 127" xfId="225" xr:uid="{655DA9DB-7FCB-4706-A7F8-1F8A28C7CE4E}"/>
    <cellStyle name="Normal 127 2" xfId="3891" xr:uid="{E5403D1D-26E6-408B-A52D-E6951AC4F71B}"/>
    <cellStyle name="Normal 128" xfId="3892" xr:uid="{85CBFD11-89AB-4CD2-AB31-C79CFD03B948}"/>
    <cellStyle name="Normal 129" xfId="3893" xr:uid="{00D6BC0A-DE58-4559-AF57-B231ED153BCB}"/>
    <cellStyle name="Normal 13" xfId="3894" xr:uid="{6B67D430-F82D-47CE-93AA-4893F14DB4C2}"/>
    <cellStyle name="Normal 13 2" xfId="366" xr:uid="{5D7A0761-95C3-442D-998F-D2113237AD0A}"/>
    <cellStyle name="Normal 13 2 2" xfId="3895" xr:uid="{F798CD75-3FDA-44D0-B58C-5BBBC6F0CD0B}"/>
    <cellStyle name="Normal 130" xfId="3896" xr:uid="{AF5D5320-044C-4D3D-9DDD-6E9D185A3965}"/>
    <cellStyle name="Normal 131" xfId="3897" xr:uid="{C898359C-1050-4253-B33C-581C727D5B21}"/>
    <cellStyle name="Normal 132" xfId="3898" xr:uid="{3CE5BC06-ACB1-4481-A9F4-8AEBFCAE9532}"/>
    <cellStyle name="Normal 133" xfId="3899" xr:uid="{BC1E4DE7-EE0C-44EC-B2CB-808924393BFB}"/>
    <cellStyle name="Normal 134" xfId="3900" xr:uid="{4C4A2793-73E9-4996-9456-4E97ABE15B9D}"/>
    <cellStyle name="Normal 135" xfId="3901" xr:uid="{7DA4478A-CCE0-4582-AA56-3625A749833E}"/>
    <cellStyle name="Normal 136" xfId="3902" xr:uid="{DD3372F4-14B5-452E-B6F7-A2F456F5DA3D}"/>
    <cellStyle name="Normal 137" xfId="3903" xr:uid="{4B3255BE-3002-4955-9E1C-BD0015499752}"/>
    <cellStyle name="Normal 138" xfId="233" xr:uid="{69085DF5-E087-46BE-8F26-1C89047D650E}"/>
    <cellStyle name="Normal 138 2" xfId="3904" xr:uid="{4CADD984-6FF8-41B7-9341-DCD5F3FD78CB}"/>
    <cellStyle name="Normal 139" xfId="228" xr:uid="{88912708-14DC-4632-AED7-E5A99F133857}"/>
    <cellStyle name="Normal 139 2" xfId="3905" xr:uid="{4CC75518-046B-4FDC-8930-80B7CC347A8E}"/>
    <cellStyle name="Normal 139 4" xfId="89" xr:uid="{025EA640-EE1B-4048-92F8-E7CB7CEA0F3B}"/>
    <cellStyle name="Normal 14" xfId="3906" xr:uid="{217D278E-B75E-45BB-BF90-C63F7C291143}"/>
    <cellStyle name="Normal 14 2" xfId="3907" xr:uid="{56656EA3-B996-451E-BBBF-A28589AEB20B}"/>
    <cellStyle name="Normal 14 2 2" xfId="3908" xr:uid="{FBE2C72A-D839-449C-B790-DD96B98F63E2}"/>
    <cellStyle name="Normal 14 2 2 2" xfId="3909" xr:uid="{21D6E56F-4E95-415C-97D8-B510197BDF94}"/>
    <cellStyle name="Normal 14 2 3" xfId="3910" xr:uid="{DA1A1BC4-4885-4F4B-8CB4-4F8EF4F2E7F0}"/>
    <cellStyle name="Normal 14 3" xfId="3911" xr:uid="{9F8EA6B1-46BE-4788-90A2-308A6F9A352B}"/>
    <cellStyle name="Normal 14 4" xfId="3912" xr:uid="{5CFD5887-1FF2-4EA8-8335-051238E26AE5}"/>
    <cellStyle name="Normal 14 4 2" xfId="3913" xr:uid="{9C498405-42C7-4B80-A84D-A882602AC27C}"/>
    <cellStyle name="Normal 14 5" xfId="3914" xr:uid="{14D13493-91BF-44CF-B321-964A899A5A2F}"/>
    <cellStyle name="Normal 140" xfId="218" xr:uid="{E05F1998-9988-4805-9FD0-F17452235F5A}"/>
    <cellStyle name="Normal 140 2" xfId="3915" xr:uid="{B67F7895-2AE6-40DB-83C5-2255B8BF9E6C}"/>
    <cellStyle name="Normal 141" xfId="161" xr:uid="{ADDAB6D3-D4D0-420C-AC4D-73E0D548573C}"/>
    <cellStyle name="Normal 141 2" xfId="3916" xr:uid="{6C69EBFB-1188-4997-B901-432187BD5FBC}"/>
    <cellStyle name="Normal 142" xfId="135" xr:uid="{97B70693-7724-440A-83A0-E8CA8ED7819A}"/>
    <cellStyle name="Normal 142 2" xfId="3917" xr:uid="{EBB67BCA-D7B1-4FAF-8577-2178ADE837E2}"/>
    <cellStyle name="Normal 143" xfId="158" xr:uid="{66F9C184-D012-46DF-857D-C07B5BEDFBDC}"/>
    <cellStyle name="Normal 143 2" xfId="3918" xr:uid="{E15CF7CB-7063-4FDC-A5E5-74A08F882DF3}"/>
    <cellStyle name="Normal 144" xfId="172" xr:uid="{B5449FA0-32FD-47F1-9354-D3FA8AE8E211}"/>
    <cellStyle name="Normal 144 2" xfId="3919" xr:uid="{05E2C8FA-27C1-4206-8278-6EA86E3FA93D}"/>
    <cellStyle name="Normal 145" xfId="3920" xr:uid="{CA059EAC-89F1-40F5-987C-5C4EE08897A0}"/>
    <cellStyle name="Normal 146" xfId="3921" xr:uid="{3B7BC3D5-83D6-4355-8EF9-80CBE3B3E9D6}"/>
    <cellStyle name="Normal 147" xfId="3922" xr:uid="{A25221F4-B36B-400D-9856-244887786405}"/>
    <cellStyle name="Normal 148" xfId="3923" xr:uid="{C3F9CA60-6C2C-46C8-A81C-4AAF88CBBC0E}"/>
    <cellStyle name="Normal 149" xfId="3924" xr:uid="{7E477DEF-7AD3-4A89-AF39-6865F6C6B2B7}"/>
    <cellStyle name="Normal 15" xfId="3925" xr:uid="{5919EF45-D43E-4571-BF54-E2F3A12855D5}"/>
    <cellStyle name="Normal 15 2" xfId="3926" xr:uid="{33CEA0C3-131A-4B65-A95C-97B530DCCE95}"/>
    <cellStyle name="Normal 15 2 2" xfId="3927" xr:uid="{362B1E55-07EB-4D94-B6FE-60180B610D69}"/>
    <cellStyle name="Normal 15 2 2 2" xfId="3928" xr:uid="{8A6CC724-9B3F-4C14-BD75-3F9441C3852E}"/>
    <cellStyle name="Normal 15 2 3" xfId="3929" xr:uid="{405CBC2E-1E69-41FE-8444-6FADB7A843D9}"/>
    <cellStyle name="Normal 15 2 3 2" xfId="273" xr:uid="{3CD8F9E7-1FAE-4B09-9CD8-BFA747B01527}"/>
    <cellStyle name="Normal 15 2 3 2 2" xfId="274" xr:uid="{0D9CF077-C4CF-4B67-B544-D2FDEE83F2F7}"/>
    <cellStyle name="Normal 15 3" xfId="3930" xr:uid="{C7D1C7E8-0B8C-4C40-9BE0-2A009775D89C}"/>
    <cellStyle name="Normal 15 4" xfId="3931" xr:uid="{1DA4E742-5315-4F77-B9B1-3F9448004772}"/>
    <cellStyle name="Normal 15 4 2" xfId="3932" xr:uid="{92777C54-8CDC-4DAA-A1F8-BBCCA3946601}"/>
    <cellStyle name="Normal 15 5" xfId="3933" xr:uid="{3EF33CC3-2DF0-4444-B01D-A70033CD990F}"/>
    <cellStyle name="Normal 150" xfId="3934" xr:uid="{D7AE5F3B-9BC8-4DB8-ACED-8F687CC4E3F5}"/>
    <cellStyle name="Normal 151" xfId="74" xr:uid="{A2424AFE-4D82-4E02-B1EB-BA73CD41360F}"/>
    <cellStyle name="Normal 152" xfId="73" xr:uid="{A138BEE0-AB22-4A8F-A353-659C7B25B44F}"/>
    <cellStyle name="Normal 153" xfId="76" xr:uid="{365A8BD6-9BF6-4DCD-8CA4-52D5567FC18C}"/>
    <cellStyle name="Normal 154" xfId="75" xr:uid="{A85D2352-E14E-4A8D-9D15-202EF4F486E7}"/>
    <cellStyle name="Normal 155" xfId="79" xr:uid="{CFB1C5DE-86AF-455E-88C6-99CCA787FAA0}"/>
    <cellStyle name="Normal 156" xfId="80" xr:uid="{92B59133-7027-45F1-AE98-A3CEEB81C42D}"/>
    <cellStyle name="Normal 157" xfId="78" xr:uid="{D0977052-AA3D-4EF6-8556-ABBB0FAF2AFB}"/>
    <cellStyle name="Normal 158" xfId="77" xr:uid="{520C5145-07D5-4549-9613-4BE85C2D2FFE}"/>
    <cellStyle name="Normal 159" xfId="3943" xr:uid="{93827E6F-EF0A-45EF-8FCC-5A9EB5FD82D3}"/>
    <cellStyle name="Normal 16" xfId="362" xr:uid="{F9767717-D882-4E4B-9461-834690F46AE2}"/>
    <cellStyle name="Normal 16 10" xfId="3945" xr:uid="{94D35BC5-7CC3-4FD5-8B7A-AC04EC63E5AF}"/>
    <cellStyle name="Normal 16 10 2" xfId="3946" xr:uid="{9C47FD80-0060-4B63-8B5C-696477C44682}"/>
    <cellStyle name="Normal 16 11" xfId="3947" xr:uid="{E70ABA93-3F67-449B-A81B-9B99A9D9C059}"/>
    <cellStyle name="Normal 16 12" xfId="3944" xr:uid="{F319D893-D15E-4E79-8000-5C0DDAF0234D}"/>
    <cellStyle name="Normal 16 2" xfId="416" xr:uid="{3792D512-5F18-48B0-B613-2D87678ADF6E}"/>
    <cellStyle name="Normal 16 2 10" xfId="3949" xr:uid="{D38ACD8F-C9A7-4D07-BE77-BDBC1FE4C5C0}"/>
    <cellStyle name="Normal 16 2 11" xfId="3948" xr:uid="{5DAFBEE7-D255-4839-A478-C199D5D24C3A}"/>
    <cellStyle name="Normal 16 2 2" xfId="3950" xr:uid="{42EE8C10-B220-4D64-BC5C-96864B4E6FCE}"/>
    <cellStyle name="Normal 16 2 2 2" xfId="3951" xr:uid="{157B806D-EC4A-4925-8305-59FE1784D128}"/>
    <cellStyle name="Normal 16 2 2 2 2" xfId="3952" xr:uid="{42F90CCD-E0C8-4622-89E4-085687BD6426}"/>
    <cellStyle name="Normal 16 2 2 3" xfId="3953" xr:uid="{546B2EE3-8D15-4FF5-A4A2-E999DF8B3023}"/>
    <cellStyle name="Normal 16 2 3" xfId="3954" xr:uid="{53CF7990-65BA-472D-9EE0-E57D296F0315}"/>
    <cellStyle name="Normal 16 2 3 2" xfId="275" xr:uid="{F356E33C-4F5B-4AA4-AE0A-001BC9323F9D}"/>
    <cellStyle name="Normal 16 2 3 2 2" xfId="3955" xr:uid="{376DDECD-2697-4C19-9271-D32243A5898B}"/>
    <cellStyle name="Normal 16 2 4" xfId="3956" xr:uid="{3F362FFF-92F2-496F-BA29-2E4D555FB1C9}"/>
    <cellStyle name="Normal 16 2 4 2" xfId="3957" xr:uid="{1F1D6D16-2A3E-4556-8A47-23D8F8DDBBB7}"/>
    <cellStyle name="Normal 16 2 5" xfId="3958" xr:uid="{25FE05A0-F586-4694-8698-6FA50B15332D}"/>
    <cellStyle name="Normal 16 2 5 2" xfId="3959" xr:uid="{BA65834E-4056-4EA1-A336-6F6ECB00F4AA}"/>
    <cellStyle name="Normal 16 2 6" xfId="3960" xr:uid="{E6980B0F-3479-41FD-A435-27B9E8F361ED}"/>
    <cellStyle name="Normal 16 2 6 2" xfId="3961" xr:uid="{7ED24F60-D186-44FA-85D4-AEA348FFA28A}"/>
    <cellStyle name="Normal 16 2 7" xfId="3962" xr:uid="{56F548C3-6A82-4449-AD46-EA260D5F5C11}"/>
    <cellStyle name="Normal 16 2 7 2" xfId="3963" xr:uid="{187034D8-E844-4ADB-91CB-CA189B13554F}"/>
    <cellStyle name="Normal 16 2 8" xfId="3964" xr:uid="{D9D11145-97D6-4DB2-8DB6-F78A3D58B820}"/>
    <cellStyle name="Normal 16 2 8 2" xfId="3965" xr:uid="{CB0D3464-A18C-4B33-B032-962FC50734B9}"/>
    <cellStyle name="Normal 16 2 9" xfId="3966" xr:uid="{A3D6424B-DC80-478E-A50D-A412DB4A6B20}"/>
    <cellStyle name="Normal 16 2 9 2" xfId="3967" xr:uid="{BCB82691-9A92-449C-9267-F067022E11C2}"/>
    <cellStyle name="Normal 16 3" xfId="3968" xr:uid="{12BC45C4-1DF4-49FA-9C76-55A9330B5C9D}"/>
    <cellStyle name="Normal 16 3 2" xfId="3969" xr:uid="{6B59EAAF-F43E-409F-99BF-7D17748CDB76}"/>
    <cellStyle name="Normal 16 3 2 2" xfId="3970" xr:uid="{15C7FEB0-D688-429E-8D41-E8FABF4C9193}"/>
    <cellStyle name="Normal 16 3 3" xfId="3971" xr:uid="{CBB3A0CD-777E-428E-8D6D-ABA17F02AC9A}"/>
    <cellStyle name="Normal 16 4" xfId="3972" xr:uid="{902E141D-5550-44DC-A754-62ABCCE6F086}"/>
    <cellStyle name="Normal 16 4 2" xfId="3973" xr:uid="{30469CDB-6DAD-4759-B0AF-D0A1AF6C9BD3}"/>
    <cellStyle name="Normal 16 5" xfId="3974" xr:uid="{40F5B901-67FA-478F-B9F1-8691EFAD2D49}"/>
    <cellStyle name="Normal 16 5 2" xfId="3975" xr:uid="{A60E7C2A-4D68-457C-B542-4F613DB00AB8}"/>
    <cellStyle name="Normal 16 6" xfId="3976" xr:uid="{1660D4AE-1768-492D-8686-DEFE35D948C6}"/>
    <cellStyle name="Normal 16 6 2" xfId="3977" xr:uid="{15FA6407-6137-4CC2-B9D6-12C5CC3DCC87}"/>
    <cellStyle name="Normal 16 7" xfId="3978" xr:uid="{AF546034-F035-4D95-99EE-56C54116F236}"/>
    <cellStyle name="Normal 16 7 2" xfId="3979" xr:uid="{5687112E-D7E1-46B5-9F69-1D0383D81094}"/>
    <cellStyle name="Normal 16 8" xfId="3980" xr:uid="{4ACF4CF2-2160-4979-9F01-0D1B72470664}"/>
    <cellStyle name="Normal 16 8 2" xfId="3981" xr:uid="{A64AC7E0-FD6E-4DBA-9065-C4A8EA18A338}"/>
    <cellStyle name="Normal 16 9" xfId="3982" xr:uid="{3A3FFAE6-D401-4B64-A7FA-4DDF632FBBCA}"/>
    <cellStyle name="Normal 16 9 2" xfId="3983" xr:uid="{96049152-8279-4DD5-A4C9-5AD952862FE9}"/>
    <cellStyle name="Normal 160" xfId="3984" xr:uid="{68B42307-4830-46A5-B676-2656A839D16A}"/>
    <cellStyle name="Normal 161" xfId="81" xr:uid="{9CE62388-C2F2-42ED-94C7-64D527B6B043}"/>
    <cellStyle name="Normal 161 2" xfId="227" xr:uid="{8ADBDBAE-3D06-4A99-8BDF-56D2B4BF5F94}"/>
    <cellStyle name="Normal 162" xfId="82" xr:uid="{D699BCA6-ED13-42F9-AE1B-187E279D33CB}"/>
    <cellStyle name="Normal 163" xfId="85" xr:uid="{2B142733-FF42-42AA-A2AE-78BC8A54877C}"/>
    <cellStyle name="Normal 164" xfId="84" xr:uid="{0A9D8D8C-B989-4A97-BB66-8FD211FEAC02}"/>
    <cellStyle name="Normal 164 2" xfId="245" xr:uid="{785475EA-E0E4-45BA-A419-2F1A0D87DD4B}"/>
    <cellStyle name="Normal 165" xfId="3989" xr:uid="{A68E6D77-E04F-4547-BB05-A2EB1C66A208}"/>
    <cellStyle name="Normal 166" xfId="3990" xr:uid="{1552D698-CD92-45B6-9006-B7465797024C}"/>
    <cellStyle name="Normal 167" xfId="3991" xr:uid="{E7310497-11B8-4948-B5C8-5232FDE66B64}"/>
    <cellStyle name="Normal 168" xfId="3992" xr:uid="{D83AA5EE-B0E2-45BC-BEC2-2102DD30B310}"/>
    <cellStyle name="Normal 169" xfId="98" xr:uid="{6DF0415B-1EE2-478C-8EB1-CD25099FF380}"/>
    <cellStyle name="Normal 169 2" xfId="3993" xr:uid="{DA8A4CE9-81C1-4EBB-BCFB-B7683F583D5F}"/>
    <cellStyle name="Normal 17" xfId="3994" xr:uid="{56751AA6-4758-4C4F-A83F-7431B9FFEB4E}"/>
    <cellStyle name="Normal 17 10" xfId="3995" xr:uid="{F5FDEE50-5241-43B2-8709-6EB2D11FF2F2}"/>
    <cellStyle name="Normal 17 10 2" xfId="3996" xr:uid="{1726CE0A-E664-4C1F-845E-7F829865EE50}"/>
    <cellStyle name="Normal 17 11" xfId="3997" xr:uid="{A3ED0DCA-C5AF-45B4-9AD3-D8199E2ADDA4}"/>
    <cellStyle name="Normal 17 2" xfId="3998" xr:uid="{AC35F091-46BD-4B0E-872F-67E3E76B9D1D}"/>
    <cellStyle name="Normal 17 2 10" xfId="3999" xr:uid="{15A90A7E-431D-4702-8CE7-2B168D16351A}"/>
    <cellStyle name="Normal 17 2 2" xfId="4000" xr:uid="{3A9FC063-EA0C-426C-9796-F5CBD5A9AAB2}"/>
    <cellStyle name="Normal 17 2 2 2" xfId="4001" xr:uid="{7F628F66-263A-4BF6-925C-8CBD752974EA}"/>
    <cellStyle name="Normal 17 2 2 2 2" xfId="4002" xr:uid="{70D6DBE9-F770-4E44-A158-D2F05A33C92F}"/>
    <cellStyle name="Normal 17 2 2 3" xfId="4003" xr:uid="{DE9EDD96-8B50-474F-9307-052BE390949F}"/>
    <cellStyle name="Normal 17 2 3" xfId="4004" xr:uid="{AEB0D882-A5E6-4E5A-9777-F99AED73D136}"/>
    <cellStyle name="Normal 17 2 3 2" xfId="4005" xr:uid="{9F1DED76-EAB2-4628-A308-B7712C558ECE}"/>
    <cellStyle name="Normal 17 2 4" xfId="4006" xr:uid="{4D24AD32-7DB5-4E86-9206-34D31F0CFD31}"/>
    <cellStyle name="Normal 17 2 4 2" xfId="4007" xr:uid="{A9336B83-5873-4A56-9C9D-727C7389A6A6}"/>
    <cellStyle name="Normal 17 2 5" xfId="4008" xr:uid="{0090801E-6F24-4727-964C-F9CC5895D7A9}"/>
    <cellStyle name="Normal 17 2 5 2" xfId="4009" xr:uid="{FB480092-FFE2-4C23-9BCA-C71EBE6EB7E6}"/>
    <cellStyle name="Normal 17 2 6" xfId="4010" xr:uid="{7AD71789-F3E5-4BAF-ABFE-D31A919DDD9C}"/>
    <cellStyle name="Normal 17 2 6 2" xfId="4011" xr:uid="{FE14E0C0-D9BA-4772-AB34-66E2468A9422}"/>
    <cellStyle name="Normal 17 2 7" xfId="4012" xr:uid="{3A457C5B-F083-4E6F-898A-AC2F8129018A}"/>
    <cellStyle name="Normal 17 2 7 2" xfId="4013" xr:uid="{271CA513-06E0-4C25-9011-A5FE2C0DD236}"/>
    <cellStyle name="Normal 17 2 8" xfId="4014" xr:uid="{DEF7EA34-078C-4A10-A562-66BF0E26F7CA}"/>
    <cellStyle name="Normal 17 2 8 2" xfId="4015" xr:uid="{D2A885EC-9B3F-44BC-BD62-CAA832156357}"/>
    <cellStyle name="Normal 17 2 9" xfId="4016" xr:uid="{CFC6868C-18A9-4831-AC29-8B982B970383}"/>
    <cellStyle name="Normal 17 2 9 2" xfId="4017" xr:uid="{32E34AFD-060C-4B24-B61A-38C4CF90C320}"/>
    <cellStyle name="Normal 17 3" xfId="4018" xr:uid="{C8D831F1-7FE6-498F-A154-6230CB2A71BA}"/>
    <cellStyle name="Normal 17 3 2" xfId="4019" xr:uid="{EFB4D8E2-90DB-459D-BF54-919003FF83AB}"/>
    <cellStyle name="Normal 17 3 2 2" xfId="4020" xr:uid="{9CA9E8CC-9646-4FE8-B40B-C08F9BA91785}"/>
    <cellStyle name="Normal 17 3 3" xfId="4021" xr:uid="{53EAA1A5-7C48-4C89-9958-F9FD040D2F0B}"/>
    <cellStyle name="Normal 17 4" xfId="4022" xr:uid="{C939F001-B5D3-48EE-8774-355B3F3C4719}"/>
    <cellStyle name="Normal 17 4 2" xfId="4023" xr:uid="{69137A77-B155-46C3-9724-09137DF9E6E8}"/>
    <cellStyle name="Normal 17 5" xfId="4024" xr:uid="{561DE6F3-33E4-42EF-8005-F6F8535D4BA8}"/>
    <cellStyle name="Normal 17 5 2" xfId="4025" xr:uid="{67A6EDF1-8E74-44BB-9ACB-501FE523C1E7}"/>
    <cellStyle name="Normal 17 6" xfId="4026" xr:uid="{75471AA0-3928-4759-96FA-8F2AFABAB8AA}"/>
    <cellStyle name="Normal 17 6 2" xfId="4027" xr:uid="{B3964C73-46AA-4DBA-9782-B26AF62BB33B}"/>
    <cellStyle name="Normal 17 7" xfId="4028" xr:uid="{E08DF758-D9B0-474A-96AA-A0B44ED88CCC}"/>
    <cellStyle name="Normal 17 7 2" xfId="4029" xr:uid="{45BAE4ED-63BB-4719-B916-F582A0B66BEB}"/>
    <cellStyle name="Normal 17 8" xfId="4030" xr:uid="{BB690FA5-EE43-4546-B860-E29AE1DF2201}"/>
    <cellStyle name="Normal 17 8 2" xfId="4031" xr:uid="{AF1CB0BB-9831-4682-A2A0-C7AB6CC54A75}"/>
    <cellStyle name="Normal 17 9" xfId="4032" xr:uid="{65C7D34B-80DF-49C3-9BB8-BFF268A22AF7}"/>
    <cellStyle name="Normal 17 9 2" xfId="4033" xr:uid="{B7C0A43B-3CF5-44F5-A7D3-D77F8905ACB8}"/>
    <cellStyle name="Normal 170" xfId="4034" xr:uid="{3CCEACD9-51E2-499F-8CE5-A681B969F4A4}"/>
    <cellStyle name="Normal 171" xfId="4035" xr:uid="{8C4C000D-4C45-4828-A91F-2F285D6F7431}"/>
    <cellStyle name="Normal 172" xfId="4036" xr:uid="{5213B4FE-461D-4C7D-85A0-9C5EC1D13214}"/>
    <cellStyle name="Normal 173" xfId="4037" xr:uid="{D7E74948-6F5F-40A5-BEC0-9888AEC0136D}"/>
    <cellStyle name="Normal 174" xfId="4038" xr:uid="{D8E4BEA3-CAE2-4D2C-B5B5-00AE92E213B3}"/>
    <cellStyle name="Normal 175" xfId="4039" xr:uid="{45308D20-36AE-4D79-9928-DEE9B77E948F}"/>
    <cellStyle name="Normal 176" xfId="95" xr:uid="{12D9546C-F28D-4B3B-8F2A-5CE9CF70F437}"/>
    <cellStyle name="Normal 176 2" xfId="4040" xr:uid="{37DE71FA-3AA1-4CD8-B243-4F53E3A635F6}"/>
    <cellStyle name="Normal 177" xfId="4041" xr:uid="{455F0CA0-4DB1-493C-8239-600E2777FECD}"/>
    <cellStyle name="Normal 178" xfId="4042" xr:uid="{C7AB2E26-80A4-4318-B269-26F0731A2962}"/>
    <cellStyle name="Normal 179" xfId="4043" xr:uid="{686C840B-77B0-4B0E-8751-D61027EAA8E2}"/>
    <cellStyle name="Normal 18" xfId="4044" xr:uid="{4F92BBD7-A8C0-42E4-8832-B9E9B885A38F}"/>
    <cellStyle name="Normal 18 10" xfId="4045" xr:uid="{ADE1C197-5AD2-43DC-A728-0D8D31BE61E7}"/>
    <cellStyle name="Normal 18 10 2" xfId="4046" xr:uid="{F6E652B9-6CA0-479A-AC09-CA7383710196}"/>
    <cellStyle name="Normal 18 11" xfId="4047" xr:uid="{18D24DAC-1AC9-45E2-A846-F04694BED66B}"/>
    <cellStyle name="Normal 18 2" xfId="4048" xr:uid="{57819FCC-9293-4235-88A7-6B3BE794ED79}"/>
    <cellStyle name="Normal 18 2 10" xfId="4049" xr:uid="{52E38788-74FC-4EA9-8786-C3D6215CA715}"/>
    <cellStyle name="Normal 18 2 2" xfId="4050" xr:uid="{6A6431C7-0D92-41DF-BDCC-BF93E548743A}"/>
    <cellStyle name="Normal 18 2 2 2" xfId="4051" xr:uid="{BEF13FC4-EFB9-4D1D-A27B-95B799715682}"/>
    <cellStyle name="Normal 18 2 2 2 2" xfId="4052" xr:uid="{BD5B2448-CB67-4B39-8E10-FD8B539EC181}"/>
    <cellStyle name="Normal 18 2 2 3" xfId="4053" xr:uid="{69452D27-50AA-4C18-B6F4-5D83214F091C}"/>
    <cellStyle name="Normal 18 2 3" xfId="4054" xr:uid="{AB9DCF2F-B2FC-468F-BF54-83C9FD48CB94}"/>
    <cellStyle name="Normal 18 2 3 2" xfId="4055" xr:uid="{F83BDE73-9EA7-4867-94E0-339CDFEFEDC7}"/>
    <cellStyle name="Normal 18 2 4" xfId="4056" xr:uid="{B446FD8D-4927-4557-B5D2-1308310D8E22}"/>
    <cellStyle name="Normal 18 2 4 2" xfId="4057" xr:uid="{4BB55A38-0AED-4490-8CAB-0C2E2F5C3236}"/>
    <cellStyle name="Normal 18 2 5" xfId="4058" xr:uid="{DC9930A4-472F-469C-9982-BECC56223FEA}"/>
    <cellStyle name="Normal 18 2 5 2" xfId="4059" xr:uid="{294D4BEB-8D8C-4CE7-BD1E-C594C248B91D}"/>
    <cellStyle name="Normal 18 2 6" xfId="4060" xr:uid="{728BD4CF-5760-4B3B-BDA0-4588894306FD}"/>
    <cellStyle name="Normal 18 2 6 2" xfId="4061" xr:uid="{CE7F5047-D502-42F1-AF8A-44013497BF34}"/>
    <cellStyle name="Normal 18 2 7" xfId="4062" xr:uid="{E9FF3190-6693-4BA6-953D-31CEAD23E52C}"/>
    <cellStyle name="Normal 18 2 7 2" xfId="4063" xr:uid="{8B034149-FB09-4DB0-9C7D-8C2EC09E91D7}"/>
    <cellStyle name="Normal 18 2 8" xfId="4064" xr:uid="{8959956E-732A-4584-A5BD-BE778B54E7EC}"/>
    <cellStyle name="Normal 18 2 8 2" xfId="4065" xr:uid="{6EC9E565-A942-484A-BC93-6863D6F0E6E0}"/>
    <cellStyle name="Normal 18 2 9" xfId="4066" xr:uid="{300C4584-E8E3-4C13-B7BD-AAC2E8BC59AD}"/>
    <cellStyle name="Normal 18 2 9 2" xfId="4067" xr:uid="{D4CCA59C-6966-43E0-A895-AABB00141B59}"/>
    <cellStyle name="Normal 18 3" xfId="4068" xr:uid="{D3815D27-C8C6-4E93-919B-09B84EA2D29C}"/>
    <cellStyle name="Normal 18 3 2" xfId="4069" xr:uid="{03065003-AC06-41C7-99A4-17078F271EFF}"/>
    <cellStyle name="Normal 18 3 2 2" xfId="4070" xr:uid="{92F92537-5022-4EE0-86E9-84D1F64CEFFE}"/>
    <cellStyle name="Normal 18 3 3" xfId="4071" xr:uid="{E04F51AD-35C7-4DD6-9584-61473BA7DE43}"/>
    <cellStyle name="Normal 18 4" xfId="4072" xr:uid="{C4CD0654-62A7-41AF-A769-8A985C406A17}"/>
    <cellStyle name="Normal 18 4 2" xfId="4073" xr:uid="{AFCD0988-A180-484E-B7DB-F49ABDE033F9}"/>
    <cellStyle name="Normal 18 5" xfId="4074" xr:uid="{F701784E-506A-4AE2-A048-673D7721AE37}"/>
    <cellStyle name="Normal 18 5 2" xfId="4075" xr:uid="{09686669-16BE-4FEE-8FE2-C76CD83D4DCD}"/>
    <cellStyle name="Normal 18 6" xfId="4076" xr:uid="{7C1B476C-23DB-44C1-A2C3-3461A40993E1}"/>
    <cellStyle name="Normal 18 6 2" xfId="4077" xr:uid="{F08A19B9-A491-4EDD-9D2E-9151EBC6EEAB}"/>
    <cellStyle name="Normal 18 7" xfId="4078" xr:uid="{79FC1495-16B5-4290-9B29-D34A79BD8347}"/>
    <cellStyle name="Normal 18 7 2" xfId="4079" xr:uid="{AFBC81F6-7F7F-4181-B399-D5FBCDEFFBA8}"/>
    <cellStyle name="Normal 18 8" xfId="4080" xr:uid="{D4B2D414-CE58-4553-BEDB-456595BCEBCD}"/>
    <cellStyle name="Normal 18 8 2" xfId="4081" xr:uid="{56809866-8574-4683-B7B1-513B37CAA359}"/>
    <cellStyle name="Normal 18 9" xfId="4082" xr:uid="{8B2A5658-755F-4AFB-B73F-DAF0402C14D6}"/>
    <cellStyle name="Normal 18 9 2" xfId="4083" xr:uid="{07B90B46-F013-4751-BED9-EC16098B1762}"/>
    <cellStyle name="Normal 180" xfId="4084" xr:uid="{01C5E53D-2A01-463A-BE85-DE6414055975}"/>
    <cellStyle name="Normal 181" xfId="4085" xr:uid="{9D1A6605-F4C3-463C-9FD4-49D08F19253A}"/>
    <cellStyle name="Normal 182" xfId="4086" xr:uid="{CEB2D55E-80F9-43BC-A75E-20C9E1B949E4}"/>
    <cellStyle name="Normal 183" xfId="4087" xr:uid="{A705707C-66E9-4E05-81C4-6B21F31C94A9}"/>
    <cellStyle name="Normal 184" xfId="4088" xr:uid="{6B6ED46C-48D6-478C-B435-B09B3C50E392}"/>
    <cellStyle name="Normal 185" xfId="4089" xr:uid="{2957A653-97CB-4037-B94C-67120B017F3D}"/>
    <cellStyle name="Normal 186" xfId="4090" xr:uid="{A021559C-2358-4985-AA8A-37431BDF8CE7}"/>
    <cellStyle name="Normal 187" xfId="4091" xr:uid="{76741D02-76E6-40A9-B95D-D5983943CD87}"/>
    <cellStyle name="Normal 188" xfId="4092" xr:uid="{DE6F9B47-58EB-4596-9179-58E335103E72}"/>
    <cellStyle name="Normal 189" xfId="4093" xr:uid="{A819D06E-04DD-44A5-B9EB-FA8C52143DC2}"/>
    <cellStyle name="Normal 19" xfId="4094" xr:uid="{85667113-2B3A-48F3-BBBC-3F6FC66B8736}"/>
    <cellStyle name="Normal 19 10" xfId="4095" xr:uid="{99A65B2A-3F5F-4FC8-A5A5-2C703517173D}"/>
    <cellStyle name="Normal 19 10 2" xfId="4096" xr:uid="{08713746-F345-4D7E-BC9D-DDD63EBF2C55}"/>
    <cellStyle name="Normal 19 11" xfId="4097" xr:uid="{2E4DFDC8-A296-488E-B669-BCACBA6C0F71}"/>
    <cellStyle name="Normal 19 11 2" xfId="4098" xr:uid="{6E254FAA-3A85-439C-9200-F96772F241CE}"/>
    <cellStyle name="Normal 19 12" xfId="4099" xr:uid="{C62914B0-1AF7-4054-99C1-EF52F0023586}"/>
    <cellStyle name="Normal 19 12 2" xfId="4100" xr:uid="{8D822CBB-4B23-405B-80CF-CABDABE89C55}"/>
    <cellStyle name="Normal 19 13" xfId="4101" xr:uid="{5308F7A2-789C-470A-A7DA-D46DD5EC5544}"/>
    <cellStyle name="Normal 19 2" xfId="4102" xr:uid="{B14EEE8E-0B07-452E-84F4-405522E5D776}"/>
    <cellStyle name="Normal 19 2 10" xfId="4103" xr:uid="{D909A197-40A8-4315-B5B2-DF5613084DA1}"/>
    <cellStyle name="Normal 19 2 2" xfId="4104" xr:uid="{458CD4B5-516B-4B09-91B7-913FEF2D59C3}"/>
    <cellStyle name="Normal 19 2 2 2" xfId="4105" xr:uid="{C11D068C-3ED5-4AFE-89A6-2322C7FE7002}"/>
    <cellStyle name="Normal 19 2 2 2 2" xfId="4106" xr:uid="{F55592A9-CB2A-49F8-8E51-0FD58B2DF76B}"/>
    <cellStyle name="Normal 19 2 2 3" xfId="4107" xr:uid="{4B02C02C-3128-4D7B-8555-78AECA631E25}"/>
    <cellStyle name="Normal 19 2 3" xfId="4108" xr:uid="{3DBAEE4B-2A00-4015-8517-569844A29111}"/>
    <cellStyle name="Normal 19 2 3 2" xfId="4109" xr:uid="{23F39153-13CE-4CA3-BBC0-8C3AA6B2B1BA}"/>
    <cellStyle name="Normal 19 2 4" xfId="4110" xr:uid="{FAC88846-8AA2-4204-AD16-95C802EE948C}"/>
    <cellStyle name="Normal 19 2 4 2" xfId="4111" xr:uid="{2FED920D-34BE-43AF-A233-C0DEB47A6044}"/>
    <cellStyle name="Normal 19 2 5" xfId="4112" xr:uid="{97DDF29F-9E79-4115-B694-46FAC4A0FB70}"/>
    <cellStyle name="Normal 19 2 5 2" xfId="4113" xr:uid="{7C08EF6A-3930-4BC7-A889-59BC511C100E}"/>
    <cellStyle name="Normal 19 2 6" xfId="4114" xr:uid="{F62E5EEA-B398-4AF3-804C-02DD5C2FCFDE}"/>
    <cellStyle name="Normal 19 2 6 2" xfId="4115" xr:uid="{3E758E90-9CC7-44F2-9032-4043F70938EC}"/>
    <cellStyle name="Normal 19 2 7" xfId="4116" xr:uid="{CFA01321-C409-4354-8199-5F0C53059744}"/>
    <cellStyle name="Normal 19 2 7 2" xfId="4117" xr:uid="{3D06EF71-E1BB-4D4A-9310-A5DE884FA92F}"/>
    <cellStyle name="Normal 19 2 8" xfId="4118" xr:uid="{269308B1-F580-4A3D-A499-640087699289}"/>
    <cellStyle name="Normal 19 2 8 2" xfId="4119" xr:uid="{FBFD1298-1BE8-4724-90D5-5372A6ED8377}"/>
    <cellStyle name="Normal 19 2 9" xfId="4120" xr:uid="{A98D853E-3B04-49E6-8BC1-7CB21C60CD62}"/>
    <cellStyle name="Normal 19 2 9 2" xfId="4121" xr:uid="{5C223CF8-3490-4611-836A-61E6EA5C8B37}"/>
    <cellStyle name="Normal 19 3" xfId="4122" xr:uid="{4B22B7FA-4E32-4072-A13E-5E5FD8C1D3AE}"/>
    <cellStyle name="Normal 19 3 2" xfId="4123" xr:uid="{9EC3CC2F-7909-4911-B826-E54CD7EA6AEA}"/>
    <cellStyle name="Normal 19 3 2 2" xfId="4124" xr:uid="{B70D2567-EB56-46F7-BEF4-B8036BB9E501}"/>
    <cellStyle name="Normal 19 3 3" xfId="4125" xr:uid="{999F56CC-1DFB-4F4C-AF4B-22C672F3B5FC}"/>
    <cellStyle name="Normal 19 4" xfId="4126" xr:uid="{2E9AB47E-685C-4C4B-8F7E-BF50D831F0EF}"/>
    <cellStyle name="Normal 19 4 2" xfId="211" xr:uid="{49C9AD75-9862-4168-B4C9-9B6CF5A350D4}"/>
    <cellStyle name="Normal 19 4 2 2" xfId="4128" xr:uid="{BE8DF506-38E9-45EB-9C7C-F7FF00DE63FE}"/>
    <cellStyle name="Normal 19 4 2 2 2" xfId="4129" xr:uid="{82907369-7992-4010-8013-F2D4C000CB6D}"/>
    <cellStyle name="Normal 19 4 2 3" xfId="4130" xr:uid="{091A30A9-8505-4882-9F7B-88229DD41FCD}"/>
    <cellStyle name="Normal 19 4 2 4" xfId="4131" xr:uid="{9BE47BD5-6CC4-4E6F-AE6C-026F62CD72A1}"/>
    <cellStyle name="Normal 19 4 2 5" xfId="199" xr:uid="{9254F2B7-2946-424A-9735-1924D6365024}"/>
    <cellStyle name="Normal 19 4 2 5 2" xfId="378" xr:uid="{C602C02D-C6E5-46BF-8374-4CB2D5134E03}"/>
    <cellStyle name="Normal 19 4 2 5 3" xfId="382" xr:uid="{EEDA3B47-D2BF-4E3C-8A50-72915697B751}"/>
    <cellStyle name="Normal 19 4 2 5 3 2" xfId="391" xr:uid="{47269F4C-D9AC-4790-A4F7-6C4D2C5F9FB2}"/>
    <cellStyle name="Normal 19 4 2 5 3 2 2" xfId="394" xr:uid="{E658CED4-48BF-4FA0-876F-92775788625F}"/>
    <cellStyle name="Normal 19 4 3" xfId="4132" xr:uid="{66239372-FEA1-44A8-BEFC-B5E1D5227F73}"/>
    <cellStyle name="Normal 19 4 3 2" xfId="4133" xr:uid="{E270048E-5DE6-475D-9BCE-6AEC15E9F860}"/>
    <cellStyle name="Normal 19 4 4" xfId="4134" xr:uid="{66349B9A-DD49-411D-83C0-47A564002047}"/>
    <cellStyle name="Normal 19 5" xfId="4135" xr:uid="{C6FC72BD-9C92-4F0A-A217-4B7F9DBDBB1B}"/>
    <cellStyle name="Normal 19 5 2" xfId="4136" xr:uid="{A665DD51-1D90-4AD7-96BC-D28355BD6E8E}"/>
    <cellStyle name="Normal 19 5 2 2" xfId="4137" xr:uid="{ED45D960-F2B7-4B26-9280-286714246967}"/>
    <cellStyle name="Normal 19 5 3" xfId="4138" xr:uid="{22C9A4A5-6135-4BEA-8264-DAC2D484507D}"/>
    <cellStyle name="Normal 19 6" xfId="4139" xr:uid="{A0FA2D3D-C160-453E-8FE9-12EB115D5196}"/>
    <cellStyle name="Normal 19 6 2" xfId="4140" xr:uid="{EFA929FE-30A8-43B8-9BD7-49B430CB6C96}"/>
    <cellStyle name="Normal 19 7" xfId="4141" xr:uid="{58579A65-E338-486D-BE78-283DE8168A4D}"/>
    <cellStyle name="Normal 19 7 2" xfId="4142" xr:uid="{CC4DD600-2B21-4915-B9BB-FBD98888A82B}"/>
    <cellStyle name="Normal 19 8" xfId="4143" xr:uid="{FA3E68B5-A211-4B21-A305-DD539CE4B375}"/>
    <cellStyle name="Normal 19 8 2" xfId="4144" xr:uid="{80A46903-F3AD-4A67-99A3-E8D4E33F443D}"/>
    <cellStyle name="Normal 19 9" xfId="4145" xr:uid="{E97416E8-9AE1-4DC9-9632-398379255FD8}"/>
    <cellStyle name="Normal 19 9 2" xfId="4146" xr:uid="{E3A2DE2C-6ABA-44CF-BD7C-BA7963AD0894}"/>
    <cellStyle name="Normal 190" xfId="4147" xr:uid="{39A5C9B5-1390-4979-BB6A-4F08273CC257}"/>
    <cellStyle name="Normal 191" xfId="4148" xr:uid="{BE1393AC-01CF-4AA3-B9EE-6D756210AC9E}"/>
    <cellStyle name="Normal 192" xfId="4149" xr:uid="{415DA749-5431-4F63-9FA1-CAF90B42CE34}"/>
    <cellStyle name="Normal 193" xfId="4150" xr:uid="{81036EFC-B94C-4C02-88BD-24E5D90FEA3F}"/>
    <cellStyle name="Normal 194" xfId="4151" xr:uid="{75C5F35C-FA0F-43B7-8A80-09A86F89F414}"/>
    <cellStyle name="Normal 195" xfId="4152" xr:uid="{DF674912-E45C-423F-BC5A-C5E866C30B50}"/>
    <cellStyle name="Normal 196" xfId="4153" xr:uid="{8CECC7EC-B53F-4EC6-89E8-0E8E9D7DA2AF}"/>
    <cellStyle name="Normal 197" xfId="4154" xr:uid="{743B8643-934E-4188-AAC4-15B6E36B4224}"/>
    <cellStyle name="Normal 198" xfId="4155" xr:uid="{1D462A5E-6DEB-4AFE-8F86-AF67D36774CB}"/>
    <cellStyle name="Normal 199" xfId="4156" xr:uid="{A4288995-AD69-43E3-8742-78551A6C2BCA}"/>
    <cellStyle name="Normal 2" xfId="45" xr:uid="{97D3D114-5A61-461E-BC95-FD97029FC1FC}"/>
    <cellStyle name="Normal 2 10" xfId="4157" xr:uid="{685BC074-8067-4562-A129-39208FD08CAF}"/>
    <cellStyle name="Normal 2 10 2" xfId="4158" xr:uid="{2059C7EF-94AD-40D9-8CCE-66A63AD64802}"/>
    <cellStyle name="Normal 2 11" xfId="404" xr:uid="{13A3E716-EF58-4906-BE1D-3812E96335FC}"/>
    <cellStyle name="Normal 2 11 2" xfId="4160" xr:uid="{088C1655-4B87-4649-9ADA-8F28575B50A5}"/>
    <cellStyle name="Normal 2 11 3" xfId="4159" xr:uid="{33CBD2F5-7728-4060-A270-3FFE3FF6AE2A}"/>
    <cellStyle name="Normal 2 12" xfId="4161" xr:uid="{E1CA4224-2EEC-4D10-9F2E-D9C1BD42D904}"/>
    <cellStyle name="Normal 2 12 2" xfId="4162" xr:uid="{340F8AF9-919E-4FA8-ABED-9A07D7CBC863}"/>
    <cellStyle name="Normal 2 13" xfId="4163" xr:uid="{6A3FDE29-57C6-47F6-A1FC-8378C6D66C43}"/>
    <cellStyle name="Normal 2 13 2" xfId="4164" xr:uid="{77ACF4BA-1496-4F98-9582-91380E36F439}"/>
    <cellStyle name="Normal 2 14" xfId="4165" xr:uid="{E590F8ED-B514-46A8-9158-C5F6FFC88B14}"/>
    <cellStyle name="Normal 2 14 2" xfId="4166" xr:uid="{00085B24-89F0-44D2-9376-ED22F9F5A1E5}"/>
    <cellStyle name="Normal 2 15" xfId="4167" xr:uid="{2A7074DE-8F0B-4536-889A-6B39C442D41D}"/>
    <cellStyle name="Normal 2 15 2" xfId="4168" xr:uid="{296014B8-9853-4C3D-8007-F89716842E1C}"/>
    <cellStyle name="Normal 2 2" xfId="56" xr:uid="{9734CF3D-6DE2-40B7-8804-AE777537C83B}"/>
    <cellStyle name="Normal 2 2 2" xfId="260" xr:uid="{904EEDA7-ECC6-49CA-BB63-023AA8A01AF5}"/>
    <cellStyle name="Normal 2 2 2 10" xfId="4170" xr:uid="{1A43930D-8F2E-42A3-838C-766069929249}"/>
    <cellStyle name="Normal 2 2 2 11" xfId="4169" xr:uid="{353069EA-DAD2-4F91-A76F-F3C622EEA3DE}"/>
    <cellStyle name="Normal 2 2 2 2" xfId="4171" xr:uid="{FE902862-4933-4AC4-AB1E-33C4E48EE805}"/>
    <cellStyle name="Normal 2 2 2 2 2" xfId="4172" xr:uid="{CA22353C-096B-48A8-8C49-B0424791F816}"/>
    <cellStyle name="Normal 2 2 2 2 2 2" xfId="4173" xr:uid="{3EABFEF7-608F-4499-B24C-5E4A04081371}"/>
    <cellStyle name="Normal 2 2 2 2 3" xfId="4174" xr:uid="{83460EA6-D8F3-4858-89D2-76487AA3BDB9}"/>
    <cellStyle name="Normal 2 2 2 2 3 2" xfId="4175" xr:uid="{417DB32D-36B4-44F3-9B7F-F282C3C5AB18}"/>
    <cellStyle name="Normal 2 2 2 2 4" xfId="4176" xr:uid="{D353CB18-E445-4E39-AED9-C8E2C59EC368}"/>
    <cellStyle name="Normal 2 2 2 2 4 2" xfId="4177" xr:uid="{20B39128-7763-4532-BEB6-44BD857EF6A4}"/>
    <cellStyle name="Normal 2 2 2 2 5" xfId="4178" xr:uid="{D37FAD57-BFB2-4B70-A141-4BCB5E2711C6}"/>
    <cellStyle name="Normal 2 2 2 2 5 2" xfId="4179" xr:uid="{8B8215F4-5E47-4406-80AF-73A544342A34}"/>
    <cellStyle name="Normal 2 2 2 2 6" xfId="4180" xr:uid="{014A4B5E-5A3A-4EBF-B834-C59305033DCA}"/>
    <cellStyle name="Normal 2 2 2 2 6 2" xfId="4181" xr:uid="{6BE1A03E-2158-4903-9AFD-1281F99623F6}"/>
    <cellStyle name="Normal 2 2 2 2 7" xfId="4182" xr:uid="{18527117-F4CA-4F08-A070-2C3EFD99E746}"/>
    <cellStyle name="Normal 2 2 2 2 7 2" xfId="4183" xr:uid="{678AC596-6A96-4C50-97DD-E793BE56A739}"/>
    <cellStyle name="Normal 2 2 2 2 8" xfId="4184" xr:uid="{AD682724-C846-47C2-A3D8-2D35F2EB7A69}"/>
    <cellStyle name="Normal 2 2 2 2 8 2" xfId="4185" xr:uid="{9297E369-D9F8-4AAF-8B21-875E780E86DB}"/>
    <cellStyle name="Normal 2 2 2 2 9" xfId="4186" xr:uid="{BE3B74FD-C274-4154-96F1-CCD570D6A816}"/>
    <cellStyle name="Normal 2 2 2 3" xfId="4187" xr:uid="{2A9C528D-47C0-411C-902D-A12022C4431E}"/>
    <cellStyle name="Normal 2 2 2 3 2" xfId="4188" xr:uid="{122CE2AE-07F4-4035-A691-55129409CEDA}"/>
    <cellStyle name="Normal 2 2 2 4" xfId="4189" xr:uid="{13453CDC-4B93-4D5A-BDF6-ADE877E45E98}"/>
    <cellStyle name="Normal 2 2 2 4 2" xfId="4190" xr:uid="{8A32F5FB-ADD7-4F04-A105-1FC234A3725E}"/>
    <cellStyle name="Normal 2 2 2 5" xfId="4191" xr:uid="{333B0ACD-DEBC-4DB3-8F4A-69E9EE6CDE14}"/>
    <cellStyle name="Normal 2 2 2 5 2" xfId="4192" xr:uid="{0F2765DD-370A-482D-8F22-CAB7B6252180}"/>
    <cellStyle name="Normal 2 2 2 6" xfId="4193" xr:uid="{1F4AA67C-ED75-44F1-BE9A-01BEEBE9E1CF}"/>
    <cellStyle name="Normal 2 2 2 6 2" xfId="4194" xr:uid="{D862C118-B353-413F-BB1E-46BE629D73B8}"/>
    <cellStyle name="Normal 2 2 2 7" xfId="4195" xr:uid="{80A6A09E-3B11-4397-B948-496A6C0A0F54}"/>
    <cellStyle name="Normal 2 2 2 7 2" xfId="4196" xr:uid="{54FB6EDF-D7D1-4856-9100-5345F9FEB4DC}"/>
    <cellStyle name="Normal 2 2 2 8" xfId="4197" xr:uid="{9787D0E6-9E8D-4016-9DC6-1E7D620AD7C9}"/>
    <cellStyle name="Normal 2 2 2 8 2" xfId="4198" xr:uid="{4A8F4221-C410-4531-94AD-B8F67D19EBF2}"/>
    <cellStyle name="Normal 2 2 2 9" xfId="4199" xr:uid="{37729087-24B4-4089-A4EB-85EA365BB948}"/>
    <cellStyle name="Normal 2 2 2 9 2" xfId="4200" xr:uid="{1AEF76A7-06A8-4CAA-ADAD-C6B7CE7E69D3}"/>
    <cellStyle name="Normal 2 2 2_NOL Analysis(For Ann Kellog and  Pete Winne)" xfId="4201" xr:uid="{3FB22284-AAD6-4776-B342-84DB94AE0EEE}"/>
    <cellStyle name="Normal 2 2 3" xfId="4202" xr:uid="{A98551E5-A4F2-40E6-B92B-3FC1D4CD5DA6}"/>
    <cellStyle name="Normal 2 2 3 10" xfId="4203" xr:uid="{4AD43BF7-91E3-459A-8A69-7D2D27728142}"/>
    <cellStyle name="Normal 2 2 3 2" xfId="4204" xr:uid="{52F482EF-EDB0-4436-9E4E-3B6EFFB0ABCF}"/>
    <cellStyle name="Normal 2 2 3 2 2" xfId="4205" xr:uid="{BD883786-578A-4198-BCBD-25EABAEF440F}"/>
    <cellStyle name="Normal 2 2 3 2 2 2" xfId="4206" xr:uid="{019C0214-A49D-4063-AE6B-DE63AF9EA8DA}"/>
    <cellStyle name="Normal 2 2 3 2 3" xfId="4207" xr:uid="{22CE50C3-AD63-4E15-8E0E-FBB66A190947}"/>
    <cellStyle name="Normal 2 2 3 2 3 2" xfId="4208" xr:uid="{513F6668-BA9D-463C-ABC5-966AB696A0CB}"/>
    <cellStyle name="Normal 2 2 3 2 4" xfId="4209" xr:uid="{1FC338DC-7869-47B9-8CB2-32500661C4F7}"/>
    <cellStyle name="Normal 2 2 3 2 4 2" xfId="4210" xr:uid="{89B0DFA7-D1E4-4D7A-9673-68A1DB4749CB}"/>
    <cellStyle name="Normal 2 2 3 2 5" xfId="4211" xr:uid="{D40C5BA5-AB5D-456A-A4AF-334F4600E356}"/>
    <cellStyle name="Normal 2 2 3 2 5 2" xfId="4212" xr:uid="{C207DF6B-F352-44C0-891F-4378DA24487B}"/>
    <cellStyle name="Normal 2 2 3 2 6" xfId="4213" xr:uid="{D1DF7EB4-445F-44D3-BE94-5F7B4818EC4A}"/>
    <cellStyle name="Normal 2 2 3 2 6 2" xfId="4214" xr:uid="{7615CA93-4EEC-4F2E-8623-3F05383A6421}"/>
    <cellStyle name="Normal 2 2 3 2 7" xfId="4215" xr:uid="{249B9A73-F0B2-47B2-8FB7-28E664BBB931}"/>
    <cellStyle name="Normal 2 2 3 2 7 2" xfId="4216" xr:uid="{C5D683E9-D4C0-44A1-BC00-02ED5322B50D}"/>
    <cellStyle name="Normal 2 2 3 2 8" xfId="4217" xr:uid="{84EA3C81-F365-4640-A073-33769B575FBF}"/>
    <cellStyle name="Normal 2 2 3 2 8 2" xfId="4218" xr:uid="{A6C4F672-38E5-4FB6-ADD7-8835288CB1AE}"/>
    <cellStyle name="Normal 2 2 3 2 9" xfId="4219" xr:uid="{0EFEEE47-FDDD-432B-9DBD-A501F6AE48D2}"/>
    <cellStyle name="Normal 2 2 3 3" xfId="4220" xr:uid="{90862D75-52B7-4C5C-9DC3-6D6830BAAAE9}"/>
    <cellStyle name="Normal 2 2 3 3 2" xfId="4221" xr:uid="{8674949B-2B56-44EC-B85C-55B40F70BEBC}"/>
    <cellStyle name="Normal 2 2 3 4" xfId="4222" xr:uid="{457E4B5C-838F-4DE6-A15C-24F211AD082B}"/>
    <cellStyle name="Normal 2 2 3 4 2" xfId="4223" xr:uid="{5E894B0F-24D8-4A3C-ABEA-CB484CA94D50}"/>
    <cellStyle name="Normal 2 2 3 5" xfId="4224" xr:uid="{8FAD058D-8B57-4174-8F56-CCDF5C46836A}"/>
    <cellStyle name="Normal 2 2 3 5 2" xfId="4225" xr:uid="{ED76E980-CC22-42B0-ABDA-EB5B5880AAB4}"/>
    <cellStyle name="Normal 2 2 3 6" xfId="4226" xr:uid="{FC8EEF9E-CBD1-417F-85F8-AFABC4F97DC9}"/>
    <cellStyle name="Normal 2 2 3 6 2" xfId="4227" xr:uid="{23211342-7627-4E44-918B-44F44EBE4906}"/>
    <cellStyle name="Normal 2 2 3 7" xfId="4228" xr:uid="{DDF4FEE7-B006-4184-A40A-C2C0699F9B09}"/>
    <cellStyle name="Normal 2 2 3 7 2" xfId="4229" xr:uid="{AA6A322D-B155-415E-83A4-BD4951ECCD52}"/>
    <cellStyle name="Normal 2 2 3 8" xfId="4230" xr:uid="{0998E945-C97E-4221-BEDE-2727F4403A5A}"/>
    <cellStyle name="Normal 2 2 3 8 2" xfId="4231" xr:uid="{339E1B4C-6494-4FEC-A1B8-D16C97E294EB}"/>
    <cellStyle name="Normal 2 2 3 9" xfId="4232" xr:uid="{435A060C-90B8-4C35-B630-83FC7ADFAE89}"/>
    <cellStyle name="Normal 2 2 3 9 2" xfId="4233" xr:uid="{5B210C64-B2BA-4EE3-8893-8232DAF37BF7}"/>
    <cellStyle name="Normal 2 3" xfId="306" xr:uid="{903D5E6F-955A-4F26-99C0-D8400D64EEF9}"/>
    <cellStyle name="Normal 2 3 10" xfId="4234" xr:uid="{416011E0-4725-4ABA-8F02-7A39E6AA0C85}"/>
    <cellStyle name="Normal 2 3 2" xfId="325" xr:uid="{D857F5C0-FA96-4A21-9CA6-89240E3D24E4}"/>
    <cellStyle name="Normal 2 3 2 10" xfId="4235" xr:uid="{837B4BC8-AE20-478E-8F75-71F14914B1FD}"/>
    <cellStyle name="Normal 2 3 2 2" xfId="4236" xr:uid="{FEB7D119-707F-4878-9AAE-C92308085D0C}"/>
    <cellStyle name="Normal 2 3 2 2 2" xfId="4237" xr:uid="{B474C76B-B4AA-43EE-AB3E-F093D50D1916}"/>
    <cellStyle name="Normal 2 3 2 3" xfId="4238" xr:uid="{6425455E-B072-4508-B4A1-CFD2A446784B}"/>
    <cellStyle name="Normal 2 3 2 3 2" xfId="4239" xr:uid="{E3845E5B-A0C5-4F79-B141-185E757FEB37}"/>
    <cellStyle name="Normal 2 3 2 4" xfId="4240" xr:uid="{498B6DC0-93DC-4775-B373-82EC612168B1}"/>
    <cellStyle name="Normal 2 3 2 4 2" xfId="4241" xr:uid="{96682248-F622-4BFA-95AF-FC52EE235F7F}"/>
    <cellStyle name="Normal 2 3 2 5" xfId="4242" xr:uid="{60CC3A0E-305B-4C74-8EED-195653F8554D}"/>
    <cellStyle name="Normal 2 3 2 5 2" xfId="4243" xr:uid="{C9C841B0-24F6-4259-B032-B89ADB73857A}"/>
    <cellStyle name="Normal 2 3 2 6" xfId="4244" xr:uid="{7D23157E-088B-4482-952E-0B776FD81887}"/>
    <cellStyle name="Normal 2 3 2 6 2" xfId="4245" xr:uid="{E98A298D-B4C1-42B4-9CA3-F4EF3D050E6F}"/>
    <cellStyle name="Normal 2 3 2 7" xfId="4246" xr:uid="{CBC41AEC-B7BB-4EB9-A9CA-2CF1FCD43BD1}"/>
    <cellStyle name="Normal 2 3 2 7 2" xfId="4247" xr:uid="{A62DF917-227E-4B32-A750-B31D5E9A6102}"/>
    <cellStyle name="Normal 2 3 2 8" xfId="4248" xr:uid="{BB25788B-D6C5-40CA-A897-8CA3B05E33F2}"/>
    <cellStyle name="Normal 2 3 2 8 2" xfId="4249" xr:uid="{6B63FFC4-DBD2-4B39-B909-4C3E31A83B5D}"/>
    <cellStyle name="Normal 2 3 2 9" xfId="4250" xr:uid="{AB9DA8F7-97C5-4E5E-BCBF-F24D97E04568}"/>
    <cellStyle name="Normal 2 3 3" xfId="407" xr:uid="{0DB175FE-69AC-4DD1-8FE7-20775D021D73}"/>
    <cellStyle name="Normal 2 3 3 2" xfId="4251" xr:uid="{49132FBA-620B-4CEF-982A-9ECAB1EF5B2B}"/>
    <cellStyle name="Normal 2 3 3 2 2" xfId="4252" xr:uid="{C2CF0E8D-BF67-45E8-9417-BCBF978DC4A0}"/>
    <cellStyle name="Normal 2 3 3 3" xfId="4253" xr:uid="{FDBAB8A5-A39E-4BC3-9DD1-7B5903EB4590}"/>
    <cellStyle name="Normal 2 3 4" xfId="4254" xr:uid="{EA730E2D-65AD-4EE7-A769-DEE9125CEE12}"/>
    <cellStyle name="Normal 2 3 4 2" xfId="4255" xr:uid="{14E30FF2-1D8A-4CE2-9910-CF910CC1306E}"/>
    <cellStyle name="Normal 2 3 5" xfId="4256" xr:uid="{C28E6AFA-C586-4B80-9F4D-379D32EB6CB8}"/>
    <cellStyle name="Normal 2 3 5 2" xfId="4257" xr:uid="{F8056299-4BB6-4FB7-8BB9-A029C46C3AA8}"/>
    <cellStyle name="Normal 2 3 6" xfId="4258" xr:uid="{968ED567-A0DD-4D9A-8AFA-B8DB932A6944}"/>
    <cellStyle name="Normal 2 3 6 2" xfId="4259" xr:uid="{9140BB28-D401-47A1-8253-BC300590E144}"/>
    <cellStyle name="Normal 2 3 7" xfId="4260" xr:uid="{A55AADAC-AD67-49B0-B163-06D0CD1A9662}"/>
    <cellStyle name="Normal 2 3 7 2" xfId="4261" xr:uid="{A3354B6B-3547-406C-8DEE-C3C2E36B43D9}"/>
    <cellStyle name="Normal 2 3 8" xfId="4262" xr:uid="{135C26E9-D247-4370-A42B-B2CC9DC67BA0}"/>
    <cellStyle name="Normal 2 3 8 2" xfId="4263" xr:uid="{423C31A7-75FB-4E67-99F3-B646ECC4E38B}"/>
    <cellStyle name="Normal 2 3 9" xfId="4264" xr:uid="{9582F37C-C551-4C0D-BF65-8E19F3109217}"/>
    <cellStyle name="Normal 2 3 9 2" xfId="4265" xr:uid="{E836BD9A-6B47-4221-840D-A1BA0C2D0FA8}"/>
    <cellStyle name="Normal 2 4" xfId="205" xr:uid="{6B4D0643-8F42-49F1-9E5E-9652A3DAFFFF}"/>
    <cellStyle name="Normal 2 4 10" xfId="4266" xr:uid="{C89696C4-E212-4CC1-BC21-B15CDEC13445}"/>
    <cellStyle name="Normal 2 4 2" xfId="337" xr:uid="{51E62709-5A2A-46A0-8C8E-005771623E33}"/>
    <cellStyle name="Normal 2 4 2 10" xfId="4267" xr:uid="{C60F5276-C8D5-4CB1-A2DB-4C85CAC68603}"/>
    <cellStyle name="Normal 2 4 2 2" xfId="4268" xr:uid="{AC17F912-C3C5-49AC-8358-5B798BB69B51}"/>
    <cellStyle name="Normal 2 4 2 2 2" xfId="4269" xr:uid="{24F36CED-43F4-4FDD-B20F-A6CE1D24CA72}"/>
    <cellStyle name="Normal 2 4 2 3" xfId="4270" xr:uid="{102D5345-37B6-4B1B-89A5-AEC130A389A0}"/>
    <cellStyle name="Normal 2 4 2 3 2" xfId="4271" xr:uid="{5958F29E-3791-415A-9A17-5BC899B72409}"/>
    <cellStyle name="Normal 2 4 2 4" xfId="4272" xr:uid="{461B2D45-87A3-4C8A-A6AD-B029B5980DB9}"/>
    <cellStyle name="Normal 2 4 2 4 2" xfId="4273" xr:uid="{868BAB92-6DCF-4CC2-9751-07861BFD3B18}"/>
    <cellStyle name="Normal 2 4 2 5" xfId="4274" xr:uid="{E3487042-C2D8-4237-B7D7-05246CC481B3}"/>
    <cellStyle name="Normal 2 4 2 5 2" xfId="4275" xr:uid="{1C38405D-575B-447A-8996-1D5BAE5E60CC}"/>
    <cellStyle name="Normal 2 4 2 6" xfId="4276" xr:uid="{01D46FDF-BB37-4229-9AD6-5927FA20739A}"/>
    <cellStyle name="Normal 2 4 2 6 2" xfId="4277" xr:uid="{9B94CC07-6127-4C93-8F0D-03482DE9A5F0}"/>
    <cellStyle name="Normal 2 4 2 7" xfId="4278" xr:uid="{4DDCDB96-84BE-4840-BB28-5C67CA9DF405}"/>
    <cellStyle name="Normal 2 4 2 7 2" xfId="4279" xr:uid="{F0A63B2C-BDA2-4F31-8C16-321C53B33044}"/>
    <cellStyle name="Normal 2 4 2 8" xfId="4280" xr:uid="{6435EB17-012D-40A5-A318-EFF58011C90F}"/>
    <cellStyle name="Normal 2 4 2 8 2" xfId="4281" xr:uid="{2B4A1846-F430-42B1-A390-0309931EB297}"/>
    <cellStyle name="Normal 2 4 2 9" xfId="4282" xr:uid="{1BFE5DEC-6072-4BA1-A2DC-16BFDF2A2CFA}"/>
    <cellStyle name="Normal 2 4 3" xfId="4283" xr:uid="{AEF7594E-0348-45C5-A6AE-B59752B1C93F}"/>
    <cellStyle name="Normal 2 4 3 2" xfId="4284" xr:uid="{71BACF9C-3E69-4803-A6C3-ACFA5C970301}"/>
    <cellStyle name="Normal 2 4 3 2 2" xfId="4285" xr:uid="{1180338D-1A4C-4479-AAC2-9EA8C34DDA76}"/>
    <cellStyle name="Normal 2 4 3 3" xfId="4286" xr:uid="{2D6A2EA0-A7DE-48F6-ACCC-3486833374DA}"/>
    <cellStyle name="Normal 2 4 4" xfId="4287" xr:uid="{B190E23F-FFBD-44B7-B62A-F14C901E9FB0}"/>
    <cellStyle name="Normal 2 4 4 2" xfId="4288" xr:uid="{51129611-1433-475B-8923-0930A140DFB0}"/>
    <cellStyle name="Normal 2 4 5" xfId="4289" xr:uid="{9E7D1CD7-AD64-4055-B7E5-D0314A5E91A7}"/>
    <cellStyle name="Normal 2 4 5 2" xfId="4290" xr:uid="{5A084130-287F-4780-BB0C-3FCF95F2FF66}"/>
    <cellStyle name="Normal 2 4 6" xfId="4291" xr:uid="{E896C99B-C017-4D93-831B-F80E42DD946D}"/>
    <cellStyle name="Normal 2 4 6 2" xfId="4292" xr:uid="{D7ED8723-BB92-4151-A9B0-E7A000F2FD28}"/>
    <cellStyle name="Normal 2 4 7" xfId="4293" xr:uid="{9732798C-2391-4957-A888-7BEAC287A2E2}"/>
    <cellStyle name="Normal 2 4 7 2" xfId="4294" xr:uid="{00704443-76A8-43CF-A7E5-9A01F477B883}"/>
    <cellStyle name="Normal 2 4 8" xfId="4295" xr:uid="{8B662B90-C436-4CDB-A112-3F505DCBD228}"/>
    <cellStyle name="Normal 2 4 8 2" xfId="4296" xr:uid="{5BA21631-F974-4EB1-A082-64E49818F72D}"/>
    <cellStyle name="Normal 2 4 9" xfId="4297" xr:uid="{34C5EA55-CEA3-40C0-8C3C-BDCAAEA86FC4}"/>
    <cellStyle name="Normal 2 4 9 2" xfId="4298" xr:uid="{50EEA2F9-F3EC-408F-88FF-8CAB78CAB997}"/>
    <cellStyle name="Normal 2 5" xfId="4299" xr:uid="{03859EA8-6B18-4597-8DBC-F19D67AA270D}"/>
    <cellStyle name="Normal 2 5 10" xfId="4300" xr:uid="{E1F76E3F-E37E-43A4-9A30-64C9DD158D17}"/>
    <cellStyle name="Normal 2 5 2" xfId="4301" xr:uid="{597F44A2-3DD0-405D-8C14-A808C110D39D}"/>
    <cellStyle name="Normal 2 5 2 2" xfId="4302" xr:uid="{3A9008ED-43C8-4842-B975-86DBBD95DDD0}"/>
    <cellStyle name="Normal 2 5 2 2 2" xfId="4303" xr:uid="{42B031E7-95A4-4220-A97C-B6E5C0EF4726}"/>
    <cellStyle name="Normal 2 5 2 3" xfId="4304" xr:uid="{83B7EE16-7EE9-4A86-8262-1014E2411148}"/>
    <cellStyle name="Normal 2 5 2 3 2" xfId="4305" xr:uid="{83CC5789-4646-43D9-996D-F63A3EE7FE57}"/>
    <cellStyle name="Normal 2 5 2 4" xfId="4306" xr:uid="{565B9DCA-123E-4F88-826D-420260D6731D}"/>
    <cellStyle name="Normal 2 5 2 4 2" xfId="4307" xr:uid="{EBAE81DB-8F07-4A9F-8A1E-0359EE55D4EC}"/>
    <cellStyle name="Normal 2 5 2 5" xfId="4308" xr:uid="{68645AAB-D678-4845-BC04-FEA371E66333}"/>
    <cellStyle name="Normal 2 5 2 5 2" xfId="4309" xr:uid="{A83625E4-660A-421C-B785-2DAB99ABD70B}"/>
    <cellStyle name="Normal 2 5 2 6" xfId="4310" xr:uid="{5EBE116E-CC87-480D-89B1-7B46EAF68752}"/>
    <cellStyle name="Normal 2 5 2 6 2" xfId="4311" xr:uid="{E942B6C6-BFF2-48BD-834A-AEEA5A8F221A}"/>
    <cellStyle name="Normal 2 5 2 7" xfId="4312" xr:uid="{77280294-96C5-4A77-95A0-562703656AB2}"/>
    <cellStyle name="Normal 2 5 2 7 2" xfId="4313" xr:uid="{D8DECF80-EC9C-4107-9DD3-12676C945382}"/>
    <cellStyle name="Normal 2 5 2 8" xfId="4314" xr:uid="{65ADE8AE-2B0A-4A02-BEEC-5555CA45E9D5}"/>
    <cellStyle name="Normal 2 5 2 8 2" xfId="4315" xr:uid="{86F0DD21-EE89-4CEC-9052-F97BA516479A}"/>
    <cellStyle name="Normal 2 5 2 9" xfId="4316" xr:uid="{D529BC0D-5113-45CD-A0CE-F30A8F040DA3}"/>
    <cellStyle name="Normal 2 5 3" xfId="4317" xr:uid="{13405AB9-93D4-46DE-88C7-167C672DA356}"/>
    <cellStyle name="Normal 2 5 3 2" xfId="4318" xr:uid="{3AB8826F-0415-4D06-8595-B6B4156CA2F7}"/>
    <cellStyle name="Normal 2 5 4" xfId="4319" xr:uid="{BA26441E-A8CD-486A-A614-74B56BF8446E}"/>
    <cellStyle name="Normal 2 5 4 2" xfId="4320" xr:uid="{FFCFBF21-15CC-4B02-BA1F-F6590C601601}"/>
    <cellStyle name="Normal 2 5 5" xfId="4321" xr:uid="{5B0A5D1A-2BA5-4CE3-9511-71B010168A60}"/>
    <cellStyle name="Normal 2 5 5 2" xfId="4322" xr:uid="{94CF833F-D7FF-4578-BDAA-7287DA588C11}"/>
    <cellStyle name="Normal 2 5 6" xfId="4323" xr:uid="{6C003AB3-3B63-4576-8338-8B3739C64F80}"/>
    <cellStyle name="Normal 2 5 6 2" xfId="4324" xr:uid="{29608207-B5A9-42FA-8F6F-5593134E65EF}"/>
    <cellStyle name="Normal 2 5 7" xfId="4325" xr:uid="{A7B4DC24-A9E0-4BEB-AE7C-60E486DACC49}"/>
    <cellStyle name="Normal 2 5 7 2" xfId="4326" xr:uid="{D1E80375-D238-4688-8BDA-BDB9449E4680}"/>
    <cellStyle name="Normal 2 5 8" xfId="4327" xr:uid="{9330BD57-1714-43A3-BA67-204B384343FB}"/>
    <cellStyle name="Normal 2 5 8 2" xfId="4328" xr:uid="{725FE4E5-703D-46EE-ADEB-4AB13565C700}"/>
    <cellStyle name="Normal 2 5 9" xfId="4329" xr:uid="{2AB1E2B7-6E74-4626-8851-2BD6E23F6FFF}"/>
    <cellStyle name="Normal 2 5 9 2" xfId="4330" xr:uid="{F149C50E-0A48-4E2F-854D-90F1F279BF71}"/>
    <cellStyle name="Normal 2 6" xfId="4331" xr:uid="{8404527B-2B6C-419A-9E3B-97B3CFD07E3C}"/>
    <cellStyle name="Normal 2 7" xfId="4332" xr:uid="{628A207D-4E9D-433C-AFD2-783A0CEEAB48}"/>
    <cellStyle name="Normal 2 7 2" xfId="4333" xr:uid="{5609CBBD-809A-44AB-92C3-6BB78CF71F17}"/>
    <cellStyle name="Normal 2 8" xfId="4334" xr:uid="{D2E86DBE-0362-4F41-B0ED-65C471337F9D}"/>
    <cellStyle name="Normal 2 8 2" xfId="4335" xr:uid="{D50D9A7F-A6B2-4143-B9E5-A16AA9BDC22B}"/>
    <cellStyle name="Normal 2 8 2 2" xfId="4336" xr:uid="{1AEA2119-FF1A-4BBD-998C-49B6CB55FBD7}"/>
    <cellStyle name="Normal 2 8 3" xfId="4337" xr:uid="{3977BE4D-BA0D-4EED-A3BF-CA328C36613F}"/>
    <cellStyle name="Normal 2 8 3 2" xfId="4338" xr:uid="{6CD901A5-8909-4435-8F0D-3E83D0C10349}"/>
    <cellStyle name="Normal 2 8 4" xfId="4339" xr:uid="{5C5BD487-E845-4E52-9405-9AFA02B386A3}"/>
    <cellStyle name="Normal 2 8 4 2" xfId="4340" xr:uid="{C69ED6A1-0592-4132-9033-005DAD319EAC}"/>
    <cellStyle name="Normal 2 8 5" xfId="4341" xr:uid="{205B640C-2DA9-4B34-A206-C7ACF1923F6B}"/>
    <cellStyle name="Normal 2 8 5 2" xfId="4342" xr:uid="{E6C89781-8704-4F21-A08E-3F3075229DD6}"/>
    <cellStyle name="Normal 2 8 6" xfId="4343" xr:uid="{87143747-65E3-42B9-B6D4-399E55326135}"/>
    <cellStyle name="Normal 2 8 6 2" xfId="4344" xr:uid="{E163EA09-B5CE-493C-A865-476CFA8C394A}"/>
    <cellStyle name="Normal 2 8 7" xfId="4345" xr:uid="{8B9B511C-DF5D-4702-8547-94993324D22A}"/>
    <cellStyle name="Normal 2 8 7 2" xfId="4346" xr:uid="{423CB5B1-59CA-42CC-9AC4-EED7F676D9BE}"/>
    <cellStyle name="Normal 2 8 8" xfId="4347" xr:uid="{8784853B-CB0B-4535-8594-4EF192DA4D4D}"/>
    <cellStyle name="Normal 2 8 8 2" xfId="4348" xr:uid="{E2B747C3-632F-4E65-9659-ABC03AAD18A9}"/>
    <cellStyle name="Normal 2 8 9" xfId="4349" xr:uid="{4BC1FDD4-4AC0-48EE-9856-B222F7B1E1D5}"/>
    <cellStyle name="Normal 2 9" xfId="4350" xr:uid="{BEDF20EC-22D4-47E8-8BDE-CC13B2AD176E}"/>
    <cellStyle name="Normal 2 9 2" xfId="4351" xr:uid="{4F3AB025-CBDC-4543-8DF4-6165CBD8646F}"/>
    <cellStyle name="Normal 2 9 2 2" xfId="4352" xr:uid="{45D966B4-F1E6-4A1B-A449-D716B19205A3}"/>
    <cellStyle name="Normal 2 9 3" xfId="4353" xr:uid="{BD84003A-D5B6-4D00-AB7A-CC6C40B6DB3E}"/>
    <cellStyle name="Normal 2_3.05 Allocation Method 2010 GTR WF" xfId="4354" xr:uid="{C98EBA25-22AD-4951-B139-37431ED1B7D2}"/>
    <cellStyle name="Normal 20" xfId="4355" xr:uid="{EF21487B-10BC-4A63-B597-E7177F8DBABC}"/>
    <cellStyle name="Normal 20 10" xfId="4356" xr:uid="{BC6DB12D-8446-4CE0-9B05-6D9F35D79538}"/>
    <cellStyle name="Normal 20 10 2" xfId="4357" xr:uid="{C1850EF5-A2E9-4BCE-B61A-43301B74A63E}"/>
    <cellStyle name="Normal 20 11" xfId="4358" xr:uid="{156DC418-DBD6-4290-B705-8092959A843D}"/>
    <cellStyle name="Normal 20 2" xfId="4359" xr:uid="{4083A13A-A42B-43AE-B65D-25F2206E7504}"/>
    <cellStyle name="Normal 20 2 10" xfId="4360" xr:uid="{286D3883-83B1-4556-9B28-F7B2A717E7A4}"/>
    <cellStyle name="Normal 20 2 11" xfId="6180" xr:uid="{DB0220DA-9FBF-4CE7-8D6D-4A66E85EB9EE}"/>
    <cellStyle name="Normal 20 2 2" xfId="4361" xr:uid="{56C126CC-184E-4AA4-A0FE-6662981F5513}"/>
    <cellStyle name="Normal 20 2 2 2" xfId="4362" xr:uid="{72EB803E-9930-4A6C-AB22-0F950217D064}"/>
    <cellStyle name="Normal 20 2 2 2 2" xfId="4363" xr:uid="{3792AE5F-89E9-473F-9972-CD8FE0F8024E}"/>
    <cellStyle name="Normal 20 2 2 3" xfId="4364" xr:uid="{42A89E90-692D-4583-B1C0-14A28EB45887}"/>
    <cellStyle name="Normal 20 2 3" xfId="4365" xr:uid="{7D025ADB-33F1-4152-A215-26DD5FEC8B45}"/>
    <cellStyle name="Normal 20 2 3 2" xfId="4366" xr:uid="{70CDAE8B-3B52-4E52-9DEB-098703321710}"/>
    <cellStyle name="Normal 20 2 4" xfId="4367" xr:uid="{D042B1EC-FCCF-4020-9183-8EB88911FE56}"/>
    <cellStyle name="Normal 20 2 4 2" xfId="4368" xr:uid="{0134B0DC-0D95-47A2-B4AA-3F242153F1A3}"/>
    <cellStyle name="Normal 20 2 5" xfId="4369" xr:uid="{E3C26DFC-0F62-4BB2-BF26-C7EA49E71637}"/>
    <cellStyle name="Normal 20 2 5 2" xfId="4370" xr:uid="{A4CEBB16-14BF-4D6C-9BE2-14E2EA0E1A56}"/>
    <cellStyle name="Normal 20 2 6" xfId="4371" xr:uid="{BDEE17D2-F406-4586-B5E6-EE7505C136B1}"/>
    <cellStyle name="Normal 20 2 6 2" xfId="4372" xr:uid="{E8FF084C-5430-4F70-83D0-C45D184E104D}"/>
    <cellStyle name="Normal 20 2 7" xfId="4373" xr:uid="{A89EFAE5-093D-4BD0-9987-5ED5FEFF1493}"/>
    <cellStyle name="Normal 20 2 7 2" xfId="4374" xr:uid="{0D0B32B8-E339-43D2-9E53-CD841864F92A}"/>
    <cellStyle name="Normal 20 2 8" xfId="4375" xr:uid="{59B3F894-207A-478D-8E29-5644A785B1E7}"/>
    <cellStyle name="Normal 20 2 8 2" xfId="4376" xr:uid="{A05FF09A-D4B1-4031-BC60-99789A980B9F}"/>
    <cellStyle name="Normal 20 2 9" xfId="4377" xr:uid="{57B98380-B962-4091-8954-5F7778643D38}"/>
    <cellStyle name="Normal 20 2 9 2" xfId="4378" xr:uid="{29E9142E-82C3-4850-99C6-E4B8D2355E15}"/>
    <cellStyle name="Normal 20 3" xfId="4379" xr:uid="{6BECA5E7-B30D-46D6-B0A9-B309117CAD56}"/>
    <cellStyle name="Normal 20 3 2" xfId="4380" xr:uid="{AA27B115-8073-460D-B491-7BB2B041CDEF}"/>
    <cellStyle name="Normal 20 3 2 2" xfId="4381" xr:uid="{17510C6B-B925-42A6-A96F-BD5201F3E3B0}"/>
    <cellStyle name="Normal 20 3 3" xfId="4382" xr:uid="{836F83DB-DB4C-49F8-8950-27EB0B67697F}"/>
    <cellStyle name="Normal 20 4" xfId="4383" xr:uid="{2BC9E75E-5E19-4504-9492-BB46BAA592C8}"/>
    <cellStyle name="Normal 20 4 2" xfId="4384" xr:uid="{1526DA77-A3E3-4124-8E12-C7C711FD35F0}"/>
    <cellStyle name="Normal 20 5" xfId="4385" xr:uid="{5D40E2C8-0338-4BD1-9A49-77E9F718FF4B}"/>
    <cellStyle name="Normal 20 5 2" xfId="4386" xr:uid="{2D3FF7D9-DC22-4519-B110-4FFD1E6FD21E}"/>
    <cellStyle name="Normal 20 6" xfId="4387" xr:uid="{21463B82-CDED-452A-BF3C-AA5F60C2EE0F}"/>
    <cellStyle name="Normal 20 6 2" xfId="4388" xr:uid="{DF310721-5560-4431-B804-3F4F352B7708}"/>
    <cellStyle name="Normal 20 7" xfId="4389" xr:uid="{9FBA752B-5CBD-4F55-AE0E-77BED65FB47A}"/>
    <cellStyle name="Normal 20 7 2" xfId="4390" xr:uid="{A6B26783-636D-4E05-B3DA-B9C2F78C5E9B}"/>
    <cellStyle name="Normal 20 8" xfId="4391" xr:uid="{E8CDA6CA-60B8-484D-987E-6F00E4CA2A88}"/>
    <cellStyle name="Normal 20 8 2" xfId="4392" xr:uid="{2FC7FDAE-211B-4E8D-88EF-33D7835C971F}"/>
    <cellStyle name="Normal 20 9" xfId="4393" xr:uid="{D1B192FB-3B4E-4765-AC54-34E614266164}"/>
    <cellStyle name="Normal 20 9 2" xfId="4394" xr:uid="{39FB6BB9-FC75-4DCD-BA30-45DE0B1A2F55}"/>
    <cellStyle name="Normal 200" xfId="4395" xr:uid="{A49F779A-594A-42F5-8E7E-369A3122FC4A}"/>
    <cellStyle name="Normal 201" xfId="4396" xr:uid="{D624334C-9483-4183-A004-4C3A43D78935}"/>
    <cellStyle name="Normal 202" xfId="4397" xr:uid="{76C8FFDC-A37E-4F93-B5A6-8999DD11F1F1}"/>
    <cellStyle name="Normal 203" xfId="4398" xr:uid="{322A595D-2C29-4CC0-8FAC-4CF18B1398B3}"/>
    <cellStyle name="Normal 204" xfId="4399" xr:uid="{CB86F317-CE90-4F4D-B1E2-FC6D0ED39CDE}"/>
    <cellStyle name="Normal 205" xfId="4400" xr:uid="{E86479A4-C743-4AF1-898D-C60F93F45B79}"/>
    <cellStyle name="Normal 206" xfId="4401" xr:uid="{867A9424-6DF3-4088-A775-1CCCB91011F4}"/>
    <cellStyle name="Normal 207" xfId="4402" xr:uid="{A3213A55-663D-4FB7-881B-2F55D67F5BEC}"/>
    <cellStyle name="Normal 208" xfId="4403" xr:uid="{BCAA7A33-3777-42D2-AE21-325E161FD489}"/>
    <cellStyle name="Normal 209" xfId="4404" xr:uid="{A4C93260-76C7-498F-8A45-A52A90F393F8}"/>
    <cellStyle name="Normal 21" xfId="4405" xr:uid="{76F5DCCC-5F3F-4803-BC5A-0CCDE31F35C3}"/>
    <cellStyle name="Normal 21 13" xfId="262" xr:uid="{AB3E8C1A-6776-40AC-9333-343C111399D6}"/>
    <cellStyle name="Normal 21 2" xfId="4406" xr:uid="{818A9EF2-F4F6-4D15-84F1-7884EB1907C4}"/>
    <cellStyle name="Normal 21 2 2" xfId="4407" xr:uid="{CE4121D5-BD14-4543-BB42-3E6A66F22572}"/>
    <cellStyle name="Normal 21 2 2 2" xfId="4408" xr:uid="{066208FA-039E-4B78-9B7E-4B0707067024}"/>
    <cellStyle name="Normal 21 2 2 2 2" xfId="4409" xr:uid="{A957DF9C-59C5-4386-B569-B5C1613F035F}"/>
    <cellStyle name="Normal 21 2 2 3" xfId="4410" xr:uid="{4E6CF01A-36FC-49F9-8E22-4DF044595757}"/>
    <cellStyle name="Normal 21 2 3" xfId="4411" xr:uid="{999592CC-191E-44EA-9C37-BC6C6C314210}"/>
    <cellStyle name="Normal 21 2 3 2" xfId="4412" xr:uid="{98A6CFC0-7DEF-498C-AA93-1F838B4AFF85}"/>
    <cellStyle name="Normal 21 2 4" xfId="4413" xr:uid="{F9D1A173-8BCD-4698-AA4E-B3CA777DC360}"/>
    <cellStyle name="Normal 21 2 4 2" xfId="4414" xr:uid="{C8F65316-BEB7-46F5-AA3E-0456E3DBE9B4}"/>
    <cellStyle name="Normal 21 2 5" xfId="4415" xr:uid="{A809E703-27F8-4474-A48D-F1A63E64EA91}"/>
    <cellStyle name="Normal 21 2 5 2" xfId="4416" xr:uid="{1BBFA321-CA03-4A1C-B005-AEFBEC4E015F}"/>
    <cellStyle name="Normal 21 2 6" xfId="4417" xr:uid="{CAC404DE-13BF-497E-988F-0C558A958BEB}"/>
    <cellStyle name="Normal 21 2 6 2" xfId="4418" xr:uid="{289022E9-1CEE-4F5D-BE70-78ADEDF29CC4}"/>
    <cellStyle name="Normal 21 2 7" xfId="4419" xr:uid="{FE8F86C8-E08E-4D5E-9658-C123F9CBC127}"/>
    <cellStyle name="Normal 21 2 7 2" xfId="4420" xr:uid="{EB5CB865-E0C9-4817-9BB7-35AFD7FF35BD}"/>
    <cellStyle name="Normal 21 2 8" xfId="4421" xr:uid="{523FCC02-DEFE-459E-84BA-325E81F8A6CA}"/>
    <cellStyle name="Normal 21 2 8 2" xfId="4422" xr:uid="{68934642-4E07-4D25-9646-67946A6BBCB5}"/>
    <cellStyle name="Normal 21 3" xfId="4423" xr:uid="{D7089F4F-29D0-48AC-A2F1-FE34E5749214}"/>
    <cellStyle name="Normal 21 3 2" xfId="4424" xr:uid="{FD4C2E12-647A-4870-AEF3-83F603BE3FE4}"/>
    <cellStyle name="Normal 21 3 2 2" xfId="4425" xr:uid="{75042670-3E6B-4EEE-A501-6FE35494D153}"/>
    <cellStyle name="Normal 21 3 3" xfId="4426" xr:uid="{1112BABF-F4C5-44A2-B64E-B951BFE74620}"/>
    <cellStyle name="Normal 21 4" xfId="4427" xr:uid="{A8632E57-A203-4465-91C4-B430170456E9}"/>
    <cellStyle name="Normal 21 4 2" xfId="4428" xr:uid="{5F954A0C-6C26-44EF-A94A-EC093814B0FF}"/>
    <cellStyle name="Normal 21 5" xfId="4429" xr:uid="{0DB0F944-E6DE-403D-A79E-433CE933EE20}"/>
    <cellStyle name="Normal 21 5 2" xfId="4430" xr:uid="{CC2CD650-BD5F-4254-9EC6-BE590DBA7455}"/>
    <cellStyle name="Normal 21 6" xfId="4431" xr:uid="{84129381-471E-4556-8F6A-FD26964999C8}"/>
    <cellStyle name="Normal 21 6 2" xfId="4432" xr:uid="{0D16ED1D-25CA-47AA-865F-7E889C8D4CA0}"/>
    <cellStyle name="Normal 21 7" xfId="4433" xr:uid="{FE5022A3-FD92-48A3-A323-F1BE0C93CF1B}"/>
    <cellStyle name="Normal 21 7 2" xfId="4434" xr:uid="{BEB2D13C-9A5F-4C56-ABAB-C61F1A94FA4B}"/>
    <cellStyle name="Normal 21 8" xfId="4435" xr:uid="{FDFF9A20-1980-42B5-999A-D17F91157BF1}"/>
    <cellStyle name="Normal 21 8 2" xfId="4436" xr:uid="{CA80D83B-581F-497F-AC5D-8F495E64E064}"/>
    <cellStyle name="Normal 21 9" xfId="4437" xr:uid="{04012FA8-1959-4259-9612-9F14DF7EF96A}"/>
    <cellStyle name="Normal 21 9 2" xfId="4438" xr:uid="{F47AB801-0BE8-4A3F-BB52-5518722FF494}"/>
    <cellStyle name="Normal 210" xfId="4439" xr:uid="{E1B858A2-0932-485B-83F5-DAB26B5460DE}"/>
    <cellStyle name="Normal 211" xfId="4440" xr:uid="{1D86B53A-6ADA-4C38-8157-0B1118E1F9C3}"/>
    <cellStyle name="Normal 212" xfId="4441" xr:uid="{AE60E918-AEAA-4A09-8E79-853FC370C614}"/>
    <cellStyle name="Normal 213" xfId="4442" xr:uid="{F3B7BBAD-028C-4782-889E-7F73D6706C93}"/>
    <cellStyle name="Normal 214" xfId="4443" xr:uid="{9FDC5415-1C43-4A04-98FC-A42152193666}"/>
    <cellStyle name="Normal 215" xfId="4444" xr:uid="{199A1EE8-ED02-4F7D-A241-B89F0C17FF86}"/>
    <cellStyle name="Normal 216" xfId="4445" xr:uid="{68AEC2AF-F353-4F1D-A1C4-C547F008B9D0}"/>
    <cellStyle name="Normal 217" xfId="4446" xr:uid="{4C1DAB03-BF58-461B-B173-A3FBEA6D099D}"/>
    <cellStyle name="Normal 218" xfId="4447" xr:uid="{2C712ED9-98DD-4DD9-AD46-D916737A8202}"/>
    <cellStyle name="Normal 219" xfId="4448" xr:uid="{01FE7AE1-79B6-461B-A76A-1008B00C56FF}"/>
    <cellStyle name="Normal 22" xfId="4449" xr:uid="{9EF1CDA7-EBD7-4231-922E-FC570E0A0A29}"/>
    <cellStyle name="Normal 22 2" xfId="4450" xr:uid="{03B35EB8-4809-4501-A927-0CF5A0288E8B}"/>
    <cellStyle name="Normal 22 2 2" xfId="4451" xr:uid="{304FD01A-291B-4BB9-A254-31245BD79548}"/>
    <cellStyle name="Normal 22 2 2 2" xfId="4452" xr:uid="{532B568F-952A-42C1-A25E-CCADA49569F5}"/>
    <cellStyle name="Normal 22 2 2 2 2" xfId="4453" xr:uid="{42461F3B-4E7E-4E2F-A3FC-645EB11283E8}"/>
    <cellStyle name="Normal 22 2 2 3" xfId="4454" xr:uid="{6A9A06DD-4DAB-46B4-83CC-115FF09C885D}"/>
    <cellStyle name="Normal 22 2 3" xfId="4455" xr:uid="{038A6474-4090-4CB1-BFA5-62BBDAD35E13}"/>
    <cellStyle name="Normal 22 2 3 2" xfId="4456" xr:uid="{7E184E65-C951-4668-ADD3-0AA6505D3ACE}"/>
    <cellStyle name="Normal 22 2 4" xfId="4457" xr:uid="{73AFE359-DA6B-4BF1-B085-7784A08BB353}"/>
    <cellStyle name="Normal 22 2 4 2" xfId="4458" xr:uid="{714B48BE-4D21-4DBD-83B0-A1557BB076F1}"/>
    <cellStyle name="Normal 22 2 5" xfId="4459" xr:uid="{EDF694BF-806E-4CF2-B2C7-B7117DBF07DE}"/>
    <cellStyle name="Normal 22 2 5 2" xfId="4460" xr:uid="{69A13E75-9C9C-40E4-B13A-F637A31907D3}"/>
    <cellStyle name="Normal 22 2 6" xfId="4461" xr:uid="{DFC14022-C289-4BC4-8809-020A11FE3493}"/>
    <cellStyle name="Normal 22 2 6 2" xfId="4462" xr:uid="{055C05D9-D46E-447B-9D59-361E585B9AB1}"/>
    <cellStyle name="Normal 22 2 7" xfId="4463" xr:uid="{B893A9E2-867B-43B3-83B5-55D6D69B1567}"/>
    <cellStyle name="Normal 22 2 7 2" xfId="4464" xr:uid="{BB0DD9A1-58CD-4415-8B94-11D97BB2DF9A}"/>
    <cellStyle name="Normal 22 2 8" xfId="4465" xr:uid="{239D201B-FC18-48DD-8946-F3EC36FE003A}"/>
    <cellStyle name="Normal 22 2 8 2" xfId="4466" xr:uid="{1A353605-AE8A-474E-B776-9988AFAA741C}"/>
    <cellStyle name="Normal 22 3" xfId="4467" xr:uid="{2438315A-2520-41E7-B88E-736DF316C8A0}"/>
    <cellStyle name="Normal 22 3 2" xfId="4468" xr:uid="{DC3E697C-80F5-4299-8870-D73481870248}"/>
    <cellStyle name="Normal 22 3 2 2" xfId="4469" xr:uid="{81C5FB62-C245-4FBD-B620-DBF94EFC519D}"/>
    <cellStyle name="Normal 22 3 3" xfId="4470" xr:uid="{23A2C8CC-CDF2-431D-A0CD-8BD717D48FFF}"/>
    <cellStyle name="Normal 22 4" xfId="4471" xr:uid="{71303584-9203-455B-96D8-77CA3D4657CF}"/>
    <cellStyle name="Normal 22 4 2" xfId="4472" xr:uid="{24673EB1-D751-41A6-B67E-5B4A02C0E79C}"/>
    <cellStyle name="Normal 22 5" xfId="4473" xr:uid="{0C5F6101-FDA7-4720-BE66-895E4C1E0971}"/>
    <cellStyle name="Normal 22 5 2" xfId="4474" xr:uid="{086CCADD-2B7C-4158-824E-8F917E2A52D7}"/>
    <cellStyle name="Normal 22 6" xfId="4475" xr:uid="{351A8090-9F10-4ED2-B668-E434A6AD0226}"/>
    <cellStyle name="Normal 22 6 2" xfId="4476" xr:uid="{385ED031-769C-4DB4-90EE-0FFBE74280A1}"/>
    <cellStyle name="Normal 22 7" xfId="4477" xr:uid="{A19A2663-042F-446D-9329-B04487075AD8}"/>
    <cellStyle name="Normal 22 7 2" xfId="4478" xr:uid="{FE395F49-5BD0-44B6-BF71-C17A57C12C26}"/>
    <cellStyle name="Normal 22 8" xfId="4479" xr:uid="{17106E1E-A633-4F79-9A9B-08A2048A49A7}"/>
    <cellStyle name="Normal 22 8 2" xfId="4480" xr:uid="{6AADFFDB-35A0-45CA-8B04-DB31D5BFDE75}"/>
    <cellStyle name="Normal 22 9" xfId="4481" xr:uid="{72D5873E-B3EE-4ED5-9D4A-75C4EAC8CC51}"/>
    <cellStyle name="Normal 22 9 2" xfId="4482" xr:uid="{438DE860-D81E-4048-987E-4D8BBD49A799}"/>
    <cellStyle name="Normal 220" xfId="4483" xr:uid="{42867483-34A6-4CFB-9C78-1E86F8810069}"/>
    <cellStyle name="Normal 221" xfId="4484" xr:uid="{3F25EBF1-97EC-4BBB-AA1F-297104F96A66}"/>
    <cellStyle name="Normal 222" xfId="4485" xr:uid="{2CF73960-63EF-4BF3-9A81-4A0DEE914B38}"/>
    <cellStyle name="Normal 223" xfId="4486" xr:uid="{EA5EC385-2F4D-4DA1-AB45-937C650F4AA4}"/>
    <cellStyle name="Normal 224" xfId="4487" xr:uid="{23499F92-595E-492F-867B-F0DB19D9F1C7}"/>
    <cellStyle name="Normal 225" xfId="4488" xr:uid="{864238C2-3801-41AA-B78A-ADED7AD8E4FA}"/>
    <cellStyle name="Normal 226" xfId="4489" xr:uid="{EFA5F14B-2621-44FB-A2EF-78A2B694D224}"/>
    <cellStyle name="Normal 227" xfId="4490" xr:uid="{4C717958-27B7-4230-903A-086FBD537CDE}"/>
    <cellStyle name="Normal 228" xfId="4491" xr:uid="{E74717DA-383B-423C-B73E-F51A3466F678}"/>
    <cellStyle name="Normal 229" xfId="4492" xr:uid="{9ECCF2EA-323B-4355-BCC6-9D0A5EB47C7F}"/>
    <cellStyle name="Normal 23" xfId="4493" xr:uid="{6F9C78D6-4DE3-4C78-9F22-630D5BEEC253}"/>
    <cellStyle name="Normal 23 10" xfId="4494" xr:uid="{4108F063-4630-49CE-8B1B-8C8D597678CD}"/>
    <cellStyle name="Normal 23 10 2" xfId="4495" xr:uid="{BE84CA49-ABEB-42F4-BD0C-8B4F50E0CCE9}"/>
    <cellStyle name="Normal 23 11" xfId="4496" xr:uid="{31657342-68C9-4BBF-95A4-37029EDC2E5C}"/>
    <cellStyle name="Normal 23 12" xfId="212" xr:uid="{922898B8-D877-443D-87FB-1E39B7813147}"/>
    <cellStyle name="Normal 23 12 2" xfId="384" xr:uid="{C73D9566-4709-4980-AB54-568D1C968103}"/>
    <cellStyle name="Normal 23 2" xfId="4497" xr:uid="{E5509D46-A8B3-406B-979D-0072E71B63CE}"/>
    <cellStyle name="Normal 23 2 2" xfId="271" xr:uid="{0ECAB052-0AE2-467B-84BE-7F8550D94C00}"/>
    <cellStyle name="Normal 23 2 2 2" xfId="4499" xr:uid="{61907498-7B94-4879-9A49-E555402242D3}"/>
    <cellStyle name="Normal 23 2 2 3" xfId="4498" xr:uid="{522B3A24-1F4B-4B5E-BAC9-AFBEB14B7B37}"/>
    <cellStyle name="Normal 23 2 3" xfId="4500" xr:uid="{88E673B6-5734-4561-BFF3-6D562A1F325C}"/>
    <cellStyle name="Normal 23 2 3 2" xfId="4501" xr:uid="{4620479E-E6F5-4512-9031-F0E2F782F885}"/>
    <cellStyle name="Normal 23 2 4" xfId="4502" xr:uid="{F1AE6327-2564-4835-9289-B37E990B7B83}"/>
    <cellStyle name="Normal 23 2 4 2" xfId="4503" xr:uid="{062740FD-CC29-47B9-B02B-1518F0F335FB}"/>
    <cellStyle name="Normal 23 2 5" xfId="4504" xr:uid="{2C576420-E95E-427D-8F4E-B570842859CD}"/>
    <cellStyle name="Normal 23 2 5 2" xfId="4505" xr:uid="{D78A9DF3-FC9C-4D2A-AA69-608824C3ECBD}"/>
    <cellStyle name="Normal 23 2 6" xfId="4506" xr:uid="{48EA8EA4-0AD1-4A61-947F-30667C7819BB}"/>
    <cellStyle name="Normal 23 2 6 2" xfId="4507" xr:uid="{B6E1FA8E-1E05-43FC-9A74-A804F5726B73}"/>
    <cellStyle name="Normal 23 2 7" xfId="4508" xr:uid="{AE1E06C8-A790-42BD-A1B5-1502F9A96936}"/>
    <cellStyle name="Normal 23 2 7 2" xfId="4509" xr:uid="{CCEEFB3D-AC6F-478B-8103-CF02F145718E}"/>
    <cellStyle name="Normal 23 2 8" xfId="4510" xr:uid="{BC52D104-B7A5-443B-9726-A3A7FA207107}"/>
    <cellStyle name="Normal 23 2 8 2" xfId="4511" xr:uid="{03AA2094-31EF-4143-B188-BE3726BF2543}"/>
    <cellStyle name="Normal 23 2 9" xfId="4512" xr:uid="{F9201934-5239-4261-AA3A-593DEBC77B28}"/>
    <cellStyle name="Normal 23 3" xfId="4513" xr:uid="{CB1875CE-04AC-4981-9149-474D3E659674}"/>
    <cellStyle name="Normal 23 3 2" xfId="4514" xr:uid="{00F66526-47D8-4555-9975-A259FC1E867C}"/>
    <cellStyle name="Normal 23 3 2 2" xfId="4515" xr:uid="{59FDA1A5-7E90-4EA7-9271-365332CB35F4}"/>
    <cellStyle name="Normal 23 3 3" xfId="4516" xr:uid="{638C47B7-0F11-43F7-9BC6-73F91E543ECD}"/>
    <cellStyle name="Normal 23 4" xfId="4517" xr:uid="{2BB33E8B-5353-4E42-B34E-BB5A14D92F6B}"/>
    <cellStyle name="Normal 23 4 2" xfId="4518" xr:uid="{F23F6BD1-991B-4466-9C92-826EA98FE711}"/>
    <cellStyle name="Normal 23 5" xfId="4519" xr:uid="{949F597F-0DB7-47F6-AC54-8681023C0ADE}"/>
    <cellStyle name="Normal 23 5 2" xfId="4520" xr:uid="{6D5845E7-721E-47D4-85AC-A63DC56301BC}"/>
    <cellStyle name="Normal 23 6" xfId="4521" xr:uid="{2EE4732E-C317-4657-94D3-FF5535BAB3BD}"/>
    <cellStyle name="Normal 23 6 2" xfId="4522" xr:uid="{B329FA0F-D625-4761-973D-D553A9A17BB2}"/>
    <cellStyle name="Normal 23 7" xfId="4523" xr:uid="{A49D309A-36E7-48F5-8ADF-0385E73AFEA0}"/>
    <cellStyle name="Normal 23 7 2" xfId="4524" xr:uid="{33D8C0E6-3CDC-4BED-9773-38C9BB336207}"/>
    <cellStyle name="Normal 23 8" xfId="4525" xr:uid="{17AAC390-AF11-45BB-AF7F-CE4DC256666A}"/>
    <cellStyle name="Normal 23 8 2" xfId="4526" xr:uid="{2183A975-8BB5-46B8-8849-F241B02AEBBF}"/>
    <cellStyle name="Normal 23 9" xfId="4527" xr:uid="{67C9F796-1FA5-4FD0-A7D0-BCC7B3C0A396}"/>
    <cellStyle name="Normal 23 9 2" xfId="4528" xr:uid="{35DD72D2-629C-4E3A-B90A-8D1F3F160911}"/>
    <cellStyle name="Normal 230" xfId="4529" xr:uid="{35B05413-3CD0-479B-A27A-34CCC3CAC165}"/>
    <cellStyle name="Normal 231" xfId="4530" xr:uid="{9174F11D-161E-4856-8896-1463B8D4C625}"/>
    <cellStyle name="Normal 232" xfId="4531" xr:uid="{8B6F846A-FBED-40B5-A993-C83BC5A6C7E4}"/>
    <cellStyle name="Normal 233" xfId="4532" xr:uid="{C076B9C9-BC5E-4503-AEAD-D9E49C72A03E}"/>
    <cellStyle name="Normal 234" xfId="4533" xr:uid="{9264556A-28F2-4D92-B4CC-9E55B0C30B6F}"/>
    <cellStyle name="Normal 235" xfId="4534" xr:uid="{39E942F6-2F50-4509-B3DB-E236DF682AC4}"/>
    <cellStyle name="Normal 236" xfId="4535" xr:uid="{B16B1963-84A1-4141-A522-55EEB3CD2CC9}"/>
    <cellStyle name="Normal 237" xfId="4536" xr:uid="{D99F9B82-0F0F-44F7-82BF-45E775489A93}"/>
    <cellStyle name="Normal 238" xfId="4537" xr:uid="{848897CF-42FB-45E9-9D02-6FB57F0783C1}"/>
    <cellStyle name="Normal 239" xfId="4538" xr:uid="{15A4E89C-EFEC-453A-BC88-87E0F9B3915E}"/>
    <cellStyle name="Normal 24" xfId="4539" xr:uid="{1197592C-5FB2-4588-BCF0-F224C627A7AC}"/>
    <cellStyle name="Normal 24 2" xfId="4540" xr:uid="{2A46E0DD-357E-4599-9B73-9172C8B81EE7}"/>
    <cellStyle name="Normal 24 2 2" xfId="4541" xr:uid="{EF9ABC2C-9A6C-47CF-B488-A5421940F1F6}"/>
    <cellStyle name="Normal 24 2 2 2" xfId="4542" xr:uid="{20722A20-B8EF-4ECF-9D03-B125D4C32613}"/>
    <cellStyle name="Normal 24 2 3" xfId="4543" xr:uid="{07506353-91AB-43C3-9503-4228056C5B79}"/>
    <cellStyle name="Normal 24 3" xfId="4544" xr:uid="{C8919AFF-58AE-4208-B7F5-F8511B5A65CF}"/>
    <cellStyle name="Normal 24 3 2" xfId="4545" xr:uid="{97D8F760-385C-42D8-8600-1C29AD38175D}"/>
    <cellStyle name="Normal 24 4" xfId="4546" xr:uid="{833EE957-DB75-4815-8132-86F4ADC1B6C5}"/>
    <cellStyle name="Normal 24 4 2" xfId="4547" xr:uid="{9F5853BB-420E-460C-A8B4-D17747EBAA57}"/>
    <cellStyle name="Normal 24 5" xfId="4548" xr:uid="{A7BE6D47-C1FA-4A83-A20B-F1E395680F2B}"/>
    <cellStyle name="Normal 24 5 2" xfId="4549" xr:uid="{11DFDAEE-0218-4AA6-B19E-0461EA2C76DF}"/>
    <cellStyle name="Normal 24 6" xfId="4550" xr:uid="{920EA5E8-CB20-4080-A88A-8F67CEECBF6D}"/>
    <cellStyle name="Normal 24 6 2" xfId="4551" xr:uid="{EBC88FF6-4787-4C2A-BB67-8750D55C319C}"/>
    <cellStyle name="Normal 24 7" xfId="4552" xr:uid="{9E066559-C084-4930-B801-42CBB389BFC3}"/>
    <cellStyle name="Normal 24 7 2" xfId="4553" xr:uid="{91499A01-F380-431D-9AD8-1EBC469DCBF8}"/>
    <cellStyle name="Normal 24 8" xfId="4554" xr:uid="{8D609A85-35D7-4BB0-84BE-B13C8341621F}"/>
    <cellStyle name="Normal 24 8 2" xfId="4555" xr:uid="{418F0F2A-836B-49DB-9605-650E124BBA0C}"/>
    <cellStyle name="Normal 240" xfId="4556" xr:uid="{C908FFCC-4498-4253-977E-FE5A02E6CDCD}"/>
    <cellStyle name="Normal 241" xfId="4557" xr:uid="{36E5EE7E-A3FA-49FC-B687-FEEB147E0AB1}"/>
    <cellStyle name="Normal 242" xfId="4558" xr:uid="{3D38B9EB-1FF9-4D69-9327-EB907B0A12B4}"/>
    <cellStyle name="Normal 243" xfId="4559" xr:uid="{BA6BC652-0CE2-492E-BC00-1A1C18E573C6}"/>
    <cellStyle name="Normal 244" xfId="4560" xr:uid="{7F7613DF-BA93-46FF-97A4-7ACF026F272B}"/>
    <cellStyle name="Normal 245" xfId="4561" xr:uid="{20ACBD01-B489-4E86-8D8E-5FC3EF08B03C}"/>
    <cellStyle name="Normal 246" xfId="4562" xr:uid="{37FCFDB0-16FC-4FF5-B427-51600A5E55D5}"/>
    <cellStyle name="Normal 247" xfId="4563" xr:uid="{8A0E4443-04BB-44FC-9BFB-6F6F74567A95}"/>
    <cellStyle name="Normal 248" xfId="4564" xr:uid="{16DE8F59-8BB4-401E-9003-08DEE0106F7C}"/>
    <cellStyle name="Normal 249" xfId="4565" xr:uid="{E01C0A2E-9A73-4642-A792-3D454493BC80}"/>
    <cellStyle name="Normal 25" xfId="4566" xr:uid="{98CC9DE2-8D0A-4CFB-8B09-F649F4B2C232}"/>
    <cellStyle name="Normal 25 2" xfId="4567" xr:uid="{1105BD29-1248-4482-BD14-7E02651DC1D5}"/>
    <cellStyle name="Normal 25 2 2" xfId="269" xr:uid="{4434AE2D-F8EC-44C8-98A4-A0BD667409F5}"/>
    <cellStyle name="Normal 25 2 2 2" xfId="4569" xr:uid="{BF85E7D9-C712-4C62-A1A3-A121E0211C35}"/>
    <cellStyle name="Normal 25 2 2 3" xfId="4568" xr:uid="{21D86BCC-E8C1-4D05-A5D9-49D522C63F03}"/>
    <cellStyle name="Normal 25 2 3" xfId="4570" xr:uid="{3C114449-7168-45B1-A36D-E983F8360DCC}"/>
    <cellStyle name="Normal 25 3" xfId="4571" xr:uid="{9758A8B1-EF1E-4294-A17A-1F6734900B18}"/>
    <cellStyle name="Normal 25 3 2" xfId="4572" xr:uid="{E113AE72-CE33-4B23-9860-E8B967A3EB78}"/>
    <cellStyle name="Normal 25 4" xfId="4573" xr:uid="{C4472266-7068-46C9-8C54-5C26736C9C74}"/>
    <cellStyle name="Normal 25 4 2" xfId="4574" xr:uid="{13DF821C-E7AD-45C9-BF93-7EF5E2795A65}"/>
    <cellStyle name="Normal 25 5" xfId="4575" xr:uid="{673EA045-A24E-4BDD-8872-509F3CC01E65}"/>
    <cellStyle name="Normal 25 5 2" xfId="4576" xr:uid="{1BA5FE48-8FD5-4F16-AA5C-E7E8215D4D85}"/>
    <cellStyle name="Normal 25 6" xfId="4577" xr:uid="{EAD047B9-A80D-4CEB-A965-9FD07622D927}"/>
    <cellStyle name="Normal 25 6 2" xfId="4578" xr:uid="{8D31AE03-64F8-49F4-81AC-5373652E6D1E}"/>
    <cellStyle name="Normal 25 7" xfId="4579" xr:uid="{FD0E6A4F-F72D-4BA9-BDD8-A75AA810D085}"/>
    <cellStyle name="Normal 25 7 2" xfId="4580" xr:uid="{05354F56-B275-4953-9C7E-423C0DBC6D51}"/>
    <cellStyle name="Normal 25 8" xfId="4581" xr:uid="{C5F9AAE0-5159-4BEB-9533-A68E9348B8AA}"/>
    <cellStyle name="Normal 25 8 2" xfId="4582" xr:uid="{A86E51C5-0753-4CA4-84AA-AEF664371D6B}"/>
    <cellStyle name="Normal 250" xfId="4583" xr:uid="{3E9BC3E5-D0B2-48B6-9655-7AFD6779E60B}"/>
    <cellStyle name="Normal 251" xfId="4584" xr:uid="{0134B759-ED7B-4541-A988-0FDBD19E755F}"/>
    <cellStyle name="Normal 252" xfId="4585" xr:uid="{4199E2FC-94FE-4FC0-8F96-109F792D8FFA}"/>
    <cellStyle name="Normal 253" xfId="4586" xr:uid="{F2BFB487-435A-4F2B-A9C8-61BB234CFED0}"/>
    <cellStyle name="Normal 254" xfId="4587" xr:uid="{80747BF0-A73B-43A0-BEA5-83797D6402E2}"/>
    <cellStyle name="Normal 255" xfId="4588" xr:uid="{21C2F262-519E-4BA6-8A51-BB196D51800F}"/>
    <cellStyle name="Normal 256" xfId="4589" xr:uid="{EDD14633-7668-4F41-823F-80B9ABACFA24}"/>
    <cellStyle name="Normal 257" xfId="4590" xr:uid="{5F9E0FB0-DB4A-4396-A34C-FFD993CAEEEC}"/>
    <cellStyle name="Normal 258" xfId="4591" xr:uid="{9116316E-E2AA-4986-8B8F-B12E113C787A}"/>
    <cellStyle name="Normal 259" xfId="4592" xr:uid="{6AC4023C-6518-474F-8380-4F56A35A2C23}"/>
    <cellStyle name="Normal 26" xfId="204" xr:uid="{EBCA6884-2568-418B-A642-FCA29FE6683A}"/>
    <cellStyle name="Normal 26 2" xfId="385" xr:uid="{62DB3DFD-72F2-4F4E-988D-D5E863CEACA4}"/>
    <cellStyle name="Normal 26 2 2" xfId="4593" xr:uid="{4AFC0B73-6AB4-4229-8E15-30E07772B352}"/>
    <cellStyle name="Normal 26 2 4" xfId="270" xr:uid="{4A4C7B24-672B-435F-B45D-CD5B4BE45576}"/>
    <cellStyle name="Normal 26 3" xfId="4594" xr:uid="{B628BAC8-B02E-4EE0-85C6-37FDCA857837}"/>
    <cellStyle name="Normal 26 4" xfId="4595" xr:uid="{72D9AD2F-03A5-452C-AC30-79021820C596}"/>
    <cellStyle name="Normal 26 4 2" xfId="4596" xr:uid="{345441D4-FFB7-4F9B-B476-A02C6F3BD67E}"/>
    <cellStyle name="Normal 26 5" xfId="4597" xr:uid="{BD44E16B-26BA-4BCE-A7A5-74119EEF2D46}"/>
    <cellStyle name="Normal 26 6" xfId="6176" xr:uid="{3D558AA7-F925-467D-9206-6AAC6FE137A2}"/>
    <cellStyle name="Normal 260" xfId="4598" xr:uid="{0FC3ED75-A21C-45EA-B070-6A1250CB40E2}"/>
    <cellStyle name="Normal 261" xfId="4599" xr:uid="{E39296A0-ABF1-4A11-8AFA-3E2C0BAD3D8F}"/>
    <cellStyle name="Normal 262" xfId="4600" xr:uid="{2357F083-92F9-4715-9786-869A582225C0}"/>
    <cellStyle name="Normal 263" xfId="4601" xr:uid="{75C21308-5B59-4BED-BBC1-382FA66CD368}"/>
    <cellStyle name="Normal 264" xfId="4602" xr:uid="{47027809-F5C1-4088-BE32-C9507F55034D}"/>
    <cellStyle name="Normal 265" xfId="4603" xr:uid="{95E09056-0F90-45B0-9C2E-929EEB0CBF6B}"/>
    <cellStyle name="Normal 266" xfId="4604" xr:uid="{6D6A4C51-87B5-4A19-9F6F-FFA369087952}"/>
    <cellStyle name="Normal 267" xfId="4605" xr:uid="{5CEB61A6-AF20-4CAA-BDA3-B8D9BDEC89A4}"/>
    <cellStyle name="Normal 268" xfId="4606" xr:uid="{F58AB2E9-6718-4EEF-BCFF-AE26A5B8D01F}"/>
    <cellStyle name="Normal 269" xfId="4607" xr:uid="{BE9F860D-E37D-43AE-8A9C-F5EAB1A80A29}"/>
    <cellStyle name="Normal 27" xfId="4608" xr:uid="{601F8433-2444-4C0E-B82F-2BAD9C3A5368}"/>
    <cellStyle name="Normal 27 2" xfId="4609" xr:uid="{2D074852-CEB4-40AF-A75B-BAFCF1C29AA1}"/>
    <cellStyle name="Normal 27 2 2" xfId="268" xr:uid="{08FBB85B-21E8-41E8-A01D-4ABD27ACC325}"/>
    <cellStyle name="Normal 270" xfId="4610" xr:uid="{D2410C92-37D7-466B-B68D-7C2295E88E3D}"/>
    <cellStyle name="Normal 271" xfId="4611" xr:uid="{988B9EC7-FFF1-4756-BEAD-FA04A996681B}"/>
    <cellStyle name="Normal 272" xfId="4612" xr:uid="{1397118C-52DE-4B37-9292-FA5E424AEAE3}"/>
    <cellStyle name="Normal 273" xfId="4613" xr:uid="{A814BC37-0256-4DD4-A18C-AFAB6A7F9409}"/>
    <cellStyle name="Normal 274" xfId="4614" xr:uid="{B3425EC8-31FA-46B7-92C4-1B3CFBD1687B}"/>
    <cellStyle name="Normal 275" xfId="4615" xr:uid="{F1D73ED6-F10E-40BC-8D79-B18791C8A4F0}"/>
    <cellStyle name="Normal 276" xfId="4616" xr:uid="{C6D67D26-73FD-4F2E-BBD0-BB0DD9F34705}"/>
    <cellStyle name="Normal 277" xfId="4617" xr:uid="{9F849F10-3156-4AA5-8765-28562C591001}"/>
    <cellStyle name="Normal 278" xfId="4618" xr:uid="{5B94632A-565B-4C8F-8FBC-FA6E963B3FC9}"/>
    <cellStyle name="Normal 279" xfId="4619" xr:uid="{BE68AF77-51B5-46D6-9CA1-9A89A5502694}"/>
    <cellStyle name="Normal 28" xfId="4620" xr:uid="{BD348410-6F45-449B-8423-77903536BE4F}"/>
    <cellStyle name="Normal 28 2" xfId="4621" xr:uid="{8A761D90-5B53-4390-B8FC-9FF665AA9156}"/>
    <cellStyle name="Normal 28 2 2" xfId="4622" xr:uid="{E66B6A04-B4F4-4BCD-8020-1800B4B4478E}"/>
    <cellStyle name="Normal 28 2 2 2" xfId="4623" xr:uid="{B7B75710-FF2A-45A3-8E19-B3C68C07A582}"/>
    <cellStyle name="Normal 28 2 3" xfId="4624" xr:uid="{A07CAF4C-A44F-408B-84D3-D15BE81D27BA}"/>
    <cellStyle name="Normal 28 3" xfId="4625" xr:uid="{874D6B30-F4F2-4DB8-B2A0-3D0E6DEF0158}"/>
    <cellStyle name="Normal 28 3 2" xfId="4626" xr:uid="{8BDE4B65-E6C6-4D16-A031-99F2CD8167C3}"/>
    <cellStyle name="Normal 28 4" xfId="4627" xr:uid="{4162D60E-6318-434F-A502-E1129BF8167F}"/>
    <cellStyle name="Normal 28 4 2" xfId="4628" xr:uid="{74BF7E49-9E95-41D6-B0A6-AB45B072F32E}"/>
    <cellStyle name="Normal 28 5" xfId="4629" xr:uid="{D287AB15-85E8-4E74-8C83-938E42BE673D}"/>
    <cellStyle name="Normal 28 5 2" xfId="4630" xr:uid="{F82850DF-FE70-41EE-BC8C-D1C4DEA51C97}"/>
    <cellStyle name="Normal 28 6" xfId="4631" xr:uid="{E148974D-94FC-4A6D-965E-D005604C1AAF}"/>
    <cellStyle name="Normal 28 6 2" xfId="4632" xr:uid="{D3C21012-2B9A-46AD-8C68-9EB319F9EA4B}"/>
    <cellStyle name="Normal 28 7" xfId="4633" xr:uid="{D8795E48-E192-449D-A80E-46A2D211950A}"/>
    <cellStyle name="Normal 28 7 2" xfId="4634" xr:uid="{9896D485-8C10-4CF2-9CD0-F17D0021029C}"/>
    <cellStyle name="Normal 28 8" xfId="4635" xr:uid="{197C65B8-585A-4D53-BF99-02E40A85291E}"/>
    <cellStyle name="Normal 28 8 2" xfId="4636" xr:uid="{5990E88B-BE8A-4975-B311-6512922FDE88}"/>
    <cellStyle name="Normal 280" xfId="4637" xr:uid="{4A2038E7-17DE-4D62-B45F-8364C5B3C5A6}"/>
    <cellStyle name="Normal 281" xfId="4638" xr:uid="{E5CF16A0-1064-468B-B174-4789422C39F4}"/>
    <cellStyle name="Normal 282" xfId="4639" xr:uid="{879D29D1-17AE-4012-8B40-FFC13BAB5D0F}"/>
    <cellStyle name="Normal 283" xfId="4640" xr:uid="{547FDB48-1B45-404A-A59B-931688A9C5D2}"/>
    <cellStyle name="Normal 284" xfId="4641" xr:uid="{DD49F5CA-75F3-477B-A0A0-763E1F22615B}"/>
    <cellStyle name="Normal 285" xfId="4642" xr:uid="{4B5BE98F-2B75-46D4-906F-AE291261A52F}"/>
    <cellStyle name="Normal 286" xfId="4643" xr:uid="{27335D87-B59A-4826-8510-5AF497FB21A6}"/>
    <cellStyle name="Normal 287" xfId="4644" xr:uid="{21169992-CA0A-434F-AB70-D6EA264EFF89}"/>
    <cellStyle name="Normal 288" xfId="4645" xr:uid="{E58AE5C1-7DB1-4611-BF41-BF12C7652412}"/>
    <cellStyle name="Normal 289" xfId="4646" xr:uid="{76366F5A-6593-4DEB-BD9E-7AA16D154B98}"/>
    <cellStyle name="Normal 29" xfId="4647" xr:uid="{5CFF36E7-2407-4B31-A268-E5700DF6F7D1}"/>
    <cellStyle name="Normal 29 2" xfId="4648" xr:uid="{08CDBEEA-B5F5-4DA8-9457-A27097DD5259}"/>
    <cellStyle name="Normal 29 2 2" xfId="4649" xr:uid="{494A7E05-20B5-41DF-B5ED-DA1D9830D20D}"/>
    <cellStyle name="Normal 29 2 2 2" xfId="4650" xr:uid="{1AA2F8CC-D3C4-4AB6-96CD-79B55A6E75A8}"/>
    <cellStyle name="Normal 29 2 3" xfId="4651" xr:uid="{AB66A052-2EE7-4942-9220-5206489224D0}"/>
    <cellStyle name="Normal 29 3" xfId="4652" xr:uid="{F8700C99-F037-49A6-96E4-600036D2BCAB}"/>
    <cellStyle name="Normal 29 3 2" xfId="4653" xr:uid="{6EC64554-97FE-4E3D-92C5-0E82F5FCBB05}"/>
    <cellStyle name="Normal 29 4" xfId="4654" xr:uid="{1D1EF7CF-4BC9-45DD-90D1-11829A53971F}"/>
    <cellStyle name="Normal 29 4 2" xfId="4655" xr:uid="{B2BFFF87-1055-45FF-BEA8-A630598C9EAC}"/>
    <cellStyle name="Normal 29 5" xfId="4656" xr:uid="{39CC0657-870F-4955-9E71-1F9D5FDEE3BB}"/>
    <cellStyle name="Normal 29 5 2" xfId="4657" xr:uid="{C9AC56AD-0C47-4026-93C1-052EF7BCDB02}"/>
    <cellStyle name="Normal 29 6" xfId="4658" xr:uid="{C3AD2BDD-A988-462D-A5BC-C4199A033E21}"/>
    <cellStyle name="Normal 29 6 2" xfId="4659" xr:uid="{95073FA0-F597-42C0-8970-0D7E333C5870}"/>
    <cellStyle name="Normal 29 7" xfId="4660" xr:uid="{929EF567-4103-4E0A-8F83-6B807AF4E882}"/>
    <cellStyle name="Normal 29 7 2" xfId="4661" xr:uid="{1A115FE3-7674-46EC-8D74-D7C0A052DE7E}"/>
    <cellStyle name="Normal 29 8" xfId="4662" xr:uid="{ADF63660-606A-4490-90E9-79E1881018B4}"/>
    <cellStyle name="Normal 29 8 2" xfId="4663" xr:uid="{65B29877-C58E-488D-997E-0355F4C350F6}"/>
    <cellStyle name="Normal 290" xfId="4664" xr:uid="{998665AA-51C1-450E-A0DD-1B5AC3397012}"/>
    <cellStyle name="Normal 291" xfId="4665" xr:uid="{0B09BB53-7750-4BF7-B4AA-B4A25F4A1875}"/>
    <cellStyle name="Normal 292" xfId="4666" xr:uid="{1C0722F9-B380-4639-9DA2-EF8D795643B3}"/>
    <cellStyle name="Normal 293" xfId="4667" xr:uid="{31833DCD-97B0-4DC9-9D89-F329D200A124}"/>
    <cellStyle name="Normal 294" xfId="4668" xr:uid="{7DA2185D-EA4E-459D-98BE-A5A9AE80C5F8}"/>
    <cellStyle name="Normal 295" xfId="4669" xr:uid="{BDD651DD-F05A-4F0A-B778-7138996BC680}"/>
    <cellStyle name="Normal 296" xfId="4670" xr:uid="{90A40408-594D-409A-99F1-69EA13B8634A}"/>
    <cellStyle name="Normal 297" xfId="4671" xr:uid="{D85B2F77-6920-46F7-A58F-746608A3CB00}"/>
    <cellStyle name="Normal 298" xfId="4672" xr:uid="{9F64CADA-E121-4C32-A451-2564299791B9}"/>
    <cellStyle name="Normal 299" xfId="4673" xr:uid="{5EF53EB7-27E5-4723-B47B-A3385EA807F1}"/>
    <cellStyle name="Normal 3" xfId="92" xr:uid="{782133F7-051D-4C84-930A-7D76B9B411BF}"/>
    <cellStyle name="Normal 3 10" xfId="4674" xr:uid="{731DF177-4843-460A-80E9-839BEBD1EEE1}"/>
    <cellStyle name="Normal 3 10 2" xfId="4675" xr:uid="{D9E4493E-B1E5-4D2A-8818-1892090A04C3}"/>
    <cellStyle name="Normal 3 11" xfId="4676" xr:uid="{B95DBF28-122D-44DD-A8B4-7C5467BF3231}"/>
    <cellStyle name="Normal 3 11 2" xfId="4677" xr:uid="{EDD71881-DB4D-4E46-B411-EA3218BEC50F}"/>
    <cellStyle name="Normal 3 12" xfId="4678" xr:uid="{840223C4-CDE5-4E00-8810-648465C43A0E}"/>
    <cellStyle name="Normal 3 12 2" xfId="4679" xr:uid="{ACDA7D17-CE46-4484-A597-498BA5C239FC}"/>
    <cellStyle name="Normal 3 13" xfId="4680" xr:uid="{A6D63481-9FA7-416B-ABEC-A36490651207}"/>
    <cellStyle name="Normal 3 13 2" xfId="4681" xr:uid="{8E6AF8E7-A64C-47A1-804B-4D87AA6A68AC}"/>
    <cellStyle name="Normal 3 14" xfId="4682" xr:uid="{A3B70311-C841-4290-A23D-14A18D0BF08E}"/>
    <cellStyle name="Normal 3 14 2" xfId="4683" xr:uid="{6BF6D661-82AE-4309-8EE0-597304BA8593}"/>
    <cellStyle name="Normal 3 2" xfId="61" xr:uid="{EFA39106-8D19-4D81-9408-53E6A27F79CF}"/>
    <cellStyle name="Normal 3 2 2" xfId="266" xr:uid="{7AAC8F80-1A4A-4997-9E06-E16FC0AB972D}"/>
    <cellStyle name="Normal 3 2 2 11" xfId="267" xr:uid="{89553F54-471E-403D-B83B-9CEE60C28571}"/>
    <cellStyle name="Normal 3 2 3" xfId="261" xr:uid="{82E223AF-18EA-4246-8E5A-5C56C298BFC7}"/>
    <cellStyle name="Normal 3 2 4" xfId="307" xr:uid="{1068BB4E-8D9A-4AF8-AD3C-B129C0719585}"/>
    <cellStyle name="Normal 3 3" xfId="221" xr:uid="{70A4A3EA-F2F2-4A82-A522-EC037E2E5F30}"/>
    <cellStyle name="Normal 3 3 2" xfId="4684" xr:uid="{52B0B888-0DA4-416A-90C9-2B9FAAFFECC6}"/>
    <cellStyle name="Normal 3 4" xfId="259" xr:uid="{5263F6E5-F432-4379-8803-EF961E98D5A4}"/>
    <cellStyle name="Normal 3 4 2" xfId="4685" xr:uid="{7D389456-233A-431D-9DF3-69DC5039B98B}"/>
    <cellStyle name="Normal 3 5" xfId="4686" xr:uid="{B82EFFAF-7529-4B86-9E22-68F1D50F1549}"/>
    <cellStyle name="Normal 3 6" xfId="4687" xr:uid="{FE84CCA2-894D-43C7-873E-4DAAAC283A99}"/>
    <cellStyle name="Normal 3 6 2" xfId="4688" xr:uid="{07528487-7F1E-4098-9E57-3DB1B57A2310}"/>
    <cellStyle name="Normal 3 7" xfId="4689" xr:uid="{D628B4DF-2E0C-4B35-94F9-FA5991E13BEC}"/>
    <cellStyle name="Normal 3 7 2" xfId="4690" xr:uid="{56CDD928-B68C-4A8B-9066-D89F22E37370}"/>
    <cellStyle name="Normal 3 7 2 2" xfId="4691" xr:uid="{D30C3A16-657F-4EB2-94C1-19845C495347}"/>
    <cellStyle name="Normal 3 7 3" xfId="4692" xr:uid="{7D48893F-852A-4CD1-93FC-5A0940CC2E5F}"/>
    <cellStyle name="Normal 3 7 3 2" xfId="4693" xr:uid="{D7530525-F97F-4D18-9D38-4924E533514F}"/>
    <cellStyle name="Normal 3 7 4" xfId="4694" xr:uid="{79B2A390-B519-42E2-8511-FA4E6A3FE23C}"/>
    <cellStyle name="Normal 3 7 4 2" xfId="4695" xr:uid="{C5679C58-A7A8-4D0B-B6B4-C24B463DD024}"/>
    <cellStyle name="Normal 3 7 5" xfId="4696" xr:uid="{34D687A1-BBFC-46DF-BCBA-CF4BD167160C}"/>
    <cellStyle name="Normal 3 7 5 2" xfId="4697" xr:uid="{FFAA17D3-06D3-485F-BFBA-7112F2C1F7F5}"/>
    <cellStyle name="Normal 3 7 6" xfId="4698" xr:uid="{5BA5DCC4-44C7-4098-8697-594E0DB1BEA4}"/>
    <cellStyle name="Normal 3 7 6 2" xfId="4699" xr:uid="{C485D0B4-1327-489F-8D99-1D230185C8FF}"/>
    <cellStyle name="Normal 3 7 7" xfId="4700" xr:uid="{63D1A2E2-0101-4360-88E3-B982D3C06AA5}"/>
    <cellStyle name="Normal 3 7 7 2" xfId="4701" xr:uid="{D318374B-4FE3-4398-B514-115E80C0B7FB}"/>
    <cellStyle name="Normal 3 7 8" xfId="4702" xr:uid="{3361308E-76DA-45EE-9F1A-351EE4A1445A}"/>
    <cellStyle name="Normal 3 7 8 2" xfId="4703" xr:uid="{808924F0-DBBF-49A4-9BA4-DCA1F3DDD2CC}"/>
    <cellStyle name="Normal 3 7 9" xfId="4704" xr:uid="{8B359E31-5766-4A5C-A0B0-AA05323C498D}"/>
    <cellStyle name="Normal 3 8" xfId="4705" xr:uid="{26DF49D7-3C58-4F9C-8934-D742FFF00564}"/>
    <cellStyle name="Normal 3 8 2" xfId="4706" xr:uid="{E4DF1BBF-D52A-4B44-A41E-1E298D65230C}"/>
    <cellStyle name="Normal 3 8 2 2" xfId="4707" xr:uid="{829C6FA2-5B7F-4748-97C2-64A65CD3C885}"/>
    <cellStyle name="Normal 3 8 3" xfId="4708" xr:uid="{D7D74965-885B-4869-A84D-2F10E378C564}"/>
    <cellStyle name="Normal 3 9" xfId="281" xr:uid="{91D61E4B-6406-4FAF-BD14-14D61ED8B33A}"/>
    <cellStyle name="Normal 3 9 2" xfId="4710" xr:uid="{29E2359D-19EE-4637-BE61-9722F1214373}"/>
    <cellStyle name="Normal 3 9 3" xfId="4709" xr:uid="{5A19689C-34CC-4584-9332-4641E829FCE1}"/>
    <cellStyle name="Normal 30" xfId="226" xr:uid="{769F7B2C-A54B-4B10-B0D4-3039054E8F71}"/>
    <cellStyle name="Normal 30 2" xfId="4712" xr:uid="{85A6A16E-D652-4D46-AB8E-2FCE4CA33145}"/>
    <cellStyle name="Normal 30 2 2" xfId="4713" xr:uid="{FE4E8CD8-D13C-4AB0-829F-176EE892E19E}"/>
    <cellStyle name="Normal 30 2 2 2" xfId="4714" xr:uid="{EBA43B0F-8F70-43BB-BF8B-0B406BE77868}"/>
    <cellStyle name="Normal 30 2 3" xfId="4715" xr:uid="{FB10DF48-3DF3-40E2-9126-A5D0D106DE44}"/>
    <cellStyle name="Normal 30 3" xfId="4716" xr:uid="{B9094F29-4F97-4C13-8D01-DBB576C3F76A}"/>
    <cellStyle name="Normal 30 3 2" xfId="4717" xr:uid="{B7337B9F-57BC-47AF-BC38-8F98D375D09B}"/>
    <cellStyle name="Normal 30 4" xfId="4718" xr:uid="{536C5771-5B7A-42A9-ABD2-D115B1590DCF}"/>
    <cellStyle name="Normal 30 4 2" xfId="4719" xr:uid="{F2B77407-4DC2-4F10-86A8-6FDD0EA60B39}"/>
    <cellStyle name="Normal 30 5" xfId="4720" xr:uid="{0C98B7C4-2594-48FC-986C-C2A2DDABBBC1}"/>
    <cellStyle name="Normal 30 5 2" xfId="4721" xr:uid="{757DE9CC-81F7-4BD0-B919-173BE4FFB72B}"/>
    <cellStyle name="Normal 30 6" xfId="4722" xr:uid="{8FD90800-1C2D-4759-825D-8EC2AE24A324}"/>
    <cellStyle name="Normal 30 6 2" xfId="4723" xr:uid="{CBE415D4-2B3F-47BF-B5FE-1724D0267CCC}"/>
    <cellStyle name="Normal 30 7" xfId="4724" xr:uid="{EC0D1CEC-5622-4F0D-8421-1E24AF56311A}"/>
    <cellStyle name="Normal 30 7 2" xfId="4725" xr:uid="{975A0025-7EA8-4B5D-9764-6178263DC4D8}"/>
    <cellStyle name="Normal 30 8" xfId="4726" xr:uid="{3541FF59-B25C-4964-B586-7C97BA883AEF}"/>
    <cellStyle name="Normal 30 8 2" xfId="4727" xr:uid="{DE66667B-4F4E-4E93-BA27-607E075080DD}"/>
    <cellStyle name="Normal 30 9" xfId="4711" xr:uid="{4C99DEB8-6189-4C27-9490-38FDF405CAB9}"/>
    <cellStyle name="Normal 300" xfId="4728" xr:uid="{EB921381-620B-4CC4-9698-65D471D7236A}"/>
    <cellStyle name="Normal 301" xfId="4729" xr:uid="{C8D9C91B-13B6-4AF0-9D69-DBD4DBD88527}"/>
    <cellStyle name="Normal 302" xfId="4730" xr:uid="{E357ECE4-6FA7-482A-8DAA-E2F9EFE3DE95}"/>
    <cellStyle name="Normal 303" xfId="4731" xr:uid="{1895D3AA-1E12-4F6F-98E1-99BC13AAA5CB}"/>
    <cellStyle name="Normal 304" xfId="4732" xr:uid="{B016793A-B850-46C8-B380-BA4BFD02AFC8}"/>
    <cellStyle name="Normal 305" xfId="4733" xr:uid="{5CC6E42D-4BA2-447B-B251-BB854483C5AB}"/>
    <cellStyle name="Normal 306" xfId="4734" xr:uid="{4E6E5C44-71D9-4F7B-88B1-C4BA36BD46DA}"/>
    <cellStyle name="Normal 307" xfId="4735" xr:uid="{A8D9F85D-AE5B-4323-B51D-70D756F1022F}"/>
    <cellStyle name="Normal 308" xfId="4736" xr:uid="{0BAE0650-EA1D-4F47-8B76-358C2AF9E260}"/>
    <cellStyle name="Normal 309" xfId="4737" xr:uid="{BF899294-B5C4-4943-B95B-8B7691A2C701}"/>
    <cellStyle name="Normal 31" xfId="4738" xr:uid="{11E1EA37-7475-4BC0-912E-6D0AF5C1F330}"/>
    <cellStyle name="Normal 31 2" xfId="4739" xr:uid="{DBAB2EB8-FDFF-49F2-A4E3-B7F269D07A22}"/>
    <cellStyle name="Normal 31 2 2" xfId="4740" xr:uid="{C64974E6-03E4-4F0B-B71B-E17133F4798E}"/>
    <cellStyle name="Normal 31 2 2 2" xfId="4741" xr:uid="{611355E9-46C0-444F-A214-C3BB1ED41CC5}"/>
    <cellStyle name="Normal 31 2 3" xfId="4742" xr:uid="{7C0A5E40-BC2B-439B-A667-32E00FB224DE}"/>
    <cellStyle name="Normal 31 3" xfId="4743" xr:uid="{F82716C6-1D77-4C4F-9B8E-271A996C4C8F}"/>
    <cellStyle name="Normal 31 3 2" xfId="4744" xr:uid="{0F91EF14-A1BF-4A38-8A15-1D3E2EE596FE}"/>
    <cellStyle name="Normal 31 4" xfId="4745" xr:uid="{B9EA9D89-D15D-4013-88AE-F199D889961A}"/>
    <cellStyle name="Normal 31 4 2" xfId="4746" xr:uid="{1A8710DD-C85F-4719-AF9E-1A1D7F5FAC47}"/>
    <cellStyle name="Normal 31 5" xfId="4747" xr:uid="{AA54518D-48DB-425C-95D0-DF6CA48EE771}"/>
    <cellStyle name="Normal 31 5 2" xfId="4748" xr:uid="{F91FBBAA-8B3E-408B-B5A5-033E2C2529AC}"/>
    <cellStyle name="Normal 31 6" xfId="4749" xr:uid="{D97044F4-94A7-4F41-8DA2-B2BC1B8AEF81}"/>
    <cellStyle name="Normal 31 6 2" xfId="4750" xr:uid="{6405582C-AB36-4CC2-81CF-CDEB895A8330}"/>
    <cellStyle name="Normal 31 7" xfId="4751" xr:uid="{2AE1D1CC-17E7-4CB8-97AD-A7357AC5A727}"/>
    <cellStyle name="Normal 31 7 2" xfId="4752" xr:uid="{44342655-B62A-4742-9257-79B7017BB45F}"/>
    <cellStyle name="Normal 31 8" xfId="4753" xr:uid="{300587F9-97D3-4052-9C03-E0FE129432A3}"/>
    <cellStyle name="Normal 31 8 2" xfId="4754" xr:uid="{AC296473-CE5F-4514-B9EA-B45B7B3C7A90}"/>
    <cellStyle name="Normal 310" xfId="4755" xr:uid="{8FEB4661-8FA6-45AB-8AF8-83DA2298150D}"/>
    <cellStyle name="Normal 311" xfId="4756" xr:uid="{71E4A8DE-5713-4154-BCA1-11F7DE742EF7}"/>
    <cellStyle name="Normal 312" xfId="4757" xr:uid="{B79DE8A4-D4C3-4BBA-9620-919927BCCD84}"/>
    <cellStyle name="Normal 313" xfId="4758" xr:uid="{7EB192C6-AE03-4D56-A871-6B725EB9D401}"/>
    <cellStyle name="Normal 314" xfId="4759" xr:uid="{65F3BF84-1038-4018-8AAB-60E1AD7FBC4E}"/>
    <cellStyle name="Normal 315" xfId="4760" xr:uid="{E631677B-4A4A-4D3B-A8E9-9EDD80B8795A}"/>
    <cellStyle name="Normal 316" xfId="4761" xr:uid="{45A7A39D-37D1-4420-A64E-5A18B7A57333}"/>
    <cellStyle name="Normal 317" xfId="4762" xr:uid="{81CD7AC7-C174-44FC-88F7-B6BA13799B06}"/>
    <cellStyle name="Normal 318" xfId="4763" xr:uid="{6771CC49-92F5-49C1-AD7C-5C05CDA2E77F}"/>
    <cellStyle name="Normal 319" xfId="4764" xr:uid="{D7BF435C-C3AE-4D69-8B38-D3C2D4176140}"/>
    <cellStyle name="Normal 32" xfId="4765" xr:uid="{710BEF19-3EF2-428D-8CD3-162C79175C2A}"/>
    <cellStyle name="Normal 320" xfId="4766" xr:uid="{783982CB-769E-4E67-ACD8-3D62AABDADF3}"/>
    <cellStyle name="Normal 321" xfId="4767" xr:uid="{ABA17EA2-F7E9-42EA-8033-C2348CD93CEF}"/>
    <cellStyle name="Normal 322" xfId="4768" xr:uid="{87EBDD56-A455-4FD8-9EAD-E0E5AEAEFBFB}"/>
    <cellStyle name="Normal 323" xfId="4769" xr:uid="{0BDC7216-AF6E-47CA-B7BC-E944CF2A8922}"/>
    <cellStyle name="Normal 324" xfId="4770" xr:uid="{DB08F2DD-9D99-40E3-BB18-124B6C02F710}"/>
    <cellStyle name="Normal 325" xfId="4771" xr:uid="{B79693B9-F431-47DB-A116-CDEAA038675E}"/>
    <cellStyle name="Normal 326" xfId="4772" xr:uid="{E0ED106B-4536-4F06-BC25-DE0688A20D72}"/>
    <cellStyle name="Normal 327" xfId="4773" xr:uid="{DF55D43E-085F-4726-ADBE-BC5507C0530A}"/>
    <cellStyle name="Normal 328" xfId="4774" xr:uid="{5B871BBF-0274-49F9-A806-39BEF489EC7C}"/>
    <cellStyle name="Normal 329" xfId="4775" xr:uid="{EEF9A0DC-EAAA-4CB2-A88A-71EBF27B5D7F}"/>
    <cellStyle name="Normal 33" xfId="4776" xr:uid="{DD4E3F2C-C7CD-42ED-BAF4-B522B4428DDB}"/>
    <cellStyle name="Normal 33 2" xfId="4777" xr:uid="{FBDF50C2-69D1-48A1-B9CF-3B8E6A46D0E4}"/>
    <cellStyle name="Normal 33 2 2" xfId="4778" xr:uid="{FBF68B61-7972-4964-974A-9D7695DACD23}"/>
    <cellStyle name="Normal 33 3" xfId="4779" xr:uid="{9749477A-15AB-46DD-A9B6-510C94CC3CBE}"/>
    <cellStyle name="Normal 33 3 2" xfId="4780" xr:uid="{8FB6CFF0-E6CB-40A0-813E-6DDD3C926AAD}"/>
    <cellStyle name="Normal 33 4" xfId="4781" xr:uid="{EE7D4167-E83C-4A22-84AD-0BC212B7E107}"/>
    <cellStyle name="Normal 33 4 2" xfId="4782" xr:uid="{F1C9C6E6-1BDA-4DF4-8B05-EA341D64F0C4}"/>
    <cellStyle name="Normal 33 5" xfId="4783" xr:uid="{AE777EE3-A37F-4325-B182-04526C75C185}"/>
    <cellStyle name="Normal 33 5 2" xfId="4784" xr:uid="{77B72EF3-09E7-4927-8E86-D49F9E732F51}"/>
    <cellStyle name="Normal 33 6" xfId="4785" xr:uid="{6523DD78-6AF8-44CF-A30B-6C5F5B7F96F2}"/>
    <cellStyle name="Normal 33 6 2" xfId="4786" xr:uid="{BAC9C431-5A3C-4389-A9E2-2ECEDA12E4C5}"/>
    <cellStyle name="Normal 33 7" xfId="4787" xr:uid="{45CD1DB0-9AF8-472E-A107-28DE543B29B5}"/>
    <cellStyle name="Normal 33 7 2" xfId="4788" xr:uid="{BAAD6520-1F90-4388-B772-E62EA3062D2D}"/>
    <cellStyle name="Normal 33 8" xfId="4789" xr:uid="{A508B956-6CC3-400E-8AB6-C16D48574990}"/>
    <cellStyle name="Normal 33 8 2" xfId="4790" xr:uid="{6F3D0606-1930-4651-98ED-0A99EA57D78C}"/>
    <cellStyle name="Normal 33 9" xfId="4791" xr:uid="{8C36FBCA-2099-4BA4-8CFD-F0504EBFBACA}"/>
    <cellStyle name="Normal 330" xfId="4792" xr:uid="{8A403F0D-E306-4838-956D-52DB1188C448}"/>
    <cellStyle name="Normal 331" xfId="4793" xr:uid="{F4D66A3A-BB78-45DB-BC2A-9D12922D4E49}"/>
    <cellStyle name="Normal 332" xfId="4794" xr:uid="{94BF44B0-F254-4667-9F7A-E100F5408157}"/>
    <cellStyle name="Normal 333" xfId="4795" xr:uid="{2D56DCA6-CEA9-43B0-9917-EDE7E1C09319}"/>
    <cellStyle name="Normal 334" xfId="4796" xr:uid="{0C9AD31B-0825-40FB-8B15-EAE88D2CBF55}"/>
    <cellStyle name="Normal 335" xfId="4797" xr:uid="{D9773514-7C56-408C-9DBB-EFDBCD4E7CCD}"/>
    <cellStyle name="Normal 336" xfId="4798" xr:uid="{1D33F7B4-918D-4DF0-B7C8-106FE9B67EA6}"/>
    <cellStyle name="Normal 337" xfId="4799" xr:uid="{16994FC6-D1F2-43D3-8AD7-933D05232875}"/>
    <cellStyle name="Normal 338" xfId="4800" xr:uid="{05C72412-D542-402A-9FE1-117CD558E66C}"/>
    <cellStyle name="Normal 339" xfId="4801" xr:uid="{CCED55A4-4656-48E7-96BA-EC561DF022EB}"/>
    <cellStyle name="Normal 34" xfId="4802" xr:uid="{9169D0BF-8B28-4A5C-9D43-40C4C69E274F}"/>
    <cellStyle name="Normal 34 2" xfId="4803" xr:uid="{03751CBF-3457-4F43-9B78-91FFEC6744DD}"/>
    <cellStyle name="Normal 34 2 2" xfId="4804" xr:uid="{B6A06339-8FA0-41DB-A515-7EEB32C7DA13}"/>
    <cellStyle name="Normal 34 3" xfId="4805" xr:uid="{2D47F1F7-5BFE-4BFE-B519-6F0FF3B561EE}"/>
    <cellStyle name="Normal 34 3 2" xfId="4806" xr:uid="{D80591C1-7143-4A3B-892A-45569A0D8341}"/>
    <cellStyle name="Normal 34 3 3" xfId="4807" xr:uid="{D80B0C1E-0CD4-46AA-83AC-A40C556A0AE8}"/>
    <cellStyle name="Normal 34 4" xfId="4808" xr:uid="{750216E4-CF2E-4E2F-B033-572522E25F4E}"/>
    <cellStyle name="Normal 34 4 2" xfId="4809" xr:uid="{4FC9F3AC-0FE4-4E9B-992E-038CB424320F}"/>
    <cellStyle name="Normal 34 5" xfId="4810" xr:uid="{90A75497-622F-4BBC-886F-C1640A304336}"/>
    <cellStyle name="Normal 34 5 2" xfId="4811" xr:uid="{BD6D2D36-C5BB-461F-87A8-8E90F7115DEF}"/>
    <cellStyle name="Normal 34 6" xfId="4812" xr:uid="{E3C7DA2D-15A0-459E-83DD-AF58F1BC2C7F}"/>
    <cellStyle name="Normal 34 6 2" xfId="4813" xr:uid="{CA558315-6D30-4A56-88DC-E8AC1D59825E}"/>
    <cellStyle name="Normal 34 7" xfId="4814" xr:uid="{615B5C66-27E0-4652-893F-C6C9C5D26344}"/>
    <cellStyle name="Normal 34 7 2" xfId="4815" xr:uid="{319EA740-F3CD-487A-907D-D50C500F5A68}"/>
    <cellStyle name="Normal 34 8" xfId="4816" xr:uid="{81CFE246-CE00-4FAD-AFDD-B8FB1FD051F4}"/>
    <cellStyle name="Normal 34 8 2" xfId="4817" xr:uid="{A5B45311-7A0B-4D5B-B703-5959548B29A5}"/>
    <cellStyle name="Normal 34 9" xfId="4818" xr:uid="{80ACED88-5B81-4EAB-B46D-2F9C33AA103B}"/>
    <cellStyle name="Normal 340" xfId="4819" xr:uid="{CBE9AF93-D780-4C25-A604-684D96738458}"/>
    <cellStyle name="Normal 341" xfId="4820" xr:uid="{FDB2B803-2D4D-42B5-84A8-7BD4944D0C0F}"/>
    <cellStyle name="Normal 342" xfId="4821" xr:uid="{47A4D4F6-EAAF-4D7C-8D70-2FD7FED185A1}"/>
    <cellStyle name="Normal 343" xfId="4822" xr:uid="{0438878C-8007-4E22-BAF1-F5EDBB1B9003}"/>
    <cellStyle name="Normal 344" xfId="4823" xr:uid="{00B4C490-6DDF-4BB4-A7EA-BB2B9091EE23}"/>
    <cellStyle name="Normal 345" xfId="4824" xr:uid="{8436E28B-960B-43F9-8312-577C06E78F16}"/>
    <cellStyle name="Normal 346" xfId="4825" xr:uid="{0738C75E-17CB-4B89-8A1F-D70B0961C076}"/>
    <cellStyle name="Normal 347" xfId="4826" xr:uid="{6274768D-E2CC-453F-9912-F7B12EC15911}"/>
    <cellStyle name="Normal 348" xfId="4827" xr:uid="{F99F5D9D-A488-4178-83B3-DE58F55F6074}"/>
    <cellStyle name="Normal 349" xfId="4828" xr:uid="{0174A703-B7A1-4351-A8E7-2CDA56479108}"/>
    <cellStyle name="Normal 35" xfId="4829" xr:uid="{AE97B795-5F35-47DF-B2F8-338D171F3040}"/>
    <cellStyle name="Normal 350" xfId="4830" xr:uid="{F979B37E-7646-4EE6-8335-805A7EA8F930}"/>
    <cellStyle name="Normal 351" xfId="4831" xr:uid="{6DBF1BAC-14D1-41DF-9CD8-ED70654B579A}"/>
    <cellStyle name="Normal 352" xfId="4832" xr:uid="{CBBA2597-2D72-42D1-97E3-45DEE561FF60}"/>
    <cellStyle name="Normal 353" xfId="4833" xr:uid="{9BB76E5F-823B-4CC8-8CB1-6DED2DC64FA3}"/>
    <cellStyle name="Normal 354" xfId="4834" xr:uid="{AA6FD180-0A29-450D-AD61-D7224BB3DE74}"/>
    <cellStyle name="Normal 355" xfId="4835" xr:uid="{7337282B-08AA-41DB-BFB7-0489FD5B7104}"/>
    <cellStyle name="Normal 356" xfId="4836" xr:uid="{0DECC92F-B17B-4D27-944A-083BA6EF9E9D}"/>
    <cellStyle name="Normal 357" xfId="4837" xr:uid="{C8D629A4-CCAA-407B-94C6-2152F65A3A22}"/>
    <cellStyle name="Normal 358" xfId="4838" xr:uid="{095225DA-FF11-4CD4-9DF4-60E1FADE8901}"/>
    <cellStyle name="Normal 359" xfId="4839" xr:uid="{21DDCB0A-533F-4D80-B3A3-AAE23D08469A}"/>
    <cellStyle name="Normal 36" xfId="4840" xr:uid="{879B40D4-51F4-4657-A44D-7C2383EA8BF9}"/>
    <cellStyle name="Normal 36 2" xfId="4841" xr:uid="{009FF11F-6190-4D20-9BAB-93D46FF448AF}"/>
    <cellStyle name="Normal 36 2 2" xfId="4842" xr:uid="{08CA29C8-0F1C-4B74-AB5E-5BC209F3E286}"/>
    <cellStyle name="Normal 36 3" xfId="4843" xr:uid="{F4854357-BAF9-40DD-A7D5-D531211ED819}"/>
    <cellStyle name="Normal 36 3 2" xfId="4844" xr:uid="{6488C4EF-CDC5-46EB-938A-18426ED45521}"/>
    <cellStyle name="Normal 36 4" xfId="4845" xr:uid="{DC45F39C-98A4-4AE4-8C10-33C894FCD442}"/>
    <cellStyle name="Normal 36 4 2" xfId="4846" xr:uid="{ADC05CD1-FFEB-47D1-A19A-B9C71AE56C4A}"/>
    <cellStyle name="Normal 36 5" xfId="4847" xr:uid="{B6A40AF0-ED0B-4CAD-8E58-CD600F95DC45}"/>
    <cellStyle name="Normal 36 5 2" xfId="4848" xr:uid="{C5FA20ED-D16A-459E-B6E5-CE389821BB5E}"/>
    <cellStyle name="Normal 36 6" xfId="4849" xr:uid="{850EA456-9A23-4774-970A-CB4DC280FF57}"/>
    <cellStyle name="Normal 36 6 2" xfId="4850" xr:uid="{38494FFD-2C80-4AF6-BCA0-4AA8E7C0181A}"/>
    <cellStyle name="Normal 36 7" xfId="4851" xr:uid="{1F82EFE5-3FA5-4C99-8ADA-8D3D4831DA63}"/>
    <cellStyle name="Normal 36 7 2" xfId="4852" xr:uid="{8A05F3F2-A457-4F1F-96F8-084F843BD81D}"/>
    <cellStyle name="Normal 36 8" xfId="4853" xr:uid="{D1C43CD5-7142-40C7-AFE1-542B85B6A170}"/>
    <cellStyle name="Normal 36 8 2" xfId="4854" xr:uid="{1C69A823-0CD2-4B62-AF75-E550B41BACC6}"/>
    <cellStyle name="Normal 36 9" xfId="4855" xr:uid="{D9502AB4-569D-4B84-B5D3-29A2D1106B7D}"/>
    <cellStyle name="Normal 360" xfId="4856" xr:uid="{BD95F03F-6828-4937-A6BB-2C03F71CC7C2}"/>
    <cellStyle name="Normal 361" xfId="4857" xr:uid="{A51D05D7-E63D-4391-9D0E-C2DE2CD3FED1}"/>
    <cellStyle name="Normal 362" xfId="4858" xr:uid="{636A081F-32EF-46EC-883E-7716FD4733DD}"/>
    <cellStyle name="Normal 363" xfId="4859" xr:uid="{460032CE-DC8B-4582-A2B5-84617BA5E120}"/>
    <cellStyle name="Normal 364" xfId="4860" xr:uid="{166DB2C3-8881-4A8A-A8C9-133205A91973}"/>
    <cellStyle name="Normal 365" xfId="4861" xr:uid="{24C037B5-D306-48F9-89EF-645C2FD0961A}"/>
    <cellStyle name="Normal 366" xfId="4862" xr:uid="{B341847C-50A4-41B1-A53C-375CDFD0C010}"/>
    <cellStyle name="Normal 367" xfId="4863" xr:uid="{8D5F32BB-1FE4-4218-9474-599AA4913165}"/>
    <cellStyle name="Normal 368" xfId="131" xr:uid="{15CCC3B3-F4F9-4F60-BF11-416E17281663}"/>
    <cellStyle name="Normal 369" xfId="4864" xr:uid="{BB7391A7-D4F6-4155-94D1-97BA00466E28}"/>
    <cellStyle name="Normal 37" xfId="4865" xr:uid="{3321A3AB-E8D2-4F83-8965-56A7EE8F979A}"/>
    <cellStyle name="Normal 37 2" xfId="4866" xr:uid="{7D36C29B-2BBE-4A78-B90D-6A92BF6A4F3A}"/>
    <cellStyle name="Normal 37 2 2" xfId="4867" xr:uid="{76D3B60D-20DE-425E-8EAF-D24D4F5477AF}"/>
    <cellStyle name="Normal 37 3" xfId="4868" xr:uid="{0907F6D1-6AE3-459D-97FA-4F76587D5A7C}"/>
    <cellStyle name="Normal 37 3 2" xfId="4869" xr:uid="{136FF2AF-DDFC-4389-A597-A81FA15E3673}"/>
    <cellStyle name="Normal 37 4" xfId="4870" xr:uid="{83776EBD-C8C4-4C2D-AB3F-3130ED02D5F3}"/>
    <cellStyle name="Normal 37 4 2" xfId="4871" xr:uid="{B4A480B0-64D3-41EF-9860-E5E9BD5809E0}"/>
    <cellStyle name="Normal 37 5" xfId="4872" xr:uid="{5A79E074-6B6A-4EDD-99EF-97807BBD505D}"/>
    <cellStyle name="Normal 37 5 2" xfId="4873" xr:uid="{BC70170C-9E6A-49F8-AA18-4530AE422C2B}"/>
    <cellStyle name="Normal 37 6" xfId="4874" xr:uid="{383AB759-4040-4001-9FBF-5D00AA1F2D89}"/>
    <cellStyle name="Normal 37 6 2" xfId="4875" xr:uid="{5B06EFA4-5820-48BE-A48D-EE20A332159D}"/>
    <cellStyle name="Normal 37 7" xfId="4876" xr:uid="{FFF656CC-F902-44EF-84E7-7F361D5F5C2B}"/>
    <cellStyle name="Normal 37 7 2" xfId="4877" xr:uid="{0E0626CB-7847-4003-913A-4238837C0AB9}"/>
    <cellStyle name="Normal 37 8" xfId="4878" xr:uid="{087EC08B-2573-478C-8DAB-59DD6F822FAE}"/>
    <cellStyle name="Normal 37 8 2" xfId="4879" xr:uid="{4EF1D804-F13A-4170-B6F8-7D241218FFC2}"/>
    <cellStyle name="Normal 37 9" xfId="4880" xr:uid="{0ADB6E0F-3913-4465-96ED-677D8B117C6E}"/>
    <cellStyle name="Normal 370" xfId="4881" xr:uid="{37A3CF44-513B-4773-9D12-46999EECB594}"/>
    <cellStyle name="Normal 371" xfId="4882" xr:uid="{3BAAC4F2-EE3C-49E0-A070-3FF64B269DDE}"/>
    <cellStyle name="Normal 372" xfId="4883" xr:uid="{3096CD5D-E5DB-4E43-96F0-9D50F834664B}"/>
    <cellStyle name="Normal 373" xfId="4884" xr:uid="{0BD2BB70-1FDB-4EFD-ADE3-A1CC5E365E5A}"/>
    <cellStyle name="Normal 374" xfId="4885" xr:uid="{D69C9971-B663-4AFF-9CC3-98BDA289E57D}"/>
    <cellStyle name="Normal 375" xfId="4886" xr:uid="{A3A73EFD-F681-417D-9986-37948AF64C32}"/>
    <cellStyle name="Normal 376" xfId="4887" xr:uid="{D59AED86-9F47-450F-BB41-B9A989A88987}"/>
    <cellStyle name="Normal 377" xfId="4888" xr:uid="{A5B2399E-22DD-400F-8246-7DE58037E96E}"/>
    <cellStyle name="Normal 377 2" xfId="208" xr:uid="{69880AA4-5667-4DA1-ACED-35C0BE2B3D48}"/>
    <cellStyle name="Normal 378" xfId="4889" xr:uid="{4F5645BE-A624-4AC5-9B88-9432D225FC57}"/>
    <cellStyle name="Normal 379" xfId="4890" xr:uid="{53948CA6-ADA5-4295-A238-5516A2AF90E6}"/>
    <cellStyle name="Normal 38" xfId="4891" xr:uid="{4D80D8C3-09FF-4465-B40A-C292B2C92248}"/>
    <cellStyle name="Normal 38 2" xfId="4892" xr:uid="{D023BF67-EA93-4402-8DBD-D1C6D4AF0044}"/>
    <cellStyle name="Normal 38 2 2" xfId="4893" xr:uid="{33D97B21-3CB4-442D-989C-8860D891BCCC}"/>
    <cellStyle name="Normal 38 3" xfId="4894" xr:uid="{10B65E39-CB01-4239-A2AB-CF39072E6B19}"/>
    <cellStyle name="Normal 38 3 2" xfId="4895" xr:uid="{E2E03D9E-0049-4809-AAFF-889E6E328C5A}"/>
    <cellStyle name="Normal 38 4" xfId="4896" xr:uid="{D3BE6FDB-EDBE-46D2-9C55-D53CC93AECCB}"/>
    <cellStyle name="Normal 38 4 2" xfId="4897" xr:uid="{24F76377-C81B-4A1F-8E44-C8266F68438B}"/>
    <cellStyle name="Normal 38 5" xfId="4898" xr:uid="{C64B7A4A-D726-45C0-A724-EFD191DA1930}"/>
    <cellStyle name="Normal 38 5 2" xfId="4899" xr:uid="{76496208-A362-4AA1-85B4-A210CE94E98F}"/>
    <cellStyle name="Normal 38 6" xfId="4900" xr:uid="{A5CDCF27-6326-4796-84B5-C2F7E2F6E551}"/>
    <cellStyle name="Normal 38 6 2" xfId="4901" xr:uid="{11487C00-87EA-4B13-896D-83BC12446055}"/>
    <cellStyle name="Normal 38 7" xfId="4902" xr:uid="{EAD43178-3FCD-43B8-A264-524B153358A6}"/>
    <cellStyle name="Normal 38 7 2" xfId="4903" xr:uid="{A44C7D53-DAF0-478E-90AF-AC18B3EDE9EF}"/>
    <cellStyle name="Normal 38 8" xfId="4904" xr:uid="{B88A7FA2-13CB-479B-8F40-C78E3C577F62}"/>
    <cellStyle name="Normal 38 8 2" xfId="4905" xr:uid="{716BBCA5-F923-4982-810D-874AB5D7C875}"/>
    <cellStyle name="Normal 38 9" xfId="4906" xr:uid="{CB59397F-463F-45E3-96FB-B24B59FFA62C}"/>
    <cellStyle name="Normal 380" xfId="4907" xr:uid="{511FD502-D2B7-4B72-82FE-CC0A5E1591FA}"/>
    <cellStyle name="Normal 381" xfId="4908" xr:uid="{1D8BAFCC-9848-4105-8342-3CFAEA83ED37}"/>
    <cellStyle name="Normal 382" xfId="4909" xr:uid="{AB66719B-3096-4C44-B35A-9E6444C94DE1}"/>
    <cellStyle name="Normal 382 2" xfId="207" xr:uid="{7933F9B4-2A7C-4956-A26C-A89E4D01FDB0}"/>
    <cellStyle name="Normal 383" xfId="4910" xr:uid="{FDC80693-A008-4BB1-83FD-D52252AC77AD}"/>
    <cellStyle name="Normal 384" xfId="4911" xr:uid="{BC72B915-0E23-4552-ACD6-6F56A0FBBAFB}"/>
    <cellStyle name="Normal 385" xfId="4912" xr:uid="{7D321A8A-3C20-4D9C-B115-43A751F2ABEE}"/>
    <cellStyle name="Normal 386" xfId="4913" xr:uid="{9C41AC95-BE59-4C33-A3FE-8D9A203518EA}"/>
    <cellStyle name="Normal 387" xfId="4914" xr:uid="{C0CDE9C4-421D-4ED6-8D3E-C7EE7C66A9AE}"/>
    <cellStyle name="Normal 387 2" xfId="206" xr:uid="{E842C5BF-664A-495E-9866-5BD7120C435B}"/>
    <cellStyle name="Normal 388" xfId="4915" xr:uid="{04D177BB-284A-4A04-8C0E-17993E6F7F8A}"/>
    <cellStyle name="Normal 389" xfId="4916" xr:uid="{B2236090-EB94-40AC-BC64-2AE6F09D6E94}"/>
    <cellStyle name="Normal 39" xfId="4917" xr:uid="{4518B507-8D69-42B5-88A8-25C616F487E1}"/>
    <cellStyle name="Normal 39 2" xfId="4918" xr:uid="{6EBFF408-D8C8-4018-8A56-66A4ED597BA4}"/>
    <cellStyle name="Normal 39 2 2" xfId="4919" xr:uid="{052F3D65-62D2-4929-BDFA-B338962A1337}"/>
    <cellStyle name="Normal 39 3" xfId="4920" xr:uid="{030E74FE-E46D-419F-9B45-8191A047F3FF}"/>
    <cellStyle name="Normal 39 3 2" xfId="4921" xr:uid="{DD843158-11D7-4C13-9513-D8F9E1ACE77C}"/>
    <cellStyle name="Normal 39 4" xfId="4922" xr:uid="{4BA1B14A-4689-4A7F-9373-5DED377DF064}"/>
    <cellStyle name="Normal 39 4 2" xfId="4923" xr:uid="{CFB38B79-1E3F-4097-8C6F-A2B072F8C6DE}"/>
    <cellStyle name="Normal 39 5" xfId="4924" xr:uid="{183946D5-A9A2-4452-88DA-155AA3E01EB2}"/>
    <cellStyle name="Normal 39 5 2" xfId="4925" xr:uid="{E2118A09-C666-4721-8E3E-E75FD07189C2}"/>
    <cellStyle name="Normal 39 6" xfId="4926" xr:uid="{016784A5-6544-49FC-945C-D1F5F8B8C545}"/>
    <cellStyle name="Normal 39 6 2" xfId="4927" xr:uid="{2371ECAC-573E-492D-B4F5-CE9726A324F1}"/>
    <cellStyle name="Normal 39 7" xfId="4928" xr:uid="{8124DA11-92D9-4F5B-81CA-701EFE9478AB}"/>
    <cellStyle name="Normal 39 7 2" xfId="4929" xr:uid="{C3B4D7DA-FE62-4802-A636-B742B529FE35}"/>
    <cellStyle name="Normal 39 8" xfId="4930" xr:uid="{EFFEB99C-2F99-42D6-AB85-799A09091101}"/>
    <cellStyle name="Normal 39 8 2" xfId="4931" xr:uid="{5FCE3C9F-88BE-4409-975A-D282DC85535B}"/>
    <cellStyle name="Normal 39 9" xfId="4932" xr:uid="{AAE2F784-A8CE-4FAA-BE13-1AAB4BDC5834}"/>
    <cellStyle name="Normal 390" xfId="4933" xr:uid="{5D38ECA8-99A1-4803-A162-B4FB3B52B711}"/>
    <cellStyle name="Normal 391" xfId="4934" xr:uid="{4B7B3FD3-F53D-4476-856C-C70A8DD1C174}"/>
    <cellStyle name="Normal 392" xfId="4935" xr:uid="{7DF20A97-239F-4384-BB6A-9DA75E2D6AE2}"/>
    <cellStyle name="Normal 393" xfId="4936" xr:uid="{47C0CC3E-E7F8-4EEB-A995-F0B4104F4067}"/>
    <cellStyle name="Normal 394" xfId="4937" xr:uid="{9FA728A8-400F-41F6-86D2-80F49CCAADD2}"/>
    <cellStyle name="Normal 395" xfId="4938" xr:uid="{34B99CF0-B891-4BBB-858E-841874ECD129}"/>
    <cellStyle name="Normal 396" xfId="4939" xr:uid="{83494320-0061-480C-A61C-B3E6493DE0D0}"/>
    <cellStyle name="Normal 397" xfId="4940" xr:uid="{C2E435C1-59AB-4216-B273-6D580ECFAEAC}"/>
    <cellStyle name="Normal 398" xfId="4941" xr:uid="{F527678A-0159-4EA6-A9DE-8983030D4D75}"/>
    <cellStyle name="Normal 399" xfId="4942" xr:uid="{94CCF3D1-5151-49BB-9BE3-0F6EB4A0B037}"/>
    <cellStyle name="Normal 4" xfId="60" xr:uid="{F32905EE-A394-429B-925B-C3C46E8B7BE2}"/>
    <cellStyle name="Normal 4 11" xfId="399" xr:uid="{2E5B9C80-1976-4B0B-A6BE-1EEEBAA9760B}"/>
    <cellStyle name="Normal 4 2" xfId="100" xr:uid="{05908688-080C-4BF2-8714-20C84977B151}"/>
    <cellStyle name="Normal 4 2 2" xfId="398" xr:uid="{C1D3990A-BE71-4E61-AA0B-D420CB792983}"/>
    <cellStyle name="Normal 4 3" xfId="230" xr:uid="{8CAA6CE3-0512-4C81-8333-B8A6C65555EA}"/>
    <cellStyle name="Normal 4 4" xfId="263" xr:uid="{19657778-4747-469D-87C0-67D49032B954}"/>
    <cellStyle name="Normal 4 5" xfId="388" xr:uid="{8DEFE5FE-34B8-4E6A-8922-1A6D3C94F14D}"/>
    <cellStyle name="Normal 4_3.05 Allocation Method 2010 GTR WF" xfId="4944" xr:uid="{AF742CDE-8540-49E9-99D6-182969682EDD}"/>
    <cellStyle name="Normal 40" xfId="4945" xr:uid="{5629F477-9A6A-4653-94D9-9E147AF692C0}"/>
    <cellStyle name="Normal 40 2" xfId="4946" xr:uid="{560F1F00-B755-4553-8DE6-31E87D2D4AD0}"/>
    <cellStyle name="Normal 40 2 2" xfId="4947" xr:uid="{F92ADB65-D5FB-42E9-BE20-898CF4AD6A3F}"/>
    <cellStyle name="Normal 40 3" xfId="4948" xr:uid="{46BC9ABF-76DE-45C4-82D9-CEE2B831E156}"/>
    <cellStyle name="Normal 40 3 2" xfId="4949" xr:uid="{D37B529E-EC6A-4749-B5BD-D36540965E1A}"/>
    <cellStyle name="Normal 40 4" xfId="4950" xr:uid="{51A2301E-5480-43EA-970D-AC2291EA9BA0}"/>
    <cellStyle name="Normal 40 4 2" xfId="4951" xr:uid="{CA19CED0-4E4B-42BD-B9A7-BC4B05E24B3D}"/>
    <cellStyle name="Normal 40 5" xfId="4952" xr:uid="{B8BDC8A9-E631-40E7-BF30-DE1919A6950F}"/>
    <cellStyle name="Normal 40 5 2" xfId="4953" xr:uid="{77441F60-B049-4BCF-BA75-201A19999783}"/>
    <cellStyle name="Normal 40 6" xfId="4954" xr:uid="{6804943E-D073-4E2B-803E-0A9BFC0BD44D}"/>
    <cellStyle name="Normal 40 6 2" xfId="4955" xr:uid="{DECD1481-05B2-40A0-B4DD-ECABDA59927A}"/>
    <cellStyle name="Normal 40 7" xfId="4956" xr:uid="{7A345AB9-FFEF-40C3-85B7-34BDB0BF8F34}"/>
    <cellStyle name="Normal 40 7 2" xfId="4957" xr:uid="{616774C5-1B63-4F30-AD9B-E36AD3425159}"/>
    <cellStyle name="Normal 40 8" xfId="4958" xr:uid="{8C5B5B3C-D153-41FB-B3FB-D309C50FD7BE}"/>
    <cellStyle name="Normal 40 8 2" xfId="4959" xr:uid="{361E29D1-5EE1-4D33-B769-EECB6D658DE0}"/>
    <cellStyle name="Normal 40 9" xfId="4960" xr:uid="{A4B0E5A7-1194-400F-B1E0-9483678F7B05}"/>
    <cellStyle name="Normal 400" xfId="4961" xr:uid="{50A82101-1D14-4E29-B9C5-50499CF706C9}"/>
    <cellStyle name="Normal 401" xfId="4962" xr:uid="{5BBCF176-B4FB-46BA-94A3-452C3FDC887F}"/>
    <cellStyle name="Normal 402" xfId="4963" xr:uid="{98516AC2-9A85-4606-A805-CDB707782BC9}"/>
    <cellStyle name="Normal 403" xfId="387" xr:uid="{11B0C0F9-7E56-4FBB-BC2D-8643B675EBDC}"/>
    <cellStyle name="Normal 403 2" xfId="4964" xr:uid="{54A234E7-7EC3-499B-B271-F0756547188F}"/>
    <cellStyle name="Normal 404" xfId="4965" xr:uid="{69070EC2-B278-41D6-A540-E3F74134DB52}"/>
    <cellStyle name="Normal 404 2" xfId="201" xr:uid="{12B24BCF-88F3-4E74-B118-54488DF86E00}"/>
    <cellStyle name="Normal 405" xfId="6115" xr:uid="{862A6BFD-9B89-48D0-B924-404050DF3B22}"/>
    <cellStyle name="Normal 406" xfId="6145" xr:uid="{9BE037E5-25EA-4628-807F-19DF3575A73F}"/>
    <cellStyle name="Normal 407" xfId="6146" xr:uid="{1AB167F8-5E2A-4998-8E7A-C25A71841FDB}"/>
    <cellStyle name="Normal 408" xfId="6147" xr:uid="{DF4B99B6-563A-4DCB-94E7-0C21A478CB73}"/>
    <cellStyle name="Normal 409" xfId="6149" xr:uid="{A431B8E6-ABF7-4690-9D95-E5C83319FA9A}"/>
    <cellStyle name="Normal 41" xfId="4966" xr:uid="{C75C8260-0C25-4EC5-9435-66946D9C8072}"/>
    <cellStyle name="Normal 41 2" xfId="4967" xr:uid="{7B710D22-16DF-467F-9217-6C598D04FF1B}"/>
    <cellStyle name="Normal 41 2 2" xfId="4968" xr:uid="{A42EBE3E-020A-4753-8DE3-737A4F0B3C33}"/>
    <cellStyle name="Normal 41 3" xfId="4969" xr:uid="{ED9453C3-AF92-4D0D-96FB-BA1BD8B3FD42}"/>
    <cellStyle name="Normal 41 3 2" xfId="4970" xr:uid="{D894033F-5336-4687-92A5-16121E68DF98}"/>
    <cellStyle name="Normal 41 4" xfId="4971" xr:uid="{F2FF6A1E-4903-4356-9250-00DD44742D14}"/>
    <cellStyle name="Normal 41 4 2" xfId="4972" xr:uid="{C5DDD7B9-DE32-4D18-AD46-EC6C673E2E3F}"/>
    <cellStyle name="Normal 41 5" xfId="4973" xr:uid="{2188E7F2-AED7-4E95-8E0E-F561C9F4D766}"/>
    <cellStyle name="Normal 41 5 2" xfId="4974" xr:uid="{EDB2DBFA-DC64-457E-A27C-A1D0CC94A9BC}"/>
    <cellStyle name="Normal 41 6" xfId="4975" xr:uid="{A5C34E51-B9C6-4D20-94DB-671E7F4C76E7}"/>
    <cellStyle name="Normal 41 6 2" xfId="4976" xr:uid="{1403E41B-56FD-4A90-B992-AE94CCDA2678}"/>
    <cellStyle name="Normal 41 7" xfId="4977" xr:uid="{74B52886-D02C-4F82-83BC-0B2C75AC36DE}"/>
    <cellStyle name="Normal 41 7 2" xfId="4978" xr:uid="{54842207-5B45-4230-B517-F1845D03B8DA}"/>
    <cellStyle name="Normal 41 8" xfId="4979" xr:uid="{9CF242AE-5F7C-4728-AD64-55D2986A2DF5}"/>
    <cellStyle name="Normal 41 8 2" xfId="4980" xr:uid="{3FA414F0-CA2B-41AE-A500-75D4A6C1E033}"/>
    <cellStyle name="Normal 41 9" xfId="4981" xr:uid="{E79FD78D-6F15-4554-9DB5-6B0CA4CEE6A8}"/>
    <cellStyle name="Normal 410" xfId="6159" xr:uid="{2E4352E6-CEE4-4A17-B470-21DBB4401A34}"/>
    <cellStyle name="Normal 411" xfId="6160" xr:uid="{E43B0DA7-650A-417D-B7C5-66F4FB0B388F}"/>
    <cellStyle name="Normal 412" xfId="6148" xr:uid="{AA42684F-B289-45BF-839D-BA10E1929333}"/>
    <cellStyle name="Normal 413" xfId="6155" xr:uid="{47E42D1B-9F00-4766-9452-6813D2EB90D1}"/>
    <cellStyle name="Normal 414" xfId="6154" xr:uid="{0CC05384-4294-4709-A641-0AC9707FBAFB}"/>
    <cellStyle name="Normal 415" xfId="6151" xr:uid="{78E64B6D-0083-4A4B-877C-2368432DF242}"/>
    <cellStyle name="Normal 416" xfId="6157" xr:uid="{4C56A80C-0EEC-458F-BC06-1AE2BFA5981D}"/>
    <cellStyle name="Normal 417" xfId="6152" xr:uid="{604F68E8-7716-4DD9-B415-BACC420AF1AF}"/>
    <cellStyle name="Normal 418" xfId="6153" xr:uid="{983C53B1-4D4A-4553-BD72-7839EB9CC373}"/>
    <cellStyle name="Normal 419" xfId="6161" xr:uid="{F9CB3CB7-41AE-4D8B-A6A5-4E0A6FCC8FD5}"/>
    <cellStyle name="Normal 42" xfId="224" xr:uid="{1A02A794-164F-4BE8-9935-33707D8EFBE1}"/>
    <cellStyle name="Normal 42 2" xfId="4983" xr:uid="{7B2268EC-4EB3-4170-9040-7D36BB16BE78}"/>
    <cellStyle name="Normal 42 2 2" xfId="4984" xr:uid="{3D344CA2-AF6B-4122-9857-ECA8DEE9F59C}"/>
    <cellStyle name="Normal 42 3" xfId="4985" xr:uid="{84D2B58C-76E1-406F-9705-C659D30CD637}"/>
    <cellStyle name="Normal 42 3 2" xfId="4986" xr:uid="{7954F15B-579C-4E8F-8917-32B48B8A815F}"/>
    <cellStyle name="Normal 42 4" xfId="4987" xr:uid="{1E12D329-FCD9-4912-95E8-764EA8C36687}"/>
    <cellStyle name="Normal 42 4 2" xfId="4988" xr:uid="{9E8A4A5B-D7D9-4A4B-B88F-5AA1ECCC9B56}"/>
    <cellStyle name="Normal 42 5" xfId="4989" xr:uid="{443CD8EF-BC8A-4698-962F-1CBEBCC96528}"/>
    <cellStyle name="Normal 42 5 2" xfId="4990" xr:uid="{D8974C74-5E1C-492D-855C-035E0696E5B8}"/>
    <cellStyle name="Normal 42 6" xfId="4991" xr:uid="{58B624C2-C820-4287-A7A8-F4935A16BBF1}"/>
    <cellStyle name="Normal 42 6 2" xfId="4992" xr:uid="{44647476-AEFE-4195-BC26-9CD6554BD3A8}"/>
    <cellStyle name="Normal 42 7" xfId="4993" xr:uid="{BBE25A92-76E7-45FA-BCF4-3789B6E8E8A4}"/>
    <cellStyle name="Normal 42 7 2" xfId="4994" xr:uid="{9E89D0BC-7DE8-49D5-BDF6-BCD5AD0F368A}"/>
    <cellStyle name="Normal 42 8" xfId="4995" xr:uid="{8224E07E-24CE-470D-AE7B-EEAF94230D90}"/>
    <cellStyle name="Normal 42 8 2" xfId="4996" xr:uid="{B99FBFAD-000C-450C-A342-E24972C075E2}"/>
    <cellStyle name="Normal 42 9" xfId="4982" xr:uid="{E82143A9-8643-4B38-9A68-3B8181D9F384}"/>
    <cellStyle name="Normal 420" xfId="6162" xr:uid="{ECABEB44-8F29-4A46-95D9-77E9A5624EC3}"/>
    <cellStyle name="Normal 421" xfId="6150" xr:uid="{D4B07956-D4FF-4C86-A8F1-19A2D2354E63}"/>
    <cellStyle name="Normal 422" xfId="6158" xr:uid="{3AC10855-7C90-4806-8011-8E1ACDA5162B}"/>
    <cellStyle name="Normal 423" xfId="6156" xr:uid="{C0242925-3E1C-43A1-BF01-56CFD07D2292}"/>
    <cellStyle name="Normal 424" xfId="6163" xr:uid="{07E5223A-A9F2-4EFC-AC74-A677D39F21D2}"/>
    <cellStyle name="Normal 425" xfId="6166" xr:uid="{5E487B0A-13BF-4E56-A434-E6420D7195BE}"/>
    <cellStyle name="Normal 426" xfId="6167" xr:uid="{A7534981-75BD-40D7-B516-FD8EAFADD60B}"/>
    <cellStyle name="Normal 427" xfId="6168" xr:uid="{31C1AEC7-0161-42CE-A5D9-9DCAB2FD5EA6}"/>
    <cellStyle name="Normal 428" xfId="6164" xr:uid="{56B9A0EC-CE63-41F6-9924-D6827F7E270A}"/>
    <cellStyle name="Normal 429" xfId="6165" xr:uid="{71BB1DAE-9765-4D1D-9BBC-C25D4462F357}"/>
    <cellStyle name="Normal 43" xfId="143" xr:uid="{8DE9ADE8-8071-4EA4-844F-194FE03FDB2A}"/>
    <cellStyle name="Normal 43 10" xfId="4997" xr:uid="{469E4DFB-FE44-49A7-899A-3C324C8D6DEA}"/>
    <cellStyle name="Normal 43 2" xfId="4998" xr:uid="{F51EED19-AEC9-443F-92A1-E9566D311B87}"/>
    <cellStyle name="Normal 43 2 2" xfId="4999" xr:uid="{4559596C-A642-41EE-95E3-2CAD5BECFD9F}"/>
    <cellStyle name="Normal 43 3" xfId="5000" xr:uid="{8C21266E-5A72-4F23-9EC9-841BFDC96FF5}"/>
    <cellStyle name="Normal 43 3 2" xfId="5001" xr:uid="{E24B1217-A892-410D-8B23-DD67F0345B32}"/>
    <cellStyle name="Normal 43 4" xfId="5002" xr:uid="{E2A56E10-1CD4-44AD-85C9-17106C0E7685}"/>
    <cellStyle name="Normal 43 4 2" xfId="5003" xr:uid="{DCBB6CBA-73DB-435F-A6A1-4AC10DA5B5F4}"/>
    <cellStyle name="Normal 43 5" xfId="5004" xr:uid="{E0EF65E0-B305-41C1-A7F7-D35265865176}"/>
    <cellStyle name="Normal 43 5 2" xfId="5005" xr:uid="{F1711FF0-19A2-460D-9B00-182EB8C76AEE}"/>
    <cellStyle name="Normal 43 6" xfId="5006" xr:uid="{D4A869E9-EB45-4769-AAE5-FDADAEFBEEA8}"/>
    <cellStyle name="Normal 43 6 2" xfId="5007" xr:uid="{B46AE25D-FC5C-46D4-9933-0CAA7B9D7E10}"/>
    <cellStyle name="Normal 43 7" xfId="5008" xr:uid="{BAA3C759-AF5B-4AF8-8201-F3A77770584C}"/>
    <cellStyle name="Normal 43 7 2" xfId="5009" xr:uid="{991A4B0D-E4EC-496C-996F-0C357F6BC0F0}"/>
    <cellStyle name="Normal 43 8" xfId="5010" xr:uid="{79612359-E7F4-48A8-8E1D-1F8E10761AD2}"/>
    <cellStyle name="Normal 43 8 2" xfId="5011" xr:uid="{E52F53E2-CBB4-467B-B0EF-2DB01A32FF6F}"/>
    <cellStyle name="Normal 43 9" xfId="5012" xr:uid="{737557DD-150B-4A94-8BDE-F7530291C464}"/>
    <cellStyle name="Normal 430" xfId="6169" xr:uid="{3EAAC70C-7208-4641-BC76-7C2737F75121}"/>
    <cellStyle name="Normal 431" xfId="6170" xr:uid="{80DACC5F-9EBB-4306-9625-8A9C1F49C28D}"/>
    <cellStyle name="Normal 432" xfId="6171" xr:uid="{7A5EB7CE-F5A9-4151-80CC-475DCD594046}"/>
    <cellStyle name="Normal 433" xfId="6173" xr:uid="{034659D0-8C81-44D9-AC32-B7D657155AA8}"/>
    <cellStyle name="Normal 434" xfId="6174" xr:uid="{59DDD490-122E-45FA-9FCD-7A7AE90F9552}"/>
    <cellStyle name="Normal 435" xfId="6172" xr:uid="{3445FAE2-BCB2-4D2E-81DD-87BBE5234F70}"/>
    <cellStyle name="Normal 436" xfId="349" xr:uid="{9B4598D2-C881-4F5C-B6F2-0A8A3C0F4318}"/>
    <cellStyle name="Normal 437" xfId="188" xr:uid="{937FC0F5-0AAF-4742-A80A-ACD38FAF6F40}"/>
    <cellStyle name="Normal 438" xfId="187" xr:uid="{ADEBBF18-7186-405F-84F3-DAFA99B0E5E3}"/>
    <cellStyle name="Normal 439" xfId="185" xr:uid="{7A101721-F032-450A-8244-2A688C6C06CB}"/>
    <cellStyle name="Normal 44" xfId="191" xr:uid="{4AA9CC54-6ADA-40C0-A064-2E37011E1326}"/>
    <cellStyle name="Normal 44 2" xfId="5013" xr:uid="{E6A20140-913D-4158-94D8-1303E651B6A5}"/>
    <cellStyle name="Normal 44 2 2" xfId="5014" xr:uid="{090F7A76-53FF-4C4D-A3D1-74F2AAAA7A82}"/>
    <cellStyle name="Normal 44 3" xfId="5015" xr:uid="{D4E12F9A-3937-4F21-B355-A5AA3C9F4B61}"/>
    <cellStyle name="Normal 44 3 2" xfId="5016" xr:uid="{8E05D836-3E8D-496A-BA93-FB41EB44ABD7}"/>
    <cellStyle name="Normal 44 4" xfId="5017" xr:uid="{491D24E2-C14E-4689-A9D9-027C5B4F79AC}"/>
    <cellStyle name="Normal 44 4 2" xfId="5018" xr:uid="{C09474A6-B143-41D7-9351-D19C5CBFDA1F}"/>
    <cellStyle name="Normal 44 5" xfId="5019" xr:uid="{D73CFA58-5ACF-47EB-AA6E-4417B317A96F}"/>
    <cellStyle name="Normal 44 5 2" xfId="5020" xr:uid="{B87C08A8-45AE-4B2B-8D37-DDF09766D8F1}"/>
    <cellStyle name="Normal 44 6" xfId="5021" xr:uid="{5F0CFE05-BF81-479B-8C70-083498D270FE}"/>
    <cellStyle name="Normal 44 6 2" xfId="5022" xr:uid="{E3C425E4-3F0E-4295-A2CD-3CE9214B1588}"/>
    <cellStyle name="Normal 44 7" xfId="5023" xr:uid="{9CF69788-FBBF-4613-8D90-2419300F46D6}"/>
    <cellStyle name="Normal 44 7 2" xfId="5024" xr:uid="{925DB7CE-0F5A-4702-9E94-CFE33B0A439E}"/>
    <cellStyle name="Normal 44 8" xfId="5025" xr:uid="{17BCF354-37DA-4BAE-BA89-8CEB7EB69EFB}"/>
    <cellStyle name="Normal 44 8 2" xfId="5026" xr:uid="{5A3694BF-4147-4DA2-B4FC-5E59DFE5A761}"/>
    <cellStyle name="Normal 44 9" xfId="5027" xr:uid="{2C0CCC6B-2BF6-4CC1-842B-5DB255A2C379}"/>
    <cellStyle name="Normal 440" xfId="182" xr:uid="{7D251007-CBCB-439B-9248-2B6A02321A51}"/>
    <cellStyle name="Normal 441" xfId="130" xr:uid="{5C849433-52A2-4D88-927E-BFE9D2EE8DCC}"/>
    <cellStyle name="Normal 442" xfId="129" xr:uid="{00DF9784-3A5F-4947-B3C5-1D69E3EAFBA9}"/>
    <cellStyle name="Normal 443" xfId="128" xr:uid="{D1792F50-C2A1-4F77-989E-0C22A3290BB2}"/>
    <cellStyle name="Normal 444" xfId="176" xr:uid="{8276788C-8EB9-4C17-A09D-50473F5E55AF}"/>
    <cellStyle name="Normal 445" xfId="155" xr:uid="{54D03221-F7B8-499D-85A0-A512CD7B889E}"/>
    <cellStyle name="Normal 446" xfId="171" xr:uid="{66FDF302-01A9-4F50-A639-B6292ABE76AF}"/>
    <cellStyle name="Normal 447" xfId="6390" xr:uid="{22F0C931-B1C6-4968-9FD0-60610FCDDD0E}"/>
    <cellStyle name="Normal 448" xfId="6430" xr:uid="{4BD2485E-31FC-4458-97F7-F11C137CA34D}"/>
    <cellStyle name="Normal 449" xfId="126" xr:uid="{17B0EAEC-93F6-4BBD-80CD-8A828906F085}"/>
    <cellStyle name="Normal 45" xfId="220" xr:uid="{4F823AA6-A1A2-4FA6-816D-9D593A733874}"/>
    <cellStyle name="Normal 45 2" xfId="5029" xr:uid="{880C0C1C-09E0-40CC-B585-9505A36582C5}"/>
    <cellStyle name="Normal 45 2 2" xfId="5030" xr:uid="{C4202B58-676C-4D6B-99A1-05431AEC162B}"/>
    <cellStyle name="Normal 45 3" xfId="5031" xr:uid="{9C24BFC0-9316-46E9-8C1A-8D05D5231858}"/>
    <cellStyle name="Normal 45 3 2" xfId="5032" xr:uid="{BBDC39A5-3B65-4BA7-9C4E-3B80F8EAFDF2}"/>
    <cellStyle name="Normal 45 4" xfId="5033" xr:uid="{0409A619-C01C-44A0-BED7-1CDF0FDE5E6B}"/>
    <cellStyle name="Normal 45 4 2" xfId="5034" xr:uid="{932AE3CD-7342-4AC7-8829-7459E955BD95}"/>
    <cellStyle name="Normal 45 5" xfId="5035" xr:uid="{E5F18E58-6F22-4F98-AF2D-194785A6F3CA}"/>
    <cellStyle name="Normal 45 5 2" xfId="5036" xr:uid="{06E2ABF7-CBE4-43EB-922B-5DA7EB147CE8}"/>
    <cellStyle name="Normal 45 6" xfId="5037" xr:uid="{8B3F2245-EC64-4996-B5D8-7CF8F36EF86D}"/>
    <cellStyle name="Normal 45 6 2" xfId="5038" xr:uid="{D440880F-8C29-48AC-AE20-DCEC6629C184}"/>
    <cellStyle name="Normal 45 7" xfId="5039" xr:uid="{D3214B24-5876-45C7-9AE2-4FF530257F5A}"/>
    <cellStyle name="Normal 45 7 2" xfId="5040" xr:uid="{5F389BF4-C968-4D82-B051-A32B111167FC}"/>
    <cellStyle name="Normal 45 8" xfId="5041" xr:uid="{0B7E3A7D-18CD-4A41-8AD4-1055AE63930E}"/>
    <cellStyle name="Normal 45 8 2" xfId="5042" xr:uid="{BE0A664C-9B51-4007-B57D-79BDD5AD7575}"/>
    <cellStyle name="Normal 45 9" xfId="5028" xr:uid="{0922B390-987C-4527-B605-70504B663B05}"/>
    <cellStyle name="Normal 450" xfId="147" xr:uid="{4924B6B5-73BB-4994-AB4C-92DC00C7C663}"/>
    <cellStyle name="Normal 451" xfId="123" xr:uid="{0609C6C2-2893-4E89-8C59-C5D587E83B6F}"/>
    <cellStyle name="Normal 452" xfId="122" xr:uid="{029C03E0-A68D-4579-99D7-A6F215331670}"/>
    <cellStyle name="Normal 453" xfId="120" xr:uid="{5F7D6155-58BB-4D56-8E86-932481B843A9}"/>
    <cellStyle name="Normal 454" xfId="118" xr:uid="{460F1654-C560-4B75-A614-E977A1163AB6}"/>
    <cellStyle name="Normal 455" xfId="115" xr:uid="{82938180-BCC6-49DB-BCCD-AB54CFF519EC}"/>
    <cellStyle name="Normal 456" xfId="113" xr:uid="{E297224F-7F97-4CB3-83D1-DF3D0E8B8E9A}"/>
    <cellStyle name="Normal 457" xfId="111" xr:uid="{A67F89CD-1974-463F-9C16-03152CFDB6E9}"/>
    <cellStyle name="Normal 458" xfId="109" xr:uid="{A2B77687-4756-4A72-9A56-0A837D5C8BE8}"/>
    <cellStyle name="Normal 459" xfId="107" xr:uid="{CF9F3503-7983-449A-82B1-BD8C89F590CC}"/>
    <cellStyle name="Normal 46" xfId="250" xr:uid="{44D791E2-3364-478D-9513-B48E2C98D4BC}"/>
    <cellStyle name="Normal 46 2" xfId="5044" xr:uid="{7A64C2F6-D2A8-4A5F-B467-211B8CE1379E}"/>
    <cellStyle name="Normal 46 2 2" xfId="5045" xr:uid="{C4270A1C-F946-49F2-8257-7261C651FCC2}"/>
    <cellStyle name="Normal 46 3" xfId="5046" xr:uid="{FCEA0708-2BF9-4D1B-8B40-6B628D864526}"/>
    <cellStyle name="Normal 46 3 2" xfId="5047" xr:uid="{2856EEC8-3B16-473E-9BD3-A10A593E44AE}"/>
    <cellStyle name="Normal 46 4" xfId="5048" xr:uid="{F869BC21-84F7-40FC-BB53-652A337DAB18}"/>
    <cellStyle name="Normal 46 4 2" xfId="5049" xr:uid="{021F94C8-A1A6-40CE-95C6-668E069347B2}"/>
    <cellStyle name="Normal 46 5" xfId="5050" xr:uid="{F8B1F1B6-D739-4DD4-A609-C9DF6059D985}"/>
    <cellStyle name="Normal 46 5 2" xfId="5051" xr:uid="{5BBC9908-6DDE-4177-86C1-154E873761F2}"/>
    <cellStyle name="Normal 46 6" xfId="5052" xr:uid="{A31F9D93-4893-4427-A341-1D98B269B4B0}"/>
    <cellStyle name="Normal 46 6 2" xfId="5053" xr:uid="{59428A82-E180-4DC6-81D9-FC71AC8F1638}"/>
    <cellStyle name="Normal 46 7" xfId="5054" xr:uid="{3235C1C2-5896-431A-840E-F3FD6B514E08}"/>
    <cellStyle name="Normal 46 7 2" xfId="5055" xr:uid="{54110915-E780-4585-B91F-2C94185A382A}"/>
    <cellStyle name="Normal 46 8" xfId="5056" xr:uid="{C72C0424-977A-4EB7-93E9-F1B164D969A1}"/>
    <cellStyle name="Normal 460" xfId="105" xr:uid="{51220A60-1FEB-4459-91AE-63DCCC7B7509}"/>
    <cellStyle name="Normal 461" xfId="103" xr:uid="{2CFD150C-1D84-46CC-93F8-B02A0C5C347A}"/>
    <cellStyle name="Normal 462" xfId="101" xr:uid="{2E5DFCA9-1B90-48E8-86F7-EF4DACE0378D}"/>
    <cellStyle name="Normal 463" xfId="6468" xr:uid="{71BB416C-BFFD-443D-BE29-C766C5BA0F81}"/>
    <cellStyle name="Normal 464" xfId="6442" xr:uid="{24413010-E357-4C61-AAE6-90887B97A46A}"/>
    <cellStyle name="Normal 465" xfId="6647" xr:uid="{29D3FB57-FE1E-4490-B44A-C30678D86918}"/>
    <cellStyle name="Normal 466" xfId="6724" xr:uid="{9D3DD9D5-CDE8-4CB9-88C0-6F466B838A2C}"/>
    <cellStyle name="Normal 467" xfId="6710" xr:uid="{9B27CDD5-EA0B-424F-8789-4F77CB581C5D}"/>
    <cellStyle name="Normal 468" xfId="6661" xr:uid="{AFC7942A-746B-4869-A787-FFE50294A58A}"/>
    <cellStyle name="Normal 469" xfId="6762" xr:uid="{6C7F4C13-2958-4D35-8DA7-DD262339CEAC}"/>
    <cellStyle name="Normal 47" xfId="243" xr:uid="{20F6C723-917E-4F38-B18A-76D3D6B86421}"/>
    <cellStyle name="Normal 47 2" xfId="5058" xr:uid="{943D2B9A-39EF-4F27-B903-9A835E44F7E7}"/>
    <cellStyle name="Normal 47 2 2" xfId="5059" xr:uid="{95A92EF3-0E89-4470-A969-0B2EE5205300}"/>
    <cellStyle name="Normal 47 3" xfId="5060" xr:uid="{DC466C96-F9FC-49EF-AC90-A41704899C7D}"/>
    <cellStyle name="Normal 47 3 2" xfId="5061" xr:uid="{9F193D37-86A2-4D86-A591-EF558BB94DF1}"/>
    <cellStyle name="Normal 47 4" xfId="5062" xr:uid="{1BA78CB9-86A5-4D9D-BA69-6B00E660B98D}"/>
    <cellStyle name="Normal 47 4 2" xfId="5063" xr:uid="{C7ADCD81-4593-4B0B-8F3C-217FF42C69EF}"/>
    <cellStyle name="Normal 47 5" xfId="5064" xr:uid="{2D9B1CE2-BF2F-4185-8248-47C485274445}"/>
    <cellStyle name="Normal 47 5 2" xfId="5065" xr:uid="{7A6AC467-D5A8-4D12-AFB4-16860C962323}"/>
    <cellStyle name="Normal 47 6" xfId="5066" xr:uid="{08EBBE39-9441-48F7-BEC2-3370BD4971FF}"/>
    <cellStyle name="Normal 47 6 2" xfId="5067" xr:uid="{668FF437-15EF-4CC7-ABDE-F49F376592F1}"/>
    <cellStyle name="Normal 47 7" xfId="5068" xr:uid="{F478ACDB-354D-4E6A-8B6A-590DD0F0DB62}"/>
    <cellStyle name="Normal 47 7 2" xfId="5069" xr:uid="{797D102E-5B5B-4342-B35D-A381D0AAA457}"/>
    <cellStyle name="Normal 47 8" xfId="5070" xr:uid="{6F4553AC-8616-45D0-9BA0-E809E191734B}"/>
    <cellStyle name="Normal 470" xfId="6715" xr:uid="{95AD5D1D-3320-4AF6-9ED1-ED2D0786F9A0}"/>
    <cellStyle name="Normal 471" xfId="6778" xr:uid="{8B1943D5-46EC-4EEE-934F-EC1981E24AC6}"/>
    <cellStyle name="Normal 472" xfId="6788" xr:uid="{8C32210F-A5B6-491C-BBE8-BAE87AF4766D}"/>
    <cellStyle name="Normal 473" xfId="167" xr:uid="{4B76D5D7-3D49-4736-A9A7-F20C6AC674B5}"/>
    <cellStyle name="Normal 474" xfId="150" xr:uid="{FD8AFB40-EFB3-4546-8E8B-370F44FB6D1A}"/>
    <cellStyle name="Normal 475" xfId="127" xr:uid="{C9E8C45D-0D7C-460E-A9C3-9185F4AB7EF4}"/>
    <cellStyle name="Normal 476" xfId="125" xr:uid="{E1D61CA5-4A2D-47B0-84FF-2AF20A617180}"/>
    <cellStyle name="Normal 477" xfId="124" xr:uid="{FE7F6F01-401E-452A-93DF-F8B2311A591D}"/>
    <cellStyle name="Normal 478" xfId="6797" xr:uid="{5784276D-9F6E-401C-896F-30BC53B90A00}"/>
    <cellStyle name="Normal 479" xfId="121" xr:uid="{1A64269B-58F4-4561-BC66-95848EF011C0}"/>
    <cellStyle name="Normal 48" xfId="5071" xr:uid="{C71055A3-8902-4542-A101-647E71DEFC37}"/>
    <cellStyle name="Normal 48 2" xfId="5072" xr:uid="{5E94E9BF-4D6B-4BB7-8624-DFF59774951A}"/>
    <cellStyle name="Normal 48 2 2" xfId="5073" xr:uid="{77BD0AF0-CCC2-4C2F-9566-30BD55DE7F33}"/>
    <cellStyle name="Normal 48 3" xfId="5074" xr:uid="{02378E2C-EC4A-4BC9-97A7-864838279051}"/>
    <cellStyle name="Normal 48 3 2" xfId="5075" xr:uid="{D8D3F901-FD2F-4267-B47D-7A86AF6D3DA7}"/>
    <cellStyle name="Normal 48 4" xfId="5076" xr:uid="{0FE0E0B4-78AC-4F98-8000-6F8E83AA8059}"/>
    <cellStyle name="Normal 48 4 2" xfId="5077" xr:uid="{CBE2ABA9-F9F5-4410-9687-37E884D4138E}"/>
    <cellStyle name="Normal 48 5" xfId="5078" xr:uid="{009E193A-C3FB-4758-AD5D-2F3D196C1C8D}"/>
    <cellStyle name="Normal 48 5 2" xfId="5079" xr:uid="{353E1875-BB40-4210-81ED-C346BC0D9A7B}"/>
    <cellStyle name="Normal 48 6" xfId="5080" xr:uid="{C91A0A3C-4A3F-45B3-90EE-1CBCF0CEF447}"/>
    <cellStyle name="Normal 48 6 2" xfId="5081" xr:uid="{B11D947B-C28B-46EC-9B48-5E92E7B3E4C2}"/>
    <cellStyle name="Normal 48 7" xfId="5082" xr:uid="{19F7DF6C-59FD-44A4-B6F5-E7B7B1036425}"/>
    <cellStyle name="Normal 48 7 2" xfId="5083" xr:uid="{D756842D-4031-43A9-89CF-9631D5496615}"/>
    <cellStyle name="Normal 48 8" xfId="5084" xr:uid="{63BDCC0F-5296-4756-AEEB-5EA5E1D9E042}"/>
    <cellStyle name="Normal 480" xfId="119" xr:uid="{BE622F13-A629-4BF0-BB96-E32534C686E1}"/>
    <cellStyle name="Normal 481" xfId="117" xr:uid="{5083952D-BC7F-451D-AC60-2D02CC1924CD}"/>
    <cellStyle name="Normal 482" xfId="116" xr:uid="{8FE42B7A-95A1-44A1-A5F3-727F55EDB6D2}"/>
    <cellStyle name="Normal 483" xfId="114" xr:uid="{D22266A2-821C-4F86-805F-19049B5ECE91}"/>
    <cellStyle name="Normal 484" xfId="112" xr:uid="{987AB7A3-7942-4C04-8371-B98262BF52C7}"/>
    <cellStyle name="Normal 485" xfId="110" xr:uid="{0A773528-725B-4A53-BDF4-D62D42D760E4}"/>
    <cellStyle name="Normal 486" xfId="108" xr:uid="{362E2741-D8C1-42A1-BC01-2E60F4CCA226}"/>
    <cellStyle name="Normal 487" xfId="6766" xr:uid="{6543E028-4DD0-48AF-A0B9-EBF707680284}"/>
    <cellStyle name="Normal 488" xfId="106" xr:uid="{A29C74C4-9C51-4729-BDAF-F4789A9E8675}"/>
    <cellStyle name="Normal 489" xfId="104" xr:uid="{BFB9C659-8366-4896-8BE2-906D3B66CD2B}"/>
    <cellStyle name="Normal 49" xfId="5085" xr:uid="{5541F8CA-F276-4CB4-B60E-2EE92B0FCEE3}"/>
    <cellStyle name="Normal 49 2" xfId="5086" xr:uid="{D32FEA7E-9615-4B01-8096-639189E7C417}"/>
    <cellStyle name="Normal 49 2 2" xfId="5087" xr:uid="{7CA47B00-B64E-46D2-BE47-76F911D48F32}"/>
    <cellStyle name="Normal 49 3" xfId="5088" xr:uid="{77EDA08F-A149-4679-889E-B2C864FBF2A1}"/>
    <cellStyle name="Normal 49 3 2" xfId="5089" xr:uid="{BC63B8B5-6854-44BD-91E5-9F3EAFF43242}"/>
    <cellStyle name="Normal 49 4" xfId="5090" xr:uid="{83D7B147-C043-478C-9548-EDD0D476434B}"/>
    <cellStyle name="Normal 49 4 2" xfId="5091" xr:uid="{A310AC6C-3B09-4385-84C5-DF1A8BAAD407}"/>
    <cellStyle name="Normal 49 5" xfId="5092" xr:uid="{AA28F369-F27D-40DB-9B1D-CCDB7A3D2D85}"/>
    <cellStyle name="Normal 49 5 2" xfId="5093" xr:uid="{F1C87F37-D0BF-4D17-A7AC-1A0BC380F8B4}"/>
    <cellStyle name="Normal 49 6" xfId="5094" xr:uid="{F69D43CA-AF4A-4732-9BE6-FEF0049DCDC4}"/>
    <cellStyle name="Normal 49 6 2" xfId="5095" xr:uid="{E9CF3E35-9087-4735-AEA8-BCFB8867C856}"/>
    <cellStyle name="Normal 49 7" xfId="5096" xr:uid="{AF6ADE05-0ADD-4B35-BC53-7618F698485C}"/>
    <cellStyle name="Normal 49 7 2" xfId="5097" xr:uid="{A094F270-B7B6-46BC-BCB5-9C14BA7F80A6}"/>
    <cellStyle name="Normal 49 8" xfId="5098" xr:uid="{EAAC5A85-2474-44C6-A277-D6A064CE05B6}"/>
    <cellStyle name="Normal 490" xfId="102" xr:uid="{849C53EB-DD7D-47E4-92E5-22FF6EE71B96}"/>
    <cellStyle name="Normal 491" xfId="99" xr:uid="{989B5A9A-F86E-4C0A-BCD7-C4EA7FCAE2FD}"/>
    <cellStyle name="Normal 492" xfId="184" xr:uid="{8680B0F3-7779-485C-B1C2-7616358245BC}"/>
    <cellStyle name="Normal 493" xfId="186" xr:uid="{09CC5AD8-18ED-4603-B631-B1EE57F4DE82}"/>
    <cellStyle name="Normal 494" xfId="189" xr:uid="{E3732F3C-E6AC-4FCD-A8DB-361F2732B4FA}"/>
    <cellStyle name="Normal 495" xfId="6798" xr:uid="{0820281F-250D-4928-9AEF-93AD6C02E91D}"/>
    <cellStyle name="Normal 496" xfId="6829" xr:uid="{6DF43996-9EF2-4AD4-8F43-8176C005C1D7}"/>
    <cellStyle name="Normal 497" xfId="6801" xr:uid="{362D720A-DE97-43DC-9691-DBD6B52C046F}"/>
    <cellStyle name="Normal 498" xfId="6824" xr:uid="{33E9851E-DC0E-4628-A0D6-2FE4EF3CA898}"/>
    <cellStyle name="Normal 499" xfId="6809" xr:uid="{A780BFC9-0C78-4C4B-9F8A-F869C08735AF}"/>
    <cellStyle name="Normal 5" xfId="94" xr:uid="{AB14272F-8BD7-423D-A212-EF00EC5B2ADA}"/>
    <cellStyle name="Normal 5 2" xfId="87" xr:uid="{D8A08302-5E75-4975-ACB7-81FB0A4AD583}"/>
    <cellStyle name="Normal 5 2 2" xfId="5100" xr:uid="{AAEA5508-F7EF-41C9-BFEC-E4ED008156CF}"/>
    <cellStyle name="Normal 5 3" xfId="324" xr:uid="{C80816C8-8D17-4D7E-801D-2550CE677F40}"/>
    <cellStyle name="Normal 5 4" xfId="373" xr:uid="{5D7673FC-2CAE-4ABD-B487-D95B96C85A93}"/>
    <cellStyle name="Normal 50" xfId="5101" xr:uid="{B54F45BB-EBD0-4F13-8A1E-F5F0ED9CBB72}"/>
    <cellStyle name="Normal 500" xfId="6835" xr:uid="{E59E1FE5-69ED-4F1D-9AD2-9730431A5B39}"/>
    <cellStyle name="Normal 501" xfId="6813" xr:uid="{A4329A72-F98C-4C1B-B75A-4ADAB253B875}"/>
    <cellStyle name="Normal 502" xfId="6823" xr:uid="{A12060FA-54B6-4783-81E7-F291D28288E8}"/>
    <cellStyle name="Normal 503" xfId="6800" xr:uid="{A5758D00-E7BC-429F-B424-E8102699776D}"/>
    <cellStyle name="Normal 504" xfId="6828" xr:uid="{0EE97338-6BDD-491D-9B55-5AAAD4B6E322}"/>
    <cellStyle name="Normal 505" xfId="6853" xr:uid="{80C1A357-8DC5-4AAE-9764-9379BB32F8C3}"/>
    <cellStyle name="Normal 506" xfId="6855" xr:uid="{4FBDDED4-13A5-4BCE-85F8-1AD0A64C12D1}"/>
    <cellStyle name="Normal 507" xfId="6873" xr:uid="{869AE500-9CE6-49F4-8A2D-7AC7421636B0}"/>
    <cellStyle name="Normal 508" xfId="6875" xr:uid="{0767067A-85D4-4EC0-99DC-7F3F8838A199}"/>
    <cellStyle name="Normal 509" xfId="6865" xr:uid="{12E6AF5E-5260-4B72-96B5-51A207E556BC}"/>
    <cellStyle name="Normal 51" xfId="5102" xr:uid="{D3737E28-1B4C-4A67-9E75-C2451AC2C4B4}"/>
    <cellStyle name="Normal 510" xfId="6850" xr:uid="{102DEF06-511E-43C7-82AD-42B440720C8E}"/>
    <cellStyle name="Normal 511" xfId="6849" xr:uid="{F928F044-87D4-4624-BE8F-5913ADE8EE7B}"/>
    <cellStyle name="Normal 512" xfId="6805" xr:uid="{0A6D64E1-31C5-45CE-A321-201FFCD6A5CF}"/>
    <cellStyle name="Normal 513" xfId="6883" xr:uid="{B6ACAC38-42E0-40FC-BE1B-3AA4549E43C8}"/>
    <cellStyle name="Normal 514" xfId="6874" xr:uid="{F3C110AD-EB1B-4FE7-9F95-56C2085A0FDF}"/>
    <cellStyle name="Normal 515" xfId="6893" xr:uid="{97DD506D-9CED-45E9-B91A-97284C870BC2}"/>
    <cellStyle name="Normal 516" xfId="6899" xr:uid="{80E2FABE-73A8-454B-8AF2-06943D0BADD0}"/>
    <cellStyle name="Normal 52" xfId="5103" xr:uid="{7A4EB0DF-8D53-4AEE-9EA1-67C8CCFA5397}"/>
    <cellStyle name="Normal 53" xfId="5104" xr:uid="{8C507D48-712F-4A97-AB92-1A104162A659}"/>
    <cellStyle name="Normal 54" xfId="5105" xr:uid="{2E565D45-94B4-47BB-B746-09437EA4C263}"/>
    <cellStyle name="Normal 55" xfId="5106" xr:uid="{964BDA0C-5649-4615-8BAF-D83B6CA671E2}"/>
    <cellStyle name="Normal 56" xfId="177" xr:uid="{87AE569A-21FC-4171-AEE2-59274A05A710}"/>
    <cellStyle name="Normal 56 2" xfId="5107" xr:uid="{D45BA1DA-7CF4-40D2-A346-B28EEC50E398}"/>
    <cellStyle name="Normal 57" xfId="249" xr:uid="{91AA106C-5AAB-48CD-BE96-CEF34C1140BE}"/>
    <cellStyle name="Normal 57 2" xfId="5108" xr:uid="{CC6A1FC1-0A39-46EA-A151-28E329B9BA3F}"/>
    <cellStyle name="Normal 58" xfId="137" xr:uid="{74D482F9-F009-43DD-BB6C-C01C34B7C18A}"/>
    <cellStyle name="Normal 58 2" xfId="352" xr:uid="{780B53E4-45A5-4E60-BE53-CD18529E7C5F}"/>
    <cellStyle name="Normal 58 3" xfId="5109" xr:uid="{3D44216A-4174-45EC-9622-DB227987A7EB}"/>
    <cellStyle name="Normal 59" xfId="142" xr:uid="{60BCED2A-0AC5-499D-BFDA-B147E2A9A3C3}"/>
    <cellStyle name="Normal 59 2" xfId="5110" xr:uid="{FAB3ACF8-72F9-44F5-A79A-43AB7837843C}"/>
    <cellStyle name="Normal 6" xfId="3" xr:uid="{0D1646B1-098F-42F5-9934-F397064C54BB}"/>
    <cellStyle name="Normal 6 10" xfId="5111" xr:uid="{98D3DD37-4051-462F-8DF4-EA246577B10A}"/>
    <cellStyle name="Normal 6 10 2" xfId="5112" xr:uid="{D695DD2B-70A5-489C-9DAB-C4865D28ED0D}"/>
    <cellStyle name="Normal 6 11" xfId="5113" xr:uid="{AAD97886-53E6-4231-87C7-8AD74BC4CE73}"/>
    <cellStyle name="Normal 6 11 2" xfId="5114" xr:uid="{E3473CB7-D9CC-42CD-B4D3-FE8A2D505D33}"/>
    <cellStyle name="Normal 6 2" xfId="279" xr:uid="{9C866517-0137-44EA-AF36-62B9FBE299EC}"/>
    <cellStyle name="Normal 6 3" xfId="294" xr:uid="{F032528E-0354-4214-AF38-D5F374B20794}"/>
    <cellStyle name="Normal 6 3 2" xfId="5115" xr:uid="{1D337031-22BA-4F98-9FAE-3816E0376730}"/>
    <cellStyle name="Normal 6 4" xfId="5116" xr:uid="{D1D723BA-4626-4EA6-BF0E-97A0F2181DF8}"/>
    <cellStyle name="Normal 6 4 2" xfId="5117" xr:uid="{D551836E-7BA9-4B95-B5D3-C16A5DB4185A}"/>
    <cellStyle name="Normal 6 4 2 2" xfId="5118" xr:uid="{F0311EF9-AE3E-4EEC-8E0C-1B4A010578D3}"/>
    <cellStyle name="Normal 6 4 3" xfId="5119" xr:uid="{E8C66D99-0B6E-4140-8B6A-126D6581EEE6}"/>
    <cellStyle name="Normal 6 4 3 2" xfId="5120" xr:uid="{6270DC01-696B-4E32-9517-A615477E905E}"/>
    <cellStyle name="Normal 6 4 4" xfId="5121" xr:uid="{0002D5B1-DBC4-4416-B7FB-A4EF622B653B}"/>
    <cellStyle name="Normal 6 4 4 2" xfId="5122" xr:uid="{DACF1CA0-5563-487C-AEF3-FD0CD47C8EE7}"/>
    <cellStyle name="Normal 6 4 5" xfId="5123" xr:uid="{64F5533F-AE20-4B4F-BB78-7CB6267B82BD}"/>
    <cellStyle name="Normal 6 4 5 2" xfId="5124" xr:uid="{687121CA-36B5-4A45-85F3-9AD3E94A9855}"/>
    <cellStyle name="Normal 6 4 6" xfId="5125" xr:uid="{BF76D8C6-A58B-4A26-9CF3-C9D6EC362426}"/>
    <cellStyle name="Normal 6 4 6 2" xfId="5126" xr:uid="{B484D1F8-D476-4B9F-9E3A-8C9DFECBE69C}"/>
    <cellStyle name="Normal 6 4 7" xfId="5127" xr:uid="{4F3764D8-2EE2-45B3-A248-52FBFA9157CF}"/>
    <cellStyle name="Normal 6 4 7 2" xfId="5128" xr:uid="{085F7B61-B10B-41ED-9BAD-8AB5FA164E11}"/>
    <cellStyle name="Normal 6 4 8" xfId="5129" xr:uid="{E8928837-0A90-426C-8EBA-B1F0A8DCF65E}"/>
    <cellStyle name="Normal 6 4 8 2" xfId="5130" xr:uid="{EAAD8DBC-DD94-4562-8825-1EF62CC4F2BF}"/>
    <cellStyle name="Normal 6 4 9" xfId="5131" xr:uid="{4DC0BB05-B1B5-4497-AD22-BAE9E3D80385}"/>
    <cellStyle name="Normal 6 5" xfId="5132" xr:uid="{40FFC22F-E0A7-49E4-8814-06DC0C551550}"/>
    <cellStyle name="Normal 6 5 2" xfId="5133" xr:uid="{0D7DC738-009B-427B-A619-77275991C478}"/>
    <cellStyle name="Normal 6 5 2 2" xfId="5134" xr:uid="{AE577EBD-74C3-4C9F-9BE9-8F1155B2DB0B}"/>
    <cellStyle name="Normal 6 5 3" xfId="5135" xr:uid="{B9714BE7-25B8-431F-B637-C0EFCB1E7E66}"/>
    <cellStyle name="Normal 6 6" xfId="5136" xr:uid="{4E37F2B3-AB54-4471-A661-C4297D5943B1}"/>
    <cellStyle name="Normal 6 6 2" xfId="5137" xr:uid="{FFDE4B00-09A2-4AD2-A4A0-39C8C5CB3A3D}"/>
    <cellStyle name="Normal 6 7" xfId="5138" xr:uid="{A8CB0132-60EE-41EA-B3C2-FCC66E1635CB}"/>
    <cellStyle name="Normal 6 7 2" xfId="5139" xr:uid="{01C6DD17-28CE-4EE9-A863-6F79286E7AEC}"/>
    <cellStyle name="Normal 6 8" xfId="5140" xr:uid="{53133625-F177-4DFC-BC27-F4D20AB85514}"/>
    <cellStyle name="Normal 6 8 2" xfId="5141" xr:uid="{B5B5EF6E-28E3-417D-BE8B-404421EDAB2F}"/>
    <cellStyle name="Normal 6 9" xfId="5142" xr:uid="{EA3A16A0-B1A2-4438-BE82-A13DCCAAC8E4}"/>
    <cellStyle name="Normal 6 9 2" xfId="5143" xr:uid="{BE20CB55-F722-4906-9C0C-DD546512DA7D}"/>
    <cellStyle name="Normal 60" xfId="154" xr:uid="{5EC1680D-937D-42C5-961C-73836971BBBD}"/>
    <cellStyle name="Normal 60 2" xfId="5144" xr:uid="{7581DAE0-40D6-475A-87A7-61E78844C42F}"/>
    <cellStyle name="Normal 61" xfId="133" xr:uid="{F51BCDF7-CEF8-435B-B07F-63E6C0110923}"/>
    <cellStyle name="Normal 61 2" xfId="265" xr:uid="{C8D4F520-C169-44FF-8C5E-452DB1473BF1}"/>
    <cellStyle name="Normal 61 3" xfId="5145" xr:uid="{9BC7EB20-EDCD-4795-B263-1DA8CC6ED68C}"/>
    <cellStyle name="Normal 62" xfId="5146" xr:uid="{A69D30CE-27B8-40F2-811B-EDB16C608541}"/>
    <cellStyle name="Normal 63" xfId="175" xr:uid="{685615A5-69FA-4ECD-90BB-6FEFADB0B85E}"/>
    <cellStyle name="Normal 63 2" xfId="5147" xr:uid="{94904199-E6F5-43EC-B17B-3791779A0A6A}"/>
    <cellStyle name="Normal 64" xfId="148" xr:uid="{93F2B047-3A01-4C0F-A74E-F1662ED2D6A5}"/>
    <cellStyle name="Normal 64 2" xfId="277" xr:uid="{65715424-114A-4009-89EC-48D360E5A18F}"/>
    <cellStyle name="Normal 64 3" xfId="5148" xr:uid="{4CE56A8A-99BF-460D-B0DC-CD1634B9E62C}"/>
    <cellStyle name="Normal 65" xfId="5149" xr:uid="{8F0AF202-A15F-400F-AD95-00CFB4C86389}"/>
    <cellStyle name="Normal 66" xfId="5150" xr:uid="{D5723F7B-636C-4A10-9751-03F2BEB9A137}"/>
    <cellStyle name="Normal 67" xfId="132" xr:uid="{8689E87F-CB16-43BE-8300-7A3F2F021839}"/>
    <cellStyle name="Normal 67 2" xfId="5151" xr:uid="{29969B3F-248B-430D-806A-FBB010B1FCC6}"/>
    <cellStyle name="Normal 68" xfId="5152" xr:uid="{11FF2449-47F1-4969-9FBA-CB6F22732553}"/>
    <cellStyle name="Normal 69" xfId="232" xr:uid="{B9EAC961-A036-4750-BBE8-9ED1738BE1E8}"/>
    <cellStyle name="Normal 69 2" xfId="5153" xr:uid="{EA93D62B-3B80-4E0F-9264-FD704274ED08}"/>
    <cellStyle name="Normal 7" xfId="280" xr:uid="{7E6488D5-2ED5-4450-9643-069439026B1B}"/>
    <cellStyle name="Normal 7 10" xfId="5154" xr:uid="{59108ED3-72F7-4741-8D35-998DCAE1571A}"/>
    <cellStyle name="Normal 7 10 2" xfId="5155" xr:uid="{5A246174-1E46-4E00-8D22-0341EA2015AF}"/>
    <cellStyle name="Normal 7 2" xfId="335" xr:uid="{CE56BDCF-89AD-432D-A2CE-020AF41A071C}"/>
    <cellStyle name="Normal 7 2 2" xfId="255" xr:uid="{4B73BFE3-C720-44D7-B2FD-A6173AFDE356}"/>
    <cellStyle name="Normal 7 2 3" xfId="5156" xr:uid="{B6E75173-38D7-4259-9F00-EB99C13BE32A}"/>
    <cellStyle name="Normal 7 3" xfId="5157" xr:uid="{AF22A87F-1D53-456A-B797-0EC00F5A08D5}"/>
    <cellStyle name="Normal 7 3 2" xfId="5158" xr:uid="{60E662D2-8297-4609-B40B-D15FBDE5772E}"/>
    <cellStyle name="Normal 7 3 2 2" xfId="5159" xr:uid="{862F70B2-72FF-4C2B-8DD0-A66A2274424C}"/>
    <cellStyle name="Normal 7 3 3" xfId="5160" xr:uid="{FAE7F785-C675-44BD-A9D8-75825FE348B8}"/>
    <cellStyle name="Normal 7 3 3 2" xfId="5161" xr:uid="{FA32FF9E-8FF9-4EB5-8061-9FEA9D6159E5}"/>
    <cellStyle name="Normal 7 3 4" xfId="5162" xr:uid="{7F3FF0A7-F7F3-4F7B-AEC0-6D3043CDB5E0}"/>
    <cellStyle name="Normal 7 3 4 2" xfId="5163" xr:uid="{338B4FA9-FD3F-4891-9EB7-C5360F97B566}"/>
    <cellStyle name="Normal 7 3 5" xfId="5164" xr:uid="{70AA83CC-9AB2-42BE-BB53-8D046E5646E3}"/>
    <cellStyle name="Normal 7 3 5 2" xfId="5165" xr:uid="{95FAD90B-5485-4F69-A10A-0A7C08A9F78C}"/>
    <cellStyle name="Normal 7 3 6" xfId="5166" xr:uid="{84AEA56B-692F-4F89-816E-4D05DC9D4E84}"/>
    <cellStyle name="Normal 7 3 6 2" xfId="5167" xr:uid="{B09C392E-D0DB-46E9-8D50-3425114C7397}"/>
    <cellStyle name="Normal 7 3 7" xfId="5168" xr:uid="{99F38034-7105-4EDD-8C05-FC2FF8F69DB8}"/>
    <cellStyle name="Normal 7 3 7 2" xfId="5169" xr:uid="{7921FF45-069A-4707-B0D6-7C316FAC7BD7}"/>
    <cellStyle name="Normal 7 3 8" xfId="5170" xr:uid="{47F9D313-BE5F-4E85-93E1-B98CCEBBF1CF}"/>
    <cellStyle name="Normal 7 3 8 2" xfId="5171" xr:uid="{1BEB324E-2EFD-4E36-9B15-283AEEAA6E16}"/>
    <cellStyle name="Normal 7 3 9" xfId="5172" xr:uid="{ED4E93E1-3A30-4FF7-9514-BE70B2EC1B56}"/>
    <cellStyle name="Normal 7 4" xfId="5173" xr:uid="{EFD564FE-F7E8-42A3-8F84-AB1E022AB27B}"/>
    <cellStyle name="Normal 7 4 2" xfId="5174" xr:uid="{AF9D03E9-FEF5-4E1A-94A4-D070311B71EB}"/>
    <cellStyle name="Normal 7 4 2 2" xfId="5175" xr:uid="{519A1FBD-9A41-408C-B9E2-AAB4D5A34081}"/>
    <cellStyle name="Normal 7 4 3" xfId="5176" xr:uid="{81A462AB-246C-4BF0-8CCB-175291DECEE2}"/>
    <cellStyle name="Normal 7 5" xfId="5177" xr:uid="{B2607E41-69C6-41A5-B29F-94E55CE31497}"/>
    <cellStyle name="Normal 7 5 2" xfId="5178" xr:uid="{8C7A67DD-0A23-4467-9A7C-7359305C111B}"/>
    <cellStyle name="Normal 7 6" xfId="5179" xr:uid="{F8252A07-8D72-4EE1-9034-1F535AD8DE6B}"/>
    <cellStyle name="Normal 7 6 2" xfId="5180" xr:uid="{3409E280-9B66-48D5-BACF-63DEEF41A922}"/>
    <cellStyle name="Normal 7 7" xfId="5181" xr:uid="{71B48A7D-D1A7-4478-9BB6-2967E2759D53}"/>
    <cellStyle name="Normal 7 7 2" xfId="5182" xr:uid="{23CA3FE1-7D4B-478F-BFE3-0CF0AB5BC1BB}"/>
    <cellStyle name="Normal 7 8" xfId="5183" xr:uid="{FA361E73-3D13-48A0-B30C-3F9049B003DF}"/>
    <cellStyle name="Normal 7 8 2" xfId="5184" xr:uid="{1CFF1799-EC23-4AA3-B192-31969EB7F0D2}"/>
    <cellStyle name="Normal 7 9" xfId="5185" xr:uid="{053423F2-DFC3-4A14-A151-3B5D0FC68E87}"/>
    <cellStyle name="Normal 7 9 2" xfId="5186" xr:uid="{C5390388-029C-4992-A53A-081C7E0A42A0}"/>
    <cellStyle name="Normal 70" xfId="5187" xr:uid="{CB0F7C40-049D-44FE-B610-C09C1CA08B4C}"/>
    <cellStyle name="Normal 71" xfId="149" xr:uid="{08A5A25A-E7CB-41F7-AE97-3D4B50615D86}"/>
    <cellStyle name="Normal 71 2" xfId="5188" xr:uid="{506E9EC3-A771-458D-B07D-B0251A666132}"/>
    <cellStyle name="Normal 72" xfId="5189" xr:uid="{78B9B376-0409-4441-A8E6-C4833C618CB9}"/>
    <cellStyle name="Normal 73" xfId="144" xr:uid="{64189AC8-81A6-4450-9BBA-074E15E18460}"/>
    <cellStyle name="Normal 73 2" xfId="5190" xr:uid="{EF355579-57AF-48BE-8C1B-D34931A44E3D}"/>
    <cellStyle name="Normal 74" xfId="248" xr:uid="{1776C4E5-DDF6-4E79-BE8C-ACCF2AD73E30}"/>
    <cellStyle name="Normal 74 2" xfId="5191" xr:uid="{57830109-5120-4C73-9F42-F7AAE3ECBC27}"/>
    <cellStyle name="Normal 75" xfId="5192" xr:uid="{BE6FB25B-332F-4649-AB3A-200E882CE008}"/>
    <cellStyle name="Normal 76" xfId="5193" xr:uid="{C3618745-FAC8-41CA-9EC3-A7C74C3DEFB1}"/>
    <cellStyle name="Normal 77" xfId="219" xr:uid="{8B69D62A-B8E0-457B-A5D1-807364916AA4}"/>
    <cellStyle name="Normal 77 2" xfId="5194" xr:uid="{F48D4CA1-DA3D-4253-A071-C03C91A38FCA}"/>
    <cellStyle name="Normal 78" xfId="241" xr:uid="{CF3E84B9-9C02-4E59-87C8-969A42AE42C2}"/>
    <cellStyle name="Normal 78 2" xfId="5195" xr:uid="{D25FD731-A745-495F-BF55-DCB2710A0ED4}"/>
    <cellStyle name="Normal 79" xfId="5196" xr:uid="{623707C2-2393-4D91-9125-A5EBF7A42ED1}"/>
    <cellStyle name="Normal 8" xfId="283" xr:uid="{AC8058D5-641B-4025-A2B7-D33E1387ABA6}"/>
    <cellStyle name="Normal 8 10" xfId="5197" xr:uid="{67F78FFC-3610-4253-9B7E-64822B5F53B4}"/>
    <cellStyle name="Normal 8 10 2" xfId="5198" xr:uid="{09DBA2B7-7E60-4C08-8F7B-2627F455A14D}"/>
    <cellStyle name="Normal 8 11" xfId="5199" xr:uid="{481D0058-230B-4A9F-8B7C-9EE00087427E}"/>
    <cellStyle name="Normal 8 11 2" xfId="5200" xr:uid="{C0C83B48-DBB3-42BF-BBA7-9C7DD46135B7}"/>
    <cellStyle name="Normal 8 12" xfId="5201" xr:uid="{5138D355-66B6-4837-BD72-20AF730B194D}"/>
    <cellStyle name="Normal 8 2" xfId="5202" xr:uid="{1B7A7270-0350-42DE-907A-3C4A7A4896C6}"/>
    <cellStyle name="Normal 8 2 10" xfId="5203" xr:uid="{973CD86A-B4F0-4A0F-ADF2-4D79F1F7F79E}"/>
    <cellStyle name="Normal 8 2 10 2" xfId="5204" xr:uid="{574FA565-D6A9-4CBE-A9A3-1C7DEE00EB07}"/>
    <cellStyle name="Normal 8 2 11" xfId="5205" xr:uid="{5014D9DD-74B6-4543-8AC5-C9F4DB37A922}"/>
    <cellStyle name="Normal 8 2 11 2" xfId="5206" xr:uid="{3F9C2D7B-4090-4366-979D-BE0F26E2BA43}"/>
    <cellStyle name="Normal 8 2 12" xfId="5207" xr:uid="{F8D891D9-D2CF-407A-80AB-8E63FB4DB6B7}"/>
    <cellStyle name="Normal 8 2 2" xfId="192" xr:uid="{84241675-FA1D-4AB2-AEB2-9E0B136D8165}"/>
    <cellStyle name="Normal 8 2 2 2" xfId="5208" xr:uid="{78D055ED-FFE5-4222-AED3-C186E7A85B7B}"/>
    <cellStyle name="Normal 8 2 2 2 2" xfId="5209" xr:uid="{5C1B766C-A304-44CA-8E10-D796BB6DB673}"/>
    <cellStyle name="Normal 8 2 2 2 2 2" xfId="5210" xr:uid="{F5851F08-FDD9-4AFF-83C6-89A5F7141EB9}"/>
    <cellStyle name="Normal 8 2 2 2 3" xfId="5211" xr:uid="{CDE45F65-DB28-4FBE-B6B4-25B1C8BF7B3F}"/>
    <cellStyle name="Normal 8 2 2 3" xfId="5212" xr:uid="{928C6504-7D2C-47F5-8E88-C76A43E5CAED}"/>
    <cellStyle name="Normal 8 2 2 3 2" xfId="5213" xr:uid="{3EC22553-E56E-41D7-B5F6-5592B7F239EB}"/>
    <cellStyle name="Normal 8 2 2 4" xfId="5214" xr:uid="{87476B90-7482-42C0-98CC-3215E3E3BE98}"/>
    <cellStyle name="Normal 8 2 3" xfId="5215" xr:uid="{3C0F1A06-B4A8-425B-B99B-5E455521430A}"/>
    <cellStyle name="Normal 8 2 3 2" xfId="5216" xr:uid="{0F033288-69FB-431F-8BF3-8DA60DCC9BBA}"/>
    <cellStyle name="Normal 8 2 3 2 2" xfId="5217" xr:uid="{BC921332-4CA9-442E-9020-730F90751466}"/>
    <cellStyle name="Normal 8 2 3 3" xfId="5218" xr:uid="{20024FA3-2B9D-422F-B4E6-D47DE66F6C85}"/>
    <cellStyle name="Normal 8 2 4" xfId="5219" xr:uid="{99308B21-02CD-4F47-9514-1F752A6D49CC}"/>
    <cellStyle name="Normal 8 2 4 2" xfId="5220" xr:uid="{0097ED0E-A134-4881-B90C-EB82E4F5CA5E}"/>
    <cellStyle name="Normal 8 2 4 2 2" xfId="5221" xr:uid="{DFC4B2C9-19F8-43C3-AA11-89EFC8D4EFD7}"/>
    <cellStyle name="Normal 8 2 4 3" xfId="5222" xr:uid="{78CFC55D-E18A-4492-A305-73F28CBA7371}"/>
    <cellStyle name="Normal 8 2 5" xfId="5223" xr:uid="{D2D88EEA-8359-43B7-AC91-0B46DA14921F}"/>
    <cellStyle name="Normal 8 2 5 2" xfId="5224" xr:uid="{0D3FF345-0E62-4D0E-849C-DB00CFC9957F}"/>
    <cellStyle name="Normal 8 2 6" xfId="5225" xr:uid="{04D70FE0-0984-4DE2-930B-97BAAB58C0F7}"/>
    <cellStyle name="Normal 8 2 6 2" xfId="5226" xr:uid="{E6E652A1-C094-4A08-83EA-1494F8AE117E}"/>
    <cellStyle name="Normal 8 2 7" xfId="5227" xr:uid="{CA77034D-AF7B-482F-949A-4853307C5D40}"/>
    <cellStyle name="Normal 8 2 7 2" xfId="5228" xr:uid="{1A6459CC-48A3-4D57-B95B-80BC5FA7E0A5}"/>
    <cellStyle name="Normal 8 2 8" xfId="5229" xr:uid="{71466C88-DD6F-47EA-89F4-0EF7C0374D20}"/>
    <cellStyle name="Normal 8 2 8 2" xfId="5230" xr:uid="{616B7A4B-DBF9-4F38-A054-8B3DB251C0DB}"/>
    <cellStyle name="Normal 8 2 9" xfId="5231" xr:uid="{F9B8C6F6-3F13-446A-BD82-3C66F0F2F603}"/>
    <cellStyle name="Normal 8 2 9 2" xfId="5232" xr:uid="{47053E10-ED39-498E-AFF9-FD2FDDA92B2F}"/>
    <cellStyle name="Normal 8 3" xfId="5233" xr:uid="{E43B66E5-DB3C-4222-BB7D-73DFCEBA826D}"/>
    <cellStyle name="Normal 8 3 2" xfId="5234" xr:uid="{B628F496-3961-4189-9364-2E5995079A86}"/>
    <cellStyle name="Normal 8 3 2 2" xfId="5235" xr:uid="{B89491B4-1CB0-4D09-8E35-232FC412706E}"/>
    <cellStyle name="Normal 8 3 3" xfId="5236" xr:uid="{4FE1D53B-F593-4CD2-8F01-BD042897E389}"/>
    <cellStyle name="Normal 8 4" xfId="5237" xr:uid="{A535EA8C-82F1-411A-B9B4-1E9D6CBCCDF9}"/>
    <cellStyle name="Normal 8 4 2" xfId="5238" xr:uid="{2E199246-43B7-41F8-8FEB-216E7EF6FB0C}"/>
    <cellStyle name="Normal 8 4 2 2" xfId="5239" xr:uid="{C7FD72CC-A0D0-499A-A823-D8AE6F7C881D}"/>
    <cellStyle name="Normal 8 4 3" xfId="5240" xr:uid="{F0009468-A210-42F0-8380-39F974B25F2D}"/>
    <cellStyle name="Normal 8 5" xfId="5241" xr:uid="{274BA619-94CA-4293-84CF-46D7DC10ECF1}"/>
    <cellStyle name="Normal 8 5 2" xfId="5242" xr:uid="{E080B87A-C7FB-45E6-A0B5-C7BDCE96B333}"/>
    <cellStyle name="Normal 8 6" xfId="5243" xr:uid="{61765E11-434F-40EF-BCD6-4AD664372E56}"/>
    <cellStyle name="Normal 8 6 2" xfId="5244" xr:uid="{D4737F63-E2CC-4731-8F6E-CF928FB64C8F}"/>
    <cellStyle name="Normal 8 7" xfId="5245" xr:uid="{B1A79934-A414-4542-A473-1558A8F60D1A}"/>
    <cellStyle name="Normal 8 7 2" xfId="5246" xr:uid="{22271159-3B0A-4902-9968-2978631EC312}"/>
    <cellStyle name="Normal 8 8" xfId="5247" xr:uid="{AE94883F-E501-4CA2-A331-B8313A81E848}"/>
    <cellStyle name="Normal 8 8 2" xfId="5248" xr:uid="{5D08BA4D-8C2C-4855-BE60-DD078FE5ACD4}"/>
    <cellStyle name="Normal 8 9" xfId="5249" xr:uid="{2CE0DB0A-A71E-4E85-B6CA-63BE859DCFDF}"/>
    <cellStyle name="Normal 8 9 2" xfId="5250" xr:uid="{B41CB08E-36B1-47ED-AFE6-92551785623A}"/>
    <cellStyle name="Normal 80" xfId="5251" xr:uid="{4EA56F8F-0AA9-4E44-B9D1-91A7DE45C195}"/>
    <cellStyle name="Normal 81" xfId="236" xr:uid="{34CC7E55-5207-4D1F-99C5-EB0A72D4216E}"/>
    <cellStyle name="Normal 81 2" xfId="5252" xr:uid="{0EE65DAF-F8D6-4471-81E7-08A5BDA9BA29}"/>
    <cellStyle name="Normal 82" xfId="235" xr:uid="{71AEBA28-83F4-4EC4-AC66-403E1975DD0C}"/>
    <cellStyle name="Normal 82 2" xfId="5253" xr:uid="{84465790-F7DF-4835-B75B-846CB622E166}"/>
    <cellStyle name="Normal 83" xfId="146" xr:uid="{EF6E0DB2-9165-48D2-8EEB-CA5681D2855B}"/>
    <cellStyle name="Normal 83 2" xfId="5254" xr:uid="{B305467C-2A81-4C6C-9791-F03B632166BD}"/>
    <cellStyle name="Normal 84" xfId="140" xr:uid="{F3017E84-AAE6-4607-88B4-235983E9E18A}"/>
    <cellStyle name="Normal 84 2" xfId="5255" xr:uid="{BEA3989F-ACB8-4B26-A7BA-D80D78AB4EBA}"/>
    <cellStyle name="Normal 85" xfId="5256" xr:uid="{4E9B2DDA-4101-46DD-9600-3FC803A66CDE}"/>
    <cellStyle name="Normal 86" xfId="166" xr:uid="{F4083A23-6649-4DC1-AB87-3E93306CA614}"/>
    <cellStyle name="Normal 86 2" xfId="5257" xr:uid="{EA4ABB47-2BA7-4BE9-B91E-8D87D2E2E101}"/>
    <cellStyle name="Normal 87" xfId="239" xr:uid="{9DA906EC-5E4D-4EED-8974-CA8EA5B34C68}"/>
    <cellStyle name="Normal 87 2" xfId="5258" xr:uid="{ABCE5EF4-FBD9-44B1-8C27-D0F79185AABE}"/>
    <cellStyle name="Normal 88" xfId="5259" xr:uid="{63446019-0D0C-4995-BF73-532E063D4778}"/>
    <cellStyle name="Normal 89" xfId="164" xr:uid="{6880B944-FC56-45AE-9F61-164E7BEB9DC5}"/>
    <cellStyle name="Normal 89 2" xfId="5260" xr:uid="{3F995A1B-0BD0-428F-A79E-3F61D4B52381}"/>
    <cellStyle name="Normal 9" xfId="304" xr:uid="{1FEE6D81-EE4F-4946-88F5-087EC012C090}"/>
    <cellStyle name="Normal 9 10" xfId="5261" xr:uid="{88914144-E942-42AA-BDCA-C33A6A989506}"/>
    <cellStyle name="Normal 9 10 2" xfId="5262" xr:uid="{F4B41A46-28A9-4287-8DDE-ACC205644722}"/>
    <cellStyle name="Normal 9 11" xfId="5263" xr:uid="{0D1C69F2-53AF-4EAC-8B58-E824D56AF37A}"/>
    <cellStyle name="Normal 9 11 2" xfId="5264" xr:uid="{4A24A0AC-5239-4C09-B75E-174F14FA26FC}"/>
    <cellStyle name="Normal 9 12" xfId="5265" xr:uid="{258BD482-E6D6-414F-8BF3-5726D7BBFE24}"/>
    <cellStyle name="Normal 9 2" xfId="5266" xr:uid="{56CEC307-EE56-4972-8C1D-0D67A91167EF}"/>
    <cellStyle name="Normal 9 2 10" xfId="5267" xr:uid="{473D5AB2-EDDB-4BA1-BF18-89C35072BB84}"/>
    <cellStyle name="Normal 9 2 10 2" xfId="5268" xr:uid="{E308FE45-8B40-4374-AF4D-FE66B666CF12}"/>
    <cellStyle name="Normal 9 2 11" xfId="5269" xr:uid="{7F4F17DF-1B68-48AC-8F09-3B1CE9248816}"/>
    <cellStyle name="Normal 9 2 11 2" xfId="5270" xr:uid="{9B76AB73-3FB5-4722-9DAD-DD488EF27EFC}"/>
    <cellStyle name="Normal 9 2 12" xfId="5271" xr:uid="{C32DC285-D3B7-4D06-B809-8A869D484A82}"/>
    <cellStyle name="Normal 9 2 2" xfId="190" xr:uid="{75FC51F0-607A-4F8E-B682-47D1DFF50EC3}"/>
    <cellStyle name="Normal 9 2 2 10" xfId="5272" xr:uid="{568E9FDB-661B-4A09-A785-ED06C48686D3}"/>
    <cellStyle name="Normal 9 2 2 10 2" xfId="5273" xr:uid="{66A079A6-5DAB-4ED8-B461-9FFA460F502C}"/>
    <cellStyle name="Normal 9 2 2 11" xfId="5274" xr:uid="{F916FA08-4C86-4B9B-A1F6-2288199DF97F}"/>
    <cellStyle name="Normal 9 2 2 2" xfId="5275" xr:uid="{1D475F56-DD4B-494F-B234-549A756EE904}"/>
    <cellStyle name="Normal 9 2 2 2 2" xfId="5276" xr:uid="{ED7ABA6F-B644-4D67-AEED-643B147BD809}"/>
    <cellStyle name="Normal 9 2 2 2 2 2" xfId="5277" xr:uid="{41E1FA83-A0C1-48FA-A030-34E27A1A220E}"/>
    <cellStyle name="Normal 9 2 2 2 3" xfId="5278" xr:uid="{4D0BE0D1-B0C8-45D2-BFAF-EFA02CC62165}"/>
    <cellStyle name="Normal 9 2 2 3" xfId="5279" xr:uid="{50D6CEC2-8FFF-488D-A8B4-8AD2C442101E}"/>
    <cellStyle name="Normal 9 2 2 3 2" xfId="5280" xr:uid="{4A101A16-182A-4A49-BF45-69876FAC5B66}"/>
    <cellStyle name="Normal 9 2 2 3 2 2" xfId="5281" xr:uid="{412BF1C7-043E-4BD1-B12A-6A148D0D263B}"/>
    <cellStyle name="Normal 9 2 2 3 3" xfId="5282" xr:uid="{0E7F6316-4BF7-497E-9AF5-D3899D3E7FBB}"/>
    <cellStyle name="Normal 9 2 2 4" xfId="5283" xr:uid="{1CD98B6F-1B1E-4E98-AE79-11CA3D95A584}"/>
    <cellStyle name="Normal 9 2 2 4 2" xfId="5284" xr:uid="{24FDAC8E-8FED-4DFE-B968-EDF583BB8811}"/>
    <cellStyle name="Normal 9 2 2 5" xfId="5285" xr:uid="{0156FB2E-27A6-4E54-8098-2D51F5194C71}"/>
    <cellStyle name="Normal 9 2 2 5 2" xfId="5286" xr:uid="{824EDC9C-94A7-4DC4-80E8-53EB2A6E7D85}"/>
    <cellStyle name="Normal 9 2 2 6" xfId="5287" xr:uid="{F74994E2-C57A-4120-A146-200E9105A391}"/>
    <cellStyle name="Normal 9 2 2 6 2" xfId="5288" xr:uid="{66F8BF45-7C88-4161-86E2-F6FB2C8EC055}"/>
    <cellStyle name="Normal 9 2 2 7" xfId="5289" xr:uid="{E0871070-D5CA-4B74-980A-6BCFB83994B5}"/>
    <cellStyle name="Normal 9 2 2 7 2" xfId="5290" xr:uid="{6DCDEAC9-C29A-4FAC-A0FC-163257F1AE39}"/>
    <cellStyle name="Normal 9 2 2 8" xfId="5291" xr:uid="{1B74139F-250B-4493-BA19-6F9A3A9DC8AD}"/>
    <cellStyle name="Normal 9 2 2 8 2" xfId="5292" xr:uid="{439EA5D1-ED4D-4D42-AB56-5E952C27B98D}"/>
    <cellStyle name="Normal 9 2 2 9" xfId="5293" xr:uid="{9BD31515-96AF-4C66-8618-5DBBD4325C75}"/>
    <cellStyle name="Normal 9 2 2 9 2" xfId="5294" xr:uid="{E5AF5E52-7B95-48F6-8122-10D906F57D45}"/>
    <cellStyle name="Normal 9 2 3" xfId="5295" xr:uid="{3CD8410D-45FD-44ED-B853-E25CD383DDD7}"/>
    <cellStyle name="Normal 9 2 3 2" xfId="5296" xr:uid="{37103584-4FD1-46DA-BE8A-A4959B32BF56}"/>
    <cellStyle name="Normal 9 2 3 2 2" xfId="5297" xr:uid="{6764F777-9937-49D3-8C80-71F75DD84006}"/>
    <cellStyle name="Normal 9 2 3 3" xfId="5298" xr:uid="{737F6CA4-A9C7-42E5-A8BA-FF6F512228C5}"/>
    <cellStyle name="Normal 9 2 4" xfId="5299" xr:uid="{57D6FCF9-638E-4855-8FA8-284B8682676B}"/>
    <cellStyle name="Normal 9 2 4 2" xfId="5300" xr:uid="{F4FA55EC-66E4-4B91-AA1C-8852CA43180D}"/>
    <cellStyle name="Normal 9 2 4 2 2" xfId="5301" xr:uid="{28309FED-B1D7-4BD8-B1DE-3268894851CE}"/>
    <cellStyle name="Normal 9 2 4 3" xfId="5302" xr:uid="{4AD87F12-4B03-41F3-83FC-8428E09AC005}"/>
    <cellStyle name="Normal 9 2 5" xfId="5303" xr:uid="{1636F6CF-3503-4D9F-99DC-968ADA67B1D5}"/>
    <cellStyle name="Normal 9 2 5 2" xfId="5304" xr:uid="{E0314271-46DF-4030-9FB0-2DF7A4D2E2DD}"/>
    <cellStyle name="Normal 9 2 6" xfId="5305" xr:uid="{DB09FB49-BE01-4B8F-ABD8-2FB6E1C9BC7B}"/>
    <cellStyle name="Normal 9 2 6 2" xfId="5306" xr:uid="{93363C5E-CFDC-4D91-A3E7-2EE01D166B7E}"/>
    <cellStyle name="Normal 9 2 7" xfId="5307" xr:uid="{691081D3-02B8-40A1-BC9A-06E11BFF8F56}"/>
    <cellStyle name="Normal 9 2 7 2" xfId="5308" xr:uid="{75DE94B5-E85C-49CE-A1C5-0D3DDEA4846E}"/>
    <cellStyle name="Normal 9 2 8" xfId="5309" xr:uid="{D744BCCB-8C64-429B-9522-E1F3A85FC014}"/>
    <cellStyle name="Normal 9 2 8 2" xfId="5310" xr:uid="{D9FD606D-8325-4A40-8C86-50324A9B073F}"/>
    <cellStyle name="Normal 9 2 9" xfId="5311" xr:uid="{2B818053-7ECF-4D28-B960-21873E1570ED}"/>
    <cellStyle name="Normal 9 2 9 2" xfId="5312" xr:uid="{5592840B-6B79-4941-A503-F90C8D2F21C1}"/>
    <cellStyle name="Normal 9 3" xfId="5313" xr:uid="{AC2AC116-37FF-4FAC-884F-D2A1764BB215}"/>
    <cellStyle name="Normal 9 3 10" xfId="5314" xr:uid="{4AE4627F-D42D-4AF2-A49E-052882033288}"/>
    <cellStyle name="Normal 9 3 2" xfId="5315" xr:uid="{C5B925E5-62C2-4724-A339-1E46CFFB4164}"/>
    <cellStyle name="Normal 9 3 2 2" xfId="5316" xr:uid="{B3C4DA73-5A5F-4037-A03F-0882CA57C96E}"/>
    <cellStyle name="Normal 9 3 2 2 2" xfId="5317" xr:uid="{9C5EE8E8-740D-4D64-AB90-9E0F30AB20D7}"/>
    <cellStyle name="Normal 9 3 2 3" xfId="5318" xr:uid="{4BCD1FF6-CA76-4BEF-9AE1-08F36FFE4D0A}"/>
    <cellStyle name="Normal 9 3 3" xfId="5319" xr:uid="{76763DF8-D7D8-432F-A080-F04E90177F0C}"/>
    <cellStyle name="Normal 9 3 3 2" xfId="5320" xr:uid="{A6C6E301-5CA6-4154-9F7E-113E4A886E7D}"/>
    <cellStyle name="Normal 9 3 4" xfId="5321" xr:uid="{DFB004BC-B5AB-4ED5-BEFA-5D3C0DB1DA8B}"/>
    <cellStyle name="Normal 9 3 4 2" xfId="5322" xr:uid="{2CEB1D1B-68FF-45D4-AACE-DDB3633D4081}"/>
    <cellStyle name="Normal 9 3 5" xfId="5323" xr:uid="{85B7700D-35C2-4B1B-8999-F3CB50FE93BD}"/>
    <cellStyle name="Normal 9 3 5 2" xfId="5324" xr:uid="{CE48DCC7-B2FF-49D0-82B6-FD8CEDC8B489}"/>
    <cellStyle name="Normal 9 3 6" xfId="5325" xr:uid="{30AD8672-9298-40CC-A42D-6B7BC931239B}"/>
    <cellStyle name="Normal 9 3 6 2" xfId="5326" xr:uid="{3438F758-0178-4B7C-9341-48D4DF0B0357}"/>
    <cellStyle name="Normal 9 3 7" xfId="5327" xr:uid="{DB419C3A-2A70-4759-A6A1-78CB33363003}"/>
    <cellStyle name="Normal 9 3 7 2" xfId="5328" xr:uid="{063E3B61-7D7D-467A-9217-F7C751026DBE}"/>
    <cellStyle name="Normal 9 3 8" xfId="5329" xr:uid="{409FFAEB-C52F-41CC-BDEC-97383785CA97}"/>
    <cellStyle name="Normal 9 3 8 2" xfId="5330" xr:uid="{EFCA92E9-917D-4A4B-B16C-85BF54289EA8}"/>
    <cellStyle name="Normal 9 3 9" xfId="5331" xr:uid="{FB3FE49A-DE35-4478-A47E-86744C96DC4F}"/>
    <cellStyle name="Normal 9 3 9 2" xfId="5332" xr:uid="{94E949ED-A8E4-4C0F-AEF7-A4C6C8D6E6F2}"/>
    <cellStyle name="Normal 9 4" xfId="5333" xr:uid="{DE104662-9096-4A62-A30A-3F9FD349A9F3}"/>
    <cellStyle name="Normal 9 4 2" xfId="5334" xr:uid="{BC7CBFB7-DFB5-4B37-9D98-33CCDD646670}"/>
    <cellStyle name="Normal 9 4 2 2" xfId="5335" xr:uid="{266CB784-AD93-4768-ADFF-7D938DCDF8B4}"/>
    <cellStyle name="Normal 9 4 3" xfId="5336" xr:uid="{D8C8DF8A-9037-4C56-932A-E663C5B003AA}"/>
    <cellStyle name="Normal 9 5" xfId="5337" xr:uid="{B25AB072-DA68-48B5-B111-7CB4B15DCCCC}"/>
    <cellStyle name="Normal 9 5 2" xfId="5338" xr:uid="{E03B2A70-C2D9-4E25-A377-A98DC6096E4D}"/>
    <cellStyle name="Normal 9 6" xfId="5339" xr:uid="{458C4449-D2B5-4F4C-8C7C-206E0DE41548}"/>
    <cellStyle name="Normal 9 6 2" xfId="5340" xr:uid="{0669B526-A006-49D3-B8C2-4C90B52E3427}"/>
    <cellStyle name="Normal 9 7" xfId="5341" xr:uid="{F868F6C0-F35F-4919-8252-8C84D14FE3FB}"/>
    <cellStyle name="Normal 9 7 2" xfId="5342" xr:uid="{4CD3959C-F3A6-42C9-B866-470283D811E8}"/>
    <cellStyle name="Normal 9 8" xfId="5343" xr:uid="{E2AAB7A3-8FD2-49F5-B66B-C7EA244891ED}"/>
    <cellStyle name="Normal 9 8 2" xfId="5344" xr:uid="{A7CA4B89-8DA4-4051-867B-C046672061A1}"/>
    <cellStyle name="Normal 9 9" xfId="5345" xr:uid="{A0192083-9991-4284-BBDB-1974A19258BD}"/>
    <cellStyle name="Normal 9 9 2" xfId="5346" xr:uid="{D23C1BD7-EB63-4546-A541-D46752D47402}"/>
    <cellStyle name="Normal 9_NOL Analysis(For Ann Kellog and  Pete Winne)" xfId="5347" xr:uid="{B3829341-E9A0-4C85-B635-2813453C2D7B}"/>
    <cellStyle name="Normal 90" xfId="145" xr:uid="{180A49D6-0BA9-4629-964B-C1E814965D09}"/>
    <cellStyle name="Normal 90 2" xfId="5348" xr:uid="{F143DB9D-E92D-4B28-8CC4-1F2054B38D4D}"/>
    <cellStyle name="Normal 91" xfId="5349" xr:uid="{9A6B14F4-E85A-499E-A1E0-D33FCC5CEB39}"/>
    <cellStyle name="Normal 92" xfId="156" xr:uid="{5BD42836-D4A4-4DBC-8F75-3762CB24599D}"/>
    <cellStyle name="Normal 92 2" xfId="5350" xr:uid="{B502E377-470C-4C4A-9472-A4716BD06E3E}"/>
    <cellStyle name="Normal 93" xfId="198" xr:uid="{2C5C89F2-B4C4-482F-A16F-B8217A87ABAC}"/>
    <cellStyle name="Normal 93 2" xfId="5351" xr:uid="{4085C26B-74C1-4E86-AD46-52D9B85D0DF5}"/>
    <cellStyle name="Normal 94" xfId="5352" xr:uid="{DA0CA97E-7833-4EB4-8D2C-12E621BC2E29}"/>
    <cellStyle name="Normal 95" xfId="159" xr:uid="{16F84202-1CCA-4846-9E57-052AE8120FF1}"/>
    <cellStyle name="Normal 95 2" xfId="5353" xr:uid="{CDFD8256-2EDE-40A3-8273-DC1E84F5BC83}"/>
    <cellStyle name="Normal 96" xfId="66" xr:uid="{03507AF5-B318-40A6-9397-6C25CA05393A}"/>
    <cellStyle name="Normal 96 2" xfId="160" xr:uid="{7ADAFC06-B8B6-4811-A02F-D0CB9B1D62D0}"/>
    <cellStyle name="Normal 97" xfId="5354" xr:uid="{DF96BADA-BC5D-4C60-90B8-5841F21CE1FC}"/>
    <cellStyle name="Normal 98" xfId="67" xr:uid="{FE54486D-171B-42CC-8855-525A350E420D}"/>
    <cellStyle name="Normal 99" xfId="5355" xr:uid="{5ED4C645-D773-4B4C-8143-64EA9D3DD2AC}"/>
    <cellStyle name="Note 10" xfId="5356" xr:uid="{A4FB36E9-8B09-4C56-A015-E8AAEAF5DD2B}"/>
    <cellStyle name="Note 10 2" xfId="5357" xr:uid="{F0F8DDF4-5252-4FA8-B504-BC8F8A883FCE}"/>
    <cellStyle name="Note 11" xfId="5358" xr:uid="{8018AAC1-4FE9-4D14-905D-F13923A5EA2D}"/>
    <cellStyle name="Note 11 2" xfId="5359" xr:uid="{EA799CE5-6011-4B2E-8157-B1532C746953}"/>
    <cellStyle name="Note 12" xfId="5360" xr:uid="{A722466F-CF3B-468F-B3F4-B24183A10264}"/>
    <cellStyle name="Note 12 2" xfId="5361" xr:uid="{2B5071F0-66BC-40CD-9C1F-92CD45968958}"/>
    <cellStyle name="Note 13" xfId="5362" xr:uid="{95EFA531-FF97-4B6E-BB85-6EF6E2754FC7}"/>
    <cellStyle name="Note 13 10" xfId="5363" xr:uid="{A92E35F3-084A-4604-AF15-F44FF78DB2FD}"/>
    <cellStyle name="Note 13 2" xfId="5364" xr:uid="{01D31545-719F-40D0-8072-1690C73200E4}"/>
    <cellStyle name="Note 13 2 2" xfId="5365" xr:uid="{A373E694-1080-46EA-BC9A-3162FC5DCCFC}"/>
    <cellStyle name="Note 13 2 2 2" xfId="5366" xr:uid="{E87FC03E-2E67-493A-B58F-E3C880DCB7A9}"/>
    <cellStyle name="Note 13 2 3" xfId="5367" xr:uid="{226B7E8E-555A-4B79-A063-5D605F65CBEA}"/>
    <cellStyle name="Note 13 2 3 2" xfId="5368" xr:uid="{FFB7C2B5-D937-4630-B253-27D337D81E60}"/>
    <cellStyle name="Note 13 2 4" xfId="5369" xr:uid="{A63C7B42-3264-44B0-8CC0-F4FA3013EA0B}"/>
    <cellStyle name="Note 13 2 4 2" xfId="5370" xr:uid="{597AEED3-0E36-4E89-BFD9-8420B81796B4}"/>
    <cellStyle name="Note 13 2 5" xfId="5371" xr:uid="{55E47DB2-2C1F-4B7A-899A-25DA506215B0}"/>
    <cellStyle name="Note 13 2 5 2" xfId="5372" xr:uid="{53C42043-E579-4382-A2D5-64FFB68ED62C}"/>
    <cellStyle name="Note 13 2 6" xfId="5373" xr:uid="{62E6F230-117F-41D4-A972-5B2F0CE8F953}"/>
    <cellStyle name="Note 13 2 6 2" xfId="5374" xr:uid="{63EC9F69-6C0C-4086-9FA1-1A00D40E47DA}"/>
    <cellStyle name="Note 13 2 7" xfId="5375" xr:uid="{7D1A8EEA-28F9-4E30-82F8-4E2774F65585}"/>
    <cellStyle name="Note 13 2 7 2" xfId="5376" xr:uid="{1FFC69AC-B2A4-48BB-806E-8CA0722571DB}"/>
    <cellStyle name="Note 13 2 8" xfId="5377" xr:uid="{6A41D773-93B4-4796-81B5-FB84AC403752}"/>
    <cellStyle name="Note 13 2 8 2" xfId="5378" xr:uid="{C70B667F-0F19-4695-B691-009A36E790AC}"/>
    <cellStyle name="Note 13 2 9" xfId="5379" xr:uid="{72ADF1D3-3A88-4A87-AFEC-BB2250B28E04}"/>
    <cellStyle name="Note 13 3" xfId="5380" xr:uid="{0E8C26FD-F7BF-418A-939A-FF5EA02DB9D8}"/>
    <cellStyle name="Note 13 3 2" xfId="5381" xr:uid="{2EA6D7ED-9BAD-4FEC-B45C-7B5EBBB84A59}"/>
    <cellStyle name="Note 13 4" xfId="5382" xr:uid="{CCF454E3-3A50-471F-8E4B-4755E42E40D7}"/>
    <cellStyle name="Note 13 4 2" xfId="5383" xr:uid="{148E69F0-8564-403C-8EB3-61F7D42EECCE}"/>
    <cellStyle name="Note 13 5" xfId="5384" xr:uid="{0B296A4A-D93F-4305-8BC8-BEA9C32C32C2}"/>
    <cellStyle name="Note 13 5 2" xfId="5385" xr:uid="{7FB7DEF3-6553-48B0-9595-1D3106907807}"/>
    <cellStyle name="Note 13 6" xfId="5386" xr:uid="{BC652961-DA3B-472E-BF9B-C9E21F6612C6}"/>
    <cellStyle name="Note 13 6 2" xfId="5387" xr:uid="{0536C7C5-87C0-4A20-8558-FF2FBAAD27B8}"/>
    <cellStyle name="Note 13 7" xfId="5388" xr:uid="{297C0350-3BD2-4A25-96C1-094CE8DD7D9A}"/>
    <cellStyle name="Note 13 7 2" xfId="5389" xr:uid="{1284D8CA-13B5-45D4-B881-3BA77D876AFB}"/>
    <cellStyle name="Note 13 8" xfId="5390" xr:uid="{D54839F3-06D0-4B29-A118-6B2784993E06}"/>
    <cellStyle name="Note 13 8 2" xfId="5391" xr:uid="{F082F392-5413-43F5-92E5-F8CEE63E8061}"/>
    <cellStyle name="Note 13 9" xfId="5392" xr:uid="{9D13821E-347C-473F-93F7-BF85D34CADAE}"/>
    <cellStyle name="Note 13 9 2" xfId="5393" xr:uid="{13224761-9096-4991-9234-D63E1DA5B543}"/>
    <cellStyle name="Note 14" xfId="5394" xr:uid="{CC265402-DF63-4A29-A158-565F16DE7BA7}"/>
    <cellStyle name="Note 14 2" xfId="5395" xr:uid="{7DCE547C-F81D-4998-AE7E-A94B7FFBCEB6}"/>
    <cellStyle name="Note 14 2 2" xfId="5396" xr:uid="{1BFD32B1-2F89-44EF-9EB0-D8C999B05B0F}"/>
    <cellStyle name="Note 14 3" xfId="5397" xr:uid="{4757D5C1-586B-4671-8843-F3314C3C8606}"/>
    <cellStyle name="Note 14 3 2" xfId="5398" xr:uid="{7535111F-5FE2-475A-A273-2A09F6E62C28}"/>
    <cellStyle name="Note 14 4" xfId="5399" xr:uid="{A6D7F199-BF2B-4F67-8B7C-290E8D241B3B}"/>
    <cellStyle name="Note 14 4 2" xfId="5400" xr:uid="{CE8E450A-CCA0-4A62-BB16-13E83EA9EEDE}"/>
    <cellStyle name="Note 14 5" xfId="5401" xr:uid="{D7CCC736-F5DB-470B-A363-20F435371BBA}"/>
    <cellStyle name="Note 14 5 2" xfId="5402" xr:uid="{42A89B0D-4C18-41E8-A2D6-1DD597911131}"/>
    <cellStyle name="Note 14 6" xfId="5403" xr:uid="{6090DD12-E4D1-4F10-84B4-ADEA49412B36}"/>
    <cellStyle name="Note 14 6 2" xfId="5404" xr:uid="{0C69A539-DECD-4058-9C4A-F8D0130D806E}"/>
    <cellStyle name="Note 14 7" xfId="5405" xr:uid="{198D0FB9-B768-465E-9672-867DFA7E55C1}"/>
    <cellStyle name="Note 14 7 2" xfId="5406" xr:uid="{D4800D0C-9CF0-4B4E-B197-0CFD78F0A9D7}"/>
    <cellStyle name="Note 14 8" xfId="5407" xr:uid="{2F86644A-4A01-454A-B25B-78FE3BA2DE68}"/>
    <cellStyle name="Note 14 8 2" xfId="5408" xr:uid="{4B3E5795-F08B-4AC4-AAB8-636455CD3996}"/>
    <cellStyle name="Note 14 9" xfId="5409" xr:uid="{5823350E-9A6A-44AC-8FED-8EDB828F1D15}"/>
    <cellStyle name="Note 15" xfId="5410" xr:uid="{321D94A2-F4F4-4E55-9298-5359CD07191D}"/>
    <cellStyle name="Note 15 2" xfId="5411" xr:uid="{D58C2391-3ED6-490C-9361-8D4799E6DC6F}"/>
    <cellStyle name="Note 15 2 2" xfId="5412" xr:uid="{D2557811-680C-4CFB-9F73-1EED80DDA050}"/>
    <cellStyle name="Note 15 3" xfId="5413" xr:uid="{EAD87B0A-0010-4FC4-815B-DB2F08CE6648}"/>
    <cellStyle name="Note 16" xfId="5414" xr:uid="{091F841F-7D05-4D17-AAF8-93602DC3315F}"/>
    <cellStyle name="Note 16 2" xfId="5415" xr:uid="{4FAC0F93-5D38-43EB-8973-BC402827FBFA}"/>
    <cellStyle name="Note 16 2 2" xfId="5416" xr:uid="{953A51E7-8D6D-49B7-AE54-D7828A1E3229}"/>
    <cellStyle name="Note 16 3" xfId="5417" xr:uid="{DA9F307B-8C5A-45FA-B525-8B0A6D47073C}"/>
    <cellStyle name="Note 17" xfId="5418" xr:uid="{7D2F7740-4CF7-4A22-8BBE-F10FBF3C274B}"/>
    <cellStyle name="Note 17 2" xfId="6219" xr:uid="{04A135F5-1792-4505-83F7-1AA40F2C22FB}"/>
    <cellStyle name="Note 17 2 2" xfId="6993" xr:uid="{24E1AE61-2DCF-4E22-BE34-B1024FA3B3EC}"/>
    <cellStyle name="Note 17 3" xfId="6186" xr:uid="{471F1274-87E5-447C-A30E-9985EB214541}"/>
    <cellStyle name="Note 17 3 2" xfId="6969" xr:uid="{6C90BDB4-1E71-48D6-9A36-1E55CF1ACDDB}"/>
    <cellStyle name="Note 17 4" xfId="6954" xr:uid="{5E60B97D-143F-49B4-8E4E-B0A235708702}"/>
    <cellStyle name="Note 18" xfId="5419" xr:uid="{9F2905CA-6CD3-49B2-86F6-BFD4F1B11696}"/>
    <cellStyle name="Note 19" xfId="5420" xr:uid="{D489D075-83CD-4CBC-9CAE-B3ED0A54D6F5}"/>
    <cellStyle name="Note 2" xfId="46" xr:uid="{27411972-81F1-4F3C-A912-56FAC78F623A}"/>
    <cellStyle name="Note 2 2" xfId="5422" xr:uid="{1A154090-1DD9-4735-9B52-A8E4190A3FEC}"/>
    <cellStyle name="Note 2 3" xfId="5421" xr:uid="{DB5CF48B-133B-4778-B060-43BB0E2CB240}"/>
    <cellStyle name="Note 2 4" xfId="6576" xr:uid="{8E898EFD-59C2-40EA-AA15-986183F3D9AE}"/>
    <cellStyle name="Note 2 4 2" xfId="7215" xr:uid="{47C58270-C183-4A63-B637-BFDE1127145F}"/>
    <cellStyle name="Note 2 5" xfId="6678" xr:uid="{ED5042EC-4929-42D2-9630-251A4DF37E47}"/>
    <cellStyle name="Note 2 5 2" xfId="7312" xr:uid="{62ECE2ED-2ACF-4EB2-83DC-3DAE16C29EBE}"/>
    <cellStyle name="Note 2 6" xfId="6731" xr:uid="{E0A3B247-275F-4D3A-B1D7-1031AAA94709}"/>
    <cellStyle name="Note 2 6 2" xfId="7357" xr:uid="{1A79FCA8-476D-4569-A606-ACB45D48F726}"/>
    <cellStyle name="Note 2 7" xfId="6775" xr:uid="{2F075C21-B1B9-482B-BD7D-15F414BF796B}"/>
    <cellStyle name="Note 2 7 2" xfId="7393" xr:uid="{4E91D4A2-82F9-470D-9112-683F1B5BA2DB}"/>
    <cellStyle name="Note 2 8" xfId="6905" xr:uid="{9FABFF8C-F6D1-4F6E-B3FF-051F5E0FD97B}"/>
    <cellStyle name="Note 20" xfId="427" xr:uid="{6E2C6D83-725F-4ABD-AA97-B801A72A5A16}"/>
    <cellStyle name="Note 20 2" xfId="6939" xr:uid="{6FC8A99D-2D58-46DF-8A91-BD7C0DA5CD24}"/>
    <cellStyle name="Note 21" xfId="5099" xr:uid="{36F34D0A-81FD-4F24-8F55-A6300B314D75}"/>
    <cellStyle name="Note 21 2" xfId="6953" xr:uid="{E0E3371A-FCB8-4485-B145-AD3E48F41CC1}"/>
    <cellStyle name="Note 22" xfId="6394" xr:uid="{21BF86FA-245F-4BF6-ACAB-8C09D48FE973}"/>
    <cellStyle name="Note 22 2" xfId="7095" xr:uid="{B2EDC06A-15F0-465E-89A2-316D9D654E2F}"/>
    <cellStyle name="Note 23" xfId="6786" xr:uid="{26875D83-7CA8-48B2-99D5-2F4A40F6250C}"/>
    <cellStyle name="Note 23 2" xfId="7397" xr:uid="{57607BA1-E616-4EF6-853B-E3F87F9282B3}"/>
    <cellStyle name="Note 24" xfId="6871" xr:uid="{CFB002CF-BE21-43A4-9B16-48169258061A}"/>
    <cellStyle name="Note 24 2" xfId="7421" xr:uid="{2B685001-5102-47AB-A1BB-D5906C4B3EB7}"/>
    <cellStyle name="Note 25" xfId="6885" xr:uid="{93A8A5AC-7EAD-4C27-B447-748B3E0CB2E1}"/>
    <cellStyle name="Note 25 2" xfId="7429" xr:uid="{CBEFFA43-D995-4F0E-B1B3-D8F4AB2F712E}"/>
    <cellStyle name="Note 26" xfId="6888" xr:uid="{27270F22-F181-43CB-A1DA-A3746E09F593}"/>
    <cellStyle name="Note 3" xfId="181" xr:uid="{607AFC78-3CF6-457C-AAA3-3A7D3A9ABFB1}"/>
    <cellStyle name="Note 3 2" xfId="5424" xr:uid="{F42854A6-CFF8-4397-A01F-20ABE4EE24D4}"/>
    <cellStyle name="Note 3 3" xfId="5425" xr:uid="{05D31F73-FD97-48AE-8302-5044C33BE2B5}"/>
    <cellStyle name="Note 3 4" xfId="5423" xr:uid="{D4A1AAB0-9B1A-4DD4-B72F-286E4A2F850F}"/>
    <cellStyle name="Note 3 4 2" xfId="6955" xr:uid="{C774071B-E7CE-4C6E-94E4-BA73318EBB63}"/>
    <cellStyle name="Note 3 5" xfId="6220" xr:uid="{522E58A5-60E5-4D54-9536-3443C02B649D}"/>
    <cellStyle name="Note 3 5 2" xfId="6994" xr:uid="{B2536126-CB0F-4A5C-AF91-FEF8E2F1CBEB}"/>
    <cellStyle name="Note 3 6" xfId="6185" xr:uid="{CF6C89E4-7D92-4DDF-A1D5-FDC354725BD8}"/>
    <cellStyle name="Note 3 6 2" xfId="6968" xr:uid="{E18EB8FE-9236-42DE-B119-577D68657731}"/>
    <cellStyle name="Note 3 7" xfId="6914" xr:uid="{DE092BD9-C4D1-4730-ACF6-375F9B3B62A4}"/>
    <cellStyle name="Note 4" xfId="315" xr:uid="{A196E459-62A3-4B0A-9608-791C954E41AE}"/>
    <cellStyle name="Note 4 2" xfId="5427" xr:uid="{89097DF8-1673-41D6-9078-67B1E1F7F870}"/>
    <cellStyle name="Note 4 3" xfId="5426" xr:uid="{7136E1F0-1FA3-4E1D-8AF4-3CA7AE45B91D}"/>
    <cellStyle name="Note 4 4" xfId="6923" xr:uid="{B4D8B187-220D-4B5D-ADBD-F2C208135018}"/>
    <cellStyle name="Note 5" xfId="305" xr:uid="{DD43BDA1-3D8E-4E8F-912D-36D2FD47F9E5}"/>
    <cellStyle name="Note 5 2" xfId="5429" xr:uid="{8369D0C2-3638-4492-893A-302EB1B017D8}"/>
    <cellStyle name="Note 5 3" xfId="5428" xr:uid="{BACCC5DD-2871-4E50-9D0A-E64EE6009404}"/>
    <cellStyle name="Note 5 4" xfId="6919" xr:uid="{26A97C86-99EC-419C-9EAD-9C2E5D459CB4}"/>
    <cellStyle name="Note 6" xfId="5430" xr:uid="{3EE90EEA-1315-456B-923D-7AD7D42A69DE}"/>
    <cellStyle name="Note 6 2" xfId="5431" xr:uid="{51A43B4A-A4A7-4BB8-AD23-F7FD759EB12F}"/>
    <cellStyle name="Note 6 2 2" xfId="5432" xr:uid="{7C408A4F-F55B-42C5-A2C0-C5D6C4232EF7}"/>
    <cellStyle name="Note 6 2 3" xfId="5433" xr:uid="{F649C251-0B07-43ED-8498-F22EF8B6ADF7}"/>
    <cellStyle name="Note 6 2 3 2" xfId="5434" xr:uid="{26F60022-FE74-40E8-AA1B-B2B8D568F3BF}"/>
    <cellStyle name="Note 6 2 4" xfId="5435" xr:uid="{8982615B-286F-4998-A6BA-9047CB77435D}"/>
    <cellStyle name="Note 6 3" xfId="5436" xr:uid="{44218C4C-A1DD-4260-8CED-32F175B1D4F0}"/>
    <cellStyle name="Note 6 4" xfId="5437" xr:uid="{CFE54B2B-67F0-49AE-AA0B-C44914CDE21E}"/>
    <cellStyle name="Note 6 4 2" xfId="5438" xr:uid="{244B7A91-9183-4CF8-8AFC-0822F1D13F0B}"/>
    <cellStyle name="Note 6 5" xfId="5439" xr:uid="{B7DC910B-2CCC-4104-AB21-A576984C7F92}"/>
    <cellStyle name="Note 7" xfId="5440" xr:uid="{0E7D839C-D09E-45C1-B7C6-5548D0920199}"/>
    <cellStyle name="Note 7 2" xfId="5441" xr:uid="{BAACDA2F-3AA7-4399-8D37-ED717815B071}"/>
    <cellStyle name="Note 7 2 2" xfId="5442" xr:uid="{29D51D92-7D7C-4B86-B1AA-1C8402D884B7}"/>
    <cellStyle name="Note 7 2 3" xfId="5443" xr:uid="{3422ECE5-FBF4-4A8F-BD59-4C5E110174EF}"/>
    <cellStyle name="Note 7 2 3 2" xfId="5444" xr:uid="{436450A7-6C16-4E92-80F6-A75DF69413BF}"/>
    <cellStyle name="Note 7 2 4" xfId="5445" xr:uid="{6912368B-AA83-4464-87ED-4DBDAF04FC19}"/>
    <cellStyle name="Note 7 3" xfId="5446" xr:uid="{AD01866F-12F1-4C91-A7C6-DB8CDAA35129}"/>
    <cellStyle name="Note 7 4" xfId="5447" xr:uid="{FBB92526-983C-49C4-96D7-BBF8D9439594}"/>
    <cellStyle name="Note 7 4 2" xfId="5448" xr:uid="{436CAF7A-CA6C-47BB-97E2-54EA8E1276A9}"/>
    <cellStyle name="Note 7 5" xfId="5449" xr:uid="{ED041317-10BE-4179-A326-3B759C940EE4}"/>
    <cellStyle name="Note 8" xfId="5450" xr:uid="{850C4AB8-2813-45A7-BD4A-0D77C45CE8A7}"/>
    <cellStyle name="Note 8 2" xfId="5451" xr:uid="{07424458-7C30-42AA-A731-1BCCBEE2F341}"/>
    <cellStyle name="Note 9" xfId="5452" xr:uid="{85E96DBA-37B1-4801-998C-EE35558D52A3}"/>
    <cellStyle name="Note 9 2" xfId="5453" xr:uid="{F299F9B4-4DCC-4D17-9438-52CE7FEEDFD5}"/>
    <cellStyle name="Output 10" xfId="6841" xr:uid="{A6C29B00-1806-4D75-A22A-538F34A10C32}"/>
    <cellStyle name="Output 10 2" xfId="7413" xr:uid="{8A6C74E9-5E81-4053-A4C0-5365965A31A4}"/>
    <cellStyle name="Output 11" xfId="6845" xr:uid="{E9DF9BAF-F22B-4BB7-8A70-0C289E381617}"/>
    <cellStyle name="Output 11 2" xfId="7415" xr:uid="{0A8F3050-C9A3-4D56-825C-2E5C2D4E9E99}"/>
    <cellStyle name="Output 12" xfId="6861" xr:uid="{BF36E2ED-A616-4E2B-B28E-F7D2C3E9EBAD}"/>
    <cellStyle name="Output 2" xfId="47" xr:uid="{46D75449-7F5D-4688-94F0-76DF4F98F857}"/>
    <cellStyle name="Output 2 2" xfId="5454" xr:uid="{3F88FB14-EAC3-42CB-8DA3-FAA5E5B7507A}"/>
    <cellStyle name="Output 2 3" xfId="6577" xr:uid="{9E9AA0F4-7665-42DC-9C3D-97EFD6B5367B}"/>
    <cellStyle name="Output 2 3 2" xfId="7216" xr:uid="{70961510-1E28-4857-A263-F5F91EBECFD1}"/>
    <cellStyle name="Output 2 4" xfId="6679" xr:uid="{7B47BADC-157F-4389-B433-C863730C6641}"/>
    <cellStyle name="Output 2 4 2" xfId="7313" xr:uid="{682BC2A0-414B-4837-BD25-B5BABD21F4DD}"/>
    <cellStyle name="Output 2 5" xfId="6732" xr:uid="{8F9CFCCE-DECF-4C55-8DFB-BB08FCBDD9C3}"/>
    <cellStyle name="Output 2 5 2" xfId="7358" xr:uid="{6A6F06C4-C014-4EA3-80E5-62D99D858447}"/>
    <cellStyle name="Output 2 6" xfId="6776" xr:uid="{03D537C1-9D1D-41A2-8E52-A6F1C509A14A}"/>
    <cellStyle name="Output 2 6 2" xfId="7394" xr:uid="{DF0C995C-4CF7-4E7C-84D8-917831DBC25D}"/>
    <cellStyle name="Output 2 7" xfId="6906" xr:uid="{6382093A-C7CE-4F6B-95B8-F32EF80394E1}"/>
    <cellStyle name="Output 3" xfId="174" xr:uid="{2EC8E560-D883-4C66-B54F-EDA9D2C14596}"/>
    <cellStyle name="Output 3 2" xfId="5455" xr:uid="{A7293584-08C4-40B6-A6D0-E155A8E092DD}"/>
    <cellStyle name="Output 3 3" xfId="6913" xr:uid="{37BFB802-0032-49DB-8AEA-6D98C957F505}"/>
    <cellStyle name="Output 4" xfId="314" xr:uid="{1042DAF7-CD74-49AA-B69F-FB5068A45063}"/>
    <cellStyle name="Output 4 2" xfId="5456" xr:uid="{2E18E9AE-9071-448D-A129-183011F57E67}"/>
    <cellStyle name="Output 4 3" xfId="6922" xr:uid="{5E3F486F-A225-42CA-8748-1F46F132775F}"/>
    <cellStyle name="Output 5" xfId="357" xr:uid="{453B67E2-C5B2-4912-B080-2CA553699753}"/>
    <cellStyle name="Output 5 2" xfId="5457" xr:uid="{B54003D9-5D21-43FA-A11C-20101809A57B}"/>
    <cellStyle name="Output 5 2 2" xfId="6956" xr:uid="{F570940B-D339-4270-8B05-9341A3445B92}"/>
    <cellStyle name="Output 5 3" xfId="6221" xr:uid="{364C7486-7B88-4CC2-8B1E-9C366BE4C0B7}"/>
    <cellStyle name="Output 5 3 2" xfId="6995" xr:uid="{D65BC040-1B6B-4AB4-86C5-AE33D6B2B1C8}"/>
    <cellStyle name="Output 5 4" xfId="6184" xr:uid="{DA6A6BC3-8F0F-4D86-B04D-15DE2E38B76F}"/>
    <cellStyle name="Output 5 4 2" xfId="6967" xr:uid="{64E6873E-E141-41B7-86C0-154434661CD7}"/>
    <cellStyle name="Output 5 5" xfId="6929" xr:uid="{96995E63-6025-4431-890F-AD54E71D6AA8}"/>
    <cellStyle name="Output 6" xfId="340" xr:uid="{200022BE-BDDD-452A-8A63-7DF42E362017}"/>
    <cellStyle name="Output 6 2" xfId="6222" xr:uid="{7AEE21F7-4D92-4A05-8FFA-6ED4E56496B9}"/>
    <cellStyle name="Output 6 2 2" xfId="6996" xr:uid="{605FF8B0-A351-4E4C-99F2-23E74FB67F3C}"/>
    <cellStyle name="Output 6 3" xfId="6183" xr:uid="{419310FD-9250-4B34-9A4F-08E3E076BC9E}"/>
    <cellStyle name="Output 6 3 2" xfId="6966" xr:uid="{4A2259E7-A5D9-410B-865F-52DD2A10EAB1}"/>
    <cellStyle name="Output 6 4" xfId="6925" xr:uid="{D1B31748-C972-45D5-9331-045C919C6A78}"/>
    <cellStyle name="Output 7" xfId="5057" xr:uid="{9CA50512-718B-4250-91A0-1EA16B37EB78}"/>
    <cellStyle name="Output 7 2" xfId="6952" xr:uid="{36AEF3C4-EF23-4DD4-9FF0-A320D3D1B7B3}"/>
    <cellStyle name="Output 8" xfId="6393" xr:uid="{4A3B72B0-49D6-4471-BC1F-A9DB5571A03B}"/>
    <cellStyle name="Output 8 2" xfId="7094" xr:uid="{E6B351D7-C70C-41AB-8220-56282480970E}"/>
    <cellStyle name="Output 9" xfId="6790" xr:uid="{216223BD-E491-4C38-8897-140A289581FC}"/>
    <cellStyle name="Output 9 2" xfId="7398" xr:uid="{95818FDC-BDE1-4289-8D4A-A18DF23884FA}"/>
    <cellStyle name="Percen - Style1" xfId="5458" xr:uid="{BA3B94F5-FD84-42E2-9320-86C507381920}"/>
    <cellStyle name="Percen - Style2" xfId="5459" xr:uid="{BD01DF92-4EA0-4E5E-90CA-38F3DD92050A}"/>
    <cellStyle name="Percen - Style3" xfId="5460" xr:uid="{3AA17DA4-E00B-4E0A-BE29-773ADECB0B92}"/>
    <cellStyle name="Percent" xfId="2" builtinId="5"/>
    <cellStyle name="Percent (0)" xfId="5461" xr:uid="{2EB6D11C-B73D-4331-AFFA-8CFD9A4B771B}"/>
    <cellStyle name="Percent [2]" xfId="5462" xr:uid="{F1EEE15C-F5EC-40EF-B16D-4FE134761832}"/>
    <cellStyle name="Percent [2] 2" xfId="5463" xr:uid="{2FBB69BD-B8EC-4F22-904E-798EEC32680A}"/>
    <cellStyle name="Percent 10" xfId="5464" xr:uid="{5FE1EF2F-AA05-45E3-8CF9-D6DC60C2BC8F}"/>
    <cellStyle name="Percent 100" xfId="5465" xr:uid="{B8B54433-9300-427A-A986-8F8A6DE85678}"/>
    <cellStyle name="Percent 101" xfId="5466" xr:uid="{82C638D4-21A8-49EC-AC1F-9DF816DBB115}"/>
    <cellStyle name="Percent 102" xfId="5467" xr:uid="{B6765C23-7CFD-47FB-9F25-5C6448BAFA70}"/>
    <cellStyle name="Percent 103" xfId="5468" xr:uid="{356A63DC-D5B1-4D0A-B3CB-17E05D64A222}"/>
    <cellStyle name="Percent 104" xfId="5469" xr:uid="{D7417BCB-EA22-44C8-BB85-85523B552224}"/>
    <cellStyle name="Percent 105" xfId="5470" xr:uid="{15FD89FC-DA05-40FE-AEF3-211C924DB037}"/>
    <cellStyle name="Percent 106" xfId="5471" xr:uid="{ED810615-8C44-45D9-975A-16D47688390F}"/>
    <cellStyle name="Percent 107" xfId="5472" xr:uid="{BA7867A6-0DF2-4558-8AAF-A516CD833B7B}"/>
    <cellStyle name="Percent 108" xfId="5473" xr:uid="{8C590F0D-BBCF-418D-9E63-638F3B069749}"/>
    <cellStyle name="Percent 109" xfId="5474" xr:uid="{4A385D81-15A9-4CA4-AE7D-A8FF7AC3F28E}"/>
    <cellStyle name="Percent 11" xfId="5475" xr:uid="{94F82FBE-8BE4-4D85-9E9C-E6B7C8E8B1B7}"/>
    <cellStyle name="Percent 110" xfId="5476" xr:uid="{83085E60-9656-4B3D-82DB-9439B8B39858}"/>
    <cellStyle name="Percent 111" xfId="5477" xr:uid="{31FD66BB-8E4C-4954-B28B-1AE50C02369E}"/>
    <cellStyle name="Percent 112" xfId="5478" xr:uid="{763D2F08-3A3F-42DB-B96E-4064516504B7}"/>
    <cellStyle name="Percent 113" xfId="5479" xr:uid="{496892A7-E70F-441B-8D75-333FF740C1F0}"/>
    <cellStyle name="Percent 114" xfId="5480" xr:uid="{81229B2E-D157-4352-842E-82C8D47A8A8F}"/>
    <cellStyle name="Percent 115" xfId="5481" xr:uid="{88E6DEE8-67CD-4835-BDB8-658D03592825}"/>
    <cellStyle name="Percent 116" xfId="5482" xr:uid="{B40A9AF3-C9D6-4290-AB80-660B7BCF11A1}"/>
    <cellStyle name="Percent 117" xfId="5483" xr:uid="{56F28E66-552C-4CD5-B15D-F058C34083D4}"/>
    <cellStyle name="Percent 118" xfId="5484" xr:uid="{534DCF92-B98B-434C-985D-5A1787BC8B68}"/>
    <cellStyle name="Percent 119" xfId="5485" xr:uid="{8BD9268E-0779-4ECC-ABAE-FDDB6B331C62}"/>
    <cellStyle name="Percent 12" xfId="5486" xr:uid="{8B54F880-060E-4EEF-91FE-ACB1D36292D9}"/>
    <cellStyle name="Percent 120" xfId="5487" xr:uid="{B21B2E01-D5B3-4598-B040-EA977D31C654}"/>
    <cellStyle name="Percent 121" xfId="5488" xr:uid="{82194B07-1BA1-4B19-BD65-3FAFABF2FD81}"/>
    <cellStyle name="Percent 122" xfId="5489" xr:uid="{F36144EA-92D5-4460-AE2E-CBFAD7D78C08}"/>
    <cellStyle name="Percent 123" xfId="5490" xr:uid="{E5A06A1F-BE6A-488B-B471-53813D12E9A9}"/>
    <cellStyle name="Percent 124" xfId="5491" xr:uid="{DC7FA234-E458-44F8-B866-DCC929CD2AC7}"/>
    <cellStyle name="Percent 125" xfId="5492" xr:uid="{9B001C4B-AFB8-4C5C-A09F-4102A65FF9A3}"/>
    <cellStyle name="Percent 126" xfId="5493" xr:uid="{E5056FA8-2773-4ACB-ADBD-B5CA13F60ABD}"/>
    <cellStyle name="Percent 127" xfId="5494" xr:uid="{D8040539-991B-4037-ADD3-278BDBEB1F81}"/>
    <cellStyle name="Percent 128" xfId="5495" xr:uid="{933C859C-635B-4393-A47F-587C91198754}"/>
    <cellStyle name="Percent 129" xfId="5496" xr:uid="{24EDBB46-604B-4A09-9FB5-AA0845545B52}"/>
    <cellStyle name="Percent 13" xfId="5497" xr:uid="{156DFBCD-487E-463F-A294-13F6D500CD6F}"/>
    <cellStyle name="Percent 130" xfId="5498" xr:uid="{1CC489B2-A854-466B-9085-82716A75E18D}"/>
    <cellStyle name="Percent 131" xfId="5499" xr:uid="{359C6035-F14B-4FC0-9CE7-AB578F8B2007}"/>
    <cellStyle name="Percent 132" xfId="5500" xr:uid="{67DBB6C8-F907-4086-AB99-61FDA48B7F7B}"/>
    <cellStyle name="Percent 133" xfId="5501" xr:uid="{17ACF0FA-CEFF-4210-A6F9-2350062ADB57}"/>
    <cellStyle name="Percent 134" xfId="5502" xr:uid="{8357E797-9AA8-4113-957B-1143556A9B85}"/>
    <cellStyle name="Percent 135" xfId="5503" xr:uid="{850BEDF2-DA9B-45E0-A279-CCEF22B66BE1}"/>
    <cellStyle name="Percent 136" xfId="5504" xr:uid="{60D5E8EE-9D55-4D21-8DD2-D80EE81270DE}"/>
    <cellStyle name="Percent 137" xfId="5505" xr:uid="{DD329DD6-02D1-46FE-A7CB-71C537131F75}"/>
    <cellStyle name="Percent 138" xfId="5506" xr:uid="{AD995017-E681-4633-AE28-6689085BF4BD}"/>
    <cellStyle name="Percent 139" xfId="5507" xr:uid="{AA37EFE5-70BE-4494-AFCF-E2502C3A0B08}"/>
    <cellStyle name="Percent 14" xfId="5508" xr:uid="{93EE9B91-9765-412F-B4E1-A8940EE8AB63}"/>
    <cellStyle name="Percent 140" xfId="5509" xr:uid="{7479438C-091C-4013-9E66-9A9FAFD5E990}"/>
    <cellStyle name="Percent 141" xfId="5510" xr:uid="{B25FE319-9DE6-45B7-A22D-601FDF94CD5E}"/>
    <cellStyle name="Percent 142" xfId="5511" xr:uid="{C5FF65B1-B824-4854-AB0A-A6B3AFECB53E}"/>
    <cellStyle name="Percent 143" xfId="5512" xr:uid="{9D5E626A-C195-467E-807D-FDD2CA76369B}"/>
    <cellStyle name="Percent 144" xfId="5513" xr:uid="{4E2FC237-35F8-402C-B803-36F50689A1BA}"/>
    <cellStyle name="Percent 145" xfId="5514" xr:uid="{95251A51-1068-4350-9B47-3DE7218BC998}"/>
    <cellStyle name="Percent 146" xfId="5515" xr:uid="{D131E252-624F-4F17-897A-AA350BFB6DCA}"/>
    <cellStyle name="Percent 147" xfId="5516" xr:uid="{9DB06744-5463-4FF7-B50E-A13E1DEC08D6}"/>
    <cellStyle name="Percent 148" xfId="5517" xr:uid="{2A1E790B-0769-4A85-8A09-1CE215007AB4}"/>
    <cellStyle name="Percent 149" xfId="5518" xr:uid="{E24784C3-025C-46A4-9185-7E3A23036FB7}"/>
    <cellStyle name="Percent 15" xfId="5519" xr:uid="{42801AFB-D5CA-4807-9C74-56F0F5763F6F}"/>
    <cellStyle name="Percent 150" xfId="5520" xr:uid="{863BE6FF-12E6-4AFA-B308-77192471EC74}"/>
    <cellStyle name="Percent 151" xfId="5521" xr:uid="{76C4B276-541F-42EA-8CA9-A6BA898CB4BF}"/>
    <cellStyle name="Percent 152" xfId="5522" xr:uid="{3B696A2C-604E-41F6-8E52-6089924D1C6D}"/>
    <cellStyle name="Percent 153" xfId="5523" xr:uid="{E25C82D9-8955-49F9-9205-F8E1EE967172}"/>
    <cellStyle name="Percent 154" xfId="5524" xr:uid="{ABFCFB36-ABE6-4711-9179-1F469224C938}"/>
    <cellStyle name="Percent 155" xfId="5525" xr:uid="{C19E175B-EF7B-4CB4-925E-29C0603BCA8A}"/>
    <cellStyle name="Percent 156" xfId="5526" xr:uid="{EAF9A972-430B-4F59-BC67-783C4FBCC1C4}"/>
    <cellStyle name="Percent 157" xfId="5527" xr:uid="{DDE76D63-12BE-4B50-8D55-D38F771872B3}"/>
    <cellStyle name="Percent 158" xfId="5528" xr:uid="{43A6CE28-888F-4951-B000-0BE3B0785ACE}"/>
    <cellStyle name="Percent 159" xfId="5529" xr:uid="{B01ECFFD-97C5-4CD2-A2DD-DFDBA6D13914}"/>
    <cellStyle name="Percent 16" xfId="5530" xr:uid="{A2405D4A-FCD9-4893-835F-95E29E652107}"/>
    <cellStyle name="Percent 160" xfId="5531" xr:uid="{1A36A3FB-0C1C-4E53-B69B-B1B93D015DBA}"/>
    <cellStyle name="Percent 161" xfId="5532" xr:uid="{FAEF19EE-55D2-4C50-B119-3D0C45F03B54}"/>
    <cellStyle name="Percent 162" xfId="5533" xr:uid="{3BA3857F-D0D2-4B54-9560-6CE040D98631}"/>
    <cellStyle name="Percent 163" xfId="5534" xr:uid="{AE79761C-FE2D-4D0F-B651-D7FD66F87BAD}"/>
    <cellStyle name="Percent 164" xfId="5535" xr:uid="{493A69DF-2587-4732-82BD-D25EB58051B7}"/>
    <cellStyle name="Percent 165" xfId="5536" xr:uid="{F87B9E24-5E73-48AB-BD89-20AC2020D556}"/>
    <cellStyle name="Percent 166" xfId="5537" xr:uid="{BF170283-DBA9-449B-9B68-A3F57848D663}"/>
    <cellStyle name="Percent 167" xfId="5538" xr:uid="{697F4047-B6B4-4B32-8D2D-C5312A8114BA}"/>
    <cellStyle name="Percent 168" xfId="5539" xr:uid="{E34ECCBE-10BE-42C0-A025-C051FDCEE870}"/>
    <cellStyle name="Percent 169" xfId="5540" xr:uid="{7732425E-5913-4848-A3D7-D651AE46AE03}"/>
    <cellStyle name="Percent 17" xfId="5541" xr:uid="{AAD88F09-A145-4558-B5A8-6062E4597E1F}"/>
    <cellStyle name="Percent 170" xfId="5542" xr:uid="{53A7BD46-CDB3-494D-8E43-9084FB451D73}"/>
    <cellStyle name="Percent 171" xfId="5543" xr:uid="{AD8FCE40-F489-4EED-9DD6-4131937965B8}"/>
    <cellStyle name="Percent 172" xfId="5544" xr:uid="{D2331949-755C-4808-A9AD-EADB196404B4}"/>
    <cellStyle name="Percent 173" xfId="5545" xr:uid="{C5B401DB-46E3-4C5E-9846-F8F926C55774}"/>
    <cellStyle name="Percent 174" xfId="5546" xr:uid="{8FD84EB0-6093-4E4E-B8A8-605D4EDDB1CF}"/>
    <cellStyle name="Percent 175" xfId="5547" xr:uid="{C2E4ABBC-B674-4166-AB45-D5BA472D5E9F}"/>
    <cellStyle name="Percent 176" xfId="5548" xr:uid="{445528A3-6AA3-4808-BBC5-76550232AEBE}"/>
    <cellStyle name="Percent 177" xfId="5549" xr:uid="{2DDBD071-EADC-4EE8-97A6-567E5B73DBB9}"/>
    <cellStyle name="Percent 178" xfId="5550" xr:uid="{A1E6640A-7AB2-4147-AFD5-097E26BD959E}"/>
    <cellStyle name="Percent 179" xfId="5551" xr:uid="{FD065F6F-6EA9-4004-90D3-F1322DE72D22}"/>
    <cellStyle name="Percent 18" xfId="5552" xr:uid="{C74A2576-E1AB-4ADC-B09A-81B6ECDFBAF5}"/>
    <cellStyle name="Percent 180" xfId="5553" xr:uid="{312CFFD9-AF0D-4CD4-AFAF-1C24BBC7B304}"/>
    <cellStyle name="Percent 181" xfId="5554" xr:uid="{FFA5CE99-9F29-40AB-BA12-385EEE66471F}"/>
    <cellStyle name="Percent 182" xfId="5555" xr:uid="{79C71FBE-E2E3-4FB0-881A-C86C0E0117BF}"/>
    <cellStyle name="Percent 183" xfId="5556" xr:uid="{73063883-F84C-4230-B840-483D4D7D0CDA}"/>
    <cellStyle name="Percent 184" xfId="5557" xr:uid="{B6F68EA5-A47B-421F-917E-6D290443AA7E}"/>
    <cellStyle name="Percent 185" xfId="5558" xr:uid="{446EDA9E-75DC-4DB6-8DD5-B2DE536804BF}"/>
    <cellStyle name="Percent 186" xfId="5559" xr:uid="{BADE17C5-A49E-423C-A1C4-87A9E480E5CA}"/>
    <cellStyle name="Percent 187" xfId="5560" xr:uid="{A5FD6DF8-F98D-445E-80F6-E2572B89CD8C}"/>
    <cellStyle name="Percent 188" xfId="5561" xr:uid="{94FD3EB1-B2CF-4734-A2A0-8322A346129A}"/>
    <cellStyle name="Percent 189" xfId="5562" xr:uid="{80AEA97C-41E1-4D55-BFC3-D9131101FFAB}"/>
    <cellStyle name="Percent 19" xfId="5563" xr:uid="{5ACAEAD9-0F90-4EB1-905D-B26F90F789F0}"/>
    <cellStyle name="Percent 190" xfId="5564" xr:uid="{779A9E9A-35DE-4017-8F17-32CBD58F8F7E}"/>
    <cellStyle name="Percent 191" xfId="5565" xr:uid="{A9F78495-29BA-47EB-A6BF-907794E1CCFC}"/>
    <cellStyle name="Percent 192" xfId="5566" xr:uid="{7BADE55D-AE42-42C4-BBFE-1E390CBD4622}"/>
    <cellStyle name="Percent 193" xfId="5567" xr:uid="{10D4AD8D-D6D7-43DD-9A96-C658B4350948}"/>
    <cellStyle name="Percent 194" xfId="5568" xr:uid="{243E16F1-9002-40B1-9C64-D9EFA84A0D81}"/>
    <cellStyle name="Percent 195" xfId="5569" xr:uid="{3C235A5B-AE24-4188-974A-9A850BE3CE12}"/>
    <cellStyle name="Percent 196" xfId="5570" xr:uid="{FA24034D-6607-4A79-8037-FEEFB580F917}"/>
    <cellStyle name="Percent 197" xfId="5571" xr:uid="{1B138EA7-CE45-4504-AAEB-64AC1B5726D6}"/>
    <cellStyle name="Percent 198" xfId="5572" xr:uid="{6A75A1B7-5BB2-4C7D-8D01-3FFB5403F79D}"/>
    <cellStyle name="Percent 199" xfId="5573" xr:uid="{532C8B9F-5574-4DDE-A428-041E6140764D}"/>
    <cellStyle name="Percent 2" xfId="49" xr:uid="{628E3269-DED6-446F-9728-555AE6D2CD75}"/>
    <cellStyle name="Percent 2 10" xfId="5574" xr:uid="{488FEFC6-FDB0-4F6C-BA8F-CF3C6574511D}"/>
    <cellStyle name="Percent 2 10 2" xfId="5575" xr:uid="{92F19C3E-6B53-47BD-BE6D-8392D70425EF}"/>
    <cellStyle name="Percent 2 2" xfId="214" xr:uid="{F1961E17-0096-44A2-83B4-63D91F8337DC}"/>
    <cellStyle name="Percent 2 2 2" xfId="5576" xr:uid="{FCA65BE0-7808-4427-93B2-FC9820B8D3F6}"/>
    <cellStyle name="Percent 2 3" xfId="5577" xr:uid="{C6DF1414-C1D8-4624-99C9-A5BF34182F74}"/>
    <cellStyle name="Percent 2 3 2" xfId="5578" xr:uid="{AEF2C85C-4CD8-4075-9FBE-AA0257A30347}"/>
    <cellStyle name="Percent 2 3 2 2" xfId="5579" xr:uid="{36EE4055-4A74-4BB5-AE70-4BDA87B8ABDD}"/>
    <cellStyle name="Percent 2 3 3" xfId="5580" xr:uid="{597689F4-C982-4CF3-8329-B351D23F48BA}"/>
    <cellStyle name="Percent 2 3 3 2" xfId="5581" xr:uid="{78CA3081-AED6-4DDC-A766-891D560ACD17}"/>
    <cellStyle name="Percent 2 3 4" xfId="5582" xr:uid="{C9DCD0A2-EF22-425E-9B1E-0FEF4DBCDDAA}"/>
    <cellStyle name="Percent 2 3 4 2" xfId="5583" xr:uid="{9DB49A15-5F4B-40E3-8B21-4B3FADAC1505}"/>
    <cellStyle name="Percent 2 3 5" xfId="5584" xr:uid="{A0147B4F-EB94-4F9A-A725-BF3F9DABBBF6}"/>
    <cellStyle name="Percent 2 3 5 2" xfId="5585" xr:uid="{1E6DE8E3-9306-4BF0-A25E-1B38BB495FB8}"/>
    <cellStyle name="Percent 2 3 6" xfId="5586" xr:uid="{45072BC0-E8B9-479F-B32F-669FAE71D52D}"/>
    <cellStyle name="Percent 2 3 6 2" xfId="5587" xr:uid="{3875006B-456D-479C-87E8-F2D7E3FFE674}"/>
    <cellStyle name="Percent 2 3 7" xfId="5588" xr:uid="{E89DF16C-52DB-457E-B9FD-C2A3D4F584C5}"/>
    <cellStyle name="Percent 2 3 7 2" xfId="5589" xr:uid="{41F78177-C3F5-4AAA-82A7-2E9301C45FFB}"/>
    <cellStyle name="Percent 2 3 8" xfId="5590" xr:uid="{9CC1BE07-E8B9-4EB3-88F3-A6FA9DD1B953}"/>
    <cellStyle name="Percent 2 3 8 2" xfId="5591" xr:uid="{2F13AED0-C8F7-4C3C-B97E-83150109399C}"/>
    <cellStyle name="Percent 2 3 9" xfId="5592" xr:uid="{9D9F3FE5-FB11-4454-ACF1-B377D3ABB8B1}"/>
    <cellStyle name="Percent 2 4" xfId="5593" xr:uid="{2A01EC65-C230-4502-BD76-4EAE87E7212C}"/>
    <cellStyle name="Percent 2 4 2" xfId="5594" xr:uid="{8DE6239F-5C5C-48A5-A9F5-F24DE0BDEAEE}"/>
    <cellStyle name="Percent 2 4 2 2" xfId="5595" xr:uid="{5C79F183-F28F-4F74-AA3C-E6EDC4B211CA}"/>
    <cellStyle name="Percent 2 4 3" xfId="5596" xr:uid="{0426E97B-7852-4071-AE49-C2AA847ECD90}"/>
    <cellStyle name="Percent 2 4 3 2" xfId="5597" xr:uid="{15BA83FA-7F21-46A1-9BAB-CA46B70C94A9}"/>
    <cellStyle name="Percent 2 4 4" xfId="5598" xr:uid="{4B0CF88B-4DD9-440B-BDB2-AA79C9FE8615}"/>
    <cellStyle name="Percent 2 4 4 2" xfId="5599" xr:uid="{B4C2380B-19DE-4FCD-98C2-2CDC3DF94CBD}"/>
    <cellStyle name="Percent 2 4 5" xfId="5600" xr:uid="{3C6DB0B9-A8F3-4B59-B752-1060A78BCEE8}"/>
    <cellStyle name="Percent 2 4 5 2" xfId="5601" xr:uid="{0ADFAAEF-8504-47A1-AD98-05A6C43FBA95}"/>
    <cellStyle name="Percent 2 4 6" xfId="5602" xr:uid="{09C0700C-1AF6-407F-91FE-475D19AD7284}"/>
    <cellStyle name="Percent 2 4 6 2" xfId="5603" xr:uid="{DBBC12B4-DF4F-44BD-B3F0-FFB610A0A0BD}"/>
    <cellStyle name="Percent 2 4 7" xfId="5604" xr:uid="{ACA889B4-848B-491A-946A-217C5C5FACD3}"/>
    <cellStyle name="Percent 2 4 7 2" xfId="5605" xr:uid="{AD7D3D12-8695-4843-9963-D79DF0B870AD}"/>
    <cellStyle name="Percent 2 4 8" xfId="5606" xr:uid="{56CA408B-4DEA-471B-8D20-91E334B535D2}"/>
    <cellStyle name="Percent 2 4 8 2" xfId="5607" xr:uid="{0797C457-49B5-4ECB-B941-4EC1269E324C}"/>
    <cellStyle name="Percent 2 4 9" xfId="5608" xr:uid="{F298611F-234E-4600-A750-1382E55C7F96}"/>
    <cellStyle name="Percent 2 5" xfId="5609" xr:uid="{1AF04B2B-4C78-41D7-B774-4AEFD94DAC18}"/>
    <cellStyle name="Percent 2 5 2" xfId="5610" xr:uid="{44BB6F6D-F238-45EA-AD01-2AB77F6FF377}"/>
    <cellStyle name="Percent 2 6" xfId="5611" xr:uid="{D845CEAB-DAFD-406D-97AC-A61883530E90}"/>
    <cellStyle name="Percent 2 6 2" xfId="5612" xr:uid="{48AEB832-C919-418D-A4C5-E711A6001E2E}"/>
    <cellStyle name="Percent 2 7" xfId="5613" xr:uid="{8C4BDFE6-D8DE-4F26-809D-61639F9CD64B}"/>
    <cellStyle name="Percent 2 7 2" xfId="5614" xr:uid="{6A7B5FE7-B129-420C-B5FE-CDCD942AB00B}"/>
    <cellStyle name="Percent 2 8" xfId="5615" xr:uid="{2DC5CF8F-3EA9-41F1-AC48-70C32DCD542E}"/>
    <cellStyle name="Percent 2 8 2" xfId="5616" xr:uid="{74506C75-36AF-4973-9EE9-59F67F49B6ED}"/>
    <cellStyle name="Percent 2 9" xfId="5617" xr:uid="{E9244549-428E-48D0-ADD3-5F877274D7D8}"/>
    <cellStyle name="Percent 2 9 2" xfId="5618" xr:uid="{C8DFF83A-943E-47B6-8CA0-43F1F37580C3}"/>
    <cellStyle name="Percent 20" xfId="5619" xr:uid="{6587E854-0CFB-40AE-8B52-C2F09A634B5C}"/>
    <cellStyle name="Percent 200" xfId="5620" xr:uid="{A2288481-CAE4-4D8A-BF5E-C95A8084C0DC}"/>
    <cellStyle name="Percent 201" xfId="5621" xr:uid="{66220148-0CBE-4D72-9135-FCD19D0B29F6}"/>
    <cellStyle name="Percent 202" xfId="5622" xr:uid="{403D5615-27AC-4E3B-94C3-7CC0F0C58850}"/>
    <cellStyle name="Percent 203" xfId="5623" xr:uid="{B83B4FE3-3119-4906-82F9-F5FEEFE8C159}"/>
    <cellStyle name="Percent 204" xfId="5624" xr:uid="{B1013A0D-E59F-4984-B9DB-B9739E902024}"/>
    <cellStyle name="Percent 205" xfId="5625" xr:uid="{AC9CC8DA-AE1A-4B48-87FC-020C935BE0FB}"/>
    <cellStyle name="Percent 206" xfId="5626" xr:uid="{5CC9BB10-AF49-41A7-B2E5-3C8429AC4BEF}"/>
    <cellStyle name="Percent 207" xfId="5627" xr:uid="{D32EE7DF-8200-474D-98F1-042EA48F9DCB}"/>
    <cellStyle name="Percent 208" xfId="5628" xr:uid="{0B075FBE-EB17-45BC-A62A-20EA00780FDD}"/>
    <cellStyle name="Percent 209" xfId="5629" xr:uid="{F606E249-4594-45B2-ACE9-C58F307E6A1C}"/>
    <cellStyle name="Percent 21" xfId="5630" xr:uid="{D2F35260-A1BC-4100-AABD-5A4C34643077}"/>
    <cellStyle name="Percent 21 2" xfId="5631" xr:uid="{3E973C0F-98C0-4964-B00F-614950B53DBB}"/>
    <cellStyle name="Percent 21 2 2" xfId="5632" xr:uid="{5D829108-618B-44BC-B497-B688A3929B64}"/>
    <cellStyle name="Percent 21 3" xfId="5633" xr:uid="{CB243699-025C-4C86-8C1B-7758072F4522}"/>
    <cellStyle name="Percent 21 3 2" xfId="5634" xr:uid="{AF5F08C8-BC40-41D1-8AB7-6C48E66BA9EF}"/>
    <cellStyle name="Percent 21 4" xfId="5635" xr:uid="{A24D5C10-A7A7-4F1D-8EBA-F28C5436007C}"/>
    <cellStyle name="Percent 21 4 2" xfId="5636" xr:uid="{10E47AE1-12A5-4082-BAAA-C4A7EF2568D7}"/>
    <cellStyle name="Percent 21 5" xfId="5637" xr:uid="{5841A8AC-CA4D-4668-A4AB-34996A06DB7A}"/>
    <cellStyle name="Percent 21 5 2" xfId="5638" xr:uid="{D4000891-405A-4C11-A890-92F74C4CF547}"/>
    <cellStyle name="Percent 21 6" xfId="5639" xr:uid="{A917EE91-C875-49B4-A389-862EDA4D662F}"/>
    <cellStyle name="Percent 21 6 2" xfId="5640" xr:uid="{63A19F3D-ABB5-46EE-AB53-8671002081FB}"/>
    <cellStyle name="Percent 21 7" xfId="5641" xr:uid="{B561C888-84DC-4327-89A9-37F8514D4227}"/>
    <cellStyle name="Percent 21 7 2" xfId="5642" xr:uid="{AF0D93D6-E473-401F-B1D1-4E2E404D0CAE}"/>
    <cellStyle name="Percent 21 8" xfId="5643" xr:uid="{EF127785-38EF-408E-882E-348DEE5E5E38}"/>
    <cellStyle name="Percent 21 8 2" xfId="5644" xr:uid="{1D0E2E94-8DD2-4A52-9C5A-6D9EAE90C830}"/>
    <cellStyle name="Percent 21 9" xfId="5645" xr:uid="{A5362BDC-78BB-4D1F-98EA-E6A79F940ACB}"/>
    <cellStyle name="Percent 210" xfId="5646" xr:uid="{01BAD3D7-0951-4A61-BCEF-176F00AB518E}"/>
    <cellStyle name="Percent 211" xfId="5647" xr:uid="{B241E794-2EBD-4AAA-ABE2-C12AEFDB0628}"/>
    <cellStyle name="Percent 212" xfId="5648" xr:uid="{B8C8C2FE-7DD0-47AD-825C-F2F13AABFE6E}"/>
    <cellStyle name="Percent 213" xfId="5649" xr:uid="{0C1B8484-B419-41E6-B964-AC44BDA45F92}"/>
    <cellStyle name="Percent 214" xfId="5650" xr:uid="{B75E6FCE-62A8-4F25-8187-EA06ECAC62B3}"/>
    <cellStyle name="Percent 215" xfId="5651" xr:uid="{EE603399-FB28-4ED6-8FE9-3551E41528AB}"/>
    <cellStyle name="Percent 216" xfId="5652" xr:uid="{FCDCE1EA-6E3B-4E10-B1DC-7B1A83665C57}"/>
    <cellStyle name="Percent 217" xfId="5653" xr:uid="{AD84A954-6D82-42EB-A0D9-9E0431278771}"/>
    <cellStyle name="Percent 218" xfId="5654" xr:uid="{27A8A1C9-A79F-439B-9511-776ABCCAA422}"/>
    <cellStyle name="Percent 219" xfId="5655" xr:uid="{E7ADCF80-2662-433A-B8B4-A207FAF911A3}"/>
    <cellStyle name="Percent 22" xfId="5656" xr:uid="{271ABBAB-204F-4DE5-AE0F-35B62328C71D}"/>
    <cellStyle name="Percent 22 2" xfId="5657" xr:uid="{82D29476-AB65-4C25-9A40-E668FA81EDE3}"/>
    <cellStyle name="Percent 22 2 2" xfId="5658" xr:uid="{2F1247E3-F3A4-4F28-818C-CBF615BF93A6}"/>
    <cellStyle name="Percent 22 3" xfId="5659" xr:uid="{8B6EFF6C-0914-4353-8385-DEA3503ECBC8}"/>
    <cellStyle name="Percent 22 3 2" xfId="5660" xr:uid="{ECF585D3-1BC6-4CAD-BDF1-54492451C89B}"/>
    <cellStyle name="Percent 22 4" xfId="5661" xr:uid="{7EBB3073-9404-41D3-8B48-E5CEA5DF79CB}"/>
    <cellStyle name="Percent 22 4 2" xfId="5662" xr:uid="{0D6B280B-368D-492F-93A1-18ABBF2CB1EB}"/>
    <cellStyle name="Percent 22 5" xfId="5663" xr:uid="{322E150C-4121-403A-ACCF-D2033EC87E9D}"/>
    <cellStyle name="Percent 22 5 2" xfId="5664" xr:uid="{DF6B2054-5A80-4BDA-83D3-6FEEFDB28516}"/>
    <cellStyle name="Percent 22 6" xfId="5665" xr:uid="{6803235F-73AB-4668-8661-75E2EAA8F4F3}"/>
    <cellStyle name="Percent 22 6 2" xfId="5666" xr:uid="{25B79CAE-8332-4124-9ACA-13374C956AF4}"/>
    <cellStyle name="Percent 22 7" xfId="5667" xr:uid="{3685E6B2-50E2-4212-B860-6F1BF57E5C77}"/>
    <cellStyle name="Percent 22 7 2" xfId="5668" xr:uid="{9B7134B5-19B3-4CA8-B243-C95D87126A0F}"/>
    <cellStyle name="Percent 22 8" xfId="5669" xr:uid="{9080BEC0-DC2D-48E0-8A91-8EA8C445B0E8}"/>
    <cellStyle name="Percent 220" xfId="5670" xr:uid="{DFD4C727-5486-4AB3-810E-7BAE52053DF0}"/>
    <cellStyle name="Percent 221" xfId="5671" xr:uid="{3709D102-D73A-44E8-B470-DBE1F09E155A}"/>
    <cellStyle name="Percent 222" xfId="5672" xr:uid="{811453AA-9804-47D8-9196-E2B55F1CE7B5}"/>
    <cellStyle name="Percent 223" xfId="5673" xr:uid="{A2B9AF23-E332-4E70-B5CF-9297587EA001}"/>
    <cellStyle name="Percent 224" xfId="5674" xr:uid="{370D207E-C391-4DEE-8D1C-D3C63CE40908}"/>
    <cellStyle name="Percent 225" xfId="5675" xr:uid="{5ACC8496-26C9-4684-9FDF-AC42226DC8CA}"/>
    <cellStyle name="Percent 226" xfId="5676" xr:uid="{B6925750-1AA2-4F85-BE43-F344E0B809D6}"/>
    <cellStyle name="Percent 227" xfId="5677" xr:uid="{08AA2472-0E7F-44C0-BF4B-6AA4EE1735A5}"/>
    <cellStyle name="Percent 228" xfId="5678" xr:uid="{25751CAC-06F7-4C5F-9E67-74C9A1F33768}"/>
    <cellStyle name="Percent 229" xfId="5679" xr:uid="{5BA2443E-2BAB-46B0-A2BF-B13628BF24BE}"/>
    <cellStyle name="Percent 23" xfId="5680" xr:uid="{F8D24250-E365-462A-9E77-A60300276314}"/>
    <cellStyle name="Percent 230" xfId="5681" xr:uid="{45C253DF-0877-4709-AC37-88962C2C8011}"/>
    <cellStyle name="Percent 231" xfId="5682" xr:uid="{42334E10-4116-44A3-9640-2DECCD8301F6}"/>
    <cellStyle name="Percent 232" xfId="5683" xr:uid="{40D100AD-463D-4066-B0A2-4AFAB1D9268F}"/>
    <cellStyle name="Percent 233" xfId="5684" xr:uid="{60B0F9E2-56BB-4433-9EF3-567AE68BBF11}"/>
    <cellStyle name="Percent 234" xfId="5685" xr:uid="{5357C99B-ABED-40CE-9C7C-1E0118637EEE}"/>
    <cellStyle name="Percent 235" xfId="5686" xr:uid="{DECC8827-C478-4A7B-9386-234660BA8A9A}"/>
    <cellStyle name="Percent 236" xfId="5687" xr:uid="{1413491A-BA29-4D5C-8251-4A9113E1E881}"/>
    <cellStyle name="Percent 237" xfId="5688" xr:uid="{FD06666C-B6F4-4112-AEE7-3CBE00A41359}"/>
    <cellStyle name="Percent 238" xfId="5689" xr:uid="{CDF13A87-3650-4BAA-8033-3E15F0301E62}"/>
    <cellStyle name="Percent 239" xfId="5690" xr:uid="{E2F0DDFA-C6D5-4D34-9850-C237399E90FE}"/>
    <cellStyle name="Percent 24" xfId="5691" xr:uid="{30693AA0-C2E4-4921-9384-4E2E8280DB59}"/>
    <cellStyle name="Percent 240" xfId="5692" xr:uid="{D38D4169-FC2D-421D-96F4-D99832D71DE7}"/>
    <cellStyle name="Percent 241" xfId="5693" xr:uid="{1F0D3894-8492-4545-BAC9-3A2B0BF1B4D3}"/>
    <cellStyle name="Percent 242" xfId="5694" xr:uid="{CFEF2858-00D8-4B92-9CCA-42D11D92301D}"/>
    <cellStyle name="Percent 243" xfId="5695" xr:uid="{72D9F269-A902-4ACA-986E-73A4FB0CE328}"/>
    <cellStyle name="Percent 244" xfId="5696" xr:uid="{AE76BDB7-981E-493F-97FF-3F2E062B1D19}"/>
    <cellStyle name="Percent 245" xfId="5697" xr:uid="{1F02D71C-2595-4D8D-A44C-0FC777B5D48F}"/>
    <cellStyle name="Percent 246" xfId="5698" xr:uid="{9117ADCA-399B-420E-80D4-A3520CDF0183}"/>
    <cellStyle name="Percent 247" xfId="5699" xr:uid="{268B2897-38BB-4DF1-83BA-B4B0AC4293DF}"/>
    <cellStyle name="Percent 248" xfId="5700" xr:uid="{C8263601-A859-4FF4-97E5-52D2B0D77EE7}"/>
    <cellStyle name="Percent 249" xfId="5701" xr:uid="{5D876F8D-042A-488C-AF12-41C72F2C4399}"/>
    <cellStyle name="Percent 25" xfId="5702" xr:uid="{303E61DC-EDF7-4AA9-BA03-2EE8AE883551}"/>
    <cellStyle name="Percent 250" xfId="5703" xr:uid="{9AC59E3E-C366-4DD7-BBC5-4B63342BE98D}"/>
    <cellStyle name="Percent 251" xfId="5704" xr:uid="{C4D1CD9D-67E0-4B06-B298-7D5A6A396EAF}"/>
    <cellStyle name="Percent 252" xfId="5705" xr:uid="{23C4F326-3E6B-44A5-8443-CE135474DA48}"/>
    <cellStyle name="Percent 253" xfId="5706" xr:uid="{12589B7F-7D5C-40AD-94FB-5EBFA4E896B7}"/>
    <cellStyle name="Percent 254" xfId="5707" xr:uid="{B8AB0AAB-9E99-4DC0-9B5E-92417F46AA9C}"/>
    <cellStyle name="Percent 255" xfId="5708" xr:uid="{EA0BCE82-E013-41F9-8AA8-8F0FBC73A527}"/>
    <cellStyle name="Percent 256" xfId="5709" xr:uid="{281A0A36-EA4C-4E75-90E2-2CC1C35379DA}"/>
    <cellStyle name="Percent 257" xfId="5710" xr:uid="{0266DD52-0273-4D85-9DB4-99BA2B529930}"/>
    <cellStyle name="Percent 258" xfId="5711" xr:uid="{C3EDB0A2-9402-4E34-A355-E17792462ABB}"/>
    <cellStyle name="Percent 259" xfId="5712" xr:uid="{77282765-1FED-4CD0-AC8F-BA9549792F42}"/>
    <cellStyle name="Percent 26" xfId="5713" xr:uid="{9EBFF377-5432-4079-8875-FB8C1B562C3D}"/>
    <cellStyle name="Percent 260" xfId="5714" xr:uid="{227081B0-F16E-446A-876D-F9518AABE437}"/>
    <cellStyle name="Percent 261" xfId="5715" xr:uid="{80246317-67D8-48B1-A978-6FA52B8F6F8A}"/>
    <cellStyle name="Percent 262" xfId="5716" xr:uid="{903CE6B5-F829-4799-88EB-A7BFB59864AB}"/>
    <cellStyle name="Percent 263" xfId="5717" xr:uid="{8A950DF2-787D-45A4-8831-4C7BCDF74B34}"/>
    <cellStyle name="Percent 264" xfId="5718" xr:uid="{1B0559A3-28AB-4216-84BF-9642A6C56AE2}"/>
    <cellStyle name="Percent 265" xfId="5719" xr:uid="{216B228A-B0C9-4C8B-8543-C14796520568}"/>
    <cellStyle name="Percent 266" xfId="5720" xr:uid="{5C3E30F9-4FC9-435C-81E3-3524FFFA3798}"/>
    <cellStyle name="Percent 267" xfId="5721" xr:uid="{CA9DE991-D852-4A8C-A8DE-91CFB00D07BA}"/>
    <cellStyle name="Percent 268" xfId="5722" xr:uid="{02CA6ECD-8163-4A77-A4B1-146BF3E26C79}"/>
    <cellStyle name="Percent 269" xfId="5723" xr:uid="{08315BA3-1391-43F4-A7B8-F2F136F2AD6A}"/>
    <cellStyle name="Percent 27" xfId="5724" xr:uid="{E5FC297F-0FD3-4D56-9A5E-2E0094D955AB}"/>
    <cellStyle name="Percent 270" xfId="5725" xr:uid="{6871561D-2FB1-45B7-A050-F8641E2C3245}"/>
    <cellStyle name="Percent 271" xfId="5726" xr:uid="{0459E557-1D22-4EE4-B74F-251D3EE8CCB4}"/>
    <cellStyle name="Percent 272" xfId="5727" xr:uid="{D2A33C6C-7CC0-4FE5-B9ED-5BD08705C4E8}"/>
    <cellStyle name="Percent 273" xfId="5728" xr:uid="{E3193B85-F315-448D-93F8-08C7DE1F71E9}"/>
    <cellStyle name="Percent 274" xfId="5729" xr:uid="{0DC757E9-3177-48B0-AB90-239C3DF171C1}"/>
    <cellStyle name="Percent 275" xfId="5730" xr:uid="{FECC4802-0844-4B50-94EE-F63F873AE3D8}"/>
    <cellStyle name="Percent 276" xfId="5731" xr:uid="{0EE21C73-9750-488C-8C20-D6477306C539}"/>
    <cellStyle name="Percent 277" xfId="5732" xr:uid="{B400A786-DB02-443E-99A3-587C913D70C1}"/>
    <cellStyle name="Percent 278" xfId="5733" xr:uid="{C6D788EF-BF69-4B10-AFA7-BBC1A0C83C49}"/>
    <cellStyle name="Percent 279" xfId="5734" xr:uid="{BEFE709E-F38A-43EB-8E8C-D27CC2F0F3A6}"/>
    <cellStyle name="Percent 28" xfId="5735" xr:uid="{3B7D871A-E026-4618-88E5-D7E67140A0A2}"/>
    <cellStyle name="Percent 280" xfId="5736" xr:uid="{C1042786-F8AE-4262-B060-1A578945231B}"/>
    <cellStyle name="Percent 281" xfId="5737" xr:uid="{1B233C5F-D8B5-49EE-A88D-85DBCD25B1AD}"/>
    <cellStyle name="Percent 282" xfId="5738" xr:uid="{81DE0FC3-C0E1-4EA2-BD2E-5A8BD7B52DA5}"/>
    <cellStyle name="Percent 283" xfId="5739" xr:uid="{6F03940A-47A7-4778-8431-4B3B4AF26285}"/>
    <cellStyle name="Percent 284" xfId="5740" xr:uid="{817816BA-D2D7-4BA0-8D16-64B3B38E8D0B}"/>
    <cellStyle name="Percent 285" xfId="5741" xr:uid="{7C6B4E4A-726F-4D41-8551-0F702DD5C65C}"/>
    <cellStyle name="Percent 286" xfId="5742" xr:uid="{069702EC-0F27-4890-B463-85830B312FE2}"/>
    <cellStyle name="Percent 287" xfId="5743" xr:uid="{FEF66C33-3058-4214-82B6-258331C5FDF6}"/>
    <cellStyle name="Percent 288" xfId="5744" xr:uid="{D6D10B22-0974-4E7E-9BD4-B6DFECB5B8C2}"/>
    <cellStyle name="Percent 289" xfId="5745" xr:uid="{4467CA75-F4D0-4B82-8167-EF7032FC85DC}"/>
    <cellStyle name="Percent 29" xfId="5746" xr:uid="{F02DFEBE-BEDE-4993-8FA8-CF48C6D5B6D6}"/>
    <cellStyle name="Percent 290" xfId="5747" xr:uid="{F0CB058B-8144-47FF-A348-1FC8F914A008}"/>
    <cellStyle name="Percent 291" xfId="5748" xr:uid="{93036498-5128-4E44-8120-8C10635DD977}"/>
    <cellStyle name="Percent 292" xfId="5749" xr:uid="{AE4E11BC-606B-4C90-9811-38882E32CC59}"/>
    <cellStyle name="Percent 293" xfId="5750" xr:uid="{7D74DB65-BC78-4EF8-9F28-38F8E8D305ED}"/>
    <cellStyle name="Percent 294" xfId="5751" xr:uid="{1028A965-2ABB-4275-8DED-BC587D541116}"/>
    <cellStyle name="Percent 295" xfId="5752" xr:uid="{AF1097F8-6CED-49B0-AC59-AC9A6B4A1088}"/>
    <cellStyle name="Percent 296" xfId="5753" xr:uid="{1D1E0FB9-95C3-4A50-9D48-3B33D6D83207}"/>
    <cellStyle name="Percent 297" xfId="5754" xr:uid="{267258D5-F9B1-4F36-9126-EA549DCC4753}"/>
    <cellStyle name="Percent 298" xfId="5755" xr:uid="{AAE77B3B-FABD-45E0-9489-DA372B491E87}"/>
    <cellStyle name="Percent 299" xfId="5756" xr:uid="{0E397156-D880-4F79-9C8E-F825D23ACA7B}"/>
    <cellStyle name="Percent 3" xfId="53" xr:uid="{EDD50AD3-BCE1-42FD-A808-2D915456FB06}"/>
    <cellStyle name="Percent 3 2" xfId="57" xr:uid="{BB56E444-08C0-44AC-BE98-1A4DCD1A56E5}"/>
    <cellStyle name="Percent 3 2 2" xfId="5757" xr:uid="{4B97C5AB-B9C2-4F71-BF30-639DD5F237F6}"/>
    <cellStyle name="Percent 3 3" xfId="5758" xr:uid="{54938A49-AE2C-4963-8168-85FA6A2D43EB}"/>
    <cellStyle name="Percent 30" xfId="5759" xr:uid="{4479CF22-4F6F-4066-B7C8-E8436E9B6047}"/>
    <cellStyle name="Percent 300" xfId="5760" xr:uid="{298C529A-608F-4C45-A065-77458D2E4187}"/>
    <cellStyle name="Percent 301" xfId="5761" xr:uid="{CDBE38BE-6B84-4AE8-BEDA-1E428FC3BC18}"/>
    <cellStyle name="Percent 302" xfId="5762" xr:uid="{CBC70A1C-4C22-4DC6-877C-353F6A465B5E}"/>
    <cellStyle name="Percent 303" xfId="5763" xr:uid="{A9DEBADB-577B-4D70-BBDC-9B8FABD0A66C}"/>
    <cellStyle name="Percent 304" xfId="5764" xr:uid="{21591BBE-FCF1-47AC-B294-73AC7E8A7F3B}"/>
    <cellStyle name="Percent 305" xfId="5765" xr:uid="{C65CBEE1-68E6-41D8-9062-D43C2A2BD8DE}"/>
    <cellStyle name="Percent 306" xfId="5766" xr:uid="{EF9EED59-549D-400B-92A5-0BBB9E69E2BC}"/>
    <cellStyle name="Percent 307" xfId="5767" xr:uid="{65452630-F84A-4948-A86D-E0016847778B}"/>
    <cellStyle name="Percent 308" xfId="5768" xr:uid="{C718CBC7-440B-4A04-823D-3B886CAD70D9}"/>
    <cellStyle name="Percent 309" xfId="5769" xr:uid="{F557904D-755B-4C4C-9C26-EDEFDAA561BF}"/>
    <cellStyle name="Percent 31" xfId="5770" xr:uid="{B086502A-71A1-4704-91DF-15F6A92F137D}"/>
    <cellStyle name="Percent 310" xfId="5771" xr:uid="{10722E0A-A639-441F-97F9-A1A077C4E4C1}"/>
    <cellStyle name="Percent 311" xfId="5772" xr:uid="{F0FFDB21-A25C-42A8-807B-D7B48F36B9FB}"/>
    <cellStyle name="Percent 312" xfId="5773" xr:uid="{1A06BD43-E86E-4F4B-A0CA-BF56C0F4466F}"/>
    <cellStyle name="Percent 313" xfId="5774" xr:uid="{E22598BC-45EF-4816-B7D6-E993704CB58F}"/>
    <cellStyle name="Percent 314" xfId="5775" xr:uid="{DF1F8BE5-B0AB-41F2-807D-3892CA13B6F0}"/>
    <cellStyle name="Percent 315" xfId="5776" xr:uid="{1937997D-9C6C-4D51-831E-D3667D6B6D85}"/>
    <cellStyle name="Percent 316" xfId="5777" xr:uid="{27E86DBE-B21E-4017-9E3A-9B3355226A64}"/>
    <cellStyle name="Percent 317" xfId="5778" xr:uid="{2FC10F12-0437-4DF2-9098-FFB8B237CE43}"/>
    <cellStyle name="Percent 318" xfId="5779" xr:uid="{2D0B03E9-B789-49E5-B783-4F4359A23DDE}"/>
    <cellStyle name="Percent 319" xfId="5780" xr:uid="{D33562EF-BBFC-4222-B89D-2577A3C22FED}"/>
    <cellStyle name="Percent 32" xfId="5781" xr:uid="{075E13E6-8209-47B3-AC1D-261984F37C16}"/>
    <cellStyle name="Percent 320" xfId="5782" xr:uid="{DEFC5A8B-6686-409A-97E5-0890C0638C40}"/>
    <cellStyle name="Percent 321" xfId="5783" xr:uid="{D53919F7-377B-4197-859C-323BC17060F3}"/>
    <cellStyle name="Percent 322" xfId="5784" xr:uid="{CFBF3938-A130-43A5-9E90-A659DA535149}"/>
    <cellStyle name="Percent 323" xfId="5785" xr:uid="{17FCFE49-E207-48EC-8CCD-639EB4C28DCA}"/>
    <cellStyle name="Percent 324" xfId="5786" xr:uid="{A9D26E5E-95FD-488E-BBCE-DD84641FB239}"/>
    <cellStyle name="Percent 325" xfId="5787" xr:uid="{238D05C4-C066-4EFF-83D5-FB4933A6D7D0}"/>
    <cellStyle name="Percent 326" xfId="5788" xr:uid="{44577B54-C495-4D0C-A702-CFDD8E16928B}"/>
    <cellStyle name="Percent 327" xfId="5789" xr:uid="{35F4DE2D-3DCC-47A4-AA46-4CB43CB989CE}"/>
    <cellStyle name="Percent 328" xfId="5790" xr:uid="{620BD9F6-AB6D-4287-A70C-741A1D205DAB}"/>
    <cellStyle name="Percent 329" xfId="5791" xr:uid="{DEEEF3AA-B4BF-4035-AFA7-58191ECE695B}"/>
    <cellStyle name="Percent 33" xfId="5792" xr:uid="{B5EE19BC-8021-4253-B706-AD8D2BAA59D0}"/>
    <cellStyle name="Percent 330" xfId="5793" xr:uid="{CD611AC5-447D-4232-B088-E6D5CDBD9589}"/>
    <cellStyle name="Percent 331" xfId="5794" xr:uid="{C2487ACA-B45A-4656-91EA-4EE85A0D8351}"/>
    <cellStyle name="Percent 332" xfId="5795" xr:uid="{E54AA8C0-3F2B-4A69-A834-D9D020F66522}"/>
    <cellStyle name="Percent 333" xfId="5796" xr:uid="{74DFC825-0258-4109-BD18-79D5499F8FD7}"/>
    <cellStyle name="Percent 334" xfId="5797" xr:uid="{FC023EAB-4A1B-4082-A243-C367582D571E}"/>
    <cellStyle name="Percent 335" xfId="5798" xr:uid="{E5C71295-49C6-4DBC-B232-2837DC43EB33}"/>
    <cellStyle name="Percent 336" xfId="5799" xr:uid="{C82F2299-E8EE-44D5-B485-AAE49FB49B01}"/>
    <cellStyle name="Percent 337" xfId="5800" xr:uid="{7869BD2F-033D-4CE8-9DF7-411D3DA4E335}"/>
    <cellStyle name="Percent 338" xfId="5801" xr:uid="{7E5D1FA0-134A-49C9-AFB6-016394881E21}"/>
    <cellStyle name="Percent 339" xfId="5802" xr:uid="{43C7D88A-1093-4981-90FE-F7E87D4B4DF6}"/>
    <cellStyle name="Percent 34" xfId="5803" xr:uid="{2886FE56-3034-466F-813E-524ADF5E173E}"/>
    <cellStyle name="Percent 340" xfId="5804" xr:uid="{977B2E12-ABFF-4450-9154-AEB16DD20144}"/>
    <cellStyle name="Percent 341" xfId="5805" xr:uid="{5232F21C-F5E6-4C33-9E91-C2D0A94CEB2D}"/>
    <cellStyle name="Percent 342" xfId="5806" xr:uid="{74EB9A21-ED7B-41AA-B51A-F26CD5377A73}"/>
    <cellStyle name="Percent 343" xfId="5043" xr:uid="{85AB95C9-1A08-4481-BB23-04DE0451992B}"/>
    <cellStyle name="Percent 344" xfId="6392" xr:uid="{BB8C5512-34A0-4AD5-9E51-D21EAF5912E4}"/>
    <cellStyle name="Percent 345" xfId="6466" xr:uid="{F781D43C-C1D9-4637-9FD9-88ACE6B1F80D}"/>
    <cellStyle name="Percent 346" xfId="6446" xr:uid="{708AA0C4-93DD-4741-9252-D9382A3E9B6A}"/>
    <cellStyle name="Percent 347" xfId="6440" xr:uid="{CE847009-5AA5-4699-984F-DE08FA084F11}"/>
    <cellStyle name="Percent 348" xfId="6561" xr:uid="{404296E0-040C-457D-94F5-5E6E02F5BCAA}"/>
    <cellStyle name="Percent 349" xfId="6767" xr:uid="{A05B2D3D-C432-4C67-B7D2-8C1D329A06B0}"/>
    <cellStyle name="Percent 35" xfId="5807" xr:uid="{63CCB59F-43C0-4A62-82FA-EB93B68D09B4}"/>
    <cellStyle name="Percent 350" xfId="6650" xr:uid="{04004F46-F559-46BC-9FE7-DFB4F9190F93}"/>
    <cellStyle name="Percent 351" xfId="6726" xr:uid="{B61CED8B-D0AA-4301-A7E8-D75CAB017127}"/>
    <cellStyle name="Percent 352" xfId="6709" xr:uid="{F7D44212-65F1-43DC-B8FF-8E670BDEF7E0}"/>
    <cellStyle name="Percent 353" xfId="6779" xr:uid="{D08F0374-FE02-4411-93E0-9E3B2EF7E66E}"/>
    <cellStyle name="Percent 354" xfId="6780" xr:uid="{F4796352-2E31-4DD4-8CE3-07A74D6F6C42}"/>
    <cellStyle name="Percent 355" xfId="6657" xr:uid="{9CD4B256-B5C8-444D-9EC5-43218136F602}"/>
    <cellStyle name="Percent 356" xfId="6785" xr:uid="{F08DEC9C-5DBE-464A-BBA2-61FCA108477B}"/>
    <cellStyle name="Percent 357" xfId="6783" xr:uid="{7635C650-2DC1-4F55-BE07-35A5FF54A39D}"/>
    <cellStyle name="Percent 358" xfId="6826" xr:uid="{E1218520-BC63-4099-8C05-B1125FBCE0B7}"/>
    <cellStyle name="Percent 359" xfId="6804" xr:uid="{B27D5A61-3AA9-4F7B-A694-377068B910A1}"/>
    <cellStyle name="Percent 36" xfId="5808" xr:uid="{A82F148E-15AE-4239-8803-9C375C1F434A}"/>
    <cellStyle name="Percent 360" xfId="6821" xr:uid="{64E12D5A-018F-45A4-AE8E-848FDB45D37E}"/>
    <cellStyle name="Percent 361" xfId="6811" xr:uid="{F1FA8FA4-A729-47FC-B5F6-5045ABD2094F}"/>
    <cellStyle name="Percent 362" xfId="6837" xr:uid="{260341EE-569C-4B8F-8F91-572FA0F3D5D9}"/>
    <cellStyle name="Percent 363" xfId="6831" xr:uid="{D7C88506-5A88-42B7-AFDC-E12B98420A73}"/>
    <cellStyle name="Percent 364" xfId="6806" xr:uid="{3FE2B3F5-6289-4718-A45C-BDB5DF257D43}"/>
    <cellStyle name="Percent 365" xfId="6836" xr:uid="{0E698D86-3602-4AA2-91E6-55DE4EE8BB48}"/>
    <cellStyle name="Percent 366" xfId="6843" xr:uid="{572AE866-9EF6-4C42-BA57-707891DFF42C}"/>
    <cellStyle name="Percent 367" xfId="6830" xr:uid="{77713FFD-6C08-4FE1-BEA5-A3B5636FFE3E}"/>
    <cellStyle name="Percent 368" xfId="6851" xr:uid="{09C867F9-2E0A-4F88-880B-97A72282550F}"/>
    <cellStyle name="Percent 369" xfId="6810" xr:uid="{D38C9FBD-01F6-4E00-BBBD-5BAD8D274EB5}"/>
    <cellStyle name="Percent 37" xfId="5809" xr:uid="{36D10647-02F1-4FC9-8A04-C7F886DD4EEE}"/>
    <cellStyle name="Percent 370" xfId="6866" xr:uid="{7EA267A8-5E72-4313-99E7-F71FE65A64E2}"/>
    <cellStyle name="Percent 371" xfId="6838" xr:uid="{7D54B174-3747-4C17-BCFD-BD38699EE7E2}"/>
    <cellStyle name="Percent 372" xfId="6863" xr:uid="{7B1C9A52-38FF-43A7-8BC5-2B164C767E1E}"/>
    <cellStyle name="Percent 373" xfId="6880" xr:uid="{928C841E-7E9B-4DEF-A857-29C4B08CE389}"/>
    <cellStyle name="Percent 374" xfId="6859" xr:uid="{8390CF1F-5DEB-4199-83D3-98176D59B216}"/>
    <cellStyle name="Percent 375" xfId="6864" xr:uid="{3ADA299C-6EEC-4CB0-825D-DCB7E66E43B0}"/>
    <cellStyle name="Percent 376" xfId="6879" xr:uid="{763E6FDC-1DF0-442C-9145-A75A09C9FC0B}"/>
    <cellStyle name="Percent 377" xfId="6802" xr:uid="{73AE1A71-908E-449C-B3D4-E8874063F89E}"/>
    <cellStyle name="Percent 378" xfId="6898" xr:uid="{34C6B775-344C-4E83-84EF-DAFEF4288550}"/>
    <cellStyle name="Percent 379" xfId="6894" xr:uid="{1EFFF188-BFCC-4E55-9B68-49FF5AA07DFC}"/>
    <cellStyle name="Percent 38" xfId="5810" xr:uid="{6EEAD349-796F-4908-BB38-CDC1EA34264E}"/>
    <cellStyle name="Percent 39" xfId="5811" xr:uid="{7206C33D-921F-40BB-A697-3904D7AF7955}"/>
    <cellStyle name="Percent 4" xfId="48" xr:uid="{91B1E5A7-C843-491E-9D05-CECC64984FD2}"/>
    <cellStyle name="Percent 4 2" xfId="213" xr:uid="{591A8FE3-24AC-49D0-91C9-BEF659443EBD}"/>
    <cellStyle name="Percent 4 2 2" xfId="5813" xr:uid="{38D43A3E-23A5-43A7-A982-A5381F5FDBF6}"/>
    <cellStyle name="Percent 4 3" xfId="5814" xr:uid="{B9CF7DCD-EF24-4D7E-8D30-FCD8FDE22818}"/>
    <cellStyle name="Percent 4 4" xfId="5815" xr:uid="{B6E7BD7D-391F-4813-9DB4-024E65666DB6}"/>
    <cellStyle name="Percent 4 5" xfId="5812" xr:uid="{5FABD823-CFE8-4D2B-9C2C-64F2F04ECDCC}"/>
    <cellStyle name="Percent 40" xfId="5816" xr:uid="{3B18EBA8-0D79-4436-8C6D-A4E5E47CB21D}"/>
    <cellStyle name="Percent 41" xfId="5817" xr:uid="{9ED479E2-DF13-4C15-A2C5-A7B94144F2B8}"/>
    <cellStyle name="Percent 42" xfId="5818" xr:uid="{940F55C5-13F9-4505-B829-7FB23630B6F7}"/>
    <cellStyle name="Percent 43" xfId="5819" xr:uid="{F083BBB3-896B-4AEB-A295-0C70E52CA47C}"/>
    <cellStyle name="Percent 44" xfId="5820" xr:uid="{576C63B5-17A1-4BAB-B80D-D094D537FDDB}"/>
    <cellStyle name="Percent 45" xfId="5821" xr:uid="{8D844CA7-0B05-4E5A-AC04-0BF7F03F8331}"/>
    <cellStyle name="Percent 46" xfId="5822" xr:uid="{4CACB274-9170-47FA-844E-B05D49B6DB04}"/>
    <cellStyle name="Percent 47" xfId="5823" xr:uid="{FE5114EC-2281-491E-B706-72B8E4610B34}"/>
    <cellStyle name="Percent 48" xfId="5824" xr:uid="{4FBE2354-7F79-4310-B6E6-F54549FDD875}"/>
    <cellStyle name="Percent 49" xfId="5825" xr:uid="{B0317FE7-AE6C-43C4-9E2E-0DDB0E5D3A61}"/>
    <cellStyle name="Percent 5" xfId="5826" xr:uid="{BC5C1527-52FA-45BA-B9DC-59D2D5A82D97}"/>
    <cellStyle name="Percent 50" xfId="5827" xr:uid="{D2349353-A024-4DFB-BA07-1C01A178C993}"/>
    <cellStyle name="Percent 51" xfId="5828" xr:uid="{A457DD51-A478-40A8-A363-D027CC3DC2A1}"/>
    <cellStyle name="Percent 52" xfId="5829" xr:uid="{8A1768A0-D15A-4CE7-861E-FE7394E30B8B}"/>
    <cellStyle name="Percent 53" xfId="5830" xr:uid="{1DC3A6A7-68C4-4217-932D-3DD02BC5DF41}"/>
    <cellStyle name="Percent 54" xfId="5831" xr:uid="{03CA6D1D-C19C-44F8-A5FE-8657B512036C}"/>
    <cellStyle name="Percent 55" xfId="5832" xr:uid="{0BF4F088-3412-4DD4-89E1-FADDEA79A8F5}"/>
    <cellStyle name="Percent 56" xfId="5833" xr:uid="{B10664FF-2BF2-44D1-83AF-BB137BE8E4A0}"/>
    <cellStyle name="Percent 57" xfId="5834" xr:uid="{C84F456A-8CEE-46B9-A87E-A83039F944B0}"/>
    <cellStyle name="Percent 58" xfId="5835" xr:uid="{DAF43DFF-DCC3-4BDC-B88A-4A3854714777}"/>
    <cellStyle name="Percent 59" xfId="5836" xr:uid="{E0A66B2F-A7DB-4DAC-B43D-E34E74FEE84D}"/>
    <cellStyle name="Percent 6" xfId="5837" xr:uid="{4B0D4999-3CB9-4638-9A75-B913FF5A7A7F}"/>
    <cellStyle name="Percent 6 2" xfId="5838" xr:uid="{1407A815-758C-42A3-93B0-0F152F560817}"/>
    <cellStyle name="Percent 60" xfId="5839" xr:uid="{0F2ACE9B-60A6-4051-876E-E54C98F43CF1}"/>
    <cellStyle name="Percent 61" xfId="5840" xr:uid="{AC3EB2E7-04F4-4E3C-BF03-1DE50244347D}"/>
    <cellStyle name="Percent 62" xfId="5841" xr:uid="{8728BDB3-D5D7-492A-968D-1DD631E9B5FE}"/>
    <cellStyle name="Percent 63" xfId="5842" xr:uid="{976CD918-DEF4-4E1D-A8B6-DA615757DC66}"/>
    <cellStyle name="Percent 64" xfId="5843" xr:uid="{C7B0E930-0C5D-4E97-A6CF-A205E3FA0E76}"/>
    <cellStyle name="Percent 65" xfId="5844" xr:uid="{A53E585C-04EE-442A-BBD8-614ABB6978A8}"/>
    <cellStyle name="Percent 66" xfId="5845" xr:uid="{6018236E-AA40-415D-A466-A435ED5B89CF}"/>
    <cellStyle name="Percent 67" xfId="5846" xr:uid="{BC59368C-558F-4529-90EC-E0C870231282}"/>
    <cellStyle name="Percent 68" xfId="5847" xr:uid="{5FDA7831-38D9-4686-90BC-8364606B038E}"/>
    <cellStyle name="Percent 69" xfId="5848" xr:uid="{B1AAC15B-A252-41B4-BD2C-BAFE6CC4B26D}"/>
    <cellStyle name="Percent 7" xfId="194" xr:uid="{C9346727-8710-4B9B-9F64-ED5ADB39C63A}"/>
    <cellStyle name="Percent 7 2" xfId="5849" xr:uid="{7A8DE636-9275-43A6-BBBE-F5E923CD3F5E}"/>
    <cellStyle name="Percent 7 2 2" xfId="5850" xr:uid="{16A0414A-649C-4567-BD8E-6F1C32DF4B06}"/>
    <cellStyle name="Percent 7 2 2 2" xfId="5851" xr:uid="{43F99E41-436C-4EA9-B198-3EAE1AA11EDE}"/>
    <cellStyle name="Percent 7 2 3" xfId="5852" xr:uid="{132775C2-AECB-4585-ACAB-11EAEE6AE9E3}"/>
    <cellStyle name="Percent 7 3" xfId="5853" xr:uid="{A68D6C52-8FF2-4C12-B9CB-F9FA90272784}"/>
    <cellStyle name="Percent 7 4" xfId="5854" xr:uid="{B5D2A0D9-768D-4977-84A7-60E4CAFFFF09}"/>
    <cellStyle name="Percent 7 4 2" xfId="5855" xr:uid="{E984A96F-A09E-42C0-AFC0-520993E14E0C}"/>
    <cellStyle name="Percent 7 5" xfId="5856" xr:uid="{4E4C6DB4-E2DB-473C-A4D7-D88DBEAA2A3C}"/>
    <cellStyle name="Percent 7 6" xfId="6181" xr:uid="{9234448E-73C7-4DEF-B59B-459C888C1711}"/>
    <cellStyle name="Percent 70" xfId="5857" xr:uid="{41DF725F-DFFE-4F4E-BC2A-9BC7922A4DA7}"/>
    <cellStyle name="Percent 71" xfId="5858" xr:uid="{FB573C7B-1561-4D54-A9BA-987DC17FF3AF}"/>
    <cellStyle name="Percent 72" xfId="5859" xr:uid="{F534371D-BF43-4D83-8B99-C157E51821C4}"/>
    <cellStyle name="Percent 73" xfId="5860" xr:uid="{C26791C8-D622-443F-8756-613D8CFBE463}"/>
    <cellStyle name="Percent 74" xfId="5861" xr:uid="{BF7F63D3-8952-48A2-B686-95C47179FAAA}"/>
    <cellStyle name="Percent 75" xfId="5862" xr:uid="{086621F1-3634-40AE-AB1E-9341BA521A2B}"/>
    <cellStyle name="Percent 76" xfId="5863" xr:uid="{AB1C5F0A-94CD-4571-95B0-BC7760E14EFB}"/>
    <cellStyle name="Percent 77" xfId="5864" xr:uid="{D159186A-FD8D-4352-9F44-7D590695A9C6}"/>
    <cellStyle name="Percent 78" xfId="5865" xr:uid="{785482E8-2A5A-42F1-9312-1D7D5606129F}"/>
    <cellStyle name="Percent 79" xfId="5866" xr:uid="{8C33D00D-E391-4605-867E-F48AD5C25408}"/>
    <cellStyle name="Percent 8" xfId="5867" xr:uid="{D5AE7654-E4FD-476E-A20A-AD7B4671AD1C}"/>
    <cellStyle name="Percent 80" xfId="5868" xr:uid="{FE5DBB42-0A69-4218-824B-21FA14073936}"/>
    <cellStyle name="Percent 81" xfId="5869" xr:uid="{B29973F2-DDD0-4B46-9425-F6890589EBB1}"/>
    <cellStyle name="Percent 82" xfId="5870" xr:uid="{CD69A031-467C-4875-8465-01D7223C6B3C}"/>
    <cellStyle name="Percent 83" xfId="5871" xr:uid="{2CC69231-C3A5-4A31-BA85-1F72B079B1F8}"/>
    <cellStyle name="Percent 84" xfId="5872" xr:uid="{FFA3CE61-C48F-4F03-AFFF-1AB6333F7034}"/>
    <cellStyle name="Percent 85" xfId="5873" xr:uid="{EE114C46-3AAD-42E0-A2C1-6365A5C6BBC5}"/>
    <cellStyle name="Percent 86" xfId="5874" xr:uid="{5C9AE972-D99E-4E26-8466-96002A2F631B}"/>
    <cellStyle name="Percent 87" xfId="5875" xr:uid="{5CD26F0E-CBD5-4C4F-ADDA-094E694940E1}"/>
    <cellStyle name="Percent 88" xfId="5876" xr:uid="{5A3C6618-7437-4ABB-847A-327F4AF13395}"/>
    <cellStyle name="Percent 89" xfId="5877" xr:uid="{03C54372-4554-425C-A736-5E260623BA9B}"/>
    <cellStyle name="Percent 9" xfId="5878" xr:uid="{F4FFCB2E-0105-41DD-B748-B3D716E6445F}"/>
    <cellStyle name="Percent 90" xfId="5879" xr:uid="{9F7F0FD7-C49E-4371-A29C-C9927D8B1E09}"/>
    <cellStyle name="Percent 91" xfId="5880" xr:uid="{C7BE5D9F-2C1B-41A0-AB3F-E1D220C838AC}"/>
    <cellStyle name="Percent 92" xfId="5881" xr:uid="{A113ABBB-0FD2-41A4-9960-91D2621FBB5C}"/>
    <cellStyle name="Percent 93" xfId="5882" xr:uid="{587DD957-FFD1-493F-BC6C-63054995A53B}"/>
    <cellStyle name="Percent 94" xfId="5883" xr:uid="{548ACA1D-EB45-4F03-BE42-4D778CEFA6D1}"/>
    <cellStyle name="Percent 95" xfId="5884" xr:uid="{2F829153-24EA-4E66-A088-09C92092FB09}"/>
    <cellStyle name="Percent 96" xfId="5885" xr:uid="{FC5D42C0-6C98-4F2A-A6A7-391F30C760A3}"/>
    <cellStyle name="Percent 97" xfId="5886" xr:uid="{CEC5B316-3684-43D5-A133-83CF5C18E682}"/>
    <cellStyle name="Percent 98" xfId="5887" xr:uid="{2A21FAA9-E6D4-4714-A2E3-4D630FA0CC68}"/>
    <cellStyle name="Percent 99" xfId="5888" xr:uid="{01CC826C-4AE1-4271-AF28-04C57093B308}"/>
    <cellStyle name="Processing" xfId="5889" xr:uid="{393EDADD-BD24-441E-9ECE-975F0DC5D642}"/>
    <cellStyle name="PSChar" xfId="5890" xr:uid="{495D55AE-7DDB-4DFA-AFA3-2391D2FE1D59}"/>
    <cellStyle name="PSDate" xfId="5891" xr:uid="{953F75D2-A481-4264-BCDB-E8586471B1A5}"/>
    <cellStyle name="PSDec" xfId="5892" xr:uid="{44DDF1B0-77AB-465B-95AA-40EE42CD3229}"/>
    <cellStyle name="PSHeading" xfId="5893" xr:uid="{49FB3C42-454B-4918-B0C3-3A3804286D4E}"/>
    <cellStyle name="PSHeading 2" xfId="5894" xr:uid="{4EA7620F-2E8F-4ABD-BD68-A10619B93EE2}"/>
    <cellStyle name="PSHeading 2 2" xfId="5895" xr:uid="{AF5286C1-6B57-4695-B7BC-593BAA0D17C6}"/>
    <cellStyle name="PSInt" xfId="5896" xr:uid="{F02A1552-B6CE-42B8-B633-F914F245DF3B}"/>
    <cellStyle name="PSSpacer" xfId="5897" xr:uid="{628CDE2E-776B-41AC-A084-03EBB9C59A3E}"/>
    <cellStyle name="purple - Style8" xfId="5898" xr:uid="{9C132491-2799-46B5-9615-C0A720CEBC1C}"/>
    <cellStyle name="RED" xfId="5899" xr:uid="{61AF6714-CF43-43F4-9A3D-E1BDDABEADE8}"/>
    <cellStyle name="Red - Style7" xfId="5900" xr:uid="{37E5F008-749F-414C-AC1B-2B7686C96F58}"/>
    <cellStyle name="RED_04 07E Wild Horse Wind Expansion (C) (2)" xfId="5901" xr:uid="{1EB1617D-7F9C-4422-AD22-4F58A54CB751}"/>
    <cellStyle name="Report" xfId="5902" xr:uid="{9D996068-4459-46B5-9236-CF27E8D39F14}"/>
    <cellStyle name="Report Bar" xfId="5903" xr:uid="{82ED73F0-775D-4443-A0EE-3A717CB956E7}"/>
    <cellStyle name="Report Heading" xfId="5904" xr:uid="{58D0BA44-0317-46AE-8A11-1507F4A19D54}"/>
    <cellStyle name="Report Percent" xfId="5905" xr:uid="{C71EE530-242A-4181-9214-1A8335C96DBF}"/>
    <cellStyle name="Report Unit Cost" xfId="5906" xr:uid="{1733927F-30BF-4327-8F6A-907BD81B0C2A}"/>
    <cellStyle name="Reports" xfId="5907" xr:uid="{A856F9C5-089F-4B41-B42B-FF662DE108F3}"/>
    <cellStyle name="Reports Total" xfId="5908" xr:uid="{440FF3D2-6ADF-45FD-B0C1-6350943E6333}"/>
    <cellStyle name="Reports Total 2" xfId="5909" xr:uid="{91405020-7703-4D83-9EB4-21F1AA1B5400}"/>
    <cellStyle name="Reports Total 2 2" xfId="5910" xr:uid="{3D300598-28B2-4867-9EB7-BCA9D6AFFB33}"/>
    <cellStyle name="Reports Total 2 2 2" xfId="6225" xr:uid="{ADEB70E7-6DF3-470C-B559-AE06D261C490}"/>
    <cellStyle name="Reports Total 2 3" xfId="6224" xr:uid="{AFAEB73A-9A2D-41A3-BB97-BE91C20A6AFD}"/>
    <cellStyle name="Reports Total 3" xfId="5911" xr:uid="{616FAC41-4F88-4864-A100-3CFA38607366}"/>
    <cellStyle name="Reports Total 3 2" xfId="5912" xr:uid="{E7E2C9C7-FFDD-42FB-A047-D9C6D413F0EA}"/>
    <cellStyle name="Reports Total 3 2 2" xfId="6227" xr:uid="{097EA42C-2823-4909-AF93-6A6BC5E162D3}"/>
    <cellStyle name="Reports Total 3 3" xfId="5913" xr:uid="{B0FA81BC-C282-48B4-9C74-C5E029B21563}"/>
    <cellStyle name="Reports Total 3 3 2" xfId="6228" xr:uid="{173239E0-5D2E-4167-BF9E-956AB2AFA023}"/>
    <cellStyle name="Reports Total 3 4" xfId="6226" xr:uid="{1E957D62-76DE-43E2-A24D-ADFADA5F4CE6}"/>
    <cellStyle name="Reports Total 4" xfId="5914" xr:uid="{1BEA582D-A32F-4207-BCE1-BF44831A859B}"/>
    <cellStyle name="Reports Total 4 2" xfId="5915" xr:uid="{C8BD6A1E-27EB-4051-9D5E-E0D4C56E9CB0}"/>
    <cellStyle name="Reports Total 4 2 2" xfId="6230" xr:uid="{91E4C515-29B8-4895-9BD0-EC7CC890EB5D}"/>
    <cellStyle name="Reports Total 4 3" xfId="5916" xr:uid="{7E869ADB-8E8C-472F-AD04-29893ABC7B86}"/>
    <cellStyle name="Reports Total 4 3 2" xfId="6231" xr:uid="{483C5C21-C55D-42F1-8F72-015708DC8CCB}"/>
    <cellStyle name="Reports Total 4 4" xfId="6229" xr:uid="{C64C202D-010E-426B-A0E0-DE1567CEDF0E}"/>
    <cellStyle name="Reports Total 5" xfId="5917" xr:uid="{C312CD04-C398-4AD4-A78B-6A5D1F98FF18}"/>
    <cellStyle name="Reports Total 5 2" xfId="5918" xr:uid="{C2446431-D219-426A-9FB7-645AE703D4A4}"/>
    <cellStyle name="Reports Total 5 2 2" xfId="6233" xr:uid="{BA9AEF76-EEFD-4028-83EB-546606AD0AA6}"/>
    <cellStyle name="Reports Total 5 3" xfId="5919" xr:uid="{82F2D0C1-9BA1-45A4-A16E-DFA51F9BCC90}"/>
    <cellStyle name="Reports Total 5 3 2" xfId="6234" xr:uid="{328FA384-BE74-4F8C-8B1E-2B44B1C93BB6}"/>
    <cellStyle name="Reports Total 5 4" xfId="6232" xr:uid="{1CC8C911-139F-48A5-B818-B69D7A54D2FE}"/>
    <cellStyle name="Reports Total 6" xfId="5920" xr:uid="{9AFF52F8-9CDA-4FCC-976D-E9D307249D20}"/>
    <cellStyle name="Reports Total 6 2" xfId="5921" xr:uid="{047F1BBB-913E-4D50-A779-79678AC460CC}"/>
    <cellStyle name="Reports Total 6 2 2" xfId="6236" xr:uid="{DD45AEB9-1A4D-42E4-999E-564F7C33F6D5}"/>
    <cellStyle name="Reports Total 6 3" xfId="5922" xr:uid="{1D668C9F-13CC-4BD0-AC9C-35D68E74823D}"/>
    <cellStyle name="Reports Total 6 3 2" xfId="6237" xr:uid="{3AEDD9BE-9FBB-40E8-9F37-C1836137BE68}"/>
    <cellStyle name="Reports Total 6 4" xfId="6235" xr:uid="{2A2F3B92-C3EE-4E3F-9D0A-F80CB1D99188}"/>
    <cellStyle name="Reports Total 7" xfId="5923" xr:uid="{431624FF-A098-4D76-9358-78363C84D555}"/>
    <cellStyle name="Reports Total 7 2" xfId="5924" xr:uid="{5DAEFC74-FE89-49BB-8EB7-7DC47E400348}"/>
    <cellStyle name="Reports Total 7 2 2" xfId="6239" xr:uid="{3B6C6E77-EEC3-4841-9A1B-5D29D7B4DA21}"/>
    <cellStyle name="Reports Total 7 3" xfId="5925" xr:uid="{1FB3276D-F09C-4E03-962F-F383E22E8909}"/>
    <cellStyle name="Reports Total 7 3 2" xfId="6240" xr:uid="{1AB7C641-67BB-4D02-BD60-3970469070FB}"/>
    <cellStyle name="Reports Total 7 4" xfId="6238" xr:uid="{9C80A96A-AA3D-4BA9-A1FC-8E5A22F3EE4B}"/>
    <cellStyle name="Reports Total 8" xfId="5926" xr:uid="{649B844C-3696-4A76-8DC3-3523BBB0A78D}"/>
    <cellStyle name="Reports Total 8 2" xfId="5927" xr:uid="{C9AA579A-C5D1-4028-B81D-8CBC3DD0EE4B}"/>
    <cellStyle name="Reports Total 8 2 2" xfId="6242" xr:uid="{71F9734C-A886-4243-AB14-45EE80242FDB}"/>
    <cellStyle name="Reports Total 8 3" xfId="6241" xr:uid="{9AA19996-DCFF-465A-859F-3B6059E0AB35}"/>
    <cellStyle name="Reports Total 9" xfId="6223" xr:uid="{FBB894A7-2FAD-4332-B366-6BB6F3570ABD}"/>
    <cellStyle name="Reports Unit Cost Total" xfId="5928" xr:uid="{AE40F646-A895-495F-9B77-1CD1D0AF841E}"/>
    <cellStyle name="Reports Unit Cost Total 2" xfId="5929" xr:uid="{322F438A-941A-49E0-926E-36D01997D87D}"/>
    <cellStyle name="Reports Unit Cost Total 2 2" xfId="5930" xr:uid="{A4D92279-BBC7-4537-A8B6-5BD37950C463}"/>
    <cellStyle name="Reports Unit Cost Total 2 2 2" xfId="6245" xr:uid="{F0E8A45C-7200-409F-BC52-D3238B276458}"/>
    <cellStyle name="Reports Unit Cost Total 2 3" xfId="6244" xr:uid="{AC0867BA-7AB5-4900-96A9-E31CD79C22A3}"/>
    <cellStyle name="Reports Unit Cost Total 3" xfId="5931" xr:uid="{7ADAD2E2-A570-4ED3-A940-1F46769A9F5B}"/>
    <cellStyle name="Reports Unit Cost Total 3 2" xfId="5932" xr:uid="{385709CA-E79C-4811-943F-33C5951B9E12}"/>
    <cellStyle name="Reports Unit Cost Total 3 2 2" xfId="6247" xr:uid="{80F52095-819A-48DE-914E-22D8174924B3}"/>
    <cellStyle name="Reports Unit Cost Total 3 3" xfId="5933" xr:uid="{8CD80E2F-50D9-45E8-BE2D-CD0E41BAC399}"/>
    <cellStyle name="Reports Unit Cost Total 3 3 2" xfId="6248" xr:uid="{011810C5-F4A5-4065-B7DA-49580AEFB389}"/>
    <cellStyle name="Reports Unit Cost Total 3 4" xfId="6246" xr:uid="{3A82549A-3F0B-4E76-A590-8F6E1AD4F412}"/>
    <cellStyle name="Reports Unit Cost Total 4" xfId="5934" xr:uid="{BDF4CD02-A3DE-4423-9DE1-7707DED99C6D}"/>
    <cellStyle name="Reports Unit Cost Total 4 2" xfId="5935" xr:uid="{2F3EFA71-4389-4C1E-8253-4D451A179C53}"/>
    <cellStyle name="Reports Unit Cost Total 4 2 2" xfId="6250" xr:uid="{C42883EB-BFC9-4ADA-BE6A-5C29D17F67A7}"/>
    <cellStyle name="Reports Unit Cost Total 4 3" xfId="5936" xr:uid="{62474B8D-9C25-4B67-A6C1-BF40069929E8}"/>
    <cellStyle name="Reports Unit Cost Total 4 3 2" xfId="6251" xr:uid="{3BE465B8-8BB2-4EAF-89CE-F709D6D2B4DC}"/>
    <cellStyle name="Reports Unit Cost Total 4 4" xfId="6249" xr:uid="{1538C3B4-E320-400C-82C0-D7865375A7BA}"/>
    <cellStyle name="Reports Unit Cost Total 5" xfId="5937" xr:uid="{BE5DE0F1-4909-4264-82C5-57928BE602A9}"/>
    <cellStyle name="Reports Unit Cost Total 5 2" xfId="5938" xr:uid="{7EDD3B9C-31E6-4B63-AFC1-20B22F646575}"/>
    <cellStyle name="Reports Unit Cost Total 5 2 2" xfId="6253" xr:uid="{85A8059C-ABB6-47CF-AA8E-A933402CECA9}"/>
    <cellStyle name="Reports Unit Cost Total 5 3" xfId="5939" xr:uid="{36D96D75-1E13-4786-BE6E-91286D2C5858}"/>
    <cellStyle name="Reports Unit Cost Total 5 3 2" xfId="6254" xr:uid="{949AE0CF-E581-4697-A328-A9D0C4969E72}"/>
    <cellStyle name="Reports Unit Cost Total 5 4" xfId="6252" xr:uid="{08BBB659-CC49-4538-8B11-AC49ACE38E59}"/>
    <cellStyle name="Reports Unit Cost Total 6" xfId="5940" xr:uid="{C5ACCDB2-256B-413D-96E1-644E50447068}"/>
    <cellStyle name="Reports Unit Cost Total 6 2" xfId="5941" xr:uid="{18E260CE-D6DC-4477-84A1-1A6A3AA8805A}"/>
    <cellStyle name="Reports Unit Cost Total 6 2 2" xfId="6256" xr:uid="{09F1D139-2F63-42C2-9E9C-CFAAB3FBFA8A}"/>
    <cellStyle name="Reports Unit Cost Total 6 3" xfId="5942" xr:uid="{9A01178C-DEDE-41EE-B277-E22C62FD51BC}"/>
    <cellStyle name="Reports Unit Cost Total 6 3 2" xfId="6257" xr:uid="{5FDDE893-E186-40E1-9490-524E66C46951}"/>
    <cellStyle name="Reports Unit Cost Total 6 4" xfId="6255" xr:uid="{613E1FE6-BBF9-4C85-8DF2-0E188AF9FA60}"/>
    <cellStyle name="Reports Unit Cost Total 7" xfId="5943" xr:uid="{AD5C4D64-9180-4B6C-AD10-F3E78C4D0121}"/>
    <cellStyle name="Reports Unit Cost Total 7 2" xfId="5944" xr:uid="{D695A8A0-0E47-4C7D-906C-C02BA16F7F36}"/>
    <cellStyle name="Reports Unit Cost Total 7 2 2" xfId="6259" xr:uid="{FB41C8A6-67D1-4E5B-A9A8-C07AE63CE890}"/>
    <cellStyle name="Reports Unit Cost Total 7 3" xfId="5945" xr:uid="{DE54F7D7-2A52-464F-A6D3-230A57C03C1C}"/>
    <cellStyle name="Reports Unit Cost Total 7 3 2" xfId="6260" xr:uid="{0F612A8A-FC0B-4919-9C77-C206D4818BBF}"/>
    <cellStyle name="Reports Unit Cost Total 7 4" xfId="6258" xr:uid="{B6D1EE86-3B88-43C8-8A57-9709685A7E73}"/>
    <cellStyle name="Reports Unit Cost Total 8" xfId="5946" xr:uid="{C25E1B01-1813-4A69-9EDB-503C307AF732}"/>
    <cellStyle name="Reports Unit Cost Total 8 2" xfId="5947" xr:uid="{1D1D9DCE-AFE8-4F12-B7C1-244E3BDD81BA}"/>
    <cellStyle name="Reports Unit Cost Total 8 2 2" xfId="6262" xr:uid="{7B8F9C5B-E626-4A8F-9D68-3D600FEC13D1}"/>
    <cellStyle name="Reports Unit Cost Total 8 3" xfId="6261" xr:uid="{5D4F8E11-0E04-4751-A334-7EA88FE6A0A6}"/>
    <cellStyle name="Reports Unit Cost Total 9" xfId="6243" xr:uid="{106EF8F4-4CF9-45D2-95F3-26AD0DD659C2}"/>
    <cellStyle name="Reports_Book9" xfId="5948" xr:uid="{3F788E26-3DF0-4E12-A36E-027ED88F872A}"/>
    <cellStyle name="RevList" xfId="5949" xr:uid="{24AA3CFB-BE65-40ED-8CF9-D4F391D310BA}"/>
    <cellStyle name="round100" xfId="5950" xr:uid="{07F2A6AE-6B4D-414C-ADD9-E7124AE3914D}"/>
    <cellStyle name="round100 2" xfId="5951" xr:uid="{A54614F3-0EC8-400F-85DC-B9D1085BFE81}"/>
    <cellStyle name="SAPBEXaggData" xfId="343" xr:uid="{C497D32D-1EE6-48B3-A1FD-BCC1FBFD5378}"/>
    <cellStyle name="SAPBEXaggData 2" xfId="422" xr:uid="{92A902D3-189E-4D00-9854-08CECA217DA3}"/>
    <cellStyle name="SAPBEXaggData 2 2" xfId="5952" xr:uid="{B18E6E99-C50C-4317-9D1E-C9CC394DE0C4}"/>
    <cellStyle name="SAPBEXaggData 2 2 2" xfId="6265" xr:uid="{090528CD-B8FB-4F7B-ACFD-D5593C6BC051}"/>
    <cellStyle name="SAPBEXaggData 2 2 2 2" xfId="6999" xr:uid="{92028CC5-63BF-46D5-B7CD-987D338D91C9}"/>
    <cellStyle name="SAPBEXaggData 2 2 3" xfId="356" xr:uid="{9AAD7E10-3EC0-415A-8914-81BC742F3A98}"/>
    <cellStyle name="SAPBEXaggData 2 3" xfId="6264" xr:uid="{CE058FEA-1711-480E-A9C0-F58576273540}"/>
    <cellStyle name="SAPBEXaggData 2 3 2" xfId="6998" xr:uid="{A6778884-58B8-4CFC-8A8C-09161F6E561D}"/>
    <cellStyle name="SAPBEXaggData 2 4" xfId="348" xr:uid="{D29D348C-39C0-45BD-A870-6792BAB58B00}"/>
    <cellStyle name="SAPBEXaggData 3" xfId="6263" xr:uid="{4FA4F603-5C87-49D5-975C-552C6B72C8A7}"/>
    <cellStyle name="SAPBEXaggData 3 2" xfId="6997" xr:uid="{88875F0D-7A28-4B1E-8EBC-1BD529F053BC}"/>
    <cellStyle name="SAPBEXaggData 4" xfId="363" xr:uid="{C7E4F347-B2D7-4FA9-ACF2-2E878770113B}"/>
    <cellStyle name="SAPBEXaggData 5" xfId="6477" xr:uid="{2E440FE0-F965-4AE7-91F9-7305155F14E2}"/>
    <cellStyle name="SAPBEXaggData 5 2" xfId="7138" xr:uid="{DD6C28DA-01B9-484E-97BD-ED03BB1539D2}"/>
    <cellStyle name="SAPBEXaggData 6" xfId="6435" xr:uid="{D8FD56FC-4502-442B-9CFC-F5681B78BC98}"/>
    <cellStyle name="SAPBEXaggData 6 2" xfId="7103" xr:uid="{9F2BF1F2-4D73-4A9C-A15B-C94FE1DF2B5C}"/>
    <cellStyle name="SAPBEXaggData 7" xfId="6455" xr:uid="{975D0482-4FEA-4F72-97CD-2766D3518878}"/>
    <cellStyle name="SAPBEXaggData 7 2" xfId="7119" xr:uid="{30A33EAB-170C-4350-A3CE-050719C7F058}"/>
    <cellStyle name="SAPBEXaggData 8" xfId="6667" xr:uid="{D66DC7EC-41D3-4E3E-BF21-77A35F79F989}"/>
    <cellStyle name="SAPBEXaggData 8 2" xfId="7301" xr:uid="{CD0BAAEC-2448-46E4-BDE1-2D18A8D19905}"/>
    <cellStyle name="SAPBEXaggDataEmph" xfId="5953" xr:uid="{0E25A0E5-2548-4F35-B327-3A3571095EF3}"/>
    <cellStyle name="SAPBEXaggDataEmph 2" xfId="5954" xr:uid="{33696D6E-138A-40F7-8879-CBDDCD4CE09F}"/>
    <cellStyle name="SAPBEXaggDataEmph 2 2" xfId="5955" xr:uid="{0FEE2067-94BE-4F3F-8C71-CF1F875B28C7}"/>
    <cellStyle name="SAPBEXaggDataEmph 2 2 2" xfId="6268" xr:uid="{02D7553B-FFB4-4C19-9AB4-05CEF0426100}"/>
    <cellStyle name="SAPBEXaggDataEmph 2 2 2 2" xfId="7002" xr:uid="{99C57CD4-0453-4F08-AD3B-E3E1A2245CFC}"/>
    <cellStyle name="SAPBEXaggDataEmph 2 2 3" xfId="377" xr:uid="{4F4D917D-01AD-4683-9BEC-C8DA0413993B}"/>
    <cellStyle name="SAPBEXaggDataEmph 2 3" xfId="6267" xr:uid="{C0D919C4-89EE-46CF-A3E7-32C32B7E286B}"/>
    <cellStyle name="SAPBEXaggDataEmph 2 3 2" xfId="7001" xr:uid="{CA7C763B-5BCB-4F41-91DF-31C82E2DE236}"/>
    <cellStyle name="SAPBEXaggDataEmph 2 4" xfId="424" xr:uid="{5B08CFD0-6C12-45BC-B00C-D0F06C13ED28}"/>
    <cellStyle name="SAPBEXaggDataEmph 3" xfId="6266" xr:uid="{000C6E8C-336F-43CE-9D57-A4945D0FEF77}"/>
    <cellStyle name="SAPBEXaggDataEmph 3 2" xfId="7000" xr:uid="{517E7A8B-53BA-4FDC-A3AD-78BB49BB02FE}"/>
    <cellStyle name="SAPBEXaggDataEmph 4" xfId="412" xr:uid="{0DDA47A6-48B6-420A-98CC-7796E5C57D1B}"/>
    <cellStyle name="SAPBEXaggDataEmph 5" xfId="6478" xr:uid="{7647D58E-9E5D-4BCE-93F3-BA5F6A5D5289}"/>
    <cellStyle name="SAPBEXaggDataEmph 5 2" xfId="7139" xr:uid="{8CB01389-499E-45C1-981D-2F816F5103CD}"/>
    <cellStyle name="SAPBEXaggDataEmph 6" xfId="6434" xr:uid="{18ABAC4E-2C7F-4247-97E4-A98307AED1B3}"/>
    <cellStyle name="SAPBEXaggDataEmph 6 2" xfId="7102" xr:uid="{8154FF2C-E606-437D-AA4D-659BA73644C1}"/>
    <cellStyle name="SAPBEXaggDataEmph 7" xfId="6664" xr:uid="{2713F28C-35B7-408C-9FC1-45967CF132F4}"/>
    <cellStyle name="SAPBEXaggDataEmph 7 2" xfId="7299" xr:uid="{EBB44A4F-C76D-4CF3-B264-30DFE1C24D69}"/>
    <cellStyle name="SAPBEXaggDataEmph 8" xfId="6654" xr:uid="{8D8D0958-05DB-4C2F-99B8-DCCFB78F1089}"/>
    <cellStyle name="SAPBEXaggDataEmph 8 2" xfId="7291" xr:uid="{BF8187F8-09D5-47B7-A11C-0AD9634F23F6}"/>
    <cellStyle name="SAPBEXaggItem" xfId="5956" xr:uid="{EF7A28F1-4EEB-42EC-8393-DDE8400055D3}"/>
    <cellStyle name="SAPBEXaggItem 2" xfId="5957" xr:uid="{592F48D9-F754-49B3-8E17-88DB6A8D7B3C}"/>
    <cellStyle name="SAPBEXaggItem 2 2" xfId="5958" xr:uid="{8297E66E-5AE3-4A9B-87FF-67FA9D62B25A}"/>
    <cellStyle name="SAPBEXaggItem 2 2 2" xfId="6271" xr:uid="{EF1C0777-37B1-487C-9347-B93ED53C6C5B}"/>
    <cellStyle name="SAPBEXaggItem 2 2 2 2" xfId="7005" xr:uid="{DD82D342-18C9-4D1F-A5BA-E3BB40873F8B}"/>
    <cellStyle name="SAPBEXaggItem 2 2 3" xfId="2787" xr:uid="{9BB63E5D-B9F1-4258-A898-A05DA48895AF}"/>
    <cellStyle name="SAPBEXaggItem 2 3" xfId="6270" xr:uid="{9C8A7ECD-4F7A-42E1-B2D1-730BCF44B3BA}"/>
    <cellStyle name="SAPBEXaggItem 2 3 2" xfId="7004" xr:uid="{D02B7DB6-5F40-4D51-BEAE-2A64098A13E7}"/>
    <cellStyle name="SAPBEXaggItem 2 4" xfId="2773" xr:uid="{50176992-96FB-4001-9685-6C91DDFA1900}"/>
    <cellStyle name="SAPBEXaggItem 3" xfId="6269" xr:uid="{B377099E-7702-4B8A-8194-20E254B237BF}"/>
    <cellStyle name="SAPBEXaggItem 3 2" xfId="7003" xr:uid="{08D892B3-37FF-424E-A6F5-55C592296A71}"/>
    <cellStyle name="SAPBEXaggItem 4" xfId="2755" xr:uid="{66CF44E1-7E2A-467E-ACDC-7697DA7048C0}"/>
    <cellStyle name="SAPBEXaggItem 5" xfId="6479" xr:uid="{480FDC5D-63EE-4CC9-B916-05E18B258D0F}"/>
    <cellStyle name="SAPBEXaggItem 5 2" xfId="7140" xr:uid="{D7B3C2F8-BBC6-43B8-9CBE-689C91F6FE5E}"/>
    <cellStyle name="SAPBEXaggItem 6" xfId="6433" xr:uid="{222C6CAE-4F08-4E5D-81D2-03C895167606}"/>
    <cellStyle name="SAPBEXaggItem 6 2" xfId="7101" xr:uid="{7F158330-C53E-470E-B421-A1E6426B8863}"/>
    <cellStyle name="SAPBEXaggItem 7" xfId="6663" xr:uid="{20E7E6A1-1B6F-4E36-98F4-8C2781866816}"/>
    <cellStyle name="SAPBEXaggItem 7 2" xfId="7298" xr:uid="{F5E80A29-330D-49AA-9446-E2E270236A6A}"/>
    <cellStyle name="SAPBEXaggItem 8" xfId="6652" xr:uid="{089E4F2F-870B-49FA-BF6A-883675FFC353}"/>
    <cellStyle name="SAPBEXaggItem 8 2" xfId="7289" xr:uid="{32D3A3B4-9893-43A1-9723-CBFAD836AA97}"/>
    <cellStyle name="SAPBEXaggItemX" xfId="5959" xr:uid="{E670C431-9850-457A-AEAC-F7CAA6287282}"/>
    <cellStyle name="SAPBEXaggItemX 2" xfId="5960" xr:uid="{A6F12DCB-8B41-4B40-B14E-D557E3404168}"/>
    <cellStyle name="SAPBEXaggItemX 2 2" xfId="5961" xr:uid="{498C8B26-2D6E-4B7F-8AD3-C7270759AE1A}"/>
    <cellStyle name="SAPBEXaggItemX 2 2 2" xfId="6274" xr:uid="{FC014B99-6ED1-4D2A-A9FD-7DB2632E23E0}"/>
    <cellStyle name="SAPBEXaggItemX 2 2 2 2" xfId="7008" xr:uid="{BD2A21EA-0819-47DB-B0A9-1406FF2567BB}"/>
    <cellStyle name="SAPBEXaggItemX 2 2 3" xfId="2831" xr:uid="{393501B8-BD2E-4967-A83F-CF70F655CD02}"/>
    <cellStyle name="SAPBEXaggItemX 2 3" xfId="6273" xr:uid="{DBD3F3F5-E6F9-4F9C-8DF1-BB8F7F68F059}"/>
    <cellStyle name="SAPBEXaggItemX 2 3 2" xfId="7007" xr:uid="{DBCEA5A4-A5B5-4D65-A5E1-23F618AD420A}"/>
    <cellStyle name="SAPBEXaggItemX 2 4" xfId="2789" xr:uid="{A37CD8A9-34AD-4E9E-9C5B-766C00F2E123}"/>
    <cellStyle name="SAPBEXaggItemX 3" xfId="6272" xr:uid="{1A4B1A7D-1C2E-42ED-97A9-3C298264A54B}"/>
    <cellStyle name="SAPBEXaggItemX 3 2" xfId="7006" xr:uid="{377DFA47-169F-4B0F-9C9E-EBFD4C9A796E}"/>
    <cellStyle name="SAPBEXaggItemX 4" xfId="2788" xr:uid="{BBDCCC9F-B8F2-46AB-B347-05CFF01EF10F}"/>
    <cellStyle name="SAPBEXaggItemX 5" xfId="6480" xr:uid="{5D15B287-17A6-462E-80D6-A1D734319F10}"/>
    <cellStyle name="SAPBEXaggItemX 5 2" xfId="7141" xr:uid="{28D59EF0-5BCB-4362-9385-5C593AF241A9}"/>
    <cellStyle name="SAPBEXaggItemX 6" xfId="6432" xr:uid="{BF1EB104-7FC7-42B1-9F6A-3B2EB509FDDC}"/>
    <cellStyle name="SAPBEXaggItemX 6 2" xfId="7100" xr:uid="{6D8BECF9-698A-45EF-BA81-092CC9D01815}"/>
    <cellStyle name="SAPBEXaggItemX 7" xfId="6656" xr:uid="{BEDB2D1B-136E-4BBE-B855-41FF4E6A6D49}"/>
    <cellStyle name="SAPBEXaggItemX 7 2" xfId="7293" xr:uid="{5BE924C7-48BB-4698-828C-610A833E84BB}"/>
    <cellStyle name="SAPBEXaggItemX 8" xfId="6721" xr:uid="{5BD059BE-6D64-4A73-8ECB-8D36D2D489CA}"/>
    <cellStyle name="SAPBEXaggItemX 8 2" xfId="7350" xr:uid="{DFCA49E4-FD0A-4E77-ADCB-28E4ADD3F0FE}"/>
    <cellStyle name="SAPBEXchaText" xfId="5962" xr:uid="{501B300C-C065-4A10-9F81-215B43E5839A}"/>
    <cellStyle name="SAPBEXchaText 2" xfId="5963" xr:uid="{242724D2-67A0-4382-95BB-FBAFFF1EE039}"/>
    <cellStyle name="SAPBEXchaText 2 2" xfId="6482" xr:uid="{D41F6EF8-F04B-4F74-B5D1-E5D410D5FB8C}"/>
    <cellStyle name="SAPBEXchaText 2 2 2" xfId="7143" xr:uid="{5E7D0014-CA14-46A0-8C83-7B0ECB517A3D}"/>
    <cellStyle name="SAPBEXchaText 2 3" xfId="6581" xr:uid="{80056EF4-F85E-46E6-A50C-CF159B61CE2F}"/>
    <cellStyle name="SAPBEXchaText 2 3 2" xfId="7220" xr:uid="{233FC65F-7DD8-49DA-A12F-33281208BFAC}"/>
    <cellStyle name="SAPBEXchaText 2 4" xfId="6457" xr:uid="{E5C4F646-C6CE-4CC1-B72D-48D9177667E1}"/>
    <cellStyle name="SAPBEXchaText 2 4 2" xfId="7121" xr:uid="{A558681D-BCE9-46FB-8A32-5501C55E29BF}"/>
    <cellStyle name="SAPBEXchaText 2 5" xfId="6718" xr:uid="{C27135B4-428D-4C1C-BED9-C261025B1B32}"/>
    <cellStyle name="SAPBEXchaText 2 5 2" xfId="7348" xr:uid="{32298BC5-4A8E-43C3-A6CC-F515FC2F0398}"/>
    <cellStyle name="SAPBEXchaText 3" xfId="6483" xr:uid="{77796B27-0AFE-4DC1-A06A-0F3424EF9FEA}"/>
    <cellStyle name="SAPBEXchaText 3 2" xfId="6582" xr:uid="{7336BEFB-ADA0-4689-8FF6-39F39948B1D0}"/>
    <cellStyle name="SAPBEXchaText 3 2 2" xfId="7221" xr:uid="{794265D6-61DD-440B-9891-4CD98E3AD060}"/>
    <cellStyle name="SAPBEXchaText 3 3" xfId="6665" xr:uid="{964CA336-822D-4986-A85E-FFC2DC78522E}"/>
    <cellStyle name="SAPBEXchaText 3 3 2" xfId="7300" xr:uid="{5C784D5B-C76E-4F44-BBD0-8C8C6C7B3326}"/>
    <cellStyle name="SAPBEXchaText 3 4" xfId="6668" xr:uid="{A29B44DC-1145-4E05-82F2-2A544A0191CD}"/>
    <cellStyle name="SAPBEXchaText 3 4 2" xfId="7302" xr:uid="{AF2874F8-45B5-442B-99FC-780A7BC8CE2E}"/>
    <cellStyle name="SAPBEXchaText 3 5" xfId="7144" xr:uid="{0D8A0A10-D40B-4E0C-8041-DA5A8A50CA3E}"/>
    <cellStyle name="SAPBEXchaText 4" xfId="6484" xr:uid="{B361C24E-2EDF-4407-ACC2-CA7B8EA4D96B}"/>
    <cellStyle name="SAPBEXchaText 4 2" xfId="6583" xr:uid="{4386D2EB-DDE6-484C-9E27-68F4C50FE7F2}"/>
    <cellStyle name="SAPBEXchaText 4 2 2" xfId="7222" xr:uid="{7F1EE991-C64B-42EA-9075-D48DCD021A79}"/>
    <cellStyle name="SAPBEXchaText 4 3" xfId="6662" xr:uid="{6259F96E-1917-42C1-966E-B3464E6EF933}"/>
    <cellStyle name="SAPBEXchaText 4 3 2" xfId="7297" xr:uid="{0F571B14-3F10-4A94-9C4A-D61D6688466F}"/>
    <cellStyle name="SAPBEXchaText 4 4" xfId="6645" xr:uid="{2DA44FEF-414B-44D0-98A5-7ADD271B5F78}"/>
    <cellStyle name="SAPBEXchaText 4 4 2" xfId="7284" xr:uid="{CF29919A-6D89-4A67-B0D9-166EA311363D}"/>
    <cellStyle name="SAPBEXchaText 4 5" xfId="7145" xr:uid="{2D008EBD-BED9-44DC-96DA-045DFBD0A7CA}"/>
    <cellStyle name="SAPBEXchaText 5" xfId="6485" xr:uid="{67014980-7D38-45D3-A716-570BD144EC28}"/>
    <cellStyle name="SAPBEXchaText 5 2" xfId="6584" xr:uid="{C31ACCB1-64A5-415C-AF22-5214F293209C}"/>
    <cellStyle name="SAPBEXchaText 5 2 2" xfId="7223" xr:uid="{28CF3018-6450-4FE9-A556-65C1B766B324}"/>
    <cellStyle name="SAPBEXchaText 5 3" xfId="6670" xr:uid="{B4192879-BD59-4941-8ABA-094079038F63}"/>
    <cellStyle name="SAPBEXchaText 5 3 2" xfId="7304" xr:uid="{F88C269C-A18A-41C1-B4A2-023E6A9BCB17}"/>
    <cellStyle name="SAPBEXchaText 5 4" xfId="6722" xr:uid="{5FBC43BC-391D-43B9-854E-735314BCE9FC}"/>
    <cellStyle name="SAPBEXchaText 5 4 2" xfId="7351" xr:uid="{4CA6BA83-4DEB-4419-B78B-75706E0243B0}"/>
    <cellStyle name="SAPBEXchaText 5 5" xfId="7146" xr:uid="{F0EBCFFD-2C61-48B7-A086-8622FD536669}"/>
    <cellStyle name="SAPBEXchaText 6" xfId="6481" xr:uid="{4A15EF00-55AD-4A20-A895-48C980B1BC5D}"/>
    <cellStyle name="SAPBEXchaText 6 2" xfId="7142" xr:uid="{96AA5DD3-3B5A-496E-B0B8-956BDCFD6B70}"/>
    <cellStyle name="SAPBEXchaText 7" xfId="6431" xr:uid="{9594950B-2D6B-4E0D-82CA-23AD499648E2}"/>
    <cellStyle name="SAPBEXchaText 7 2" xfId="7099" xr:uid="{35AEBBF2-ABFE-4653-BC04-530D5BE071CF}"/>
    <cellStyle name="SAPBEXchaText 8" xfId="6456" xr:uid="{63F20975-FA37-4B22-9978-122D8CC5EE46}"/>
    <cellStyle name="SAPBEXchaText 8 2" xfId="7120" xr:uid="{A5C013A7-AE94-428F-9ED3-BF8700BBCA31}"/>
    <cellStyle name="SAPBEXchaText 9" xfId="6720" xr:uid="{A05F4FD2-DB9E-44D2-8D86-047CAB3B5842}"/>
    <cellStyle name="SAPBEXchaText 9 2" xfId="7349" xr:uid="{0EFF9798-AE3C-4022-8127-08EA4E78FE89}"/>
    <cellStyle name="SAPBEXchaText_Sheet1" xfId="6486" xr:uid="{E7FB4510-9709-4049-88FA-9652E36A8108}"/>
    <cellStyle name="SAPBEXexcBad7" xfId="5964" xr:uid="{105581C3-4FDA-45DD-9999-EB4084FEB96F}"/>
    <cellStyle name="SAPBEXexcBad7 2" xfId="5965" xr:uid="{0173BA94-BFC3-45B5-A708-51D3C01B4F13}"/>
    <cellStyle name="SAPBEXexcBad7 2 2" xfId="5966" xr:uid="{092E74F6-CF37-4F75-B44A-C907987F4650}"/>
    <cellStyle name="SAPBEXexcBad7 2 2 2" xfId="6277" xr:uid="{891A95DF-9DDA-4271-8C55-24BD604501D1}"/>
    <cellStyle name="SAPBEXexcBad7 2 2 2 2" xfId="7011" xr:uid="{9FF99B64-6035-4F77-88C2-0C2E0E410E60}"/>
    <cellStyle name="SAPBEXexcBad7 2 2 3" xfId="2964" xr:uid="{0F2797F5-BFB2-4614-ACF7-72333C7514E6}"/>
    <cellStyle name="SAPBEXexcBad7 2 3" xfId="6276" xr:uid="{5F37321E-6128-4A52-8B43-474907B10F88}"/>
    <cellStyle name="SAPBEXexcBad7 2 3 2" xfId="7010" xr:uid="{BABFB067-C80D-4B86-9DFB-562E5733BD2D}"/>
    <cellStyle name="SAPBEXexcBad7 2 4" xfId="2938" xr:uid="{60215542-3DEA-4D68-A336-77EA5728E561}"/>
    <cellStyle name="SAPBEXexcBad7 3" xfId="6275" xr:uid="{108B005A-0209-45CB-82EF-A1C5D0BD49FD}"/>
    <cellStyle name="SAPBEXexcBad7 3 2" xfId="7009" xr:uid="{69E52AF1-D590-41F4-9D03-EB12DADE9ACF}"/>
    <cellStyle name="SAPBEXexcBad7 4" xfId="411" xr:uid="{6F708EA8-47FE-4212-8B7F-691CA4237213}"/>
    <cellStyle name="SAPBEXexcBad7 5" xfId="6487" xr:uid="{D2A18D51-3607-4D24-9FAA-DB2A1961CDB8}"/>
    <cellStyle name="SAPBEXexcBad7 5 2" xfId="7147" xr:uid="{EFE42DD5-5B7E-4CFA-90D1-477C23D3B0C0}"/>
    <cellStyle name="SAPBEXexcBad7 6" xfId="6585" xr:uid="{ED8E030B-67CA-44F7-A321-F2932558A065}"/>
    <cellStyle name="SAPBEXexcBad7 6 2" xfId="7224" xr:uid="{B110AFE5-31F5-4D24-AC02-C7EED8D8E0E0}"/>
    <cellStyle name="SAPBEXexcBad7 7" xfId="6653" xr:uid="{5C2F51C0-6490-4594-A0A0-FFC33AB8565A}"/>
    <cellStyle name="SAPBEXexcBad7 7 2" xfId="7290" xr:uid="{74212624-5297-495E-9EC3-F737B7D80705}"/>
    <cellStyle name="SAPBEXexcBad7 8" xfId="6725" xr:uid="{2BB53791-E6D0-4223-894B-82E75D17CD3D}"/>
    <cellStyle name="SAPBEXexcBad7 8 2" xfId="7352" xr:uid="{36A43FBE-266B-4C2A-9981-BC374F1914D0}"/>
    <cellStyle name="SAPBEXexcBad8" xfId="5967" xr:uid="{75854BDA-42B4-418A-BFE5-30A4A4673355}"/>
    <cellStyle name="SAPBEXexcBad8 2" xfId="5968" xr:uid="{E5DBAFAB-30D7-40FD-81F8-E429896FFFAB}"/>
    <cellStyle name="SAPBEXexcBad8 2 2" xfId="5969" xr:uid="{F67BE5F8-6466-4A9F-98BC-58EB4C35E869}"/>
    <cellStyle name="SAPBEXexcBad8 2 2 2" xfId="6280" xr:uid="{F0EBC869-F31F-49FA-9C00-DD42B3E71D59}"/>
    <cellStyle name="SAPBEXexcBad8 2 2 2 2" xfId="7014" xr:uid="{9CA2895A-D38A-4E63-89B4-F397C147E5DA}"/>
    <cellStyle name="SAPBEXexcBad8 2 2 3" xfId="3149" xr:uid="{F92A0E58-1DC5-4C28-81B8-D0A94A84CE46}"/>
    <cellStyle name="SAPBEXexcBad8 2 3" xfId="6279" xr:uid="{B15CD342-BE1A-4F17-836D-AA65A423D0B5}"/>
    <cellStyle name="SAPBEXexcBad8 2 3 2" xfId="7013" xr:uid="{A06318FC-2F81-4179-B9C1-BAC84FDBF743}"/>
    <cellStyle name="SAPBEXexcBad8 2 4" xfId="359" xr:uid="{813BA11D-38CC-4FFF-8E05-29615C8ACEC5}"/>
    <cellStyle name="SAPBEXexcBad8 3" xfId="6278" xr:uid="{8080475D-A720-4CE1-94A7-873761A93039}"/>
    <cellStyle name="SAPBEXexcBad8 3 2" xfId="7012" xr:uid="{32DDAB60-4AA1-4C9B-B232-F0EDF26BE4CF}"/>
    <cellStyle name="SAPBEXexcBad8 4" xfId="342" xr:uid="{B89AC26B-CECC-46AC-BF61-C22012C268CE}"/>
    <cellStyle name="SAPBEXexcBad8 5" xfId="6488" xr:uid="{DEFAA890-C864-4C88-A559-B1F01657EB2E}"/>
    <cellStyle name="SAPBEXexcBad8 5 2" xfId="7148" xr:uid="{A2610A04-DCF3-4225-A024-9C1439B6F441}"/>
    <cellStyle name="SAPBEXexcBad8 6" xfId="6586" xr:uid="{0D831381-434B-4108-8E83-9C6AF35BA8F4}"/>
    <cellStyle name="SAPBEXexcBad8 6 2" xfId="7225" xr:uid="{EBDFFE7C-2D97-4040-9C76-B89495F51A5C}"/>
    <cellStyle name="SAPBEXexcBad8 7" xfId="6646" xr:uid="{1941113B-AA46-457E-A6EF-5981B2331B14}"/>
    <cellStyle name="SAPBEXexcBad8 7 2" xfId="7285" xr:uid="{DCF4E821-293F-4B51-AB67-FA9F9DB273DE}"/>
    <cellStyle name="SAPBEXexcBad8 8" xfId="6475" xr:uid="{511E127D-0112-4C61-9057-7733E7CA4337}"/>
    <cellStyle name="SAPBEXexcBad8 8 2" xfId="7136" xr:uid="{697A154D-28B3-4150-8901-5988B6B9045B}"/>
    <cellStyle name="SAPBEXexcBad9" xfId="5970" xr:uid="{6D8E82F3-BF87-4A5F-A80B-E9416C135B2D}"/>
    <cellStyle name="SAPBEXexcBad9 2" xfId="5971" xr:uid="{6FB95D80-AB8E-484C-8B37-378C537C1C90}"/>
    <cellStyle name="SAPBEXexcBad9 2 2" xfId="5972" xr:uid="{33B7A1A5-C2D3-4916-ACC3-73E96E04A43B}"/>
    <cellStyle name="SAPBEXexcBad9 2 2 2" xfId="6283" xr:uid="{A0EB0820-7F27-4599-953F-2316ACDF2D13}"/>
    <cellStyle name="SAPBEXexcBad9 2 2 2 2" xfId="7017" xr:uid="{FB94FC61-8A49-40F8-956F-4DBF76AFD035}"/>
    <cellStyle name="SAPBEXexcBad9 2 2 3" xfId="3174" xr:uid="{1B487191-73A8-4226-A2A9-CCE4EF25304F}"/>
    <cellStyle name="SAPBEXexcBad9 2 3" xfId="6282" xr:uid="{46EFB7B9-8B11-49E1-B8CD-90FB40E1532D}"/>
    <cellStyle name="SAPBEXexcBad9 2 3 2" xfId="7016" xr:uid="{03AED952-62F9-45AE-9B0E-C650B4954F7A}"/>
    <cellStyle name="SAPBEXexcBad9 2 4" xfId="429" xr:uid="{160FAC00-4392-4253-B956-6F15BC4524AC}"/>
    <cellStyle name="SAPBEXexcBad9 3" xfId="6281" xr:uid="{88E7CACE-2C12-443F-B071-3DE04485EF0C}"/>
    <cellStyle name="SAPBEXexcBad9 3 2" xfId="7015" xr:uid="{9077C848-B65E-4F2D-BDD9-187CAC8EB5AB}"/>
    <cellStyle name="SAPBEXexcBad9 4" xfId="3162" xr:uid="{C4978912-635A-4343-ABBA-0C2FA9192255}"/>
    <cellStyle name="SAPBEXexcBad9 5" xfId="6489" xr:uid="{4A7DF75B-0EF0-4087-9F5C-F2F5D6E96A16}"/>
    <cellStyle name="SAPBEXexcBad9 5 2" xfId="7149" xr:uid="{E550FCC1-CB7A-48D9-A829-312265446B9D}"/>
    <cellStyle name="SAPBEXexcBad9 6" xfId="6587" xr:uid="{64AFF249-349A-4DD5-B805-467247543EDA}"/>
    <cellStyle name="SAPBEXexcBad9 6 2" xfId="7226" xr:uid="{BDB7384A-FAD8-4515-B999-F9F16724B7C6}"/>
    <cellStyle name="SAPBEXexcBad9 7" xfId="6655" xr:uid="{1E28C605-AAF2-489E-A3D5-4D68D0C2DA62}"/>
    <cellStyle name="SAPBEXexcBad9 7 2" xfId="7292" xr:uid="{5A5902CF-E88B-469B-88F8-B0E46B98ADF7}"/>
    <cellStyle name="SAPBEXexcBad9 8" xfId="6714" xr:uid="{8F89ABCE-D5DB-45DB-A423-247214ADC366}"/>
    <cellStyle name="SAPBEXexcBad9 8 2" xfId="7346" xr:uid="{06457DC1-D80C-4267-8995-172635F6D213}"/>
    <cellStyle name="SAPBEXexcCritical4" xfId="5973" xr:uid="{B8EE1052-D709-41B0-B956-D91F4FBE81A5}"/>
    <cellStyle name="SAPBEXexcCritical4 2" xfId="5974" xr:uid="{CBCA6ABE-0B91-4DCA-A325-E4E02C3314A3}"/>
    <cellStyle name="SAPBEXexcCritical4 2 2" xfId="5975" xr:uid="{53E20196-29CA-423E-B579-59921F37DE28}"/>
    <cellStyle name="SAPBEXexcCritical4 2 2 2" xfId="6286" xr:uid="{53910E7D-9683-46EE-A41C-26217823C239}"/>
    <cellStyle name="SAPBEXexcCritical4 2 2 2 2" xfId="7020" xr:uid="{499E31A6-3829-46F8-BB50-9D11D2260841}"/>
    <cellStyle name="SAPBEXexcCritical4 2 2 3" xfId="3230" xr:uid="{CBF18694-A547-4927-AF82-16EC9FE420B2}"/>
    <cellStyle name="SAPBEXexcCritical4 2 3" xfId="6285" xr:uid="{C0F23BD3-D050-4BC0-88EC-D740DB3C9035}"/>
    <cellStyle name="SAPBEXexcCritical4 2 3 2" xfId="7019" xr:uid="{40C2FC4B-81A8-4E2E-A167-4F38F33553E7}"/>
    <cellStyle name="SAPBEXexcCritical4 2 4" xfId="3187" xr:uid="{C496F0B2-E77D-4401-AE7A-53B2AA76D0D4}"/>
    <cellStyle name="SAPBEXexcCritical4 3" xfId="6284" xr:uid="{729CC9BF-E0A0-4174-9E41-B8A0DE2EB9FA}"/>
    <cellStyle name="SAPBEXexcCritical4 3 2" xfId="7018" xr:uid="{B0BBDEAC-ACA1-4FD7-B621-8982B68839BA}"/>
    <cellStyle name="SAPBEXexcCritical4 4" xfId="3186" xr:uid="{226BE8B7-C3E4-4098-8F73-19763AD8A0D1}"/>
    <cellStyle name="SAPBEXexcCritical4 5" xfId="6490" xr:uid="{DAAB4749-75E8-49A5-BF0E-ED8B5BD54D05}"/>
    <cellStyle name="SAPBEXexcCritical4 5 2" xfId="7150" xr:uid="{D7498749-F738-4B87-B12E-65EFC3C284C2}"/>
    <cellStyle name="SAPBEXexcCritical4 6" xfId="6588" xr:uid="{7456BB24-6352-409D-AE83-57A68CD89BA0}"/>
    <cellStyle name="SAPBEXexcCritical4 6 2" xfId="7227" xr:uid="{78F47010-083D-4863-868C-F5522D90AEC9}"/>
    <cellStyle name="SAPBEXexcCritical4 7" xfId="6437" xr:uid="{0EB602EC-46D9-4F20-BC4D-677A9D17C34A}"/>
    <cellStyle name="SAPBEXexcCritical4 7 2" xfId="7105" xr:uid="{19966C66-107E-49DC-828F-5D65B957710C}"/>
    <cellStyle name="SAPBEXexcCritical4 8" xfId="6711" xr:uid="{5B9966FE-B279-4FBD-8BD1-74BECD21C447}"/>
    <cellStyle name="SAPBEXexcCritical4 8 2" xfId="7343" xr:uid="{4CA301D8-FB15-466A-A4F2-8D4EFF3BD1C7}"/>
    <cellStyle name="SAPBEXexcCritical5" xfId="5976" xr:uid="{6EB315ED-DD4C-47C6-AD6C-1D0CFE8B06E6}"/>
    <cellStyle name="SAPBEXexcCritical5 2" xfId="5977" xr:uid="{A78E84BE-6C91-43DE-AE2B-6D2E60C5E957}"/>
    <cellStyle name="SAPBEXexcCritical5 2 2" xfId="5978" xr:uid="{EDE31DCB-4A62-441D-A63E-7215085538CF}"/>
    <cellStyle name="SAPBEXexcCritical5 2 2 2" xfId="6289" xr:uid="{7120984A-B128-41B5-86B4-28DFF6DF7719}"/>
    <cellStyle name="SAPBEXexcCritical5 2 2 2 2" xfId="7023" xr:uid="{0DF58C42-A75E-451E-B1A8-1507566680CA}"/>
    <cellStyle name="SAPBEXexcCritical5 2 2 3" xfId="3311" xr:uid="{9B142BE0-C8B2-4302-9E32-D50DD4423DAC}"/>
    <cellStyle name="SAPBEXexcCritical5 2 3" xfId="6288" xr:uid="{6B1918E5-B809-4768-A517-305CDD0617C5}"/>
    <cellStyle name="SAPBEXexcCritical5 2 3 2" xfId="7022" xr:uid="{04426513-60FF-47A9-8044-7BA506EE0126}"/>
    <cellStyle name="SAPBEXexcCritical5 2 4" xfId="3272" xr:uid="{1154DFAE-4B6E-472C-B617-880107CA9F20}"/>
    <cellStyle name="SAPBEXexcCritical5 3" xfId="6287" xr:uid="{3BD6393B-B31B-4FF3-9564-9AAA6D9E3D44}"/>
    <cellStyle name="SAPBEXexcCritical5 3 2" xfId="7021" xr:uid="{141AD95F-C7B8-418E-8419-53560EA28546}"/>
    <cellStyle name="SAPBEXexcCritical5 4" xfId="406" xr:uid="{5AF4B9F8-F2BC-49D5-8B6F-9186EF638239}"/>
    <cellStyle name="SAPBEXexcCritical5 5" xfId="6491" xr:uid="{CAC3D565-C0AC-44A9-8619-B4B516CCA6D9}"/>
    <cellStyle name="SAPBEXexcCritical5 5 2" xfId="7151" xr:uid="{7150DAC3-C66F-4C17-BF3D-6FA4CACAACFC}"/>
    <cellStyle name="SAPBEXexcCritical5 6" xfId="6589" xr:uid="{8F60274D-B4DF-4660-9398-9261BDCEDFF7}"/>
    <cellStyle name="SAPBEXexcCritical5 6 2" xfId="7228" xr:uid="{941BC74C-2078-4623-8E4C-61BDC16AE015}"/>
    <cellStyle name="SAPBEXexcCritical5 7" xfId="6438" xr:uid="{622992D2-5F61-413C-A94F-7216D021056E}"/>
    <cellStyle name="SAPBEXexcCritical5 7 2" xfId="7106" xr:uid="{CED22EB0-DB44-418E-A820-228C35E1934E}"/>
    <cellStyle name="SAPBEXexcCritical5 8" xfId="6717" xr:uid="{CE61C30B-9D98-43F6-9660-A096315D55EF}"/>
    <cellStyle name="SAPBEXexcCritical5 8 2" xfId="7347" xr:uid="{2D673C15-1790-4995-ADA1-B5E0DB5F0C14}"/>
    <cellStyle name="SAPBEXexcCritical6" xfId="5979" xr:uid="{62C6BA78-CB50-45FF-8DD4-7B75FC1A8FF3}"/>
    <cellStyle name="SAPBEXexcCritical6 2" xfId="5980" xr:uid="{2E3837EB-7733-4E4B-BDDF-F941B82CADAB}"/>
    <cellStyle name="SAPBEXexcCritical6 2 2" xfId="5981" xr:uid="{D68F0FB9-B01A-4498-B67C-520BB672A7A6}"/>
    <cellStyle name="SAPBEXexcCritical6 2 2 2" xfId="6292" xr:uid="{2719FC5E-9FD7-46E6-83C0-46AD6954DD69}"/>
    <cellStyle name="SAPBEXexcCritical6 2 2 2 2" xfId="7026" xr:uid="{1F6F9AE8-8BB2-4958-8F2F-C2AC2713F2E3}"/>
    <cellStyle name="SAPBEXexcCritical6 2 2 3" xfId="3313" xr:uid="{D9354EE9-0EB3-4D82-9B0B-AF98C39B5D72}"/>
    <cellStyle name="SAPBEXexcCritical6 2 3" xfId="6291" xr:uid="{181D8AE8-6540-45B6-A1C7-728967BFA7E8}"/>
    <cellStyle name="SAPBEXexcCritical6 2 3 2" xfId="7025" xr:uid="{00D15E48-02D5-4FE7-8E2E-A7603D6283E1}"/>
    <cellStyle name="SAPBEXexcCritical6 2 4" xfId="3312" xr:uid="{2378319C-C3E4-4E46-944D-58B8966FD8F9}"/>
    <cellStyle name="SAPBEXexcCritical6 3" xfId="6290" xr:uid="{38DB419F-B58A-4074-92F7-38822F959BC6}"/>
    <cellStyle name="SAPBEXexcCritical6 3 2" xfId="7024" xr:uid="{8D0897B8-DA53-4486-BDF8-8870AA4C0504}"/>
    <cellStyle name="SAPBEXexcCritical6 4" xfId="405" xr:uid="{7CD606F7-6A69-4589-9AF8-980DCF47A21D}"/>
    <cellStyle name="SAPBEXexcCritical6 5" xfId="6492" xr:uid="{4F8F5485-7AAF-45A9-88A2-70B6358BC334}"/>
    <cellStyle name="SAPBEXexcCritical6 5 2" xfId="7152" xr:uid="{D8980437-3D8C-4993-9040-9E6EC63D52D7}"/>
    <cellStyle name="SAPBEXexcCritical6 6" xfId="6590" xr:uid="{23EA0BD3-5B33-47F2-A125-739AD13DC642}"/>
    <cellStyle name="SAPBEXexcCritical6 6 2" xfId="7229" xr:uid="{21656B7D-B4A7-4290-A0CB-E41904ACAAC1}"/>
    <cellStyle name="SAPBEXexcCritical6 7" xfId="6441" xr:uid="{C2311948-0B56-4172-B954-B74877094793}"/>
    <cellStyle name="SAPBEXexcCritical6 7 2" xfId="7108" xr:uid="{3B6AD798-7E93-4748-9E8B-F95DA20983D9}"/>
    <cellStyle name="SAPBEXexcCritical6 8" xfId="6454" xr:uid="{A93A58D8-957B-42E5-AC44-98436B3CDC4B}"/>
    <cellStyle name="SAPBEXexcCritical6 8 2" xfId="7118" xr:uid="{319C4245-59B8-487A-8E76-3E34A327C052}"/>
    <cellStyle name="SAPBEXexcGood1" xfId="5982" xr:uid="{2B3B0939-C8A6-4152-BD54-F9F6593CA088}"/>
    <cellStyle name="SAPBEXexcGood1 2" xfId="5983" xr:uid="{DB5C1761-28C4-4A33-B120-4D3D2ACA751A}"/>
    <cellStyle name="SAPBEXexcGood1 2 2" xfId="5984" xr:uid="{182E8F53-0566-4CDA-B5D5-13E427A0BD0C}"/>
    <cellStyle name="SAPBEXexcGood1 2 2 2" xfId="6295" xr:uid="{A52C927A-C37C-47D9-ABFF-168F00602F73}"/>
    <cellStyle name="SAPBEXexcGood1 2 2 2 2" xfId="7029" xr:uid="{E273E5A3-9113-496C-9DF9-F909A160F121}"/>
    <cellStyle name="SAPBEXexcGood1 2 2 3" xfId="421" xr:uid="{C63F73FF-634C-49F9-AF4D-B32FC8592DF6}"/>
    <cellStyle name="SAPBEXexcGood1 2 3" xfId="6294" xr:uid="{D95C329D-2170-4FA0-9188-BDF20BF9CE88}"/>
    <cellStyle name="SAPBEXexcGood1 2 3 2" xfId="7028" xr:uid="{32562BFC-F2FF-4E9C-BAC6-222D4E0FFC5A}"/>
    <cellStyle name="SAPBEXexcGood1 2 4" xfId="3316" xr:uid="{CB8D4846-3704-40FD-94CC-E7F036BAE62A}"/>
    <cellStyle name="SAPBEXexcGood1 3" xfId="6293" xr:uid="{DA98442C-0B16-424B-A3B4-FD7862B20760}"/>
    <cellStyle name="SAPBEXexcGood1 3 2" xfId="7027" xr:uid="{3B5FD1D5-B288-4AAC-BED9-617A0D6FCD0A}"/>
    <cellStyle name="SAPBEXexcGood1 4" xfId="3314" xr:uid="{BE1E8071-EF26-43B9-B41F-2D2290A988ED}"/>
    <cellStyle name="SAPBEXexcGood1 5" xfId="6493" xr:uid="{E4F67921-097A-4DA3-A342-8609F30F2CBD}"/>
    <cellStyle name="SAPBEXexcGood1 5 2" xfId="7153" xr:uid="{D45B5D72-6CAA-477B-A2C7-08F8A085FEEF}"/>
    <cellStyle name="SAPBEXexcGood1 6" xfId="6591" xr:uid="{62AB1EED-5476-4710-AA8F-54CF24AD532B}"/>
    <cellStyle name="SAPBEXexcGood1 6 2" xfId="7230" xr:uid="{6B995C9F-476F-4F5B-A95B-8C818913CF06}"/>
    <cellStyle name="SAPBEXexcGood1 7" xfId="6649" xr:uid="{7C9FF986-3333-4C29-BAA5-060B2EE4BD97}"/>
    <cellStyle name="SAPBEXexcGood1 7 2" xfId="7287" xr:uid="{21E99348-92DE-46F8-A642-D0179B4ECABF}"/>
    <cellStyle name="SAPBEXexcGood1 8" xfId="6470" xr:uid="{7496036C-7C85-4F05-948B-E308DAC98959}"/>
    <cellStyle name="SAPBEXexcGood1 8 2" xfId="7131" xr:uid="{636E2007-24BF-4D52-B6CF-4A50999F29C9}"/>
    <cellStyle name="SAPBEXexcGood2" xfId="5985" xr:uid="{F03B822F-0B4D-4E74-B660-246B4FA30640}"/>
    <cellStyle name="SAPBEXexcGood2 2" xfId="5986" xr:uid="{50B586FC-5915-4440-971B-D088ED31A526}"/>
    <cellStyle name="SAPBEXexcGood2 2 2" xfId="5987" xr:uid="{68CE990F-C42F-467E-93D2-F74693FA3FE1}"/>
    <cellStyle name="SAPBEXexcGood2 2 2 2" xfId="6298" xr:uid="{FB698F53-C7BB-455C-9E7A-63C727C02C2D}"/>
    <cellStyle name="SAPBEXexcGood2 2 2 2 2" xfId="7032" xr:uid="{6F619A92-EC22-49E5-BF6D-3C7C14B921F9}"/>
    <cellStyle name="SAPBEXexcGood2 2 2 3" xfId="386" xr:uid="{33762404-F022-4EB8-8AFA-AAC046B92421}"/>
    <cellStyle name="SAPBEXexcGood2 2 3" xfId="6297" xr:uid="{27610128-8E5A-47DB-8B75-7D1993564CA8}"/>
    <cellStyle name="SAPBEXexcGood2 2 3 2" xfId="7031" xr:uid="{172A1979-C76E-4A75-A724-A169C5EE8EB8}"/>
    <cellStyle name="SAPBEXexcGood2 2 4" xfId="430" xr:uid="{35231F5F-0A3D-4498-AF89-EE0B5ECE887A}"/>
    <cellStyle name="SAPBEXexcGood2 3" xfId="6296" xr:uid="{66DB7C3D-FF93-47B9-B41E-A3B045D26DF3}"/>
    <cellStyle name="SAPBEXexcGood2 3 2" xfId="7030" xr:uid="{D6467B08-8521-4B34-9990-520EEFA6A732}"/>
    <cellStyle name="SAPBEXexcGood2 4" xfId="372" xr:uid="{1854241A-EEA6-47E6-866D-BD6DAA1514A7}"/>
    <cellStyle name="SAPBEXexcGood2 5" xfId="6494" xr:uid="{DC011F4A-2793-4A85-9B23-D66A95BC1D1E}"/>
    <cellStyle name="SAPBEXexcGood2 5 2" xfId="7154" xr:uid="{36E3A914-84E1-4E43-8DF5-2BE1972032BC}"/>
    <cellStyle name="SAPBEXexcGood2 6" xfId="6592" xr:uid="{413FBF23-84A7-49C5-ACD0-66B56CA420DA}"/>
    <cellStyle name="SAPBEXexcGood2 6 2" xfId="7231" xr:uid="{CA0F8F92-1B66-4B2A-B716-A62119EC22CA}"/>
    <cellStyle name="SAPBEXexcGood2 7" xfId="6458" xr:uid="{D012D330-88B6-42A8-B5F3-2F6E5FB1B478}"/>
    <cellStyle name="SAPBEXexcGood2 7 2" xfId="7122" xr:uid="{A8B6FD44-1630-437C-AF7F-8D4F7DFC32A3}"/>
    <cellStyle name="SAPBEXexcGood2 8" xfId="6473" xr:uid="{5F2150CD-4D15-49DF-8658-3476289E847C}"/>
    <cellStyle name="SAPBEXexcGood2 8 2" xfId="7134" xr:uid="{7C9AD9FA-B001-4FD9-AD30-24482F18B8CE}"/>
    <cellStyle name="SAPBEXexcGood3" xfId="5988" xr:uid="{9DE0A17C-635D-4490-90B9-AA94D4AE38CE}"/>
    <cellStyle name="SAPBEXexcGood3 2" xfId="5989" xr:uid="{D50CD53E-BF98-47ED-9755-2F5D5AF7D447}"/>
    <cellStyle name="SAPBEXexcGood3 2 2" xfId="5990" xr:uid="{475A2A4F-A712-422A-8AD9-0C00A0D7F624}"/>
    <cellStyle name="SAPBEXexcGood3 2 2 2" xfId="6301" xr:uid="{2D789CE2-C8AB-4899-B43D-47CAC37E9080}"/>
    <cellStyle name="SAPBEXexcGood3 2 2 2 2" xfId="7035" xr:uid="{3110B9BA-EBB3-4A90-AAB1-18DAEC6C8356}"/>
    <cellStyle name="SAPBEXexcGood3 2 2 3" xfId="361" xr:uid="{DA3EAE07-C91B-41D2-96E6-1655F9A142DB}"/>
    <cellStyle name="SAPBEXexcGood3 2 3" xfId="6300" xr:uid="{7623ED40-0E32-4118-A86E-CA08EE1C5628}"/>
    <cellStyle name="SAPBEXexcGood3 2 3 2" xfId="7034" xr:uid="{BA1558B2-7208-4C0F-8011-3112D41C5815}"/>
    <cellStyle name="SAPBEXexcGood3 2 4" xfId="288" xr:uid="{0C856FD4-7FFA-403F-81C4-0A1E235BA257}"/>
    <cellStyle name="SAPBEXexcGood3 3" xfId="6299" xr:uid="{CEB01CC6-C48A-4685-ADE6-FB54C1CAAF74}"/>
    <cellStyle name="SAPBEXexcGood3 3 2" xfId="7033" xr:uid="{E531952F-A83B-4642-B1AA-FB8F5F9F8AF6}"/>
    <cellStyle name="SAPBEXexcGood3 4" xfId="417" xr:uid="{28F74626-6F53-4957-AF27-304ED5D6615F}"/>
    <cellStyle name="SAPBEXexcGood3 5" xfId="6495" xr:uid="{A80D7C15-F4B4-453D-BF46-B61FDF1AC96D}"/>
    <cellStyle name="SAPBEXexcGood3 5 2" xfId="7155" xr:uid="{A67B1AFB-C494-417A-90AE-C71ABDE0FE98}"/>
    <cellStyle name="SAPBEXexcGood3 6" xfId="6593" xr:uid="{444075C8-7F84-4480-AACF-99E946F3C6F8}"/>
    <cellStyle name="SAPBEXexcGood3 6 2" xfId="7232" xr:uid="{D48F159C-AF97-44CB-B98E-7B4D1BB536CF}"/>
    <cellStyle name="SAPBEXexcGood3 7" xfId="6682" xr:uid="{7ADC2E48-AD98-47D2-BFBA-E24C7AAC272F}"/>
    <cellStyle name="SAPBEXexcGood3 7 2" xfId="7316" xr:uid="{54F6C021-DB30-44A8-853D-ECB888D216D9}"/>
    <cellStyle name="SAPBEXexcGood3 8" xfId="6712" xr:uid="{3B95B950-7652-4131-96F2-71F528F8B50F}"/>
    <cellStyle name="SAPBEXexcGood3 8 2" xfId="7344" xr:uid="{E2E480C0-EB16-4284-B8BA-B0BFC3149618}"/>
    <cellStyle name="SAPBEXfilterDrill" xfId="5991" xr:uid="{9902B107-6570-4730-923E-BF805C70BA0E}"/>
    <cellStyle name="SAPBEXfilterDrill 2" xfId="6496" xr:uid="{CD24DDDA-361D-475C-AF55-7FD6E8C5AD86}"/>
    <cellStyle name="SAPBEXfilterDrill 2 2" xfId="7156" xr:uid="{1217FCC6-EBB2-4F35-8ABA-76297D5B6504}"/>
    <cellStyle name="SAPBEXfilterDrill 3" xfId="6594" xr:uid="{2A06742E-263F-40EB-98D3-8A6B95A50D0A}"/>
    <cellStyle name="SAPBEXfilterDrill 3 2" xfId="7233" xr:uid="{09A58885-97CB-4C95-8C30-461B477BB3AA}"/>
    <cellStyle name="SAPBEXfilterDrill 4" xfId="6681" xr:uid="{2CA42A03-EDB5-440F-84F3-29ED7FF9FB6E}"/>
    <cellStyle name="SAPBEXfilterDrill 4 2" xfId="7315" xr:uid="{E621E259-02EA-4FD5-AFBA-C3FFB721974B}"/>
    <cellStyle name="SAPBEXfilterDrill 5" xfId="6648" xr:uid="{EC37B5B2-B10C-48AA-8D74-0A1A9E20A547}"/>
    <cellStyle name="SAPBEXfilterDrill 5 2" xfId="7286" xr:uid="{EDF03EBD-2323-4088-85CE-AD738FB293F6}"/>
    <cellStyle name="SAPBEXfilterItem" xfId="5992" xr:uid="{5841198D-5264-41B4-9AB4-ACD1DA7709F9}"/>
    <cellStyle name="SAPBEXfilterItem 2" xfId="6498" xr:uid="{1A4637C9-AC5C-4117-916F-DDFFF9DB9F56}"/>
    <cellStyle name="SAPBEXfilterItem 2 2" xfId="6596" xr:uid="{DC94E04F-BCEB-43F3-B5FF-10C614DC0CD9}"/>
    <cellStyle name="SAPBEXfilterItem 2 2 2" xfId="7235" xr:uid="{7C8659D6-0FCB-424B-B136-3AEF8D823C88}"/>
    <cellStyle name="SAPBEXfilterItem 2 3" xfId="6461" xr:uid="{8DECC98D-157D-427A-B34A-707A05984D5B}"/>
    <cellStyle name="SAPBEXfilterItem 2 3 2" xfId="7124" xr:uid="{F340F2F4-2651-4552-A63D-49D8C0A7A41B}"/>
    <cellStyle name="SAPBEXfilterItem 2 4" xfId="6734" xr:uid="{450472CA-57B3-44AA-A635-DC5C9AC49720}"/>
    <cellStyle name="SAPBEXfilterItem 3" xfId="6497" xr:uid="{81D6C642-954A-4224-A634-42E95DC5A12F}"/>
    <cellStyle name="SAPBEXfilterItem 3 2" xfId="7157" xr:uid="{D0E640A9-BD7E-4A49-8C2E-1969BD57E692}"/>
    <cellStyle name="SAPBEXfilterItem 4" xfId="6595" xr:uid="{0EE49BB6-5967-4A48-AC81-5DA4D4A2C3C8}"/>
    <cellStyle name="SAPBEXfilterItem 4 2" xfId="7234" xr:uid="{E214E30A-9D3A-42DC-85D6-7BFEE856E568}"/>
    <cellStyle name="SAPBEXfilterItem 5" xfId="6460" xr:uid="{3DC5FFF1-FB8B-4CA4-8378-7A3BA0BA8DB9}"/>
    <cellStyle name="SAPBEXfilterItem 5 2" xfId="7123" xr:uid="{3B4A6A87-F41E-446C-9819-095F9260D2E0}"/>
    <cellStyle name="SAPBEXfilterItem 6" xfId="6735" xr:uid="{209658B1-FB97-4333-BA0A-B13B0EF6B872}"/>
    <cellStyle name="SAPBEXfilterItem_Sheet1" xfId="6499" xr:uid="{3E896676-F69A-486C-924F-D331372C890D}"/>
    <cellStyle name="SAPBEXfilterText" xfId="5993" xr:uid="{E5A4C6A5-2C73-4521-8772-10B7F90C5905}"/>
    <cellStyle name="SAPBEXformats" xfId="5994" xr:uid="{85ABDED5-9356-4E43-9A40-6B0DCBE5EB6F}"/>
    <cellStyle name="SAPBEXformats 2" xfId="5995" xr:uid="{16F2DA99-1278-48EF-ADFC-438B7144C3A5}"/>
    <cellStyle name="SAPBEXformats 2 2" xfId="5996" xr:uid="{060250B3-84FA-4972-9DD3-D7C4B832DF6C}"/>
    <cellStyle name="SAPBEXformats 2 2 2" xfId="6304" xr:uid="{FDE4F664-F286-40A6-A9C4-D4DFF25A397B}"/>
    <cellStyle name="SAPBEXformats 2 2 2 2" xfId="7038" xr:uid="{2F3D80E0-2C4C-4DDF-AD36-1737AA7260B5}"/>
    <cellStyle name="SAPBEXformats 2 2 3" xfId="3862" xr:uid="{5C8D4080-AA06-4BD0-AE63-2DC1D0677BB3}"/>
    <cellStyle name="SAPBEXformats 2 3" xfId="6303" xr:uid="{A0228433-DAAB-408F-8A57-20CF4965BAD8}"/>
    <cellStyle name="SAPBEXformats 2 3 2" xfId="7037" xr:uid="{3C903C9F-AD0D-402B-ACB6-88C5E97C45E1}"/>
    <cellStyle name="SAPBEXformats 2 4" xfId="3796" xr:uid="{2E42DD55-F595-4288-9669-FE2CC8D6B980}"/>
    <cellStyle name="SAPBEXformats 2 5" xfId="6502" xr:uid="{B4235373-8DD8-4831-B0D3-1436376820BA}"/>
    <cellStyle name="SAPBEXformats 2 5 2" xfId="7160" xr:uid="{750EFDA8-2C78-497D-A1CC-89F19EFCD109}"/>
    <cellStyle name="SAPBEXformats 2 6" xfId="6599" xr:uid="{FFCDB118-DBA8-4EC5-BB7B-EC8B95D3ACFA}"/>
    <cellStyle name="SAPBEXformats 2 6 2" xfId="7238" xr:uid="{7BC2BC0B-2CE5-429E-9946-11CF703FAFC1}"/>
    <cellStyle name="SAPBEXformats 2 7" xfId="6579" xr:uid="{AE37B823-EDEB-462E-8B7E-D724FF361E04}"/>
    <cellStyle name="SAPBEXformats 2 7 2" xfId="7218" xr:uid="{FC359E0F-CB1D-49A8-BF6C-BDF7602E0C52}"/>
    <cellStyle name="SAPBEXformats 2 8" xfId="6451" xr:uid="{889F2C5E-3A47-4FE6-A91B-BBBC724402D9}"/>
    <cellStyle name="SAPBEXformats 2 8 2" xfId="7116" xr:uid="{53596547-27DA-433B-80A1-C9FC87DF29D3}"/>
    <cellStyle name="SAPBEXformats 3" xfId="6302" xr:uid="{F9E72713-27C2-415E-8740-A4614340F8BF}"/>
    <cellStyle name="SAPBEXformats 3 2" xfId="7036" xr:uid="{E37F8C7B-8038-4DB5-ACE0-FEEC66C27F53}"/>
    <cellStyle name="SAPBEXformats 4" xfId="296" xr:uid="{D19F4DA7-3991-4205-80B7-E72C8A3225A1}"/>
    <cellStyle name="SAPBEXformats 5" xfId="6501" xr:uid="{3DF7EC51-5BF7-46A2-8741-D58CDA9CE020}"/>
    <cellStyle name="SAPBEXformats 5 2" xfId="7159" xr:uid="{55126D73-7F8B-4382-93B3-BB0D72FB67A0}"/>
    <cellStyle name="SAPBEXformats 6" xfId="6598" xr:uid="{8C082108-2DC9-4920-92A5-C8EA7645BC22}"/>
    <cellStyle name="SAPBEXformats 6 2" xfId="7237" xr:uid="{0884A40E-B9AA-45F8-8A67-E7F980A0FE61}"/>
    <cellStyle name="SAPBEXformats 7" xfId="6562" xr:uid="{79B9610C-B365-435D-9EA7-FAC3A919D10A}"/>
    <cellStyle name="SAPBEXformats 7 2" xfId="7203" xr:uid="{6D086DB8-F726-4EC9-8299-0A1FA286C84C}"/>
    <cellStyle name="SAPBEXformats 8" xfId="6452" xr:uid="{9BAF74BA-4712-4BAA-B2B6-2F2C8D5704EA}"/>
    <cellStyle name="SAPBEXformats 8 2" xfId="7117" xr:uid="{891A1F57-BAAE-4EFA-9DF4-F91B22F0361E}"/>
    <cellStyle name="SAPBEXformats_Sheet1" xfId="6503" xr:uid="{EA9A95AE-22DC-4DD0-8A92-07F8F56C9516}"/>
    <cellStyle name="SAPBEXheaderItem" xfId="5997" xr:uid="{51AD56B7-724B-4B50-A83C-D673855D799E}"/>
    <cellStyle name="SAPBEXheaderItem 2" xfId="6505" xr:uid="{6AFC9C17-CB64-401A-83C4-1F00378A2DCD}"/>
    <cellStyle name="SAPBEXheaderItem 2 2" xfId="6601" xr:uid="{B31F211F-7B7A-4828-B347-0D9F29E7BA9A}"/>
    <cellStyle name="SAPBEXheaderItem 2 2 2" xfId="7240" xr:uid="{572A7F4F-6E06-4AB9-AEE3-74273D8ABCBC}"/>
    <cellStyle name="SAPBEXheaderItem 2 3" xfId="6471" xr:uid="{376E7BC5-A4E4-44EE-8BE6-648142DE8DC5}"/>
    <cellStyle name="SAPBEXheaderItem 2 3 2" xfId="7132" xr:uid="{74EECD0B-07C1-4F2C-9AD9-17FA9CC5EB06}"/>
    <cellStyle name="SAPBEXheaderItem 2 4" xfId="6450" xr:uid="{F2A2DD5C-27D7-425F-AFBB-2FF615F416FE}"/>
    <cellStyle name="SAPBEXheaderItem 2 4 2" xfId="7115" xr:uid="{7A4336E6-A51A-4719-8205-05FBE297F8FF}"/>
    <cellStyle name="SAPBEXheaderItem 2 5" xfId="7162" xr:uid="{5416C93F-46FB-4616-A2AF-20D25DA3F372}"/>
    <cellStyle name="SAPBEXheaderItem 3" xfId="6504" xr:uid="{3D717670-EA79-4D3E-9D33-59F29C5D7324}"/>
    <cellStyle name="SAPBEXheaderItem 3 2" xfId="7161" xr:uid="{A21B60E3-292C-4D2A-80EB-021AF41AE1C0}"/>
    <cellStyle name="SAPBEXheaderItem 4" xfId="6600" xr:uid="{D93DA680-DC83-4F99-AD53-547AD6259A9A}"/>
    <cellStyle name="SAPBEXheaderItem 4 2" xfId="7239" xr:uid="{2F05DCAA-D061-422B-BA52-91299171B8E3}"/>
    <cellStyle name="SAPBEXheaderItem 5" xfId="6463" xr:uid="{1823589C-55C1-4928-8678-C44F2D89089F}"/>
    <cellStyle name="SAPBEXheaderItem 5 2" xfId="7126" xr:uid="{87A7A48C-08E6-4CA9-B178-5E550490D21F}"/>
    <cellStyle name="SAPBEXheaderItem 6" xfId="6644" xr:uid="{352A0412-0A10-474B-988D-EBCBD0D9B0D6}"/>
    <cellStyle name="SAPBEXheaderItem 6 2" xfId="7283" xr:uid="{F8B58EF9-4452-4F85-B616-F432E8345F29}"/>
    <cellStyle name="SAPBEXheaderText" xfId="5998" xr:uid="{F0E83828-728F-4A0D-AF94-0EB3C3407EA1}"/>
    <cellStyle name="SAPBEXheaderText 2" xfId="6507" xr:uid="{F193CACC-D73C-40BF-8AF6-D4118845AD99}"/>
    <cellStyle name="SAPBEXheaderText 2 2" xfId="6603" xr:uid="{06BD0B32-DDEB-42F0-9786-4A6F22729F3D}"/>
    <cellStyle name="SAPBEXheaderText 2 2 2" xfId="7242" xr:uid="{40C1A996-A01C-46C8-83E6-2E52896F95B3}"/>
    <cellStyle name="SAPBEXheaderText 2 3" xfId="6474" xr:uid="{03D4402A-3FE5-459D-A37A-A34A3808B3FC}"/>
    <cellStyle name="SAPBEXheaderText 2 3 2" xfId="7135" xr:uid="{D2694F9E-FCB6-45AA-B9C9-DEF632529775}"/>
    <cellStyle name="SAPBEXheaderText 2 4" xfId="6660" xr:uid="{3A14C368-3F66-4F49-88E5-1CE39876ACFB}"/>
    <cellStyle name="SAPBEXheaderText 2 4 2" xfId="7296" xr:uid="{111CE96F-60D8-498F-AC0D-0699CF193242}"/>
    <cellStyle name="SAPBEXheaderText 2 5" xfId="7164" xr:uid="{D615F6F6-0999-4CB9-ADF6-6BD84E804A31}"/>
    <cellStyle name="SAPBEXheaderText 3" xfId="6506" xr:uid="{1D647D55-078B-42F9-B3DE-C461A3C0DEDB}"/>
    <cellStyle name="SAPBEXheaderText 3 2" xfId="7163" xr:uid="{331E47AF-2BEE-467E-8897-59AD7820A1BC}"/>
    <cellStyle name="SAPBEXheaderText 4" xfId="6602" xr:uid="{EA75EE7E-A26C-4B76-A973-D64655094ABD}"/>
    <cellStyle name="SAPBEXheaderText 4 2" xfId="7241" xr:uid="{BE38D5E5-524C-4DB1-8730-C7CEF43944DF}"/>
    <cellStyle name="SAPBEXheaderText 5" xfId="6565" xr:uid="{93833B07-4706-465B-814D-B34DC8C93E3F}"/>
    <cellStyle name="SAPBEXheaderText 5 2" xfId="7205" xr:uid="{176030DA-E89E-4FD9-A83F-A0D42945C858}"/>
    <cellStyle name="SAPBEXheaderText 6" xfId="6449" xr:uid="{BCDE177E-CCF9-4FB7-AB82-627DBBD5F7C6}"/>
    <cellStyle name="SAPBEXheaderText 6 2" xfId="7114" xr:uid="{8120D184-CE13-4EED-9E74-DB0121D8DE22}"/>
    <cellStyle name="SAPBEXHLevel0" xfId="5999" xr:uid="{6CA27099-4436-45B0-8DCA-6E7A6F4874E0}"/>
    <cellStyle name="SAPBEXHLevel0 2" xfId="6000" xr:uid="{5400392D-51E0-4B69-900E-D70BD59D81D3}"/>
    <cellStyle name="SAPBEXHLevel0 2 2" xfId="6001" xr:uid="{E41CC0B6-2AAD-409E-BA24-B0C2EDB20C90}"/>
    <cellStyle name="SAPBEXHLevel0 2 2 2" xfId="6307" xr:uid="{A2FB20FE-EF56-428F-A8C0-CC48539D7288}"/>
    <cellStyle name="SAPBEXHLevel0 2 2 2 2" xfId="7041" xr:uid="{8C742B93-6D00-43CF-B952-5CF308B5C737}"/>
    <cellStyle name="SAPBEXHLevel0 2 2 3" xfId="3867" xr:uid="{24B53748-2CEB-47D6-8B6C-C1C945A75E97}"/>
    <cellStyle name="SAPBEXHLevel0 2 3" xfId="6306" xr:uid="{D38ACFDB-34AB-4506-8C14-81F252582A3C}"/>
    <cellStyle name="SAPBEXHLevel0 2 3 2" xfId="7040" xr:uid="{A25705C5-525B-4AB9-8122-644EA4DA068C}"/>
    <cellStyle name="SAPBEXHLevel0 2 4" xfId="3866" xr:uid="{956CD8F5-1619-47D3-873A-E79751A75F44}"/>
    <cellStyle name="SAPBEXHLevel0 2 5" xfId="6509" xr:uid="{563A799E-CE8C-41C8-801A-0FF25315764E}"/>
    <cellStyle name="SAPBEXHLevel0 2 5 2" xfId="7166" xr:uid="{C3B079B9-8E48-4B69-80B1-21AC7F054750}"/>
    <cellStyle name="SAPBEXHLevel0 2 6" xfId="6605" xr:uid="{C66AB821-2447-4F8B-8561-3CA770F9F7D5}"/>
    <cellStyle name="SAPBEXHLevel0 2 6 2" xfId="7244" xr:uid="{CB542691-C271-42B5-81AB-DCDBC7AA90F1}"/>
    <cellStyle name="SAPBEXHLevel0 2 7" xfId="6580" xr:uid="{AADC69EA-F524-4616-9CB1-4F5464BBE958}"/>
    <cellStyle name="SAPBEXHLevel0 2 7 2" xfId="7219" xr:uid="{41CC60AE-52A8-434C-83C0-4FCBF7F928CE}"/>
    <cellStyle name="SAPBEXHLevel0 2 8" xfId="6659" xr:uid="{79D4FFAB-F2AF-4234-8B51-2A7636978872}"/>
    <cellStyle name="SAPBEXHLevel0 2 8 2" xfId="7295" xr:uid="{E37BB38E-4D8F-4835-ACE2-3B7920699B2E}"/>
    <cellStyle name="SAPBEXHLevel0 3" xfId="6305" xr:uid="{C8B35A3F-220B-4F44-B304-FD8DA8A24E0B}"/>
    <cellStyle name="SAPBEXHLevel0 3 2" xfId="6510" xr:uid="{DD99F8E5-9FF3-4263-9B8B-EFD83CB8454C}"/>
    <cellStyle name="SAPBEXHLevel0 3 2 2" xfId="7167" xr:uid="{8F49F9EB-B39A-4136-95B7-7C700E694D92}"/>
    <cellStyle name="SAPBEXHLevel0 3 3" xfId="6606" xr:uid="{01EBB0DD-5D63-466E-87DE-F4CDF1395643}"/>
    <cellStyle name="SAPBEXHLevel0 3 3 2" xfId="7245" xr:uid="{C1CB28AC-04B7-4637-A409-802EAB1CE260}"/>
    <cellStyle name="SAPBEXHLevel0 3 4" xfId="6563" xr:uid="{1F421598-0315-45F8-B256-54FA6EC1C7D1}"/>
    <cellStyle name="SAPBEXHLevel0 3 4 2" xfId="7204" xr:uid="{D95C6EFD-F5E7-4042-BD22-9439FDAB95B4}"/>
    <cellStyle name="SAPBEXHLevel0 3 5" xfId="6669" xr:uid="{50555E82-18BF-48BD-BEE4-6DC4E35CD328}"/>
    <cellStyle name="SAPBEXHLevel0 3 5 2" xfId="7303" xr:uid="{71DA3F3A-1782-476C-B865-0604315A53C5}"/>
    <cellStyle name="SAPBEXHLevel0 3 6" xfId="7039" xr:uid="{13045416-D249-4FAE-B301-5A4CE6F3D9BB}"/>
    <cellStyle name="SAPBEXHLevel0 4" xfId="3865" xr:uid="{48D9EA0E-62BD-43D0-B0D8-CD4A44A4EE17}"/>
    <cellStyle name="SAPBEXHLevel0 5" xfId="6508" xr:uid="{C1EEC8DB-EB23-4AF9-8511-574A189BF8F1}"/>
    <cellStyle name="SAPBEXHLevel0 5 2" xfId="7165" xr:uid="{36289C97-C26F-4AA3-A660-C227CC0431B3}"/>
    <cellStyle name="SAPBEXHLevel0 6" xfId="6604" xr:uid="{5F75BCCC-FC8B-444B-A9E3-A73506DCAEC2}"/>
    <cellStyle name="SAPBEXHLevel0 6 2" xfId="7243" xr:uid="{FA8FE4E4-E2AD-4BBA-9889-AAF2579B3A65}"/>
    <cellStyle name="SAPBEXHLevel0 7" xfId="6568" xr:uid="{03AFC54A-27B8-410C-8143-3AD14CA4F991}"/>
    <cellStyle name="SAPBEXHLevel0 7 2" xfId="7208" xr:uid="{5851C86D-3953-4AED-AEE8-60E2B4FD8203}"/>
    <cellStyle name="SAPBEXHLevel0 8" xfId="6448" xr:uid="{6C3924B4-CF41-41CB-86AF-625EE3428A1D}"/>
    <cellStyle name="SAPBEXHLevel0 8 2" xfId="7113" xr:uid="{EA5D8322-8EE7-4A07-ADD7-AF5B689C5B21}"/>
    <cellStyle name="SAPBEXHLevel0_Sheet1" xfId="6511" xr:uid="{B3BACBF0-BD0C-471E-A0BA-2CFD68614176}"/>
    <cellStyle name="SAPBEXHLevel0X" xfId="6002" xr:uid="{AB84F7E1-B36E-47D5-A018-63948E543E02}"/>
    <cellStyle name="SAPBEXHLevel0X 2" xfId="6003" xr:uid="{DEA7CA78-6D72-4F1B-BD45-D389DFFED305}"/>
    <cellStyle name="SAPBEXHLevel0X 2 2" xfId="6004" xr:uid="{6C207FD7-81F0-4DF7-AFB9-F450DF146746}"/>
    <cellStyle name="SAPBEXHLevel0X 2 2 2" xfId="6310" xr:uid="{6685DC9C-6B85-4F7D-9F28-B2FF6895F611}"/>
    <cellStyle name="SAPBEXHLevel0X 2 2 2 2" xfId="7044" xr:uid="{77C3D21D-6ABA-4D69-A0E6-8C6B643D1858}"/>
    <cellStyle name="SAPBEXHLevel0X 2 2 3" xfId="3936" xr:uid="{D34EA936-04CA-4B6E-A0CC-304DF8FF2A82}"/>
    <cellStyle name="SAPBEXHLevel0X 2 3" xfId="6309" xr:uid="{D14C205D-D38C-43B2-8E5E-B5CDFE029681}"/>
    <cellStyle name="SAPBEXHLevel0X 2 3 2" xfId="7043" xr:uid="{ADC86842-B5AC-4E56-9196-B740C8874891}"/>
    <cellStyle name="SAPBEXHLevel0X 2 4" xfId="3935" xr:uid="{1AE739E3-B032-48E3-96A9-F1A7AE30B14A}"/>
    <cellStyle name="SAPBEXHLevel0X 2 5" xfId="6513" xr:uid="{27AF79F5-807E-4EF3-96D3-94701005D869}"/>
    <cellStyle name="SAPBEXHLevel0X 2 5 2" xfId="7169" xr:uid="{22EFAABC-544D-4244-8F99-C1A2429FB546}"/>
    <cellStyle name="SAPBEXHLevel0X 2 6" xfId="6608" xr:uid="{4EE6E297-4EF2-4281-8865-9B474B5E14C9}"/>
    <cellStyle name="SAPBEXHLevel0X 2 6 2" xfId="7247" xr:uid="{43D7B19B-19D1-4F95-AEB0-198920533383}"/>
    <cellStyle name="SAPBEXHLevel0X 2 7" xfId="6464" xr:uid="{347A250E-C9B2-4CE5-A603-25BD8B8CA86C}"/>
    <cellStyle name="SAPBEXHLevel0X 2 7 2" xfId="7127" xr:uid="{88982FFA-2AEB-4BF5-A155-89B28BE5FCAC}"/>
    <cellStyle name="SAPBEXHLevel0X 2 8" xfId="6445" xr:uid="{78A8F77B-9248-4E42-8694-278AE1C20BE9}"/>
    <cellStyle name="SAPBEXHLevel0X 2 8 2" xfId="7111" xr:uid="{53F6C7E3-8ED0-4883-8E2E-45C98F37246B}"/>
    <cellStyle name="SAPBEXHLevel0X 3" xfId="6308" xr:uid="{66B2D6C6-CDC2-4CFE-B5A8-E90124D274B4}"/>
    <cellStyle name="SAPBEXHLevel0X 3 2" xfId="6514" xr:uid="{E32517AC-4360-4CA7-8859-438CDEB00229}"/>
    <cellStyle name="SAPBEXHLevel0X 3 2 2" xfId="7170" xr:uid="{4ECE14C1-1B9C-4E86-B2CE-2970D7D3485D}"/>
    <cellStyle name="SAPBEXHLevel0X 3 3" xfId="6609" xr:uid="{34C431DB-209D-4F0D-B7DA-596E292C08DE}"/>
    <cellStyle name="SAPBEXHLevel0X 3 3 2" xfId="7248" xr:uid="{428C8401-FCCD-43B6-AEC2-B5480C8D9079}"/>
    <cellStyle name="SAPBEXHLevel0X 3 4" xfId="6465" xr:uid="{A3BECC71-08D2-470C-8B79-08152B190B80}"/>
    <cellStyle name="SAPBEXHLevel0X 3 4 2" xfId="7128" xr:uid="{8DCB0964-FEBA-4DEA-996A-2F7C0EDAD178}"/>
    <cellStyle name="SAPBEXHLevel0X 3 5" xfId="6436" xr:uid="{C2F2929B-F42B-4335-BF5A-F50A5EDA450E}"/>
    <cellStyle name="SAPBEXHLevel0X 3 5 2" xfId="7104" xr:uid="{16F7C6F4-5BAE-422D-AA6F-F4E0E6D1C3E5}"/>
    <cellStyle name="SAPBEXHLevel0X 3 6" xfId="7042" xr:uid="{AE514991-EBA5-44E1-8982-7EA16F34FA76}"/>
    <cellStyle name="SAPBEXHLevel0X 4" xfId="3868" xr:uid="{979508C9-C752-40A3-87D2-6117FAEE7506}"/>
    <cellStyle name="SAPBEXHLevel0X 5" xfId="6512" xr:uid="{D1CD949D-7B39-406E-9985-56A45253B3CB}"/>
    <cellStyle name="SAPBEXHLevel0X 5 2" xfId="7168" xr:uid="{A9BA1A4C-987E-4280-94E0-EA51BA8576D9}"/>
    <cellStyle name="SAPBEXHLevel0X 6" xfId="6607" xr:uid="{72BAAD28-CCE5-4576-A3EE-BDEC93234FBA}"/>
    <cellStyle name="SAPBEXHLevel0X 6 2" xfId="7246" xr:uid="{B64D3139-D0F9-4884-9983-2A83C599E174}"/>
    <cellStyle name="SAPBEXHLevel0X 7" xfId="6567" xr:uid="{78BED75A-6C50-44DE-B87F-127FE1275023}"/>
    <cellStyle name="SAPBEXHLevel0X 7 2" xfId="7207" xr:uid="{18B2640C-9BF4-43FA-876D-9979F6857CC3}"/>
    <cellStyle name="SAPBEXHLevel0X 8" xfId="6447" xr:uid="{0A68A70B-6921-452D-8295-95F641EC61E3}"/>
    <cellStyle name="SAPBEXHLevel0X 8 2" xfId="7112" xr:uid="{4C2C7C7E-439F-4EBF-BD5D-52CEDC275091}"/>
    <cellStyle name="SAPBEXHLevel0X_Sheet1" xfId="6515" xr:uid="{93C2F62F-FE32-4394-987A-C56157A4FA35}"/>
    <cellStyle name="SAPBEXHLevel1" xfId="6005" xr:uid="{4C24ED79-AD76-41FE-B116-988D0B6FCDAC}"/>
    <cellStyle name="SAPBEXHLevel1 2" xfId="6006" xr:uid="{988B916C-C49B-40F4-902C-502236ABECF2}"/>
    <cellStyle name="SAPBEXHLevel1 2 2" xfId="6007" xr:uid="{D1027484-1B30-4B6E-81F6-75262F36598F}"/>
    <cellStyle name="SAPBEXHLevel1 2 2 2" xfId="6313" xr:uid="{5783B756-E2BB-4291-AF9A-41302B9ABE8C}"/>
    <cellStyle name="SAPBEXHLevel1 2 2 2 2" xfId="7047" xr:uid="{688D4342-BE35-45D7-8CDD-285CAA939813}"/>
    <cellStyle name="SAPBEXHLevel1 2 2 3" xfId="3939" xr:uid="{BCD11A03-282C-4165-8278-CAE40B39F733}"/>
    <cellStyle name="SAPBEXHLevel1 2 3" xfId="6312" xr:uid="{7BF39B36-47FE-4AFA-8403-3CD565409607}"/>
    <cellStyle name="SAPBEXHLevel1 2 3 2" xfId="7046" xr:uid="{3C6CE6D4-85ED-4A3C-AFB4-CA878DAF9FD7}"/>
    <cellStyle name="SAPBEXHLevel1 2 4" xfId="3938" xr:uid="{E17A34E1-9856-47EE-A11A-22007BCB32B6}"/>
    <cellStyle name="SAPBEXHLevel1 2 5" xfId="6517" xr:uid="{28A78998-0D1B-4720-B113-0AB916B91D27}"/>
    <cellStyle name="SAPBEXHLevel1 2 5 2" xfId="7172" xr:uid="{2E24B94F-9678-4C3E-A5CD-E41BBB2C3FFC}"/>
    <cellStyle name="SAPBEXHLevel1 2 6" xfId="6611" xr:uid="{54AF4ABF-6B1E-4B8B-A7C8-7E16195EE926}"/>
    <cellStyle name="SAPBEXHLevel1 2 6 2" xfId="7250" xr:uid="{8DAAD066-1C00-4DA7-BEE5-D975A5ABCAB9}"/>
    <cellStyle name="SAPBEXHLevel1 2 7" xfId="6469" xr:uid="{0FE58739-9E1D-4A12-91CF-D30684EC390D}"/>
    <cellStyle name="SAPBEXHLevel1 2 7 2" xfId="7130" xr:uid="{D698FAF8-EAF6-4AFD-A872-6CF0DE2B6A26}"/>
    <cellStyle name="SAPBEXHLevel1 2 8" xfId="6671" xr:uid="{37B8A896-BA33-413F-8D1E-A8971BC9F32D}"/>
    <cellStyle name="SAPBEXHLevel1 2 8 2" xfId="7305" xr:uid="{A1A709A6-1974-442A-8129-3B4995979EA5}"/>
    <cellStyle name="SAPBEXHLevel1 3" xfId="6311" xr:uid="{1D8E6B74-C450-41EF-97C4-A6C32C24C750}"/>
    <cellStyle name="SAPBEXHLevel1 3 2" xfId="6518" xr:uid="{EA882A19-AB56-4FDA-8F65-BC360FB86EFC}"/>
    <cellStyle name="SAPBEXHLevel1 3 2 2" xfId="7173" xr:uid="{0A7D429D-6F65-43FE-9B5B-D3276EFD3B18}"/>
    <cellStyle name="SAPBEXHLevel1 3 3" xfId="6612" xr:uid="{4E1C7A1D-6DF6-4BD9-B3E5-C9EF754DC3A8}"/>
    <cellStyle name="SAPBEXHLevel1 3 3 2" xfId="7251" xr:uid="{DBD2B10C-C1EB-4176-8350-B8CF142E6516}"/>
    <cellStyle name="SAPBEXHLevel1 3 4" xfId="6472" xr:uid="{2EAFC6F3-C24D-4B38-833A-252EDC681B26}"/>
    <cellStyle name="SAPBEXHLevel1 3 4 2" xfId="7133" xr:uid="{AFA8B64B-CFC9-4ECD-881B-24D90E3C8381}"/>
    <cellStyle name="SAPBEXHLevel1 3 5" xfId="6597" xr:uid="{078A5E8C-171A-4342-9EE9-054514AE8ECF}"/>
    <cellStyle name="SAPBEXHLevel1 3 5 2" xfId="7236" xr:uid="{F423D150-C33D-4E13-9870-C175119625B4}"/>
    <cellStyle name="SAPBEXHLevel1 3 6" xfId="7045" xr:uid="{207D08E6-BB2D-4B37-804E-C45CC148E243}"/>
    <cellStyle name="SAPBEXHLevel1 4" xfId="3937" xr:uid="{3486AF67-15BB-426C-982F-6E98E0308086}"/>
    <cellStyle name="SAPBEXHLevel1 5" xfId="6516" xr:uid="{6065BD68-CF55-4805-8A4E-0A11FDBA16E6}"/>
    <cellStyle name="SAPBEXHLevel1 5 2" xfId="7171" xr:uid="{D5EA12F0-1338-4C4F-99F6-3FD49E5E693B}"/>
    <cellStyle name="SAPBEXHLevel1 6" xfId="6610" xr:uid="{7C54E249-CFF6-4C85-9E48-7A0E1B92E655}"/>
    <cellStyle name="SAPBEXHLevel1 6 2" xfId="7249" xr:uid="{0D9A37E1-5B2F-471F-A510-8150827FDCF4}"/>
    <cellStyle name="SAPBEXHLevel1 7" xfId="6476" xr:uid="{10A28A27-AB0E-46DC-B772-C6DDC3EC0C3B}"/>
    <cellStyle name="SAPBEXHLevel1 7 2" xfId="7137" xr:uid="{81300BE7-7E39-4503-9C81-E9200E3FA103}"/>
    <cellStyle name="SAPBEXHLevel1 8" xfId="6439" xr:uid="{1515882A-3BEA-422D-B81C-A0E0C82492AA}"/>
    <cellStyle name="SAPBEXHLevel1 8 2" xfId="7107" xr:uid="{83A26156-C6AE-438F-832F-2F9D5736A595}"/>
    <cellStyle name="SAPBEXHLevel1_Sheet1" xfId="6519" xr:uid="{427649A6-AEC6-426C-B55B-4EF65D8530BE}"/>
    <cellStyle name="SAPBEXHLevel1X" xfId="6008" xr:uid="{3F877FD5-2828-4984-8C93-946B2B284FDE}"/>
    <cellStyle name="SAPBEXHLevel1X 2" xfId="6009" xr:uid="{761BE435-42AE-4CC9-ACCB-B1438DF2BD25}"/>
    <cellStyle name="SAPBEXHLevel1X 2 2" xfId="6010" xr:uid="{AE2C3A95-D231-450E-8C7D-25E860AFC317}"/>
    <cellStyle name="SAPBEXHLevel1X 2 2 2" xfId="6316" xr:uid="{653266FA-8492-4418-8BFA-89DFCBA644FE}"/>
    <cellStyle name="SAPBEXHLevel1X 2 2 2 2" xfId="7050" xr:uid="{54ECCE4B-D9D8-4EA1-A851-197F8C9E04F4}"/>
    <cellStyle name="SAPBEXHLevel1X 2 2 3" xfId="3942" xr:uid="{F34D7431-615D-43F1-A49E-9105CC05F4D8}"/>
    <cellStyle name="SAPBEXHLevel1X 2 3" xfId="6315" xr:uid="{E345DB99-3481-4F48-B0B4-F2829520EC30}"/>
    <cellStyle name="SAPBEXHLevel1X 2 3 2" xfId="7049" xr:uid="{14450894-3121-4F7B-AC46-94E0418155CD}"/>
    <cellStyle name="SAPBEXHLevel1X 2 4" xfId="3941" xr:uid="{02E27CA6-6887-48AF-A46E-79C3DBCD0FED}"/>
    <cellStyle name="SAPBEXHLevel1X 2 5" xfId="6521" xr:uid="{DFEF5E01-7205-4E5D-AC71-284E71012C19}"/>
    <cellStyle name="SAPBEXHLevel1X 2 5 2" xfId="7175" xr:uid="{18D5F49F-608B-4D78-A42C-B94688D58B2E}"/>
    <cellStyle name="SAPBEXHLevel1X 2 6" xfId="6614" xr:uid="{667D23A2-D6A5-408C-88E3-B5AD9B8ED97A}"/>
    <cellStyle name="SAPBEXHLevel1X 2 6 2" xfId="7253" xr:uid="{1E37C0BE-2E5C-44EE-9ABA-B9D9C25AA653}"/>
    <cellStyle name="SAPBEXHLevel1X 2 7" xfId="6540" xr:uid="{E9D3C5EB-F39D-4495-BA01-5F7E54EAB0A9}"/>
    <cellStyle name="SAPBEXHLevel1X 2 7 2" xfId="7189" xr:uid="{3C8914FA-B322-4D55-9AD5-871AC8531F0F}"/>
    <cellStyle name="SAPBEXHLevel1X 2 8" xfId="6629" xr:uid="{018680F2-6BAE-48E0-AD00-A00F9766246A}"/>
    <cellStyle name="SAPBEXHLevel1X 2 8 2" xfId="7268" xr:uid="{371E57FA-E3A0-4E2B-B52D-19DBFACE3A91}"/>
    <cellStyle name="SAPBEXHLevel1X 3" xfId="6314" xr:uid="{37ADB0EF-DC39-4152-884D-AB92A8BC36AB}"/>
    <cellStyle name="SAPBEXHLevel1X 3 2" xfId="6522" xr:uid="{8356C012-CBE9-4214-90AD-C4D2172327FC}"/>
    <cellStyle name="SAPBEXHLevel1X 3 2 2" xfId="7176" xr:uid="{B65A5AC6-AA78-40F4-A795-E86BD84EB449}"/>
    <cellStyle name="SAPBEXHLevel1X 3 3" xfId="6615" xr:uid="{44D9BA49-60FF-451B-AACA-AF6914136B16}"/>
    <cellStyle name="SAPBEXHLevel1X 3 3 2" xfId="7254" xr:uid="{B753081E-1C67-40D4-BBA5-69EBAFF133B6}"/>
    <cellStyle name="SAPBEXHLevel1X 3 4" xfId="6467" xr:uid="{47452C23-9559-49E9-B4C0-69AF6B5F5B27}"/>
    <cellStyle name="SAPBEXHLevel1X 3 4 2" xfId="7129" xr:uid="{C9BDE3A7-A4D8-49CB-9811-2437BD34EC60}"/>
    <cellStyle name="SAPBEXHLevel1X 3 5" xfId="6642" xr:uid="{ADD13E98-EDEE-4C86-ACCC-A491D9EC4FB3}"/>
    <cellStyle name="SAPBEXHLevel1X 3 5 2" xfId="7281" xr:uid="{16CD2F78-5A4A-48C9-B8AE-1D00B92E162B}"/>
    <cellStyle name="SAPBEXHLevel1X 3 6" xfId="7048" xr:uid="{E478AE58-1421-4837-8A71-484AB1BAD9E7}"/>
    <cellStyle name="SAPBEXHLevel1X 4" xfId="3940" xr:uid="{97013E73-BE36-49B3-8D69-E25EC52FF900}"/>
    <cellStyle name="SAPBEXHLevel1X 5" xfId="6520" xr:uid="{0A367F2A-C1A1-47BC-BCAD-B50547AE7247}"/>
    <cellStyle name="SAPBEXHLevel1X 5 2" xfId="7174" xr:uid="{2D86CFA7-45EE-4556-8B94-5FA6CC7A5114}"/>
    <cellStyle name="SAPBEXHLevel1X 6" xfId="6613" xr:uid="{F7FF82CE-12D7-4400-A706-00F0F4968982}"/>
    <cellStyle name="SAPBEXHLevel1X 6 2" xfId="7252" xr:uid="{E7E62036-A0FC-4834-9A3F-947B853CB17E}"/>
    <cellStyle name="SAPBEXHLevel1X 7" xfId="6500" xr:uid="{76E20EB5-9E92-41BE-A72A-ADDB682BF30F}"/>
    <cellStyle name="SAPBEXHLevel1X 7 2" xfId="7158" xr:uid="{35EFD67A-EE0F-4298-A5BD-AFF9CD1D04AD}"/>
    <cellStyle name="SAPBEXHLevel1X 8" xfId="6628" xr:uid="{7F834835-BA91-420F-B44B-567D1EC9C00B}"/>
    <cellStyle name="SAPBEXHLevel1X 8 2" xfId="7267" xr:uid="{5C5276EB-BBF1-4640-BF2C-5C47B8F75DA0}"/>
    <cellStyle name="SAPBEXHLevel1X_Sheet1" xfId="6523" xr:uid="{90075008-C35E-4E74-BCFD-2410C2B8A49B}"/>
    <cellStyle name="SAPBEXHLevel2" xfId="6011" xr:uid="{99CA5818-C63E-4825-9E9C-BC83516013F3}"/>
    <cellStyle name="SAPBEXHLevel2 2" xfId="6012" xr:uid="{620A0D0A-2155-47E4-B5C8-2103AD4B6152}"/>
    <cellStyle name="SAPBEXHLevel2 2 2" xfId="6013" xr:uid="{A143FB70-7E60-419B-9FD9-913952867A06}"/>
    <cellStyle name="SAPBEXHLevel2 2 2 2" xfId="6319" xr:uid="{8DDF05CC-FAE5-44BF-BFF5-BD173412F73D}"/>
    <cellStyle name="SAPBEXHLevel2 2 2 2 2" xfId="7053" xr:uid="{FC19C111-8DBB-47A1-BA95-FDD1A64A4808}"/>
    <cellStyle name="SAPBEXHLevel2 2 2 3" xfId="3987" xr:uid="{BF579C9B-EB3A-4EB1-8CF4-CBCBB9E09092}"/>
    <cellStyle name="SAPBEXHLevel2 2 3" xfId="6318" xr:uid="{08F859FB-A709-494F-B154-808CBD7D4325}"/>
    <cellStyle name="SAPBEXHLevel2 2 3 2" xfId="7052" xr:uid="{F1205C9A-C2EB-4AE3-A898-366CFDA85FB1}"/>
    <cellStyle name="SAPBEXHLevel2 2 4" xfId="3986" xr:uid="{7DF77C97-45DE-4FE3-B5E3-1F4B0F5DC618}"/>
    <cellStyle name="SAPBEXHLevel2 2 5" xfId="6525" xr:uid="{BFDAB4EB-862F-4C73-B294-94C35CC5DC32}"/>
    <cellStyle name="SAPBEXHLevel2 2 5 2" xfId="7178" xr:uid="{1F05456A-E062-470B-903C-1A77E4CAE018}"/>
    <cellStyle name="SAPBEXHLevel2 2 6" xfId="6617" xr:uid="{5E4D0EA7-A969-40A2-AFEC-3F41EB17A7D1}"/>
    <cellStyle name="SAPBEXHLevel2 2 6 2" xfId="7256" xr:uid="{EAC3CC5E-1CF5-41AD-BBD2-CA180229ADCC}"/>
    <cellStyle name="SAPBEXHLevel2 2 7" xfId="6684" xr:uid="{CEA43727-8599-4EE2-B65B-D1D2868E0851}"/>
    <cellStyle name="SAPBEXHLevel2 2 7 2" xfId="7318" xr:uid="{34CC10E8-517D-4325-B0FE-30C5A0C2E496}"/>
    <cellStyle name="SAPBEXHLevel2 2 8" xfId="6443" xr:uid="{1798C77E-0B47-43EB-9237-C4189AADAB04}"/>
    <cellStyle name="SAPBEXHLevel2 2 8 2" xfId="7109" xr:uid="{7B602FC0-9323-4013-B578-52E1DE41E2F2}"/>
    <cellStyle name="SAPBEXHLevel2 3" xfId="6317" xr:uid="{6E56DA18-C406-4809-8A9E-37476B7AB802}"/>
    <cellStyle name="SAPBEXHLevel2 3 2" xfId="6526" xr:uid="{C9B3C3D1-5C42-464A-9285-3808BC22E745}"/>
    <cellStyle name="SAPBEXHLevel2 3 2 2" xfId="7179" xr:uid="{76A9FAB9-E92A-46ED-9EFB-9526A871D4CD}"/>
    <cellStyle name="SAPBEXHLevel2 3 3" xfId="6618" xr:uid="{99D7B18F-1D20-44BF-A812-68C38864BC7E}"/>
    <cellStyle name="SAPBEXHLevel2 3 3 2" xfId="7257" xr:uid="{6C63BA6E-9062-470E-8524-AA88C00D9E4B}"/>
    <cellStyle name="SAPBEXHLevel2 3 4" xfId="6685" xr:uid="{A3CEAABA-0FE0-4931-B130-8BBA40674868}"/>
    <cellStyle name="SAPBEXHLevel2 3 4 2" xfId="7319" xr:uid="{ED5E10B1-C128-4708-9C15-D4D4ED5F9834}"/>
    <cellStyle name="SAPBEXHLevel2 3 5" xfId="6736" xr:uid="{71688AEE-BF57-46F9-BFBC-E697F1AB425E}"/>
    <cellStyle name="SAPBEXHLevel2 3 5 2" xfId="7360" xr:uid="{215776DF-3084-40C0-9D64-E91D4319033E}"/>
    <cellStyle name="SAPBEXHLevel2 3 6" xfId="7051" xr:uid="{59C8D4FF-9FB2-473A-B7AE-DA9818697412}"/>
    <cellStyle name="SAPBEXHLevel2 4" xfId="3985" xr:uid="{07846467-3027-456A-8AAE-B070E02E9E09}"/>
    <cellStyle name="SAPBEXHLevel2 5" xfId="6524" xr:uid="{11CB8BA2-B643-49ED-A188-66F6984B87D2}"/>
    <cellStyle name="SAPBEXHLevel2 5 2" xfId="7177" xr:uid="{490F0EA1-5CFA-4953-AFA9-2FE10ECEB479}"/>
    <cellStyle name="SAPBEXHLevel2 6" xfId="6616" xr:uid="{5569AC95-418F-4845-9EB5-071F41F9C51E}"/>
    <cellStyle name="SAPBEXHLevel2 6 2" xfId="7255" xr:uid="{92504559-C4BD-45C0-A094-2D2EC23FDD9C}"/>
    <cellStyle name="SAPBEXHLevel2 7" xfId="6683" xr:uid="{48B6C448-1D87-4073-99A0-D260377E73B3}"/>
    <cellStyle name="SAPBEXHLevel2 7 2" xfId="7317" xr:uid="{88F57046-3205-4CB3-9CF7-67BD91E91958}"/>
    <cellStyle name="SAPBEXHLevel2 8" xfId="6444" xr:uid="{F505803F-5BDD-458E-BEE0-E02B94E11467}"/>
    <cellStyle name="SAPBEXHLevel2 8 2" xfId="7110" xr:uid="{5B5F7F76-6A26-4A9A-948C-7E670A0202DA}"/>
    <cellStyle name="SAPBEXHLevel2_Sheet1" xfId="6527" xr:uid="{D7806B69-E957-41EC-9A01-33B190A18DD9}"/>
    <cellStyle name="SAPBEXHLevel2X" xfId="6014" xr:uid="{F0EDE6D1-797A-4DB8-9DAB-BBAB3D910362}"/>
    <cellStyle name="SAPBEXHLevel2X 2" xfId="6015" xr:uid="{35903A9D-6010-4EBB-8476-8525CA935467}"/>
    <cellStyle name="SAPBEXHLevel2X 2 2" xfId="6016" xr:uid="{637A04F4-652A-4702-818E-51A5AA8FB185}"/>
    <cellStyle name="SAPBEXHLevel2X 2 2 2" xfId="6322" xr:uid="{CD4AD9D3-89BE-402A-984F-94626BF997E0}"/>
    <cellStyle name="SAPBEXHLevel2X 2 2 2 2" xfId="7056" xr:uid="{26F24AD4-9C0A-414B-8565-455182B8A9EB}"/>
    <cellStyle name="SAPBEXHLevel2X 2 2 3" xfId="6179" xr:uid="{E75543CE-EE1A-4791-9C2A-2AD047AD5A2A}"/>
    <cellStyle name="SAPBEXHLevel2X 2 3" xfId="6321" xr:uid="{79BA1136-BFD8-4A62-B671-FC4D24612D5D}"/>
    <cellStyle name="SAPBEXHLevel2X 2 3 2" xfId="7055" xr:uid="{AABA3E8E-7834-4CDD-AEF3-C8066D504AD6}"/>
    <cellStyle name="SAPBEXHLevel2X 2 4" xfId="4127" xr:uid="{7FC3936E-1787-4E82-B457-7A972FCB54CD}"/>
    <cellStyle name="SAPBEXHLevel2X 2 5" xfId="6529" xr:uid="{6442E5CB-3974-4042-BABC-03BC8AD51963}"/>
    <cellStyle name="SAPBEXHLevel2X 2 5 2" xfId="7181" xr:uid="{E2D39E8F-A1BD-408D-BBA9-E6BD6AB12EB1}"/>
    <cellStyle name="SAPBEXHLevel2X 2 6" xfId="6620" xr:uid="{53A1E4B3-BEDE-41BE-9B9B-88ADC4DC3487}"/>
    <cellStyle name="SAPBEXHLevel2X 2 6 2" xfId="7259" xr:uid="{C8B93F03-55AB-4210-B464-DDD47652BF2E}"/>
    <cellStyle name="SAPBEXHLevel2X 2 7" xfId="6687" xr:uid="{2DAB477C-BFF5-424F-A314-EFFC9D76502B}"/>
    <cellStyle name="SAPBEXHLevel2X 2 7 2" xfId="7321" xr:uid="{DB025B25-385C-4013-800A-00143907BC54}"/>
    <cellStyle name="SAPBEXHLevel2X 2 8" xfId="6738" xr:uid="{FBE0AF4D-C21B-4D69-85AE-635B9D0868E6}"/>
    <cellStyle name="SAPBEXHLevel2X 2 8 2" xfId="7362" xr:uid="{4326BDC9-22B8-4031-BE95-60A0101CA56F}"/>
    <cellStyle name="SAPBEXHLevel2X 3" xfId="6320" xr:uid="{AE1D3D5D-245F-45B7-B6B2-C46B1CB6F07B}"/>
    <cellStyle name="SAPBEXHLevel2X 3 2" xfId="6530" xr:uid="{DC0A343A-1E2B-4D52-A05A-7557A12819CA}"/>
    <cellStyle name="SAPBEXHLevel2X 3 2 2" xfId="7182" xr:uid="{CE4D764F-80AB-43DB-9889-73D206EE2802}"/>
    <cellStyle name="SAPBEXHLevel2X 3 3" xfId="6621" xr:uid="{522E00A0-EEA6-4E0C-A7FB-605AE22D64F1}"/>
    <cellStyle name="SAPBEXHLevel2X 3 3 2" xfId="7260" xr:uid="{AE346F04-1B38-4960-BC51-48D458D9AF66}"/>
    <cellStyle name="SAPBEXHLevel2X 3 4" xfId="6688" xr:uid="{A67E1049-2F53-44C9-9A05-3DA63B88DF74}"/>
    <cellStyle name="SAPBEXHLevel2X 3 4 2" xfId="7322" xr:uid="{A8B45929-E09D-4094-B8BA-C4096A30D3C4}"/>
    <cellStyle name="SAPBEXHLevel2X 3 5" xfId="6739" xr:uid="{6030E69B-8156-4EF5-81C3-6B3D7DA80825}"/>
    <cellStyle name="SAPBEXHLevel2X 3 5 2" xfId="7363" xr:uid="{CA69B294-F4C2-4EFA-B512-463A392184D7}"/>
    <cellStyle name="SAPBEXHLevel2X 3 6" xfId="7054" xr:uid="{E588511A-3C2E-4578-BD9E-47C65A32EC99}"/>
    <cellStyle name="SAPBEXHLevel2X 4" xfId="3988" xr:uid="{1258C4DE-3DBC-4935-8293-ACFD38FCFCCF}"/>
    <cellStyle name="SAPBEXHLevel2X 5" xfId="6528" xr:uid="{7FBA3E39-A30E-4211-9FBD-CAFC175616CB}"/>
    <cellStyle name="SAPBEXHLevel2X 5 2" xfId="7180" xr:uid="{646502A3-8D18-4A87-AE5E-5658AE5D1392}"/>
    <cellStyle name="SAPBEXHLevel2X 6" xfId="6619" xr:uid="{187A8A99-F7D1-4FEF-8692-F481274AC9D2}"/>
    <cellStyle name="SAPBEXHLevel2X 6 2" xfId="7258" xr:uid="{8E76BD64-ADE8-4BD3-9039-518A2A5D6BA0}"/>
    <cellStyle name="SAPBEXHLevel2X 7" xfId="6686" xr:uid="{F6D9F8B6-53EF-4917-9E7D-632EFA8DABD0}"/>
    <cellStyle name="SAPBEXHLevel2X 7 2" xfId="7320" xr:uid="{8CD21C89-777B-456C-BA8D-A61555B7E052}"/>
    <cellStyle name="SAPBEXHLevel2X 8" xfId="6737" xr:uid="{178E9996-EAAC-4DD7-AE18-80ABD3F57264}"/>
    <cellStyle name="SAPBEXHLevel2X 8 2" xfId="7361" xr:uid="{666CE0D0-5A38-46EE-84DD-B9FBFFE34A69}"/>
    <cellStyle name="SAPBEXHLevel2X_Sheet1" xfId="6531" xr:uid="{70927871-FF97-43F5-9893-DD5364C46652}"/>
    <cellStyle name="SAPBEXHLevel3" xfId="6017" xr:uid="{F91A7423-54EE-46D3-9A90-89693C18A18C}"/>
    <cellStyle name="SAPBEXHLevel3 2" xfId="6018" xr:uid="{7CB1E14E-5A1D-4F6D-A593-C18AD6D58AEA}"/>
    <cellStyle name="SAPBEXHLevel3 2 2" xfId="6019" xr:uid="{ED54C11B-8FFA-4DFA-AF99-242DAAD6454F}"/>
    <cellStyle name="SAPBEXHLevel3 2 2 2" xfId="6325" xr:uid="{73421679-AEA0-4FAC-87B7-F4BD9946BD6E}"/>
    <cellStyle name="SAPBEXHLevel3 2 2 2 2" xfId="7059" xr:uid="{69987BCA-A326-4406-A4D1-11025373914D}"/>
    <cellStyle name="SAPBEXHLevel3 2 2 3" xfId="6397" xr:uid="{EA723454-E145-407F-9951-DE76E836B77D}"/>
    <cellStyle name="SAPBEXHLevel3 2 3" xfId="6324" xr:uid="{751794B6-F7E9-4F66-8F8E-38F0E48D7FDC}"/>
    <cellStyle name="SAPBEXHLevel3 2 3 2" xfId="7058" xr:uid="{7E74E5F6-67B2-4DEA-9419-881677578C56}"/>
    <cellStyle name="SAPBEXHLevel3 2 4" xfId="6396" xr:uid="{D31C4E0E-8D67-4198-812B-9340E80B590E}"/>
    <cellStyle name="SAPBEXHLevel3 2 5" xfId="6533" xr:uid="{5C543F94-27CD-499F-A4D0-3D610EB6B377}"/>
    <cellStyle name="SAPBEXHLevel3 2 5 2" xfId="7184" xr:uid="{51E16962-DC04-4392-9111-647F60DCE4A4}"/>
    <cellStyle name="SAPBEXHLevel3 2 6" xfId="6623" xr:uid="{0AC3D3F9-35AF-4DA0-858B-0FC69CF0368D}"/>
    <cellStyle name="SAPBEXHLevel3 2 6 2" xfId="7262" xr:uid="{C665C31B-8268-4ACF-B556-0888C93E7AA3}"/>
    <cellStyle name="SAPBEXHLevel3 2 7" xfId="6690" xr:uid="{C3A8A3B9-9C2E-4C1E-878A-6164E4028B70}"/>
    <cellStyle name="SAPBEXHLevel3 2 7 2" xfId="7324" xr:uid="{D6824D1F-F5F9-4A0E-B125-DDDA9A3A3E93}"/>
    <cellStyle name="SAPBEXHLevel3 2 8" xfId="6741" xr:uid="{0EDE77AF-AF81-4A8C-BAC7-CB8DEC847F62}"/>
    <cellStyle name="SAPBEXHLevel3 2 8 2" xfId="7365" xr:uid="{E58B293D-566E-45EA-8BF8-9E104A8617BB}"/>
    <cellStyle name="SAPBEXHLevel3 3" xfId="6323" xr:uid="{81A6D5D0-774D-4D92-8B45-ED9D969948C6}"/>
    <cellStyle name="SAPBEXHLevel3 3 2" xfId="6534" xr:uid="{CA7701CB-06FF-4B94-846E-DBF7F50AFDEA}"/>
    <cellStyle name="SAPBEXHLevel3 3 2 2" xfId="7185" xr:uid="{B5865ABD-76D1-412A-BD8B-91B15D52B8A9}"/>
    <cellStyle name="SAPBEXHLevel3 3 3" xfId="6624" xr:uid="{8C3B4583-6675-4458-BC39-4E42EA408D38}"/>
    <cellStyle name="SAPBEXHLevel3 3 3 2" xfId="7263" xr:uid="{77B72F3B-4A41-4BCE-A988-3BDD46F185B5}"/>
    <cellStyle name="SAPBEXHLevel3 3 4" xfId="6691" xr:uid="{07EFA6C6-699A-4FCE-8D11-44BA4A80AB7B}"/>
    <cellStyle name="SAPBEXHLevel3 3 4 2" xfId="7325" xr:uid="{08BE0BF5-CBF6-4833-8B6C-D452D69B7835}"/>
    <cellStyle name="SAPBEXHLevel3 3 5" xfId="6742" xr:uid="{3718EE19-2631-4E78-A7AE-04D95C7B7EFC}"/>
    <cellStyle name="SAPBEXHLevel3 3 5 2" xfId="7366" xr:uid="{D8F12F1E-3156-48B7-B3F2-694E90457567}"/>
    <cellStyle name="SAPBEXHLevel3 3 6" xfId="7057" xr:uid="{0CDD9A62-4A4B-433B-BF9F-937202D04CBE}"/>
    <cellStyle name="SAPBEXHLevel3 4" xfId="301" xr:uid="{A2790865-7C1D-4DAB-BF8C-FE34B615868A}"/>
    <cellStyle name="SAPBEXHLevel3 5" xfId="6532" xr:uid="{89B62C36-2E70-42A7-88FC-57E6D20E1CB2}"/>
    <cellStyle name="SAPBEXHLevel3 5 2" xfId="7183" xr:uid="{0898BD45-2807-4FB3-9BCE-EB0E5011EDD5}"/>
    <cellStyle name="SAPBEXHLevel3 6" xfId="6622" xr:uid="{0630323B-CC16-41CF-A510-2A882A0D5118}"/>
    <cellStyle name="SAPBEXHLevel3 6 2" xfId="7261" xr:uid="{DFC408A5-F888-4AA6-B58D-AC1B6EE8A40F}"/>
    <cellStyle name="SAPBEXHLevel3 7" xfId="6689" xr:uid="{A552B2A8-FBDB-42FE-A0F1-1A3A93C29754}"/>
    <cellStyle name="SAPBEXHLevel3 7 2" xfId="7323" xr:uid="{E4801780-B3E1-4B62-B04B-2C78D080CF06}"/>
    <cellStyle name="SAPBEXHLevel3 8" xfId="6740" xr:uid="{3FA6243E-4A39-4289-A392-0661265613A4}"/>
    <cellStyle name="SAPBEXHLevel3 8 2" xfId="7364" xr:uid="{24B42BB3-8128-4654-AA41-A1996BAA6DFC}"/>
    <cellStyle name="SAPBEXHLevel3_Sheet1" xfId="6535" xr:uid="{A12C3365-ECFE-409C-B95A-EA20DD429683}"/>
    <cellStyle name="SAPBEXHLevel3X" xfId="6020" xr:uid="{57D9B54F-CB62-4900-9FC7-50D57B8383EE}"/>
    <cellStyle name="SAPBEXHLevel3X 2" xfId="6021" xr:uid="{0FA04CF1-3595-42D3-95A7-B881F393498E}"/>
    <cellStyle name="SAPBEXHLevel3X 2 2" xfId="6022" xr:uid="{E85D3B66-B03C-419E-80C7-DC743E7FD622}"/>
    <cellStyle name="SAPBEXHLevel3X 2 2 2" xfId="6328" xr:uid="{32FDD89D-0EEE-41E6-B6A8-538DCFD50AD8}"/>
    <cellStyle name="SAPBEXHLevel3X 2 2 2 2" xfId="7062" xr:uid="{28148C83-4BDC-4E49-B467-8910B122DE1E}"/>
    <cellStyle name="SAPBEXHLevel3X 2 2 3" xfId="6400" xr:uid="{86BBDB18-CFDB-4399-B242-3071A9E483E8}"/>
    <cellStyle name="SAPBEXHLevel3X 2 3" xfId="6327" xr:uid="{93E1532D-674F-4369-A6A0-014709C2967A}"/>
    <cellStyle name="SAPBEXHLevel3X 2 3 2" xfId="7061" xr:uid="{2AECA89A-421B-45B3-A628-43A5D410C4F2}"/>
    <cellStyle name="SAPBEXHLevel3X 2 4" xfId="6399" xr:uid="{67F63902-9E9B-432D-8747-B62BC726D4BD}"/>
    <cellStyle name="SAPBEXHLevel3X 2 5" xfId="6537" xr:uid="{00A351B1-20E8-4EBC-9D09-8568AF3F1699}"/>
    <cellStyle name="SAPBEXHLevel3X 2 5 2" xfId="7187" xr:uid="{EF8CA9B4-C224-497F-B134-F8290A9C4C77}"/>
    <cellStyle name="SAPBEXHLevel3X 2 6" xfId="6626" xr:uid="{24A17E73-796C-4260-B8DB-F652FCE128D0}"/>
    <cellStyle name="SAPBEXHLevel3X 2 6 2" xfId="7265" xr:uid="{6D6F04FC-1D3D-43D2-AEA1-E3D089C2BA25}"/>
    <cellStyle name="SAPBEXHLevel3X 2 7" xfId="6693" xr:uid="{FB823B45-2899-42BF-9172-66DF576715EB}"/>
    <cellStyle name="SAPBEXHLevel3X 2 7 2" xfId="7327" xr:uid="{F4CCE8CB-B9DF-475C-B189-AA2EDF77DF4B}"/>
    <cellStyle name="SAPBEXHLevel3X 2 8" xfId="6744" xr:uid="{3C7BA578-D381-41AA-8474-8B99B7E57744}"/>
    <cellStyle name="SAPBEXHLevel3X 2 8 2" xfId="7368" xr:uid="{ADDEFFC6-A9D9-460D-B2BD-771699FE7268}"/>
    <cellStyle name="SAPBEXHLevel3X 3" xfId="6326" xr:uid="{8C665BA4-5FE6-488B-B992-258CA97D8085}"/>
    <cellStyle name="SAPBEXHLevel3X 3 2" xfId="6538" xr:uid="{3F7AC7DE-21F8-4571-9FA9-4E12671644FA}"/>
    <cellStyle name="SAPBEXHLevel3X 3 2 2" xfId="7188" xr:uid="{3437D815-56A1-4004-830E-B3AE231AE8C4}"/>
    <cellStyle name="SAPBEXHLevel3X 3 3" xfId="6627" xr:uid="{BC6AC2EA-B157-4C01-BCA4-23C4F3CCECBC}"/>
    <cellStyle name="SAPBEXHLevel3X 3 3 2" xfId="7266" xr:uid="{9A7DF52B-DEB2-47C5-AE85-5A10082DBB12}"/>
    <cellStyle name="SAPBEXHLevel3X 3 4" xfId="6694" xr:uid="{6609BC2B-47B1-465E-8615-B9D200DDBEB3}"/>
    <cellStyle name="SAPBEXHLevel3X 3 4 2" xfId="7328" xr:uid="{76927708-DEF1-4AC1-BA61-1A421E8D62AA}"/>
    <cellStyle name="SAPBEXHLevel3X 3 5" xfId="6745" xr:uid="{B0BE52F2-A4DA-4C9C-9B82-54D1199CBA54}"/>
    <cellStyle name="SAPBEXHLevel3X 3 5 2" xfId="7369" xr:uid="{F937CA0F-1176-49C9-940D-260A3D1531C9}"/>
    <cellStyle name="SAPBEXHLevel3X 3 6" xfId="7060" xr:uid="{EC34C59F-D2AC-4BB7-8252-216D7017E534}"/>
    <cellStyle name="SAPBEXHLevel3X 4" xfId="6398" xr:uid="{9C9C1ED1-6B71-4D26-AD76-2E1C23675EF5}"/>
    <cellStyle name="SAPBEXHLevel3X 5" xfId="6536" xr:uid="{3E1DE99A-76F8-4287-BE54-337608EEDB80}"/>
    <cellStyle name="SAPBEXHLevel3X 5 2" xfId="7186" xr:uid="{2E800E2E-6758-4274-B16F-BAD14F07AF06}"/>
    <cellStyle name="SAPBEXHLevel3X 6" xfId="6625" xr:uid="{8B5B6B17-38B4-487F-9DE0-7082B318D9A6}"/>
    <cellStyle name="SAPBEXHLevel3X 6 2" xfId="7264" xr:uid="{21899BC0-7A5B-429D-A9D0-3BFA2412146B}"/>
    <cellStyle name="SAPBEXHLevel3X 7" xfId="6692" xr:uid="{035566E7-690A-44D2-8E6E-64D7DB4D9E7C}"/>
    <cellStyle name="SAPBEXHLevel3X 7 2" xfId="7326" xr:uid="{A650B058-61DC-4FB9-8BAB-E47785415D7E}"/>
    <cellStyle name="SAPBEXHLevel3X 8" xfId="6743" xr:uid="{BE9E351D-8E0B-4E8C-AF2B-8571493596E3}"/>
    <cellStyle name="SAPBEXHLevel3X 8 2" xfId="7367" xr:uid="{D085D065-A656-4A11-BFC3-3BDF6F0F3306}"/>
    <cellStyle name="SAPBEXHLevel3X_Sheet1" xfId="6539" xr:uid="{2CD3D87C-E53D-460D-9FB7-BDC80CF46FD4}"/>
    <cellStyle name="SAPBEXinputData" xfId="6023" xr:uid="{33AD79E8-2DCA-48A2-9763-C86E87D78E59}"/>
    <cellStyle name="SAPBEXinputData 2" xfId="6541" xr:uid="{530969D7-16F0-4FC4-8A82-48491AF05A23}"/>
    <cellStyle name="SAPBEXinputData_Sheet1" xfId="6542" xr:uid="{CC4AE716-4590-4D56-BD03-39A89A2914C6}"/>
    <cellStyle name="SAPBEXresData" xfId="6024" xr:uid="{2A7E57DD-DD0E-418A-B3DD-EAE877C0F780}"/>
    <cellStyle name="SAPBEXresData 2" xfId="6025" xr:uid="{05564B09-E908-46FF-A2A5-4D43661B051F}"/>
    <cellStyle name="SAPBEXresData 2 2" xfId="6026" xr:uid="{A3F3229F-39DC-4D4C-B596-0AAA2EB636FA}"/>
    <cellStyle name="SAPBEXresData 2 2 2" xfId="6331" xr:uid="{61071E46-E065-443C-980C-8F4944D77667}"/>
    <cellStyle name="SAPBEXresData 2 2 2 2" xfId="7065" xr:uid="{46448882-EDBF-4A24-A671-54678F46F3CA}"/>
    <cellStyle name="SAPBEXresData 2 2 3" xfId="6403" xr:uid="{C2B0C6B2-F0D5-4226-BA9A-D55A8C274CF9}"/>
    <cellStyle name="SAPBEXresData 2 3" xfId="6330" xr:uid="{5E684B7D-1890-460B-B687-4A5B62011CFD}"/>
    <cellStyle name="SAPBEXresData 2 3 2" xfId="7064" xr:uid="{EB5490A9-F9A8-4BED-878D-4E5BDCF5BE06}"/>
    <cellStyle name="SAPBEXresData 2 4" xfId="6402" xr:uid="{E9136004-A0AF-44A5-8581-3A103EA66697}"/>
    <cellStyle name="SAPBEXresData 3" xfId="6329" xr:uid="{A0E81254-282A-4AEF-AFA1-4DE5B84CB2E6}"/>
    <cellStyle name="SAPBEXresData 3 2" xfId="7063" xr:uid="{8280D586-308D-4AEF-A6A6-A54868CD932F}"/>
    <cellStyle name="SAPBEXresData 4" xfId="6401" xr:uid="{B619F941-7F3E-46D9-ACF2-59B3465FE903}"/>
    <cellStyle name="SAPBEXresData 5" xfId="6543" xr:uid="{6E3314B4-EFB6-4090-A452-011AEE3F5E9A}"/>
    <cellStyle name="SAPBEXresData 5 2" xfId="7190" xr:uid="{BE4CCA42-A73E-4C8A-AB9F-D280AC58F641}"/>
    <cellStyle name="SAPBEXresData 6" xfId="6630" xr:uid="{4A95DC86-5468-482C-9621-261E968093D4}"/>
    <cellStyle name="SAPBEXresData 6 2" xfId="7269" xr:uid="{98942E96-5E27-42D6-B86B-EACCBA5BC62B}"/>
    <cellStyle name="SAPBEXresData 7" xfId="6695" xr:uid="{93BF7DAA-8463-49FB-BD55-EE22A70B5BFF}"/>
    <cellStyle name="SAPBEXresData 7 2" xfId="7329" xr:uid="{CD7F39CF-D597-4F6F-A560-222A0FED862F}"/>
    <cellStyle name="SAPBEXresData 8" xfId="6746" xr:uid="{5B1BEAA5-DD7B-4FCD-8A71-B72FB093D9D0}"/>
    <cellStyle name="SAPBEXresData 8 2" xfId="7370" xr:uid="{15D59616-C7DB-4991-AE14-A0B1BAF3763A}"/>
    <cellStyle name="SAPBEXresDataEmph" xfId="6027" xr:uid="{F61485BF-520F-4E1C-9F03-352201334BD1}"/>
    <cellStyle name="SAPBEXresDataEmph 2" xfId="6028" xr:uid="{FA97DFF7-195C-4785-8C76-75BF3851FFA6}"/>
    <cellStyle name="SAPBEXresDataEmph 2 2" xfId="6029" xr:uid="{B3F91DD3-2880-4C35-B99A-8D3FFFA43D79}"/>
    <cellStyle name="SAPBEXresDataEmph 2 2 2" xfId="6334" xr:uid="{D8BC3112-7656-4E41-8BFA-98356FD7C6EA}"/>
    <cellStyle name="SAPBEXresDataEmph 2 2 2 2" xfId="7068" xr:uid="{F8B5EDEC-8CF2-43A4-AEBB-540D2D415F4C}"/>
    <cellStyle name="SAPBEXresDataEmph 2 2 3" xfId="6406" xr:uid="{136ADF19-65C0-4E37-ADF6-EE4CEB6F76B8}"/>
    <cellStyle name="SAPBEXresDataEmph 2 3" xfId="6333" xr:uid="{F80ABC64-950F-4E24-AEE6-223F9205980E}"/>
    <cellStyle name="SAPBEXresDataEmph 2 3 2" xfId="7067" xr:uid="{3EEC01C1-04D4-47BC-9731-4F1EB33C2A14}"/>
    <cellStyle name="SAPBEXresDataEmph 2 4" xfId="6405" xr:uid="{F6A68FD3-B601-4F2C-9D61-3EA86938E0A8}"/>
    <cellStyle name="SAPBEXresDataEmph 3" xfId="6332" xr:uid="{FA5EF4EB-08C4-4CB2-9B1C-CBEB32D0365B}"/>
    <cellStyle name="SAPBEXresDataEmph 3 2" xfId="7066" xr:uid="{E7E414B1-0B0C-4F5E-92B5-CAC370AB5EB3}"/>
    <cellStyle name="SAPBEXresDataEmph 4" xfId="6404" xr:uid="{78CE8573-C663-479F-B70C-A4E1126DD940}"/>
    <cellStyle name="SAPBEXresDataEmph 5" xfId="6544" xr:uid="{D9CFF13B-CB95-4D9F-A774-083503481A42}"/>
    <cellStyle name="SAPBEXresDataEmph 5 2" xfId="7191" xr:uid="{5A90D3DA-3AD2-448B-9D40-A9086DF44EEC}"/>
    <cellStyle name="SAPBEXresDataEmph 6" xfId="6631" xr:uid="{6A9C3910-9C3C-41EB-B01F-83D90797EA70}"/>
    <cellStyle name="SAPBEXresDataEmph 6 2" xfId="7270" xr:uid="{F70A6332-713D-4715-8FE8-CEE350F3CF95}"/>
    <cellStyle name="SAPBEXresDataEmph 7" xfId="6696" xr:uid="{7AF664A1-FAB4-4C73-BC18-CE019FBB3167}"/>
    <cellStyle name="SAPBEXresDataEmph 7 2" xfId="7330" xr:uid="{9C2CE1AA-8C12-45BD-A77F-C307E8DA5AF5}"/>
    <cellStyle name="SAPBEXresDataEmph 8" xfId="6747" xr:uid="{B8D42EE7-4374-43CB-B142-203AF78D67B7}"/>
    <cellStyle name="SAPBEXresDataEmph 8 2" xfId="7371" xr:uid="{AD9E5419-4696-49CD-B388-99548CBDD886}"/>
    <cellStyle name="SAPBEXresItem" xfId="6030" xr:uid="{D66E783A-C740-4E08-8391-1DCA0CAD32F7}"/>
    <cellStyle name="SAPBEXresItem 2" xfId="6031" xr:uid="{CA20CC15-CC72-452C-956D-2546B582782F}"/>
    <cellStyle name="SAPBEXresItem 2 2" xfId="6032" xr:uid="{CE984FAF-1771-440E-A93B-088EFF14DF0E}"/>
    <cellStyle name="SAPBEXresItem 2 2 2" xfId="6337" xr:uid="{C6E62A62-C09A-473E-AFB9-8EC3033BCF7A}"/>
    <cellStyle name="SAPBEXresItem 2 2 2 2" xfId="7071" xr:uid="{F4DA5BE1-5AE8-40B5-84C4-E3F9FBD9C397}"/>
    <cellStyle name="SAPBEXresItem 2 2 3" xfId="6409" xr:uid="{9B389150-D344-4E73-9995-F1637B13FFA7}"/>
    <cellStyle name="SAPBEXresItem 2 3" xfId="6336" xr:uid="{CF0BCA00-B76A-4C4E-A551-8CAA12882D4C}"/>
    <cellStyle name="SAPBEXresItem 2 3 2" xfId="7070" xr:uid="{E92FC473-95AA-4296-9E85-301C8344CDB7}"/>
    <cellStyle name="SAPBEXresItem 2 4" xfId="6408" xr:uid="{F45EFA5A-0955-40FB-92D0-1CEB46418E18}"/>
    <cellStyle name="SAPBEXresItem 3" xfId="6335" xr:uid="{CAAF5611-D173-485B-9CB4-D7A675AEF4CE}"/>
    <cellStyle name="SAPBEXresItem 3 2" xfId="7069" xr:uid="{3EE71E05-DB84-4663-A4E5-150729BCE1E1}"/>
    <cellStyle name="SAPBEXresItem 4" xfId="6407" xr:uid="{452C1930-B8CB-4747-A5FE-CF5FD088DE22}"/>
    <cellStyle name="SAPBEXresItem 5" xfId="6545" xr:uid="{FF7EF2D2-552C-4077-A4B9-EF593048CADA}"/>
    <cellStyle name="SAPBEXresItem 5 2" xfId="7192" xr:uid="{2F6E0212-7A86-4421-B423-20361AD71D84}"/>
    <cellStyle name="SAPBEXresItem 6" xfId="6632" xr:uid="{4F4C3787-D5F5-476A-8B92-C99034C92EBB}"/>
    <cellStyle name="SAPBEXresItem 6 2" xfId="7271" xr:uid="{B306E8AB-721F-42B4-8DDE-80217AA3E3E1}"/>
    <cellStyle name="SAPBEXresItem 7" xfId="6697" xr:uid="{238A70F7-D27F-44B7-9590-A97B48AF70D2}"/>
    <cellStyle name="SAPBEXresItem 7 2" xfId="7331" xr:uid="{F06F0490-FF8A-46CA-8391-9153C55B67E4}"/>
    <cellStyle name="SAPBEXresItem 8" xfId="6748" xr:uid="{D9AC5830-B966-484E-B6C4-97568681BFCA}"/>
    <cellStyle name="SAPBEXresItem 8 2" xfId="7372" xr:uid="{CCB93104-A09F-4450-9619-9A2ED1343207}"/>
    <cellStyle name="SAPBEXresItemX" xfId="6033" xr:uid="{5D903689-887A-49C3-92AB-1590E7FCA99D}"/>
    <cellStyle name="SAPBEXresItemX 2" xfId="6034" xr:uid="{F84C4399-13CF-4AC3-A3D9-38E5789669F7}"/>
    <cellStyle name="SAPBEXresItemX 2 2" xfId="6035" xr:uid="{31767C09-CAEF-474C-AC0B-17E9BCFDDE9D}"/>
    <cellStyle name="SAPBEXresItemX 2 2 2" xfId="6340" xr:uid="{0743ED2C-DA05-47B4-B430-18F472D41886}"/>
    <cellStyle name="SAPBEXresItemX 2 2 2 2" xfId="7074" xr:uid="{0728447B-822E-4A26-B308-CE392EE563A0}"/>
    <cellStyle name="SAPBEXresItemX 2 2 3" xfId="6412" xr:uid="{E39AF731-9F2B-4816-8102-A0C19271CE09}"/>
    <cellStyle name="SAPBEXresItemX 2 3" xfId="6339" xr:uid="{1987B2C4-9326-49E4-99D9-71095FB102A8}"/>
    <cellStyle name="SAPBEXresItemX 2 3 2" xfId="7073" xr:uid="{72CFF629-1E3B-41A0-9F15-71DB94696E3A}"/>
    <cellStyle name="SAPBEXresItemX 2 4" xfId="6411" xr:uid="{749C3707-D92C-44A5-9ACF-788D00842CA7}"/>
    <cellStyle name="SAPBEXresItemX 3" xfId="6338" xr:uid="{A08FFDE4-0180-42CA-B913-ECDDCD8D32BA}"/>
    <cellStyle name="SAPBEXresItemX 3 2" xfId="7072" xr:uid="{5984806C-18B5-4643-936C-4C98BB3B2A55}"/>
    <cellStyle name="SAPBEXresItemX 4" xfId="6410" xr:uid="{13A62B6D-10E3-421F-891E-B5CEE827446F}"/>
    <cellStyle name="SAPBEXresItemX 5" xfId="6546" xr:uid="{F2C613F2-80E7-4339-B832-5334FFF9CC2E}"/>
    <cellStyle name="SAPBEXresItemX 5 2" xfId="7193" xr:uid="{01332AD1-4C28-4FB5-BFA4-608ABD787653}"/>
    <cellStyle name="SAPBEXresItemX 6" xfId="6633" xr:uid="{C82977D3-D61F-41FF-9F26-BE766D6FEFCB}"/>
    <cellStyle name="SAPBEXresItemX 6 2" xfId="7272" xr:uid="{FCD44FF3-DDC0-4025-B2D1-F936D265BCB1}"/>
    <cellStyle name="SAPBEXresItemX 7" xfId="6698" xr:uid="{E47AF833-F74A-41EA-8D28-8D8ED6F2C43A}"/>
    <cellStyle name="SAPBEXresItemX 7 2" xfId="7332" xr:uid="{19D14251-9A65-4FF3-B45C-5FB5E2094F0D}"/>
    <cellStyle name="SAPBEXresItemX 8" xfId="6749" xr:uid="{45F59E88-E1A0-4136-9F17-474BA02AC75A}"/>
    <cellStyle name="SAPBEXresItemX 8 2" xfId="7373" xr:uid="{2BA6DEA6-7283-4F19-9B51-8A84D4B47EAF}"/>
    <cellStyle name="SAPBEXstdData" xfId="379" xr:uid="{34806730-314A-4064-B7D7-A9F78C36CDFC}"/>
    <cellStyle name="SAPBEXstdData 10" xfId="6934" xr:uid="{C68B115C-0B6B-4CD9-82AB-DDA0AAC0FA4D}"/>
    <cellStyle name="SAPBEXstdData 2" xfId="420" xr:uid="{5EBBB5B1-434C-4AF2-85B1-217644ED86D4}"/>
    <cellStyle name="SAPBEXstdData 2 10" xfId="6936" xr:uid="{231F5D0F-31CC-496F-B250-A276C31DD2EF}"/>
    <cellStyle name="SAPBEXstdData 2 2" xfId="6038" xr:uid="{5179FAD7-79D1-4DEE-953D-5F7BF876C737}"/>
    <cellStyle name="SAPBEXstdData 2 2 2" xfId="6343" xr:uid="{9208DD14-6C82-448C-9B21-D93C4EBB66B3}"/>
    <cellStyle name="SAPBEXstdData 2 2 2 2" xfId="7077" xr:uid="{E5FF13F8-38A7-4981-B9F0-89A9960C4460}"/>
    <cellStyle name="SAPBEXstdData 2 2 3" xfId="6415" xr:uid="{549139CF-AB3E-43C3-B2FB-40E312C0B969}"/>
    <cellStyle name="SAPBEXstdData 2 3" xfId="6037" xr:uid="{D0229552-61B8-478A-87E2-3E88EB4A6D73}"/>
    <cellStyle name="SAPBEXstdData 2 3 2" xfId="6958" xr:uid="{1B4F7F4E-30E1-4CAE-ACB3-40B361DDE6BB}"/>
    <cellStyle name="SAPBEXstdData 2 4" xfId="6342" xr:uid="{ACF616F3-7FEC-4C31-AFBB-1F7CF8D4F4DD}"/>
    <cellStyle name="SAPBEXstdData 2 4 2" xfId="7076" xr:uid="{F6A013DA-3609-4A94-B57C-BCEA70944397}"/>
    <cellStyle name="SAPBEXstdData 2 5" xfId="6414" xr:uid="{9C4DE6E4-DD15-4E74-A270-C5FBCC21F1F9}"/>
    <cellStyle name="SAPBEXstdData 2 6" xfId="6548" xr:uid="{60AE5137-8B83-4FEE-9ED2-3257A76A5CD6}"/>
    <cellStyle name="SAPBEXstdData 2 6 2" xfId="7195" xr:uid="{228C70A5-C711-465F-9F57-91E6F3B1A7A5}"/>
    <cellStyle name="SAPBEXstdData 2 7" xfId="6635" xr:uid="{95F5B5F7-1DD1-46FA-BECF-61366D849ED8}"/>
    <cellStyle name="SAPBEXstdData 2 7 2" xfId="7274" xr:uid="{A964BE51-4963-4F90-BA87-22E135207465}"/>
    <cellStyle name="SAPBEXstdData 2 8" xfId="6700" xr:uid="{7E5D11FB-A2D1-4735-9AA8-39002747871D}"/>
    <cellStyle name="SAPBEXstdData 2 8 2" xfId="7334" xr:uid="{108823F9-77B5-4567-9352-EAB45118704D}"/>
    <cellStyle name="SAPBEXstdData 2 9" xfId="6751" xr:uid="{7BC9D51A-3917-4562-AEA5-011538016028}"/>
    <cellStyle name="SAPBEXstdData 2 9 2" xfId="7375" xr:uid="{22685803-9088-47B4-952B-A84BDAEE9166}"/>
    <cellStyle name="SAPBEXstdData 3" xfId="6036" xr:uid="{60690CFA-CDFA-4906-948C-C9F55347D824}"/>
    <cellStyle name="SAPBEXstdData 3 2" xfId="6957" xr:uid="{397D53BE-1AD1-4E7A-8C95-288B9C0BF476}"/>
    <cellStyle name="SAPBEXstdData 4" xfId="6341" xr:uid="{8A79C64B-2C47-4213-83CC-D0DDDEDFF2C9}"/>
    <cellStyle name="SAPBEXstdData 4 2" xfId="7075" xr:uid="{10B9EF9F-5585-4B9E-92D8-07E94BA6241C}"/>
    <cellStyle name="SAPBEXstdData 5" xfId="6413" xr:uid="{F906A3B8-BF68-468F-84CE-C9E37433BE62}"/>
    <cellStyle name="SAPBEXstdData 6" xfId="6547" xr:uid="{9307F767-0884-410A-8D2B-5F00BA048E66}"/>
    <cellStyle name="SAPBEXstdData 6 2" xfId="7194" xr:uid="{31EDA5FD-2F7C-492A-8175-F053E065510A}"/>
    <cellStyle name="SAPBEXstdData 7" xfId="6634" xr:uid="{5769397E-1CF6-49FB-8075-F4E0626073FF}"/>
    <cellStyle name="SAPBEXstdData 7 2" xfId="7273" xr:uid="{E460FFFE-1607-4C81-8EC1-610416EA9F64}"/>
    <cellStyle name="SAPBEXstdData 8" xfId="6699" xr:uid="{8616A38D-27C1-4A12-974D-FB76703138EF}"/>
    <cellStyle name="SAPBEXstdData 8 2" xfId="7333" xr:uid="{21CE8155-B1D7-4A9C-9D7D-4F5ABF56F5AF}"/>
    <cellStyle name="SAPBEXstdData 9" xfId="6750" xr:uid="{456A146C-2974-48DF-9BCD-78D623AE9CDC}"/>
    <cellStyle name="SAPBEXstdData 9 2" xfId="7374" xr:uid="{F67B540A-923C-4C96-8EB9-08086242D600}"/>
    <cellStyle name="SAPBEXstdData_Sheet1" xfId="6549" xr:uid="{CA34D759-3972-4A73-8333-B2D52EB8FEA6}"/>
    <cellStyle name="SAPBEXstdDataEmph" xfId="6039" xr:uid="{D58DDA16-3E51-4B76-97F0-1C4A212DBF44}"/>
    <cellStyle name="SAPBEXstdDataEmph 2" xfId="6040" xr:uid="{086E69E6-D91B-4381-BFD5-6B99CF1F3376}"/>
    <cellStyle name="SAPBEXstdDataEmph 2 2" xfId="6041" xr:uid="{D5B8680B-A579-4816-B5B0-FE9868361C90}"/>
    <cellStyle name="SAPBEXstdDataEmph 2 2 2" xfId="6346" xr:uid="{5FDF73D1-5A46-4C09-A637-533E03026C24}"/>
    <cellStyle name="SAPBEXstdDataEmph 2 2 2 2" xfId="7080" xr:uid="{5988EE46-BB4F-41AA-93E5-BE36C2800960}"/>
    <cellStyle name="SAPBEXstdDataEmph 2 2 3" xfId="6418" xr:uid="{AEDB712A-5C3E-41AD-B2D2-68B0D14C0E94}"/>
    <cellStyle name="SAPBEXstdDataEmph 2 3" xfId="6345" xr:uid="{FA0C47F8-485B-443C-8302-AA5945F7796D}"/>
    <cellStyle name="SAPBEXstdDataEmph 2 3 2" xfId="7079" xr:uid="{FA834275-E80E-4CEA-8747-16BC46EA78CD}"/>
    <cellStyle name="SAPBEXstdDataEmph 2 4" xfId="6417" xr:uid="{B7710667-B147-4AA0-B1F7-2D7B3141BC21}"/>
    <cellStyle name="SAPBEXstdDataEmph 3" xfId="6344" xr:uid="{6FAF24BC-0969-4177-9A38-187E11BB8AA5}"/>
    <cellStyle name="SAPBEXstdDataEmph 3 2" xfId="7078" xr:uid="{12A93EAA-BB85-44D9-917B-8CAEA56398AD}"/>
    <cellStyle name="SAPBEXstdDataEmph 4" xfId="6416" xr:uid="{64990DE7-F23D-49CA-9931-76F84743B077}"/>
    <cellStyle name="SAPBEXstdDataEmph 5" xfId="6550" xr:uid="{44EEC2A0-9D9C-4360-97C1-87784E006FBC}"/>
    <cellStyle name="SAPBEXstdDataEmph 5 2" xfId="7196" xr:uid="{5B23FE40-6206-4267-AADF-1901C6F9650E}"/>
    <cellStyle name="SAPBEXstdDataEmph 6" xfId="6636" xr:uid="{FBF19423-D898-4E2F-982F-F093ECAA3FE6}"/>
    <cellStyle name="SAPBEXstdDataEmph 6 2" xfId="7275" xr:uid="{B49B25AA-95AF-4198-AFF2-2BCB744D2C2B}"/>
    <cellStyle name="SAPBEXstdDataEmph 7" xfId="6701" xr:uid="{30D7DDE8-D0F1-4E89-9AE0-A186036CB03A}"/>
    <cellStyle name="SAPBEXstdDataEmph 7 2" xfId="7335" xr:uid="{086DF790-E212-4503-A960-C36DD58CA05E}"/>
    <cellStyle name="SAPBEXstdDataEmph 8" xfId="6752" xr:uid="{98826BE7-DC9C-4459-8EE1-17DB90426715}"/>
    <cellStyle name="SAPBEXstdDataEmph 8 2" xfId="7376" xr:uid="{E09BE6B3-77F0-49A8-B137-7CD8D127867F}"/>
    <cellStyle name="SAPBEXstdItem" xfId="284" xr:uid="{7AF0AFDF-4D01-4504-803A-17CC33012978}"/>
    <cellStyle name="SAPBEXstdItem 10" xfId="6915" xr:uid="{EF626AA9-1284-4A22-BCD8-685035D70628}"/>
    <cellStyle name="SAPBEXstdItem 2" xfId="426" xr:uid="{C2A3C1AB-0239-4D7C-9704-4E3208AA9081}"/>
    <cellStyle name="SAPBEXstdItem 2 10" xfId="6938" xr:uid="{15B53045-A07C-4C8F-B3A3-057B1D794573}"/>
    <cellStyle name="SAPBEXstdItem 2 2" xfId="6044" xr:uid="{BF2E3021-4609-464D-A9E5-A6FECFE6EA66}"/>
    <cellStyle name="SAPBEXstdItem 2 2 2" xfId="6349" xr:uid="{B2057F5A-8F7C-424F-8284-C6875A55D53C}"/>
    <cellStyle name="SAPBEXstdItem 2 2 2 2" xfId="7083" xr:uid="{658B687B-66E0-437D-852A-0BD5A5D476CD}"/>
    <cellStyle name="SAPBEXstdItem 2 2 3" xfId="6421" xr:uid="{C330F26E-D17D-42E2-AC44-517DF6D80ECC}"/>
    <cellStyle name="SAPBEXstdItem 2 3" xfId="6043" xr:uid="{C82D5DAB-CE79-49A0-BC39-58FAA66E26D6}"/>
    <cellStyle name="SAPBEXstdItem 2 3 2" xfId="6960" xr:uid="{EC6C61F0-6C96-407F-85E4-5BD0F7C03A0D}"/>
    <cellStyle name="SAPBEXstdItem 2 4" xfId="6348" xr:uid="{F69E3442-33D9-45A8-B08D-5A21459C5FD2}"/>
    <cellStyle name="SAPBEXstdItem 2 4 2" xfId="7082" xr:uid="{6B0D8529-D965-468A-B64F-82B216D3DC6C}"/>
    <cellStyle name="SAPBEXstdItem 2 5" xfId="6420" xr:uid="{151DA9EE-3B6E-47F1-8944-FE6EEEA531EA}"/>
    <cellStyle name="SAPBEXstdItem 2 6" xfId="6552" xr:uid="{54734680-0EBD-41EC-B4A0-7849403B937A}"/>
    <cellStyle name="SAPBEXstdItem 2 6 2" xfId="7198" xr:uid="{3F7D811B-EFB0-4078-8131-CF2256FC3BD1}"/>
    <cellStyle name="SAPBEXstdItem 2 7" xfId="6638" xr:uid="{49899753-8B10-4C31-B90D-09F0ABE19549}"/>
    <cellStyle name="SAPBEXstdItem 2 7 2" xfId="7277" xr:uid="{6C5BC199-5576-40E4-98A6-3B473065CA88}"/>
    <cellStyle name="SAPBEXstdItem 2 8" xfId="6703" xr:uid="{4232F8AD-C3BC-4C78-B5C1-5AE0C3549098}"/>
    <cellStyle name="SAPBEXstdItem 2 8 2" xfId="7337" xr:uid="{12F2C619-EB86-49A7-83B4-144B494BA67E}"/>
    <cellStyle name="SAPBEXstdItem 2 9" xfId="6754" xr:uid="{08540E04-13B9-42CE-BA58-E3B6E02DF24A}"/>
    <cellStyle name="SAPBEXstdItem 2 9 2" xfId="7378" xr:uid="{197C1675-D0D3-4DB5-9AE8-EBD77E554D9C}"/>
    <cellStyle name="SAPBEXstdItem 3" xfId="6042" xr:uid="{1D8C4EE7-29E1-4B5A-B6AC-F2EF8F70EB58}"/>
    <cellStyle name="SAPBEXstdItem 3 2" xfId="6959" xr:uid="{355F9E31-1F4D-441E-8CFE-837C78F3561C}"/>
    <cellStyle name="SAPBEXstdItem 4" xfId="6347" xr:uid="{336B2614-4327-4EE8-89D6-1727866F11F5}"/>
    <cellStyle name="SAPBEXstdItem 4 2" xfId="7081" xr:uid="{6D48C1AF-1BFE-4E28-AA13-8D96D7202AF6}"/>
    <cellStyle name="SAPBEXstdItem 5" xfId="6419" xr:uid="{A0174DBB-0BD7-4BDB-892A-6844D96EFFF9}"/>
    <cellStyle name="SAPBEXstdItem 6" xfId="6551" xr:uid="{44BA5F1F-CA8A-4AA3-B994-51CCB2DF797F}"/>
    <cellStyle name="SAPBEXstdItem 6 2" xfId="7197" xr:uid="{59D80D20-4A69-4E5A-981A-90FDE7560D61}"/>
    <cellStyle name="SAPBEXstdItem 7" xfId="6637" xr:uid="{25D5B4CC-6AA6-4250-B44F-D7373B8A7469}"/>
    <cellStyle name="SAPBEXstdItem 7 2" xfId="7276" xr:uid="{FB276974-48ED-4C83-B5EB-199FEC3D906F}"/>
    <cellStyle name="SAPBEXstdItem 8" xfId="6702" xr:uid="{E697ECDE-3568-47AC-B89C-7B0935EBC395}"/>
    <cellStyle name="SAPBEXstdItem 8 2" xfId="7336" xr:uid="{8FEE2081-6083-4174-8127-CBE1B94687C3}"/>
    <cellStyle name="SAPBEXstdItem 9" xfId="6753" xr:uid="{3AA1FFA1-3E12-4323-BE96-B2818E592B77}"/>
    <cellStyle name="SAPBEXstdItem 9 2" xfId="7377" xr:uid="{6F325CCA-D465-4620-84AF-63BDE9FF8785}"/>
    <cellStyle name="SAPBEXstdItem_Sheet1" xfId="6553" xr:uid="{000F1537-A2CA-4714-8065-13950AB827E4}"/>
    <cellStyle name="SAPBEXstdItemX" xfId="400" xr:uid="{250577F5-3DEF-4D1B-ACD6-F91A6AA3F3BB}"/>
    <cellStyle name="SAPBEXstdItemX 10" xfId="6935" xr:uid="{B3A44C5E-087D-475B-9D25-A3711C73857F}"/>
    <cellStyle name="SAPBEXstdItemX 2" xfId="423" xr:uid="{A05A4936-6714-40F3-B5D8-9D5261315799}"/>
    <cellStyle name="SAPBEXstdItemX 2 10" xfId="6937" xr:uid="{33904FC1-2701-40B6-821C-00AE6BE3AF9F}"/>
    <cellStyle name="SAPBEXstdItemX 2 2" xfId="6047" xr:uid="{5584CFD2-9342-42BD-A849-3574724AB143}"/>
    <cellStyle name="SAPBEXstdItemX 2 2 2" xfId="6352" xr:uid="{D32272DA-2F85-4263-9313-CDBAA85C32A1}"/>
    <cellStyle name="SAPBEXstdItemX 2 2 2 2" xfId="7086" xr:uid="{975958CC-0CD2-48B9-87DF-A1B93D419B96}"/>
    <cellStyle name="SAPBEXstdItemX 2 2 3" xfId="6424" xr:uid="{ACB053D7-64A1-4D95-AFA9-05DA70538DD2}"/>
    <cellStyle name="SAPBEXstdItemX 2 3" xfId="6046" xr:uid="{9156AA64-56C7-4C2F-8F42-719357A906F1}"/>
    <cellStyle name="SAPBEXstdItemX 2 3 2" xfId="6962" xr:uid="{58233F56-1001-4B0E-AB4F-FC5FEF6068BA}"/>
    <cellStyle name="SAPBEXstdItemX 2 4" xfId="6351" xr:uid="{B2390115-7A21-4F03-A8FE-8514D80BF10E}"/>
    <cellStyle name="SAPBEXstdItemX 2 4 2" xfId="7085" xr:uid="{BFB5CFDF-6908-4C4E-8735-37FEEAF29947}"/>
    <cellStyle name="SAPBEXstdItemX 2 5" xfId="6423" xr:uid="{D15D92AA-D869-4583-A70B-E8EC0F0C1461}"/>
    <cellStyle name="SAPBEXstdItemX 2 6" xfId="6555" xr:uid="{503D0E47-5793-4A69-A2BA-CA89BA1C3920}"/>
    <cellStyle name="SAPBEXstdItemX 2 6 2" xfId="7200" xr:uid="{793C9B66-8D27-43CC-A591-E10E2014C802}"/>
    <cellStyle name="SAPBEXstdItemX 2 7" xfId="6640" xr:uid="{BA929AF1-A173-45EC-81F4-44688CA2C139}"/>
    <cellStyle name="SAPBEXstdItemX 2 7 2" xfId="7279" xr:uid="{1513F04C-6CCD-4103-8D08-46B3FA3DF627}"/>
    <cellStyle name="SAPBEXstdItemX 2 8" xfId="6705" xr:uid="{9B44D8C9-8079-4526-9C21-FD52B2ECAEA9}"/>
    <cellStyle name="SAPBEXstdItemX 2 8 2" xfId="7339" xr:uid="{67406373-1E6F-4E42-90EB-2E517315D703}"/>
    <cellStyle name="SAPBEXstdItemX 2 9" xfId="6756" xr:uid="{F869BC9B-2B57-4AA2-96F2-628B123CD3E7}"/>
    <cellStyle name="SAPBEXstdItemX 2 9 2" xfId="7380" xr:uid="{F51E3CB3-DFAC-4858-B134-36F4CFD86ACB}"/>
    <cellStyle name="SAPBEXstdItemX 3" xfId="6045" xr:uid="{8DA42186-C5EA-4736-B873-8F669DE7F11A}"/>
    <cellStyle name="SAPBEXstdItemX 3 2" xfId="6556" xr:uid="{C5467002-2404-4049-96FF-BED2A651CEA4}"/>
    <cellStyle name="SAPBEXstdItemX 3 2 2" xfId="7201" xr:uid="{C38EA4FB-0028-417F-809E-70402B88CCAF}"/>
    <cellStyle name="SAPBEXstdItemX 3 3" xfId="6641" xr:uid="{490EEF97-583C-4D28-984B-4E04E126EEB1}"/>
    <cellStyle name="SAPBEXstdItemX 3 3 2" xfId="7280" xr:uid="{DCEE3D3D-7498-4417-8FAB-446AE0E2C171}"/>
    <cellStyle name="SAPBEXstdItemX 3 4" xfId="6706" xr:uid="{E6875B23-77B8-432D-86B3-A7CA2A39477F}"/>
    <cellStyle name="SAPBEXstdItemX 3 4 2" xfId="7340" xr:uid="{CF44F65C-A6D0-4893-90DB-74CE5F6519A7}"/>
    <cellStyle name="SAPBEXstdItemX 3 5" xfId="6757" xr:uid="{D223992F-93B9-48C5-B28D-967EA7DD5842}"/>
    <cellStyle name="SAPBEXstdItemX 3 5 2" xfId="7381" xr:uid="{CE8CFD74-1873-48C8-BBE1-D56D100F968A}"/>
    <cellStyle name="SAPBEXstdItemX 3 6" xfId="6961" xr:uid="{10CCDA9C-D503-4FD7-A236-D75DED08DC48}"/>
    <cellStyle name="SAPBEXstdItemX 4" xfId="6350" xr:uid="{17B6D125-5B10-485C-A061-B503FCF47F3A}"/>
    <cellStyle name="SAPBEXstdItemX 4 2" xfId="7084" xr:uid="{51576088-2789-4B3A-8E1F-3C7E0C79E6A7}"/>
    <cellStyle name="SAPBEXstdItemX 5" xfId="6422" xr:uid="{380DE284-66F3-4175-A587-F9162BF3A39B}"/>
    <cellStyle name="SAPBEXstdItemX 6" xfId="6554" xr:uid="{32A514F0-6014-4CDE-9F50-71B7A16BAEFE}"/>
    <cellStyle name="SAPBEXstdItemX 6 2" xfId="7199" xr:uid="{AB61DEA5-6C6E-4C1C-8A37-1515A5ED956A}"/>
    <cellStyle name="SAPBEXstdItemX 7" xfId="6639" xr:uid="{13E1BA46-32A2-4C18-A481-B4D995C901D3}"/>
    <cellStyle name="SAPBEXstdItemX 7 2" xfId="7278" xr:uid="{3530BAEC-7928-4FA7-B7D6-3491DFF51855}"/>
    <cellStyle name="SAPBEXstdItemX 8" xfId="6704" xr:uid="{8E96BD15-31E6-4DE8-B943-EE789C204BFA}"/>
    <cellStyle name="SAPBEXstdItemX 8 2" xfId="7338" xr:uid="{64421D32-7551-4D9E-B3F1-7CA2A122C394}"/>
    <cellStyle name="SAPBEXstdItemX 9" xfId="6755" xr:uid="{4248D9B0-52D9-46C2-AA43-D54B1F086032}"/>
    <cellStyle name="SAPBEXstdItemX 9 2" xfId="7379" xr:uid="{8A9C8C71-55F8-46D4-94B5-37839D00E586}"/>
    <cellStyle name="SAPBEXstdItemX_Sheet1" xfId="6557" xr:uid="{B5BD6ADD-F664-4030-B636-863E5133537A}"/>
    <cellStyle name="SAPBEXtitle" xfId="6048" xr:uid="{CD66DE29-928C-4140-87C2-6272340E45AD}"/>
    <cellStyle name="SAPBEXtitle 2" xfId="295" xr:uid="{6058E127-AAF3-4E36-AFC6-9CDDC6DA02B2}"/>
    <cellStyle name="SAPBEXtitle 2 2" xfId="6559" xr:uid="{657EB49D-8180-45A1-9903-251A505E2CC5}"/>
    <cellStyle name="SAPBEXtitle 3" xfId="6558" xr:uid="{B2A0F212-991D-4BCC-99AF-E8B167049B5D}"/>
    <cellStyle name="SAPBEXundefined" xfId="6049" xr:uid="{19B1DB96-4C1B-4ACD-AA40-A1EFA2F621D8}"/>
    <cellStyle name="SAPBEXundefined 2" xfId="6050" xr:uid="{B15FF05E-F0E7-42FF-A81F-83C217C7845D}"/>
    <cellStyle name="SAPBEXundefined 2 2" xfId="6051" xr:uid="{E854E044-1E76-4B91-80F6-16348EAD711B}"/>
    <cellStyle name="SAPBEXundefined 2 2 2" xfId="6355" xr:uid="{791D63F8-9B37-4FB0-A80F-49EDF334EE61}"/>
    <cellStyle name="SAPBEXundefined 2 2 2 2" xfId="7089" xr:uid="{71FC49BC-F354-4CF4-A0DC-33FA2FF74702}"/>
    <cellStyle name="SAPBEXundefined 2 2 3" xfId="6427" xr:uid="{0B4868D9-5C51-407B-812A-74FCD3CC4994}"/>
    <cellStyle name="SAPBEXundefined 2 3" xfId="6354" xr:uid="{4D366ED1-E20E-4AF2-9186-9BE159E3AE59}"/>
    <cellStyle name="SAPBEXundefined 2 3 2" xfId="7088" xr:uid="{8928065C-299A-4B50-9CCA-E09768ADDAFA}"/>
    <cellStyle name="SAPBEXundefined 2 4" xfId="6426" xr:uid="{AD335071-DE16-4679-8DAF-088141CAC269}"/>
    <cellStyle name="SAPBEXundefined 3" xfId="6353" xr:uid="{1893B729-50E8-4FB3-8DC9-FE74AFFDA9A2}"/>
    <cellStyle name="SAPBEXundefined 3 2" xfId="7087" xr:uid="{1B8E4ECD-8954-42CA-B0CA-23F73B793282}"/>
    <cellStyle name="SAPBEXundefined 4" xfId="6425" xr:uid="{DE9F5D20-119A-40AC-88BC-3D174543BEC0}"/>
    <cellStyle name="SAPBEXundefined 5" xfId="6560" xr:uid="{E69D57D3-027E-4BA3-94EE-7BE8654573EB}"/>
    <cellStyle name="SAPBEXundefined 5 2" xfId="7202" xr:uid="{C31FE2DE-0473-46AA-806E-7602736EB0E5}"/>
    <cellStyle name="SAPBEXundefined 6" xfId="6643" xr:uid="{23094DDE-A016-4761-A03E-86A4F345A422}"/>
    <cellStyle name="SAPBEXundefined 6 2" xfId="7282" xr:uid="{495D3F22-9F06-41BD-9574-538CD5F1979C}"/>
    <cellStyle name="SAPBEXundefined 7" xfId="6707" xr:uid="{B8AA21C2-0843-4F38-8857-044EEED9D954}"/>
    <cellStyle name="SAPBEXundefined 7 2" xfId="7341" xr:uid="{F5736471-E7E3-4AB3-9B84-CFEB2880FCDC}"/>
    <cellStyle name="SAPBEXundefined 8" xfId="6758" xr:uid="{75D97CF0-200B-48A8-95FF-DB0EF30100E4}"/>
    <cellStyle name="SAPBEXundefined 8 2" xfId="7382" xr:uid="{7DE63007-6235-4703-962C-E5C3256DB24D}"/>
    <cellStyle name="SAPBorder" xfId="6132" xr:uid="{985B0973-2C03-4A79-A3A6-BF0A05A882B9}"/>
    <cellStyle name="SAPDataCell" xfId="332" xr:uid="{AA17EF5D-65C9-4782-B123-4015688D08B5}"/>
    <cellStyle name="SAPDataCell 2" xfId="403" xr:uid="{9D96C9DF-A8C2-456E-8B98-B363C847002C}"/>
    <cellStyle name="SAPDataRemoved" xfId="6133" xr:uid="{1F9E5E70-A03D-441F-BC3A-65BF223018A4}"/>
    <cellStyle name="SAPDataTotalCell" xfId="334" xr:uid="{6D225A04-F8DB-4520-B2C5-F2BEF5072CAB}"/>
    <cellStyle name="SAPDataTotalCell 2" xfId="395" xr:uid="{F2A8C9B7-96FC-413D-A429-FFBF31031058}"/>
    <cellStyle name="SAPDimensionCell" xfId="317" xr:uid="{1255FB02-B9BD-42B7-81C8-AA1FA214D2DF}"/>
    <cellStyle name="SAPDimensionCell 2" xfId="397" xr:uid="{55874B0D-AA33-49EE-82CF-B78DD439D9D9}"/>
    <cellStyle name="SAPEditableDataCell" xfId="6117" xr:uid="{7BA3CBA7-887E-4A53-B2D2-5CDC02A37814}"/>
    <cellStyle name="SAPEditableDataTotalCell" xfId="6120" xr:uid="{F0A2B64B-1171-44EA-92E2-AA20A61857E6}"/>
    <cellStyle name="SAPEmphasized" xfId="6136" xr:uid="{2725BFA8-35E2-4B80-A559-E323B702D2B4}"/>
    <cellStyle name="SAPEmphasizedEditableDataCell" xfId="6138" xr:uid="{0CA45FB5-657D-4027-984A-F5C9AFCAEC2B}"/>
    <cellStyle name="SAPEmphasizedEditableDataTotalCell" xfId="6139" xr:uid="{6FC4FFCB-FDE8-4D8B-B0BA-0A77B529EF61}"/>
    <cellStyle name="SAPEmphasizedLockedDataCell" xfId="6142" xr:uid="{FEAA7CB7-1498-4430-AFAC-65ACC73E2BF1}"/>
    <cellStyle name="SAPEmphasizedLockedDataTotalCell" xfId="6143" xr:uid="{431D2F72-5D2D-46A6-A2AD-F50ED4E49524}"/>
    <cellStyle name="SAPEmphasizedReadonlyDataCell" xfId="6140" xr:uid="{4B251A6C-FB9B-44F8-8099-27F84623223C}"/>
    <cellStyle name="SAPEmphasizedReadonlyDataTotalCell" xfId="6141" xr:uid="{A9204BA1-0517-4847-8B5C-7E8FC667F7A6}"/>
    <cellStyle name="SAPEmphasizedTotal" xfId="6137" xr:uid="{F8530C4E-6B81-43A0-8C12-26965535C126}"/>
    <cellStyle name="SAPError" xfId="6134" xr:uid="{B25CA233-7E11-486F-8021-F51B0D773504}"/>
    <cellStyle name="SAPExceptionLevel1" xfId="6123" xr:uid="{B7590B35-F804-4F67-B390-4DBA8B1BED87}"/>
    <cellStyle name="SAPExceptionLevel2" xfId="6124" xr:uid="{746F050E-92D0-4BC6-B22E-28BDC6BAB137}"/>
    <cellStyle name="SAPExceptionLevel3" xfId="6125" xr:uid="{D96357DA-E496-4E55-A0D9-EAC58A4C05F7}"/>
    <cellStyle name="SAPExceptionLevel4" xfId="6126" xr:uid="{E6CC6972-2082-4EE6-A60F-F6A208C86595}"/>
    <cellStyle name="SAPExceptionLevel5" xfId="6127" xr:uid="{81A2F25D-84DA-4517-99E9-D7353D889909}"/>
    <cellStyle name="SAPExceptionLevel6" xfId="6128" xr:uid="{641BE2E1-E3B9-44D8-B773-6DFE744D70B4}"/>
    <cellStyle name="SAPExceptionLevel7" xfId="6129" xr:uid="{F9D7DF89-B28A-4F65-B89B-AB15AE7BC682}"/>
    <cellStyle name="SAPExceptionLevel8" xfId="6130" xr:uid="{B70FC972-785F-4EF1-8068-68C1C73052A2}"/>
    <cellStyle name="SAPExceptionLevel9" xfId="6131" xr:uid="{790EA8DF-93F8-4D28-A2E3-1AB13CC2DACD}"/>
    <cellStyle name="SAPFormula" xfId="6144" xr:uid="{E7974D51-404A-4463-A276-B51A5B99E17E}"/>
    <cellStyle name="SAPGroupingFillCell" xfId="6116" xr:uid="{FA5DFB04-EE79-4F9D-B1E9-4AD20C0E2C02}"/>
    <cellStyle name="SAPHierarchyCell0" xfId="318" xr:uid="{268DAC6E-8211-48B3-9704-D2CD219679F5}"/>
    <cellStyle name="SAPHierarchyCell1" xfId="193" xr:uid="{7A7EAA96-3F58-4D35-8B47-A11C55EC6E04}"/>
    <cellStyle name="SAPHierarchyCell2" xfId="319" xr:uid="{C940C8B3-B817-41F4-AC00-5AD642474849}"/>
    <cellStyle name="SAPHierarchyCell3" xfId="320" xr:uid="{476BD00A-14B8-414B-9607-704F24EE7A8C}"/>
    <cellStyle name="SAPHierarchyCell4" xfId="321" xr:uid="{9CFC09D8-F758-4FD2-813A-C93B68B39A7C}"/>
    <cellStyle name="SAPLockedDataCell" xfId="6119" xr:uid="{1472D91F-5AB9-4485-912A-665FB9774312}"/>
    <cellStyle name="SAPLockedDataTotalCell" xfId="6122" xr:uid="{0EB6D6F6-5433-4095-B16F-5CF2884A97B8}"/>
    <cellStyle name="SAPMemberCell" xfId="331" xr:uid="{D9EC744F-BA80-44EE-98CD-79A343677AD1}"/>
    <cellStyle name="SAPMemberCell 2" xfId="310" xr:uid="{F95DA4C0-1A90-4644-A4FC-40C4869D71BC}"/>
    <cellStyle name="SAPMemberTotalCell" xfId="333" xr:uid="{C1D08B35-DB23-4652-9A46-5A502AD1FEF2}"/>
    <cellStyle name="SAPMemberTotalCell 2" xfId="374" xr:uid="{DD75C2CF-DEF0-430C-9882-6742B0C36E7D}"/>
    <cellStyle name="SAPMessageText" xfId="6135" xr:uid="{05EDDFD3-C96E-41E2-A518-4913ED990EB3}"/>
    <cellStyle name="SAPReadonlyDataCell" xfId="6118" xr:uid="{497B5BB8-0E3F-4A59-BB79-B3573E82894C}"/>
    <cellStyle name="SAPReadonlyDataTotalCell" xfId="6121" xr:uid="{8F5E4EAD-2B96-46FD-A315-D0AFCE0F79C8}"/>
    <cellStyle name="shade" xfId="6052" xr:uid="{B7B091CF-3D36-4D52-8F1D-C6E358C9E9F2}"/>
    <cellStyle name="shade 2" xfId="6053" xr:uid="{FB74F77C-0346-40E4-B20A-0961E0E751E8}"/>
    <cellStyle name="StmtTtl1" xfId="6054" xr:uid="{ADB70679-043B-47F6-A782-CAA89B590255}"/>
    <cellStyle name="StmtTtl1 2" xfId="6055" xr:uid="{41050AC8-2564-4EFC-BD6D-204C1EB81795}"/>
    <cellStyle name="StmtTtl1 3" xfId="6056" xr:uid="{DFDBBC98-0E33-4736-80B2-050B788D7F04}"/>
    <cellStyle name="StmtTtl1 4" xfId="6057" xr:uid="{D6C6F50C-406F-41CA-9D27-82A72B598E21}"/>
    <cellStyle name="StmtTtl2" xfId="6058" xr:uid="{62108442-B757-4B87-A091-BDF3B2DC8ED8}"/>
    <cellStyle name="StmtTtl2 10" xfId="6059" xr:uid="{FE4F2288-37FA-43E6-85EB-7FB4C8D8F6FE}"/>
    <cellStyle name="StmtTtl2 10 2" xfId="6060" xr:uid="{284CD889-3846-4F70-A663-7155F69FAF69}"/>
    <cellStyle name="StmtTtl2 10 2 2" xfId="6359" xr:uid="{5A8D13B2-4D3E-4F50-B9B2-E57E03AA2C82}"/>
    <cellStyle name="StmtTtl2 10 3" xfId="6061" xr:uid="{1F279713-EE8B-4FF9-9689-1D9A0F292828}"/>
    <cellStyle name="StmtTtl2 10 3 2" xfId="6360" xr:uid="{599B79E4-2778-4008-B50B-27C14A06EE6A}"/>
    <cellStyle name="StmtTtl2 10 4" xfId="6358" xr:uid="{54FFDE2D-FC5B-4F1E-B227-670E11B0CE14}"/>
    <cellStyle name="StmtTtl2 11" xfId="6062" xr:uid="{8E9A5DAA-5021-4C67-8198-A56E46F099E9}"/>
    <cellStyle name="StmtTtl2 11 2" xfId="6063" xr:uid="{B0477F17-E114-4348-ABF8-F9362FA59732}"/>
    <cellStyle name="StmtTtl2 11 2 2" xfId="6362" xr:uid="{E3BDA005-2318-4528-8CC7-F8FD1AD61B30}"/>
    <cellStyle name="StmtTtl2 11 3" xfId="6361" xr:uid="{70C0660C-CD6C-4F3D-8D28-9952766A293D}"/>
    <cellStyle name="StmtTtl2 12" xfId="6357" xr:uid="{9790793E-76FD-4AA8-A4E9-A1FEA9F2D778}"/>
    <cellStyle name="StmtTtl2 2" xfId="6064" xr:uid="{45271E62-09FA-4BE1-B38A-DE55D8443F5E}"/>
    <cellStyle name="StmtTtl2 2 2" xfId="6065" xr:uid="{579A0AFE-CD54-49EF-AD50-52FDFC391C9F}"/>
    <cellStyle name="StmtTtl2 2 2 2" xfId="6066" xr:uid="{22F33435-A1F0-4AD7-88E3-0382BC61BD0A}"/>
    <cellStyle name="StmtTtl2 2 2 2 2" xfId="6365" xr:uid="{BDA237E2-1D89-4779-8298-A6ACA7742D7F}"/>
    <cellStyle name="StmtTtl2 2 2 3" xfId="6067" xr:uid="{AB3747FE-C63D-43D1-86FC-EF7FC1110C54}"/>
    <cellStyle name="StmtTtl2 2 2 3 2" xfId="6366" xr:uid="{91BC58BC-3C2B-4497-8CE0-79AB3496A262}"/>
    <cellStyle name="StmtTtl2 2 2 4" xfId="6364" xr:uid="{01F5D704-C9A7-4E8B-9E83-030DA9630CA1}"/>
    <cellStyle name="StmtTtl2 2 3" xfId="6068" xr:uid="{F4B79BF7-FC75-452F-BA8E-18FD5417884B}"/>
    <cellStyle name="StmtTtl2 2 3 2" xfId="6367" xr:uid="{C9DC67CB-4535-4C3A-A649-66F3630BC3E5}"/>
    <cellStyle name="StmtTtl2 2 4" xfId="6069" xr:uid="{2C4E366C-0248-4635-824A-0A0328CBBBA6}"/>
    <cellStyle name="StmtTtl2 2 4 2" xfId="6368" xr:uid="{C99423D2-3AAB-4356-AC29-1AB35A7F848A}"/>
    <cellStyle name="StmtTtl2 2 5" xfId="6363" xr:uid="{79010514-128F-4BCB-A3A3-94D4E3E4FBA9}"/>
    <cellStyle name="StmtTtl2 3" xfId="6070" xr:uid="{9B8FDBA3-5F9C-4452-BD5A-25996D05E1C9}"/>
    <cellStyle name="StmtTtl2 3 2" xfId="6071" xr:uid="{CF44AFC1-9F91-4454-B5F6-614050ABE2F6}"/>
    <cellStyle name="StmtTtl2 3 2 2" xfId="6370" xr:uid="{C316B5EF-7AD2-4E8E-8148-A92B77339E3E}"/>
    <cellStyle name="StmtTtl2 3 3" xfId="6072" xr:uid="{E6C28AC8-2033-429C-9B59-9EBFA247EB54}"/>
    <cellStyle name="StmtTtl2 3 3 2" xfId="6371" xr:uid="{5458C39F-CB1F-4868-ADA5-32B44A7D5958}"/>
    <cellStyle name="StmtTtl2 3 4" xfId="6369" xr:uid="{771124EB-750B-452C-A42E-713DFC37BE09}"/>
    <cellStyle name="StmtTtl2 4" xfId="6073" xr:uid="{AC071A18-3498-4318-B08F-0498D1E91AB3}"/>
    <cellStyle name="StmtTtl2 4 2" xfId="6372" xr:uid="{D43F841E-F303-4245-BCBB-0E23077B02A0}"/>
    <cellStyle name="StmtTtl2 5" xfId="6074" xr:uid="{CA67F5BF-9B8D-4ED1-BE7D-A35C1E7E9009}"/>
    <cellStyle name="StmtTtl2 5 2" xfId="6075" xr:uid="{ECB4BE53-6E4E-4CFA-937D-BB5D23755C05}"/>
    <cellStyle name="StmtTtl2 5 2 2" xfId="6374" xr:uid="{5B0E84BA-7F24-409D-9D30-8F04CFC74A94}"/>
    <cellStyle name="StmtTtl2 5 3" xfId="6373" xr:uid="{902BA076-5129-41F2-AD84-944E58963DD7}"/>
    <cellStyle name="StmtTtl2 6" xfId="6076" xr:uid="{E283072B-BD4F-4322-939B-690E3CA8E1F3}"/>
    <cellStyle name="StmtTtl2 6 2" xfId="6077" xr:uid="{5BF17BAE-821F-4572-81D1-700FA4DC776B}"/>
    <cellStyle name="StmtTtl2 6 2 2" xfId="6376" xr:uid="{FC64215F-4117-43C1-A283-D72EA230CFF6}"/>
    <cellStyle name="StmtTtl2 6 3" xfId="6078" xr:uid="{A6F5A60F-3DDC-48D6-A4D1-82B2097A7CCA}"/>
    <cellStyle name="StmtTtl2 6 3 2" xfId="6377" xr:uid="{3072A922-621C-404D-95B8-DE1CD62144A7}"/>
    <cellStyle name="StmtTtl2 6 4" xfId="6375" xr:uid="{8226A7EE-E8DB-4D8A-BE7E-E6D8913CE2CA}"/>
    <cellStyle name="StmtTtl2 7" xfId="6079" xr:uid="{37C5731A-9AA6-455D-966A-A6FC8E170CEF}"/>
    <cellStyle name="StmtTtl2 7 2" xfId="6080" xr:uid="{DF689434-E953-459C-9B8D-2D45DD2FB3ED}"/>
    <cellStyle name="StmtTtl2 7 2 2" xfId="6379" xr:uid="{7EED3B3C-5F02-4410-B89C-6FA375DEE553}"/>
    <cellStyle name="StmtTtl2 7 3" xfId="6081" xr:uid="{7ACA0E83-6CE1-4E66-9D75-4889DA25D09B}"/>
    <cellStyle name="StmtTtl2 7 3 2" xfId="6380" xr:uid="{8FAD62B1-7D18-4881-A6C5-32D77950A74D}"/>
    <cellStyle name="StmtTtl2 7 4" xfId="6378" xr:uid="{902D2933-E990-4A6F-AF19-BD5B72ABDCD4}"/>
    <cellStyle name="StmtTtl2 8" xfId="6082" xr:uid="{EE73744D-A482-4D9D-8119-4F4472571020}"/>
    <cellStyle name="StmtTtl2 8 2" xfId="6083" xr:uid="{DB848B3B-9929-473E-A595-FDAB122F16A4}"/>
    <cellStyle name="StmtTtl2 8 2 2" xfId="6382" xr:uid="{265CEEF4-2C61-4681-A89A-8557F03CCD41}"/>
    <cellStyle name="StmtTtl2 8 3" xfId="6084" xr:uid="{9935A154-CD4A-4A84-93B8-3710137FD335}"/>
    <cellStyle name="StmtTtl2 8 3 2" xfId="6383" xr:uid="{E2DE4104-0CAC-4127-AC6D-F3B5C0A0DD9D}"/>
    <cellStyle name="StmtTtl2 8 4" xfId="6381" xr:uid="{0ABD3A93-7B73-4D12-A171-E678AE5C6A14}"/>
    <cellStyle name="StmtTtl2 9" xfId="6085" xr:uid="{9FAB8946-3BB0-4255-8B84-326DEAC84586}"/>
    <cellStyle name="StmtTtl2 9 2" xfId="6086" xr:uid="{813CE0C7-90D7-4E40-BC91-DCC176C49D84}"/>
    <cellStyle name="StmtTtl2 9 2 2" xfId="6385" xr:uid="{1DEE550C-12D1-454B-8F4E-AF80898E0353}"/>
    <cellStyle name="StmtTtl2 9 3" xfId="6087" xr:uid="{C826BEF5-18B6-4839-A627-5DFB4AE5EA49}"/>
    <cellStyle name="StmtTtl2 9 3 2" xfId="6386" xr:uid="{3F41FF74-C99C-466F-806D-C6BDB98C9E01}"/>
    <cellStyle name="StmtTtl2 9 4" xfId="6384" xr:uid="{E2D876E2-87E6-440D-A260-C8FF5576936D}"/>
    <cellStyle name="STYL1 - Style1" xfId="6088" xr:uid="{AE981923-4497-4EE6-BD70-AAB19961B3A0}"/>
    <cellStyle name="Style 1" xfId="6089" xr:uid="{8AA60BE9-3254-4928-8AEA-162D03A318CA}"/>
    <cellStyle name="Style 1 2" xfId="6090" xr:uid="{5F910541-7A5C-466C-9F26-F73B17E70E6D}"/>
    <cellStyle name="Style 1 2 2" xfId="6091" xr:uid="{C711B3DF-18F0-4D28-B5A7-ACBF12F97410}"/>
    <cellStyle name="Style 1 3" xfId="6092" xr:uid="{B5B3E8EF-E72A-4D6C-8347-94C8F63DFE83}"/>
    <cellStyle name="Style 1 4" xfId="6093" xr:uid="{D061EBFF-5AA3-48E6-BBAD-A5F270254917}"/>
    <cellStyle name="Style 1_3.01 Income Statement" xfId="6094" xr:uid="{810F179E-457D-4FA8-B102-23A362AE8CA7}"/>
    <cellStyle name="Subtotal" xfId="6095" xr:uid="{EBB79AF0-55E1-4CB4-A5DE-B45DB398C891}"/>
    <cellStyle name="Sub-total" xfId="6096" xr:uid="{EC1FC299-4DB5-48A9-9AB3-C1E2A4AA8A03}"/>
    <cellStyle name="Table (Normal)" xfId="312" xr:uid="{8294D2D2-64E6-4207-A860-EB902126FFF4}"/>
    <cellStyle name="Table (Normal) 2" xfId="389" xr:uid="{3611AED7-ABB5-4ABC-BDAE-57298D7EFC0F}"/>
    <cellStyle name="taples Plaza" xfId="6097" xr:uid="{C2A356BD-32FF-4E5E-835A-26E724C07D30}"/>
    <cellStyle name="Tickmark" xfId="6098" xr:uid="{500027D5-7E19-48C2-957D-693BA10E2579}"/>
    <cellStyle name="Title 2" xfId="50" xr:uid="{BBBC02DB-80F4-4D6D-9123-37313F555980}"/>
    <cellStyle name="Title 2 2" xfId="6099" xr:uid="{254D7217-6E64-423F-A28F-435D39A5EE11}"/>
    <cellStyle name="Title 3" xfId="6100" xr:uid="{8DA3AD79-2656-43F4-B33F-4265A0BBFB94}"/>
    <cellStyle name="Title 4" xfId="6101" xr:uid="{D376D976-2CBC-424C-A08D-D1B57ED71CF8}"/>
    <cellStyle name="Title 5" xfId="6102" xr:uid="{D76A89E7-80C3-471F-BBA6-C40D172AA1D5}"/>
    <cellStyle name="Title: Major" xfId="6103" xr:uid="{F608B33C-608E-4D32-BA47-C00B44FBDE9E}"/>
    <cellStyle name="Title: Minor" xfId="6104" xr:uid="{2476E96F-77F9-452D-84AC-56392DDC96FC}"/>
    <cellStyle name="Title: Worksheet" xfId="6105" xr:uid="{07036539-E39D-465C-A4B5-E007BB1CA2A9}"/>
    <cellStyle name="Total 10" xfId="6876" xr:uid="{E47E296B-0B3F-4A2E-9402-63208C49B72C}"/>
    <cellStyle name="Total 10 2" xfId="7423" xr:uid="{E7D21D76-4892-4583-B17D-EAE2465E3EA4}"/>
    <cellStyle name="Total 11" xfId="6882" xr:uid="{25C4CA9D-DBD8-4630-9950-6013FCFA56DF}"/>
    <cellStyle name="Total 11 2" xfId="7427" xr:uid="{2508944B-4BDE-4E25-95E0-B1DDA7AFBEC6}"/>
    <cellStyle name="Total 12" xfId="6889" xr:uid="{F4113514-9FF6-4081-B16C-6A35EA290C83}"/>
    <cellStyle name="Total 2" xfId="51" xr:uid="{B2A8EFCF-1F5F-4687-AE6E-E7E76A028A1C}"/>
    <cellStyle name="Total 2 2" xfId="6106" xr:uid="{6283B5E3-1916-46F7-9753-6269FA99B0DE}"/>
    <cellStyle name="Total 2 3" xfId="6578" xr:uid="{409B083A-C9AD-44D7-9E80-C2966601B013}"/>
    <cellStyle name="Total 2 3 2" xfId="7217" xr:uid="{3BEF3300-7F45-4C34-8842-BFA71E418D2B}"/>
    <cellStyle name="Total 2 4" xfId="6680" xr:uid="{5487E4B6-9884-4B31-95D4-79B7BB617406}"/>
    <cellStyle name="Total 2 4 2" xfId="7314" xr:uid="{040CB146-1FCB-4A0B-ABA5-87A91349D5F4}"/>
    <cellStyle name="Total 2 5" xfId="6733" xr:uid="{872DBD50-CCE7-4BF6-B836-1B0207776CFE}"/>
    <cellStyle name="Total 2 5 2" xfId="7359" xr:uid="{62451848-A2E6-41CE-BCD2-B38AE9A97D0E}"/>
    <cellStyle name="Total 2 6" xfId="6777" xr:uid="{5E47205D-5A76-4088-A929-0042FE44AE0A}"/>
    <cellStyle name="Total 2 6 2" xfId="7395" xr:uid="{F9DF3ED2-959C-4C55-960D-62410633B089}"/>
    <cellStyle name="Total 2 7" xfId="6907" xr:uid="{80E0225F-8144-4D22-BA37-7FB4A4089C14}"/>
    <cellStyle name="Total 3" xfId="139" xr:uid="{8D8E8855-EE25-4B17-B112-51F8F2DF3C33}"/>
    <cellStyle name="Total 3 2" xfId="6107" xr:uid="{A7E72CD5-26BF-44BE-A32F-282211FB0662}"/>
    <cellStyle name="Total 3 3" xfId="6910" xr:uid="{7D816407-BD34-4503-A7B5-7AE28317EA4E}"/>
    <cellStyle name="Total 4" xfId="287" xr:uid="{8581C5D4-40D0-49DC-B8BF-0E475CD9EC9B}"/>
    <cellStyle name="Total 4 2" xfId="6108" xr:uid="{5F92940B-F075-4B8B-80D3-D9AEBC25BD96}"/>
    <cellStyle name="Total 4 3" xfId="6916" xr:uid="{8F743FC9-4C21-4905-A412-9A3D9FF98DA2}"/>
    <cellStyle name="Total 5" xfId="360" xr:uid="{70BE8C2E-81F0-418B-AEAD-8CA6BE3F00FD}"/>
    <cellStyle name="Total 5 2" xfId="6109" xr:uid="{FDEBE752-B98F-4AA7-80BE-B976F74AA4B3}"/>
    <cellStyle name="Total 5 2 2" xfId="6963" xr:uid="{5DA1BFA2-AA20-4696-B682-2F3227EE0C0C}"/>
    <cellStyle name="Total 5 3" xfId="6388" xr:uid="{D56680F5-9296-45B3-8567-97EB00BABA89}"/>
    <cellStyle name="Total 5 3 2" xfId="7091" xr:uid="{E07EEC3C-C1E2-4459-BF10-43E06AD6429C}"/>
    <cellStyle name="Total 5 4" xfId="6428" xr:uid="{75F81E45-904B-4537-8A89-1FE9A83EFB0E}"/>
    <cellStyle name="Total 5 4 2" xfId="7097" xr:uid="{E74084B2-3FCD-456A-959B-9CD7FC5061FC}"/>
    <cellStyle name="Total 5 5" xfId="6931" xr:uid="{22D07A1C-AE68-498F-B854-0A734E397655}"/>
    <cellStyle name="Total 6" xfId="358" xr:uid="{723EAE1C-3E96-4D61-9573-13957F85B642}"/>
    <cellStyle name="Total 6 2" xfId="6389" xr:uid="{6EBEB1E4-54AF-4737-9F2A-2B27C3C91C4C}"/>
    <cellStyle name="Total 6 2 2" xfId="7092" xr:uid="{0DC1D0DB-0D06-4ACB-AF00-C9C7AC18D7EE}"/>
    <cellStyle name="Total 6 3" xfId="6429" xr:uid="{D6A95F68-CE5A-4C79-9884-A20DCA5172F2}"/>
    <cellStyle name="Total 6 3 2" xfId="7098" xr:uid="{758E1CFD-FA0F-43DA-8C81-2C1BDE376EB7}"/>
    <cellStyle name="Total 6 4" xfId="6930" xr:uid="{9A5E7D3A-48CB-4E1B-A240-8568FD289F52}"/>
    <cellStyle name="Total 7" xfId="4943" xr:uid="{18E596AD-8F87-4880-8883-161B6DF693FC}"/>
    <cellStyle name="Total 7 2" xfId="6951" xr:uid="{EEEAFE68-CF22-4D3F-B778-F81605BDA3A9}"/>
    <cellStyle name="Total 8" xfId="6395" xr:uid="{FB8F23AB-ACCA-41B9-8CA2-1B0D4CB4AA08}"/>
    <cellStyle name="Total 8 2" xfId="7096" xr:uid="{D48C533E-15EA-4E3D-91FB-28CE0E953078}"/>
    <cellStyle name="Total 9" xfId="6782" xr:uid="{EAD3E47C-5D65-4EBD-A518-39E24FDFBEE8}"/>
    <cellStyle name="Total 9 2" xfId="7396" xr:uid="{424CC92B-C937-4CD2-98A3-493ADEA6EA4A}"/>
    <cellStyle name="Total4 - Style4" xfId="6110" xr:uid="{ADFF3E0A-8EA5-4F59-9DDB-D1C1055CA3B6}"/>
    <cellStyle name="Warning Text 2" xfId="52" xr:uid="{31A6545D-D293-48C2-921F-33DFF0A285C0}"/>
    <cellStyle name="Warning Text 2 2" xfId="6111" xr:uid="{B9B1D43A-EC4F-4FBA-BE91-0806CD0B5587}"/>
    <cellStyle name="Warning Text 3" xfId="6112" xr:uid="{7E9E561A-B0B9-4C7C-B5F3-EFBED6981484}"/>
    <cellStyle name="Warning Text 4" xfId="6113" xr:uid="{7CE98849-D96F-4B89-ADA8-72BD5AB0F446}"/>
    <cellStyle name="Warning Text 5" xfId="6114" xr:uid="{123835D2-322C-4BDA-A28F-020E010E91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'925% MDE (2)'!$H$1</c:f>
              <c:strCache>
                <c:ptCount val="1"/>
                <c:pt idx="0">
                  <c:v>y height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'925% MDE (2)'!$G$2:$G$29</c:f>
              <c:numCache>
                <c:formatCode>0.00%</c:formatCode>
                <c:ptCount val="28"/>
                <c:pt idx="0">
                  <c:v>9.0375020848066799E-4</c:v>
                </c:pt>
                <c:pt idx="1">
                  <c:v>1.0027827766694454E-3</c:v>
                </c:pt>
                <c:pt idx="2">
                  <c:v>1.2446279062632943E-3</c:v>
                </c:pt>
                <c:pt idx="3">
                  <c:v>1.3318400119423225E-3</c:v>
                </c:pt>
                <c:pt idx="4">
                  <c:v>1.3759084902101265E-3</c:v>
                </c:pt>
                <c:pt idx="5">
                  <c:v>1.4631444220092932E-3</c:v>
                </c:pt>
                <c:pt idx="6">
                  <c:v>1.5176629488088227E-3</c:v>
                </c:pt>
                <c:pt idx="7">
                  <c:v>1.5700221270230953E-3</c:v>
                </c:pt>
                <c:pt idx="8">
                  <c:v>1.620091553512981E-3</c:v>
                </c:pt>
                <c:pt idx="9">
                  <c:v>1.6504821028325344E-3</c:v>
                </c:pt>
                <c:pt idx="10">
                  <c:v>1.6914609885859708E-3</c:v>
                </c:pt>
                <c:pt idx="11">
                  <c:v>1.7600548788608927E-3</c:v>
                </c:pt>
                <c:pt idx="12">
                  <c:v>1.8881017369534135E-3</c:v>
                </c:pt>
                <c:pt idx="13">
                  <c:v>1.9700925385827935E-3</c:v>
                </c:pt>
                <c:pt idx="14">
                  <c:v>2.5771757270696269E-3</c:v>
                </c:pt>
                <c:pt idx="15">
                  <c:v>2.6711552237899589E-3</c:v>
                </c:pt>
                <c:pt idx="16">
                  <c:v>2.6768315797228289E-3</c:v>
                </c:pt>
                <c:pt idx="17">
                  <c:v>2.9181553033705513E-3</c:v>
                </c:pt>
                <c:pt idx="18">
                  <c:v>3.0799908857428821E-3</c:v>
                </c:pt>
                <c:pt idx="19">
                  <c:v>3.1385063994843767E-3</c:v>
                </c:pt>
                <c:pt idx="20">
                  <c:v>3.1672483874806111E-3</c:v>
                </c:pt>
                <c:pt idx="21">
                  <c:v>3.2705197759967347E-3</c:v>
                </c:pt>
                <c:pt idx="22">
                  <c:v>3.3278197040338964E-3</c:v>
                </c:pt>
                <c:pt idx="23">
                  <c:v>3.394434524063569E-3</c:v>
                </c:pt>
                <c:pt idx="24">
                  <c:v>4.3095365232522637E-3</c:v>
                </c:pt>
                <c:pt idx="25">
                  <c:v>5.3557860896289861E-3</c:v>
                </c:pt>
                <c:pt idx="26">
                  <c:v>5.5908769092422256E-3</c:v>
                </c:pt>
                <c:pt idx="27">
                  <c:v>7.9023911988098071E-3</c:v>
                </c:pt>
              </c:numCache>
            </c:numRef>
          </c:xVal>
          <c:yVal>
            <c:numRef>
              <c:f>'925% MDE (2)'!$H$2:$H$29</c:f>
              <c:numCache>
                <c:formatCode>_(* #,##0.00_);_(* \(#,##0.00\);_(* "-"??_);_(@_)</c:formatCode>
                <c:ptCount val="28"/>
                <c:pt idx="0">
                  <c:v>136.69534782944675</c:v>
                </c:pt>
                <c:pt idx="1">
                  <c:v>146.12602005977885</c:v>
                </c:pt>
                <c:pt idx="2">
                  <c:v>169.20052573869543</c:v>
                </c:pt>
                <c:pt idx="3">
                  <c:v>177.3772801501255</c:v>
                </c:pt>
                <c:pt idx="4">
                  <c:v>181.45034964919725</c:v>
                </c:pt>
                <c:pt idx="5">
                  <c:v>189.36156437430847</c:v>
                </c:pt>
                <c:pt idx="6">
                  <c:v>194.18284143810388</c:v>
                </c:pt>
                <c:pt idx="7">
                  <c:v>198.70859664208811</c:v>
                </c:pt>
                <c:pt idx="8">
                  <c:v>202.92909232299991</c:v>
                </c:pt>
                <c:pt idx="9">
                  <c:v>205.43500559434014</c:v>
                </c:pt>
                <c:pt idx="10">
                  <c:v>208.74227042147689</c:v>
                </c:pt>
                <c:pt idx="11">
                  <c:v>214.07931437079355</c:v>
                </c:pt>
                <c:pt idx="12">
                  <c:v>223.29506135824278</c:v>
                </c:pt>
                <c:pt idx="13">
                  <c:v>228.6232307635932</c:v>
                </c:pt>
                <c:pt idx="14">
                  <c:v>250.61803798180739</c:v>
                </c:pt>
                <c:pt idx="15">
                  <c:v>250.91566234770286</c:v>
                </c:pt>
                <c:pt idx="16">
                  <c:v>250.90557310716301</c:v>
                </c:pt>
                <c:pt idx="17">
                  <c:v>247.5410458124592</c:v>
                </c:pt>
                <c:pt idx="18">
                  <c:v>242.16439596100383</c:v>
                </c:pt>
                <c:pt idx="19">
                  <c:v>239.6372381511398</c:v>
                </c:pt>
                <c:pt idx="20">
                  <c:v>238.28736740561078</c:v>
                </c:pt>
                <c:pt idx="21">
                  <c:v>232.87080859681618</c:v>
                </c:pt>
                <c:pt idx="22">
                  <c:v>229.50066555406994</c:v>
                </c:pt>
                <c:pt idx="23">
                  <c:v>225.27578674220322</c:v>
                </c:pt>
                <c:pt idx="24">
                  <c:v>146.11223460500796</c:v>
                </c:pt>
                <c:pt idx="25">
                  <c:v>59.35055918519781</c:v>
                </c:pt>
                <c:pt idx="26">
                  <c:v>45.669993287751431</c:v>
                </c:pt>
                <c:pt idx="27">
                  <c:v>1.0840956661625512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6D1-408B-A6FF-307847F53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7136960"/>
        <c:axId val="867134080"/>
      </c:scatterChart>
      <c:valAx>
        <c:axId val="867136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7134080"/>
        <c:crosses val="autoZero"/>
        <c:crossBetween val="midCat"/>
      </c:valAx>
      <c:valAx>
        <c:axId val="867134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7136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'925% Chart'!$H$1</c:f>
              <c:strCache>
                <c:ptCount val="1"/>
                <c:pt idx="0">
                  <c:v>y height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'925% Chart'!$G$2:$G$58</c:f>
              <c:numCache>
                <c:formatCode>0.00%</c:formatCode>
                <c:ptCount val="57"/>
                <c:pt idx="0">
                  <c:v>1.6749894259183114E-4</c:v>
                </c:pt>
                <c:pt idx="1">
                  <c:v>1.001310932580056E-3</c:v>
                </c:pt>
                <c:pt idx="2">
                  <c:v>1.0765061753506239E-3</c:v>
                </c:pt>
                <c:pt idx="3">
                  <c:v>2.3950040857271529E-3</c:v>
                </c:pt>
                <c:pt idx="4">
                  <c:v>4.0848918474739211E-3</c:v>
                </c:pt>
                <c:pt idx="5">
                  <c:v>4.9560043937060365E-3</c:v>
                </c:pt>
                <c:pt idx="6">
                  <c:v>1.252368744120386E-3</c:v>
                </c:pt>
                <c:pt idx="7">
                  <c:v>1.7951319166878081E-3</c:v>
                </c:pt>
                <c:pt idx="8">
                  <c:v>2.0640901487832906E-3</c:v>
                </c:pt>
                <c:pt idx="9">
                  <c:v>3.4482590779879741E-3</c:v>
                </c:pt>
                <c:pt idx="10">
                  <c:v>4.6318708439822033E-3</c:v>
                </c:pt>
                <c:pt idx="11">
                  <c:v>9.8999094550571631E-4</c:v>
                </c:pt>
                <c:pt idx="12">
                  <c:v>1.1342254636874005E-3</c:v>
                </c:pt>
                <c:pt idx="13">
                  <c:v>1.3847615681137318E-3</c:v>
                </c:pt>
                <c:pt idx="14">
                  <c:v>1.6103397929997105E-3</c:v>
                </c:pt>
                <c:pt idx="15">
                  <c:v>3.0426245635827966E-3</c:v>
                </c:pt>
                <c:pt idx="16">
                  <c:v>4.2253971746154103E-3</c:v>
                </c:pt>
                <c:pt idx="17">
                  <c:v>8.2912171790678149E-4</c:v>
                </c:pt>
                <c:pt idx="18">
                  <c:v>1.1259041374369618E-3</c:v>
                </c:pt>
                <c:pt idx="19">
                  <c:v>1.2803265304699957E-3</c:v>
                </c:pt>
                <c:pt idx="20">
                  <c:v>1.625331058927818E-3</c:v>
                </c:pt>
                <c:pt idx="21">
                  <c:v>3.5808873344410005E-3</c:v>
                </c:pt>
                <c:pt idx="22">
                  <c:v>3.8819965168268725E-3</c:v>
                </c:pt>
                <c:pt idx="23">
                  <c:v>8.8844485800182189E-4</c:v>
                </c:pt>
                <c:pt idx="24">
                  <c:v>1.0882129907347476E-3</c:v>
                </c:pt>
                <c:pt idx="25">
                  <c:v>1.6251246590012179E-3</c:v>
                </c:pt>
                <c:pt idx="26">
                  <c:v>2.7814985283764783E-3</c:v>
                </c:pt>
                <c:pt idx="27">
                  <c:v>2.9258524160436774E-3</c:v>
                </c:pt>
                <c:pt idx="28">
                  <c:v>4.7994821698116108E-3</c:v>
                </c:pt>
                <c:pt idx="29">
                  <c:v>9.0375020848066799E-4</c:v>
                </c:pt>
                <c:pt idx="30">
                  <c:v>1.3318400119423225E-3</c:v>
                </c:pt>
                <c:pt idx="31">
                  <c:v>1.620091553512981E-3</c:v>
                </c:pt>
                <c:pt idx="32">
                  <c:v>3.0799908857428821E-3</c:v>
                </c:pt>
                <c:pt idx="33">
                  <c:v>3.1385063994843767E-3</c:v>
                </c:pt>
                <c:pt idx="34">
                  <c:v>3.2705197759967347E-3</c:v>
                </c:pt>
                <c:pt idx="35">
                  <c:v>1.0027827766694454E-3</c:v>
                </c:pt>
                <c:pt idx="36">
                  <c:v>1.6914609885859708E-3</c:v>
                </c:pt>
                <c:pt idx="37">
                  <c:v>1.8881017369534135E-3</c:v>
                </c:pt>
                <c:pt idx="38">
                  <c:v>2.5771757270696269E-3</c:v>
                </c:pt>
                <c:pt idx="39">
                  <c:v>2.6768315797228289E-3</c:v>
                </c:pt>
                <c:pt idx="40">
                  <c:v>3.3278197040338964E-3</c:v>
                </c:pt>
                <c:pt idx="41">
                  <c:v>1.3759084902101265E-3</c:v>
                </c:pt>
                <c:pt idx="42">
                  <c:v>1.6504821028325344E-3</c:v>
                </c:pt>
                <c:pt idx="43">
                  <c:v>1.7600548788608927E-3</c:v>
                </c:pt>
                <c:pt idx="44">
                  <c:v>2.6711552237899589E-3</c:v>
                </c:pt>
                <c:pt idx="45">
                  <c:v>3.1672483874806111E-3</c:v>
                </c:pt>
                <c:pt idx="46">
                  <c:v>1.5176629488088227E-3</c:v>
                </c:pt>
                <c:pt idx="47">
                  <c:v>1.5700221270230953E-3</c:v>
                </c:pt>
                <c:pt idx="48">
                  <c:v>2.9181553033705513E-3</c:v>
                </c:pt>
                <c:pt idx="49">
                  <c:v>3.394434524063569E-3</c:v>
                </c:pt>
                <c:pt idx="50">
                  <c:v>4.3095365232522637E-3</c:v>
                </c:pt>
                <c:pt idx="51">
                  <c:v>5.5908769092422256E-3</c:v>
                </c:pt>
                <c:pt idx="52">
                  <c:v>1.2446279062632943E-3</c:v>
                </c:pt>
                <c:pt idx="53">
                  <c:v>1.4631444220092932E-3</c:v>
                </c:pt>
                <c:pt idx="54">
                  <c:v>1.9700925385827935E-3</c:v>
                </c:pt>
                <c:pt idx="55">
                  <c:v>5.3557860896289861E-3</c:v>
                </c:pt>
                <c:pt idx="56">
                  <c:v>7.9023911988098071E-3</c:v>
                </c:pt>
              </c:numCache>
            </c:numRef>
          </c:xVal>
          <c:yVal>
            <c:numRef>
              <c:f>'925% Chart'!$H$2:$H$58</c:f>
              <c:numCache>
                <c:formatCode>_(* #,##0.00_);_(* \(#,##0.00\);_(* "-"??_);_(@_)</c:formatCode>
                <c:ptCount val="57"/>
                <c:pt idx="0">
                  <c:v>82.57579188380565</c:v>
                </c:pt>
                <c:pt idx="1">
                  <c:v>166.08231567233753</c:v>
                </c:pt>
                <c:pt idx="2">
                  <c:v>174.20053455265284</c:v>
                </c:pt>
                <c:pt idx="3">
                  <c:v>266.63401050044848</c:v>
                </c:pt>
                <c:pt idx="4">
                  <c:v>147.52781925298279</c:v>
                </c:pt>
                <c:pt idx="5">
                  <c:v>66.008719179716707</c:v>
                </c:pt>
                <c:pt idx="6">
                  <c:v>192.85569495623741</c:v>
                </c:pt>
                <c:pt idx="7">
                  <c:v>241.93279325587008</c:v>
                </c:pt>
                <c:pt idx="8">
                  <c:v>257.79404080445408</c:v>
                </c:pt>
                <c:pt idx="9">
                  <c:v>214.22164339650388</c:v>
                </c:pt>
                <c:pt idx="10">
                  <c:v>92.638132130788037</c:v>
                </c:pt>
                <c:pt idx="11">
                  <c:v>164.85726818458144</c:v>
                </c:pt>
                <c:pt idx="12">
                  <c:v>180.39032190989752</c:v>
                </c:pt>
                <c:pt idx="13">
                  <c:v>206.31406539789288</c:v>
                </c:pt>
                <c:pt idx="14">
                  <c:v>227.29995203321064</c:v>
                </c:pt>
                <c:pt idx="15">
                  <c:v>247.1699986259332</c:v>
                </c:pt>
                <c:pt idx="16">
                  <c:v>132.59064709600645</c:v>
                </c:pt>
                <c:pt idx="17">
                  <c:v>147.47683433954188</c:v>
                </c:pt>
                <c:pt idx="18">
                  <c:v>179.50106658137088</c:v>
                </c:pt>
                <c:pt idx="19">
                  <c:v>195.75045236837983</c:v>
                </c:pt>
                <c:pt idx="20">
                  <c:v>228.58345875593119</c:v>
                </c:pt>
                <c:pt idx="21">
                  <c:v>201.19241299156977</c:v>
                </c:pt>
                <c:pt idx="22">
                  <c:v>169.45370692751703</c:v>
                </c:pt>
                <c:pt idx="23">
                  <c:v>153.86917896951633</c:v>
                </c:pt>
                <c:pt idx="24">
                  <c:v>175.45970092351533</c:v>
                </c:pt>
                <c:pt idx="25">
                  <c:v>228.56589436086028</c:v>
                </c:pt>
                <c:pt idx="26">
                  <c:v>260.66080673713157</c:v>
                </c:pt>
                <c:pt idx="27">
                  <c:v>254.07077625098424</c:v>
                </c:pt>
                <c:pt idx="28">
                  <c:v>78.203634798306226</c:v>
                </c:pt>
                <c:pt idx="29">
                  <c:v>155.52314319387111</c:v>
                </c:pt>
                <c:pt idx="30">
                  <c:v>201.01423798311038</c:v>
                </c:pt>
                <c:pt idx="31">
                  <c:v>228.13665435179303</c:v>
                </c:pt>
                <c:pt idx="32">
                  <c:v>244.68611504887767</c:v>
                </c:pt>
                <c:pt idx="33">
                  <c:v>240.54427898443492</c:v>
                </c:pt>
                <c:pt idx="34">
                  <c:v>230.15695845914107</c:v>
                </c:pt>
                <c:pt idx="35">
                  <c:v>166.2415654916237</c:v>
                </c:pt>
                <c:pt idx="36">
                  <c:v>234.05127628059032</c:v>
                </c:pt>
                <c:pt idx="37">
                  <c:v>248.20891706237646</c:v>
                </c:pt>
                <c:pt idx="38">
                  <c:v>266.00778157192605</c:v>
                </c:pt>
                <c:pt idx="39">
                  <c:v>264.00168191341697</c:v>
                </c:pt>
                <c:pt idx="40">
                  <c:v>225.24181040419674</c:v>
                </c:pt>
                <c:pt idx="41">
                  <c:v>205.43577153094466</c:v>
                </c:pt>
                <c:pt idx="42">
                  <c:v>230.70099704867911</c:v>
                </c:pt>
                <c:pt idx="43">
                  <c:v>239.36563439779565</c:v>
                </c:pt>
                <c:pt idx="44">
                  <c:v>264.14706619664179</c:v>
                </c:pt>
                <c:pt idx="45">
                  <c:v>238.40180919229869</c:v>
                </c:pt>
                <c:pt idx="46">
                  <c:v>219.03415209389189</c:v>
                </c:pt>
                <c:pt idx="47">
                  <c:v>223.77204716034427</c:v>
                </c:pt>
                <c:pt idx="48">
                  <c:v>254.4778026173577</c:v>
                </c:pt>
                <c:pt idx="49">
                  <c:v>219.2541326858549</c:v>
                </c:pt>
                <c:pt idx="50">
                  <c:v>123.85505565016518</c:v>
                </c:pt>
                <c:pt idx="51">
                  <c:v>29.658357441581852</c:v>
                </c:pt>
                <c:pt idx="52">
                  <c:v>192.04992640406402</c:v>
                </c:pt>
                <c:pt idx="53">
                  <c:v>213.9283635771132</c:v>
                </c:pt>
                <c:pt idx="54">
                  <c:v>253.06532824650577</c:v>
                </c:pt>
                <c:pt idx="55">
                  <c:v>40.732424589627939</c:v>
                </c:pt>
                <c:pt idx="56">
                  <c:v>0.3510195357751752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350-4EDD-B7C2-460824FBD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7136960"/>
        <c:axId val="867134080"/>
      </c:scatterChart>
      <c:valAx>
        <c:axId val="867136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7134080"/>
        <c:crosses val="autoZero"/>
        <c:crossBetween val="midCat"/>
      </c:valAx>
      <c:valAx>
        <c:axId val="867134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7136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'925% Chart'!$H$1</c:f>
              <c:strCache>
                <c:ptCount val="1"/>
                <c:pt idx="0">
                  <c:v>y height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'925% Chart'!$G$2:$G$58</c:f>
              <c:numCache>
                <c:formatCode>0.00%</c:formatCode>
                <c:ptCount val="57"/>
                <c:pt idx="0">
                  <c:v>1.6749894259183114E-4</c:v>
                </c:pt>
                <c:pt idx="1">
                  <c:v>1.001310932580056E-3</c:v>
                </c:pt>
                <c:pt idx="2">
                  <c:v>1.0765061753506239E-3</c:v>
                </c:pt>
                <c:pt idx="3">
                  <c:v>2.3950040857271529E-3</c:v>
                </c:pt>
                <c:pt idx="4">
                  <c:v>4.0848918474739211E-3</c:v>
                </c:pt>
                <c:pt idx="5">
                  <c:v>4.9560043937060365E-3</c:v>
                </c:pt>
                <c:pt idx="6">
                  <c:v>1.252368744120386E-3</c:v>
                </c:pt>
                <c:pt idx="7">
                  <c:v>1.7951319166878081E-3</c:v>
                </c:pt>
                <c:pt idx="8">
                  <c:v>2.0640901487832906E-3</c:v>
                </c:pt>
                <c:pt idx="9">
                  <c:v>3.4482590779879741E-3</c:v>
                </c:pt>
                <c:pt idx="10">
                  <c:v>4.6318708439822033E-3</c:v>
                </c:pt>
                <c:pt idx="11">
                  <c:v>9.8999094550571631E-4</c:v>
                </c:pt>
                <c:pt idx="12">
                  <c:v>1.1342254636874005E-3</c:v>
                </c:pt>
                <c:pt idx="13">
                  <c:v>1.3847615681137318E-3</c:v>
                </c:pt>
                <c:pt idx="14">
                  <c:v>1.6103397929997105E-3</c:v>
                </c:pt>
                <c:pt idx="15">
                  <c:v>3.0426245635827966E-3</c:v>
                </c:pt>
                <c:pt idx="16">
                  <c:v>4.2253971746154103E-3</c:v>
                </c:pt>
                <c:pt idx="17">
                  <c:v>8.2912171790678149E-4</c:v>
                </c:pt>
                <c:pt idx="18">
                  <c:v>1.1259041374369618E-3</c:v>
                </c:pt>
                <c:pt idx="19">
                  <c:v>1.2803265304699957E-3</c:v>
                </c:pt>
                <c:pt idx="20">
                  <c:v>1.625331058927818E-3</c:v>
                </c:pt>
                <c:pt idx="21">
                  <c:v>3.5808873344410005E-3</c:v>
                </c:pt>
                <c:pt idx="22">
                  <c:v>3.8819965168268725E-3</c:v>
                </c:pt>
                <c:pt idx="23">
                  <c:v>8.8844485800182189E-4</c:v>
                </c:pt>
                <c:pt idx="24">
                  <c:v>1.0882129907347476E-3</c:v>
                </c:pt>
                <c:pt idx="25">
                  <c:v>1.6251246590012179E-3</c:v>
                </c:pt>
                <c:pt idx="26">
                  <c:v>2.7814985283764783E-3</c:v>
                </c:pt>
                <c:pt idx="27">
                  <c:v>2.9258524160436774E-3</c:v>
                </c:pt>
                <c:pt idx="28">
                  <c:v>4.7994821698116108E-3</c:v>
                </c:pt>
                <c:pt idx="29">
                  <c:v>9.0375020848066799E-4</c:v>
                </c:pt>
                <c:pt idx="30">
                  <c:v>1.3318400119423225E-3</c:v>
                </c:pt>
                <c:pt idx="31">
                  <c:v>1.620091553512981E-3</c:v>
                </c:pt>
                <c:pt idx="32">
                  <c:v>3.0799908857428821E-3</c:v>
                </c:pt>
                <c:pt idx="33">
                  <c:v>3.1385063994843767E-3</c:v>
                </c:pt>
                <c:pt idx="34">
                  <c:v>3.2705197759967347E-3</c:v>
                </c:pt>
                <c:pt idx="35">
                  <c:v>1.0027827766694454E-3</c:v>
                </c:pt>
                <c:pt idx="36">
                  <c:v>1.6914609885859708E-3</c:v>
                </c:pt>
                <c:pt idx="37">
                  <c:v>1.8881017369534135E-3</c:v>
                </c:pt>
                <c:pt idx="38">
                  <c:v>2.5771757270696269E-3</c:v>
                </c:pt>
                <c:pt idx="39">
                  <c:v>2.6768315797228289E-3</c:v>
                </c:pt>
                <c:pt idx="40">
                  <c:v>3.3278197040338964E-3</c:v>
                </c:pt>
                <c:pt idx="41">
                  <c:v>1.3759084902101265E-3</c:v>
                </c:pt>
                <c:pt idx="42">
                  <c:v>1.6504821028325344E-3</c:v>
                </c:pt>
                <c:pt idx="43">
                  <c:v>1.7600548788608927E-3</c:v>
                </c:pt>
                <c:pt idx="44">
                  <c:v>2.6711552237899589E-3</c:v>
                </c:pt>
                <c:pt idx="45">
                  <c:v>3.1672483874806111E-3</c:v>
                </c:pt>
                <c:pt idx="46">
                  <c:v>1.5176629488088227E-3</c:v>
                </c:pt>
                <c:pt idx="47">
                  <c:v>1.5700221270230953E-3</c:v>
                </c:pt>
                <c:pt idx="48">
                  <c:v>2.9181553033705513E-3</c:v>
                </c:pt>
                <c:pt idx="49">
                  <c:v>3.394434524063569E-3</c:v>
                </c:pt>
                <c:pt idx="50">
                  <c:v>4.3095365232522637E-3</c:v>
                </c:pt>
                <c:pt idx="51">
                  <c:v>5.5908769092422256E-3</c:v>
                </c:pt>
                <c:pt idx="52">
                  <c:v>1.2446279062632943E-3</c:v>
                </c:pt>
                <c:pt idx="53">
                  <c:v>1.4631444220092932E-3</c:v>
                </c:pt>
                <c:pt idx="54">
                  <c:v>1.9700925385827935E-3</c:v>
                </c:pt>
                <c:pt idx="55">
                  <c:v>5.3557860896289861E-3</c:v>
                </c:pt>
                <c:pt idx="56">
                  <c:v>7.9023911988098071E-3</c:v>
                </c:pt>
              </c:numCache>
            </c:numRef>
          </c:xVal>
          <c:yVal>
            <c:numRef>
              <c:f>'925% Chart'!$H$2:$H$58</c:f>
              <c:numCache>
                <c:formatCode>_(* #,##0.00_);_(* \(#,##0.00\);_(* "-"??_);_(@_)</c:formatCode>
                <c:ptCount val="57"/>
                <c:pt idx="0">
                  <c:v>82.57579188380565</c:v>
                </c:pt>
                <c:pt idx="1">
                  <c:v>166.08231567233753</c:v>
                </c:pt>
                <c:pt idx="2">
                  <c:v>174.20053455265284</c:v>
                </c:pt>
                <c:pt idx="3">
                  <c:v>266.63401050044848</c:v>
                </c:pt>
                <c:pt idx="4">
                  <c:v>147.52781925298279</c:v>
                </c:pt>
                <c:pt idx="5">
                  <c:v>66.008719179716707</c:v>
                </c:pt>
                <c:pt idx="6">
                  <c:v>192.85569495623741</c:v>
                </c:pt>
                <c:pt idx="7">
                  <c:v>241.93279325587008</c:v>
                </c:pt>
                <c:pt idx="8">
                  <c:v>257.79404080445408</c:v>
                </c:pt>
                <c:pt idx="9">
                  <c:v>214.22164339650388</c:v>
                </c:pt>
                <c:pt idx="10">
                  <c:v>92.638132130788037</c:v>
                </c:pt>
                <c:pt idx="11">
                  <c:v>164.85726818458144</c:v>
                </c:pt>
                <c:pt idx="12">
                  <c:v>180.39032190989752</c:v>
                </c:pt>
                <c:pt idx="13">
                  <c:v>206.31406539789288</c:v>
                </c:pt>
                <c:pt idx="14">
                  <c:v>227.29995203321064</c:v>
                </c:pt>
                <c:pt idx="15">
                  <c:v>247.1699986259332</c:v>
                </c:pt>
                <c:pt idx="16">
                  <c:v>132.59064709600645</c:v>
                </c:pt>
                <c:pt idx="17">
                  <c:v>147.47683433954188</c:v>
                </c:pt>
                <c:pt idx="18">
                  <c:v>179.50106658137088</c:v>
                </c:pt>
                <c:pt idx="19">
                  <c:v>195.75045236837983</c:v>
                </c:pt>
                <c:pt idx="20">
                  <c:v>228.58345875593119</c:v>
                </c:pt>
                <c:pt idx="21">
                  <c:v>201.19241299156977</c:v>
                </c:pt>
                <c:pt idx="22">
                  <c:v>169.45370692751703</c:v>
                </c:pt>
                <c:pt idx="23">
                  <c:v>153.86917896951633</c:v>
                </c:pt>
                <c:pt idx="24">
                  <c:v>175.45970092351533</c:v>
                </c:pt>
                <c:pt idx="25">
                  <c:v>228.56589436086028</c:v>
                </c:pt>
                <c:pt idx="26">
                  <c:v>260.66080673713157</c:v>
                </c:pt>
                <c:pt idx="27">
                  <c:v>254.07077625098424</c:v>
                </c:pt>
                <c:pt idx="28">
                  <c:v>78.203634798306226</c:v>
                </c:pt>
                <c:pt idx="29">
                  <c:v>155.52314319387111</c:v>
                </c:pt>
                <c:pt idx="30">
                  <c:v>201.01423798311038</c:v>
                </c:pt>
                <c:pt idx="31">
                  <c:v>228.13665435179303</c:v>
                </c:pt>
                <c:pt idx="32">
                  <c:v>244.68611504887767</c:v>
                </c:pt>
                <c:pt idx="33">
                  <c:v>240.54427898443492</c:v>
                </c:pt>
                <c:pt idx="34">
                  <c:v>230.15695845914107</c:v>
                </c:pt>
                <c:pt idx="35">
                  <c:v>166.2415654916237</c:v>
                </c:pt>
                <c:pt idx="36">
                  <c:v>234.05127628059032</c:v>
                </c:pt>
                <c:pt idx="37">
                  <c:v>248.20891706237646</c:v>
                </c:pt>
                <c:pt idx="38">
                  <c:v>266.00778157192605</c:v>
                </c:pt>
                <c:pt idx="39">
                  <c:v>264.00168191341697</c:v>
                </c:pt>
                <c:pt idx="40">
                  <c:v>225.24181040419674</c:v>
                </c:pt>
                <c:pt idx="41">
                  <c:v>205.43577153094466</c:v>
                </c:pt>
                <c:pt idx="42">
                  <c:v>230.70099704867911</c:v>
                </c:pt>
                <c:pt idx="43">
                  <c:v>239.36563439779565</c:v>
                </c:pt>
                <c:pt idx="44">
                  <c:v>264.14706619664179</c:v>
                </c:pt>
                <c:pt idx="45">
                  <c:v>238.40180919229869</c:v>
                </c:pt>
                <c:pt idx="46">
                  <c:v>219.03415209389189</c:v>
                </c:pt>
                <c:pt idx="47">
                  <c:v>223.77204716034427</c:v>
                </c:pt>
                <c:pt idx="48">
                  <c:v>254.4778026173577</c:v>
                </c:pt>
                <c:pt idx="49">
                  <c:v>219.2541326858549</c:v>
                </c:pt>
                <c:pt idx="50">
                  <c:v>123.85505565016518</c:v>
                </c:pt>
                <c:pt idx="51">
                  <c:v>29.658357441581852</c:v>
                </c:pt>
                <c:pt idx="52">
                  <c:v>192.04992640406402</c:v>
                </c:pt>
                <c:pt idx="53">
                  <c:v>213.9283635771132</c:v>
                </c:pt>
                <c:pt idx="54">
                  <c:v>253.06532824650577</c:v>
                </c:pt>
                <c:pt idx="55">
                  <c:v>40.732424589627939</c:v>
                </c:pt>
                <c:pt idx="56">
                  <c:v>0.3510195357751752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FEF-49E9-9B3F-223796F86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7136960"/>
        <c:axId val="867134080"/>
      </c:scatterChart>
      <c:valAx>
        <c:axId val="867136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7134080"/>
        <c:crosses val="autoZero"/>
        <c:crossBetween val="midCat"/>
      </c:valAx>
      <c:valAx>
        <c:axId val="867134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7136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% Trans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Pivot!$G$18:$G$27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2012</c:v>
                </c:pt>
                <c:pt idx="3">
                  <c:v>2014</c:v>
                </c:pt>
                <c:pt idx="4">
                  <c:v>2016</c:v>
                </c:pt>
                <c:pt idx="5">
                  <c:v>2018</c:v>
                </c:pt>
                <c:pt idx="6">
                  <c:v>2020</c:v>
                </c:pt>
                <c:pt idx="7">
                  <c:v>2022</c:v>
                </c:pt>
                <c:pt idx="8">
                  <c:v>2024</c:v>
                </c:pt>
                <c:pt idx="9">
                  <c:v>2026</c:v>
                </c:pt>
              </c:numCache>
            </c:numRef>
          </c:cat>
          <c:val>
            <c:numRef>
              <c:f>Pivot!$F$18:$F$27</c:f>
              <c:numCache>
                <c:formatCode>0.0%</c:formatCode>
                <c:ptCount val="10"/>
                <c:pt idx="0">
                  <c:v>0.12145369610042686</c:v>
                </c:pt>
                <c:pt idx="1">
                  <c:v>0.12039296614174659</c:v>
                </c:pt>
                <c:pt idx="2">
                  <c:v>0.11657787572493455</c:v>
                </c:pt>
                <c:pt idx="3">
                  <c:v>0.12990858653759538</c:v>
                </c:pt>
                <c:pt idx="4">
                  <c:v>0.13807000599775382</c:v>
                </c:pt>
                <c:pt idx="5">
                  <c:v>0.14838621608203806</c:v>
                </c:pt>
                <c:pt idx="6">
                  <c:v>0.15265114891900888</c:v>
                </c:pt>
                <c:pt idx="7">
                  <c:v>0.15750451905814947</c:v>
                </c:pt>
                <c:pt idx="8">
                  <c:v>0.16625207801518324</c:v>
                </c:pt>
                <c:pt idx="9">
                  <c:v>0.15542045454767214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5D-4EB2-859A-36BF6FEE0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8542560"/>
        <c:axId val="1288548320"/>
      </c:lineChart>
      <c:catAx>
        <c:axId val="1288542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8548320"/>
        <c:crosses val="autoZero"/>
        <c:auto val="1"/>
        <c:lblAlgn val="ctr"/>
        <c:lblOffset val="100"/>
        <c:noMultiLvlLbl val="0"/>
      </c:catAx>
      <c:valAx>
        <c:axId val="1288548320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8542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% Trans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Pivot!$G$18:$G$27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2012</c:v>
                </c:pt>
                <c:pt idx="3">
                  <c:v>2014</c:v>
                </c:pt>
                <c:pt idx="4">
                  <c:v>2016</c:v>
                </c:pt>
                <c:pt idx="5">
                  <c:v>2018</c:v>
                </c:pt>
                <c:pt idx="6">
                  <c:v>2020</c:v>
                </c:pt>
                <c:pt idx="7">
                  <c:v>2022</c:v>
                </c:pt>
                <c:pt idx="8">
                  <c:v>2024</c:v>
                </c:pt>
                <c:pt idx="9">
                  <c:v>2026</c:v>
                </c:pt>
              </c:numCache>
            </c:numRef>
          </c:cat>
          <c:val>
            <c:numRef>
              <c:f>Pivot!$F$18:$F$27</c:f>
              <c:numCache>
                <c:formatCode>0.0%</c:formatCode>
                <c:ptCount val="10"/>
                <c:pt idx="0">
                  <c:v>0.12145369610042686</c:v>
                </c:pt>
                <c:pt idx="1">
                  <c:v>0.12039296614174659</c:v>
                </c:pt>
                <c:pt idx="2">
                  <c:v>0.11657787572493455</c:v>
                </c:pt>
                <c:pt idx="3">
                  <c:v>0.12990858653759538</c:v>
                </c:pt>
                <c:pt idx="4">
                  <c:v>0.13807000599775382</c:v>
                </c:pt>
                <c:pt idx="5">
                  <c:v>0.14838621608203806</c:v>
                </c:pt>
                <c:pt idx="6">
                  <c:v>0.15265114891900888</c:v>
                </c:pt>
                <c:pt idx="7">
                  <c:v>0.15750451905814947</c:v>
                </c:pt>
                <c:pt idx="8">
                  <c:v>0.16625207801518324</c:v>
                </c:pt>
                <c:pt idx="9">
                  <c:v>0.15542045454767214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E2-45C4-A6DB-816706C80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8542560"/>
        <c:axId val="1288548320"/>
      </c:lineChart>
      <c:catAx>
        <c:axId val="1288542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8548320"/>
        <c:crosses val="autoZero"/>
        <c:auto val="1"/>
        <c:lblAlgn val="ctr"/>
        <c:lblOffset val="100"/>
        <c:noMultiLvlLbl val="0"/>
      </c:catAx>
      <c:valAx>
        <c:axId val="1288548320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8542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Percent Change in IOU's 925</a:t>
            </a:r>
          </a:p>
        </c:rich>
      </c:tx>
      <c:layout>
        <c:manualLayout>
          <c:xMode val="edge"/>
          <c:yMode val="edge"/>
          <c:x val="0.40964246656667919"/>
          <c:y val="2.11210764977768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'925 Visual'!$B$2</c:f>
              <c:strCache>
                <c:ptCount val="1"/>
                <c:pt idx="0">
                  <c:v>2015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'925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'925 Visual'!$B$3:$B$8</c:f>
              <c:numCache>
                <c:formatCode>0.0%</c:formatCode>
                <c:ptCount val="6"/>
                <c:pt idx="0">
                  <c:v>2.1281731873041662E-3</c:v>
                </c:pt>
                <c:pt idx="1">
                  <c:v>2.790906978850777E-3</c:v>
                </c:pt>
                <c:pt idx="2">
                  <c:v>3.4175707374009307E-3</c:v>
                </c:pt>
                <c:pt idx="3">
                  <c:v>1.094696183752762E-3</c:v>
                </c:pt>
                <c:pt idx="4">
                  <c:v>1.0825616173166257E-3</c:v>
                </c:pt>
                <c:pt idx="5">
                  <c:v>7.2393872355473905E-4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E0-4E2A-9EFA-4A4219A6AD91}"/>
            </c:ext>
          </c:extLst>
        </c:ser>
        <c:ser>
          <c:idx val="1"/>
          <c:order val="1"/>
          <c:tx>
            <c:strRef>
              <c:f>'925 Visual'!$C$2</c:f>
              <c:strCache>
                <c:ptCount val="1"/>
                <c:pt idx="0">
                  <c:v>2016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'925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'925 Visual'!$C$3:$C$8</c:f>
              <c:numCache>
                <c:formatCode>0.0%</c:formatCode>
                <c:ptCount val="6"/>
                <c:pt idx="0">
                  <c:v>2.1804033697931445E-3</c:v>
                </c:pt>
                <c:pt idx="1">
                  <c:v>2.5268044425876303E-3</c:v>
                </c:pt>
                <c:pt idx="2">
                  <c:v>3.8381975565860882E-3</c:v>
                </c:pt>
                <c:pt idx="3">
                  <c:v>7.2201294429625389E-4</c:v>
                </c:pt>
                <c:pt idx="4">
                  <c:v>9.6217934854244574E-4</c:v>
                </c:pt>
                <c:pt idx="5">
                  <c:v>8.5713212800869428E-4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E0-4E2A-9EFA-4A4219A6AD91}"/>
            </c:ext>
          </c:extLst>
        </c:ser>
        <c:ser>
          <c:idx val="2"/>
          <c:order val="2"/>
          <c:tx>
            <c:strRef>
              <c:f>'925 Visual'!$D$2</c:f>
              <c:strCache>
                <c:ptCount val="1"/>
                <c:pt idx="0">
                  <c:v>2017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'925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'925 Visual'!$D$3:$D$8</c:f>
              <c:numCache>
                <c:formatCode>0.0%</c:formatCode>
                <c:ptCount val="6"/>
                <c:pt idx="0">
                  <c:v>2.0998576464076593E-3</c:v>
                </c:pt>
                <c:pt idx="1">
                  <c:v>2.2667526414948827E-3</c:v>
                </c:pt>
                <c:pt idx="2">
                  <c:v>3.2800397925896352E-3</c:v>
                </c:pt>
                <c:pt idx="3">
                  <c:v>8.0423016353075325E-4</c:v>
                </c:pt>
                <c:pt idx="4">
                  <c:v>1.1453043278002262E-3</c:v>
                </c:pt>
                <c:pt idx="5">
                  <c:v>1.4440434941237648E-3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E0-4E2A-9EFA-4A4219A6AD91}"/>
            </c:ext>
          </c:extLst>
        </c:ser>
        <c:ser>
          <c:idx val="3"/>
          <c:order val="3"/>
          <c:tx>
            <c:strRef>
              <c:f>'925 Visual'!$E$2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'925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'925 Visual'!$E$3:$E$8</c:f>
              <c:numCache>
                <c:formatCode>0.0%</c:formatCode>
                <c:ptCount val="6"/>
                <c:pt idx="0">
                  <c:v>2.7148858894223624E-3</c:v>
                </c:pt>
                <c:pt idx="1">
                  <c:v>9.248381205918337E-4</c:v>
                </c:pt>
                <c:pt idx="3">
                  <c:v>1.8828726436235517E-3</c:v>
                </c:pt>
                <c:pt idx="4">
                  <c:v>1.0111003046157313E-3</c:v>
                </c:pt>
                <c:pt idx="5">
                  <c:v>1.0294468457099082E-3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E0-4E2A-9EFA-4A4219A6AD91}"/>
            </c:ext>
          </c:extLst>
        </c:ser>
        <c:ser>
          <c:idx val="4"/>
          <c:order val="4"/>
          <c:tx>
            <c:strRef>
              <c:f>'925 Visual'!$F$2</c:f>
              <c:strCache>
                <c:ptCount val="1"/>
                <c:pt idx="0">
                  <c:v> 2019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'925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'925 Visual'!$F$3:$F$8</c:f>
              <c:numCache>
                <c:formatCode>0.0%</c:formatCode>
                <c:ptCount val="6"/>
                <c:pt idx="0">
                  <c:v>2.3674173682673443E-3</c:v>
                </c:pt>
                <c:pt idx="1">
                  <c:v>2.3473661895669368E-3</c:v>
                </c:pt>
                <c:pt idx="2">
                  <c:v>4.7887446354349505E-3</c:v>
                </c:pt>
                <c:pt idx="3">
                  <c:v>1.1266818471528392E-3</c:v>
                </c:pt>
                <c:pt idx="4">
                  <c:v>1.1076034389363905E-3</c:v>
                </c:pt>
                <c:pt idx="5">
                  <c:v>2.9507686078927547E-3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6E0-4E2A-9EFA-4A4219A6AD91}"/>
            </c:ext>
          </c:extLst>
        </c:ser>
        <c:ser>
          <c:idx val="5"/>
          <c:order val="5"/>
          <c:tx>
            <c:strRef>
              <c:f>'925 Visual'!$G$2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'925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'925 Visual'!$G$3:$G$8</c:f>
              <c:numCache>
                <c:formatCode>0.0%</c:formatCode>
                <c:ptCount val="6"/>
                <c:pt idx="0">
                  <c:v>2.4376961461772982E-3</c:v>
                </c:pt>
                <c:pt idx="1">
                  <c:v>2.5203428176364755E-3</c:v>
                </c:pt>
                <c:pt idx="2">
                  <c:v>3.8631032768209239E-3</c:v>
                </c:pt>
                <c:pt idx="3">
                  <c:v>1.5415240146824303E-2</c:v>
                </c:pt>
                <c:pt idx="4">
                  <c:v>6.8666778233134865E-4</c:v>
                </c:pt>
                <c:pt idx="5">
                  <c:v>6.7140249332662866E-4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17-43BC-BE65-FEAE3EA3C57F}"/>
            </c:ext>
          </c:extLst>
        </c:ser>
        <c:ser>
          <c:idx val="6"/>
          <c:order val="6"/>
          <c:tx>
            <c:strRef>
              <c:f>'925 Visual'!$H$2</c:f>
              <c:strCache>
                <c:ptCount val="1"/>
                <c:pt idx="0">
                  <c:v> 2021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'925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'925 Visual'!$H$3:$H$8</c:f>
              <c:numCache>
                <c:formatCode>0.0%</c:formatCode>
                <c:ptCount val="6"/>
                <c:pt idx="0">
                  <c:v>3.9562695986457164E-3</c:v>
                </c:pt>
                <c:pt idx="1">
                  <c:v>2.4754973239803427E-3</c:v>
                </c:pt>
                <c:pt idx="2">
                  <c:v>3.7164544948436089E-3</c:v>
                </c:pt>
                <c:pt idx="3">
                  <c:v>1.126681919380346E-3</c:v>
                </c:pt>
                <c:pt idx="4">
                  <c:v>9.5147134793140261E-4</c:v>
                </c:pt>
                <c:pt idx="5">
                  <c:v>1.2036311124932059E-3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40-4EBD-8C1D-F87ACE012642}"/>
            </c:ext>
          </c:extLst>
        </c:ser>
        <c:ser>
          <c:idx val="7"/>
          <c:order val="7"/>
          <c:tx>
            <c:strRef>
              <c:f>'925 Visual'!$I$2</c:f>
              <c:strCache>
                <c:ptCount val="1"/>
                <c:pt idx="0">
                  <c:v>2022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'925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'925 Visual'!$I$3:$I$8</c:f>
              <c:numCache>
                <c:formatCode>0.0%</c:formatCode>
                <c:ptCount val="6"/>
                <c:pt idx="0">
                  <c:v>5.7514135333517433E-3</c:v>
                </c:pt>
                <c:pt idx="1">
                  <c:v>2.3393263158483371E-3</c:v>
                </c:pt>
                <c:pt idx="2">
                  <c:v>4.347530270637545E-3</c:v>
                </c:pt>
                <c:pt idx="3">
                  <c:v>2.0081052660692804E-3</c:v>
                </c:pt>
                <c:pt idx="4">
                  <c:v>5.233230872269074E-3</c:v>
                </c:pt>
                <c:pt idx="5">
                  <c:v>9.8566659206286754E-4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40-4EBD-8C1D-F87ACE012642}"/>
            </c:ext>
          </c:extLst>
        </c:ser>
        <c:ser>
          <c:idx val="8"/>
          <c:order val="8"/>
          <c:tx>
            <c:strRef>
              <c:f>'925 Visual'!$J$2</c:f>
              <c:strCache>
                <c:ptCount val="1"/>
                <c:pt idx="0">
                  <c:v> 2023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'925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'925 Visual'!$J$3:$J$8</c:f>
              <c:numCache>
                <c:formatCode>0.0%</c:formatCode>
                <c:ptCount val="6"/>
                <c:pt idx="0">
                  <c:v>9.0401079729417189E-3</c:v>
                </c:pt>
                <c:pt idx="1">
                  <c:v>1.9499793382892793E-3</c:v>
                </c:pt>
                <c:pt idx="2">
                  <c:v>8.0658546952598505E-3</c:v>
                </c:pt>
                <c:pt idx="3">
                  <c:v>0.13071133763066245</c:v>
                </c:pt>
                <c:pt idx="4">
                  <c:v>1.347176893209473E-3</c:v>
                </c:pt>
                <c:pt idx="5">
                  <c:v>2.2028573964020383E-3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40-4EBD-8C1D-F87ACE012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13121120"/>
        <c:axId val="413121840"/>
      </c:barChart>
      <c:catAx>
        <c:axId val="413121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3121840"/>
        <c:crosses val="autoZero"/>
        <c:auto val="1"/>
        <c:lblAlgn val="ctr"/>
        <c:lblOffset val="100"/>
        <c:noMultiLvlLbl val="0"/>
      </c:catAx>
      <c:valAx>
        <c:axId val="41312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3121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'IOU 925'!$B$2</c:f>
              <c:strCache>
                <c:ptCount val="1"/>
                <c:pt idx="0">
                  <c:v>Avista </c:v>
                </c:pt>
              </c:strCache>
            </c:strRef>
          </c:tx>
          <c:spPr>
            <a:solidFill>
              <a:schemeClr val="accent4">
                <a:tint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'IOU 925'!$C$1:$K$1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 2019</c:v>
                </c:pt>
                <c:pt idx="5">
                  <c:v>2020</c:v>
                </c:pt>
                <c:pt idx="6">
                  <c:v> 2021</c:v>
                </c:pt>
                <c:pt idx="7">
                  <c:v>2022</c:v>
                </c:pt>
                <c:pt idx="8">
                  <c:v> 2023</c:v>
                </c:pt>
              </c:strCache>
            </c:strRef>
          </c:cat>
          <c:val>
            <c:numRef>
              <c:f>'IOU 925'!$C$2:$K$2</c:f>
              <c:numCache>
                <c:formatCode>0.0%</c:formatCode>
                <c:ptCount val="9"/>
                <c:pt idx="0">
                  <c:v>2.1281731873041662E-3</c:v>
                </c:pt>
                <c:pt idx="1">
                  <c:v>2.1804033697931445E-3</c:v>
                </c:pt>
                <c:pt idx="2">
                  <c:v>2.0998576464076593E-3</c:v>
                </c:pt>
                <c:pt idx="3">
                  <c:v>2.7148858894223624E-3</c:v>
                </c:pt>
                <c:pt idx="4">
                  <c:v>2.3674173682673443E-3</c:v>
                </c:pt>
                <c:pt idx="5">
                  <c:v>2.4376961461772982E-3</c:v>
                </c:pt>
                <c:pt idx="6">
                  <c:v>3.9562695986457164E-3</c:v>
                </c:pt>
                <c:pt idx="7">
                  <c:v>5.7514135333517433E-3</c:v>
                </c:pt>
                <c:pt idx="8">
                  <c:v>9.0401079729417189E-3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FC-41A3-8D44-9E578B2D1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957948336"/>
        <c:axId val="957947256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'IOU 925'!$B$3</c15:sqref>
                        </c15:formulaRef>
                      </c:ext>
                    </c:extLst>
                    <c:strCache>
                      <c:ptCount val="1"/>
                      <c:pt idx="0">
                        <c:v>Idaho</c:v>
                      </c:pt>
                    </c:strCache>
                  </c:strRef>
                </c:tx>
                <c:spPr>
                  <a:solidFill>
                    <a:schemeClr val="accent4">
                      <a:tint val="7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'IOU 925'!$C$3:$K$3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2.790906978850777E-3</c:v>
                      </c:pt>
                      <c:pt idx="1">
                        <c:v>2.5268044425876303E-3</c:v>
                      </c:pt>
                      <c:pt idx="2">
                        <c:v>2.2667526414948827E-3</c:v>
                      </c:pt>
                      <c:pt idx="3">
                        <c:v>9.248381205918337E-4</c:v>
                      </c:pt>
                      <c:pt idx="4">
                        <c:v>2.3473661895669368E-3</c:v>
                      </c:pt>
                      <c:pt idx="5">
                        <c:v>2.5203428176364755E-3</c:v>
                      </c:pt>
                      <c:pt idx="6">
                        <c:v>2.4754973239803427E-3</c:v>
                      </c:pt>
                      <c:pt idx="7">
                        <c:v>2.3393263158483371E-3</c:v>
                      </c:pt>
                      <c:pt idx="8">
                        <c:v>1.9499793382892793E-3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B5FC-41A3-8D44-9E578B2D18B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925'!$B$4</c15:sqref>
                        </c15:formulaRef>
                      </c:ext>
                    </c:extLst>
                    <c:strCache>
                      <c:ptCount val="1"/>
                      <c:pt idx="0">
                        <c:v>Northwestern</c:v>
                      </c:pt>
                    </c:strCache>
                  </c:strRef>
                </c:tx>
                <c:spPr>
                  <a:solidFill>
                    <a:schemeClr val="accent4">
                      <a:tint val="9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925'!$C$4:$K$4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3.4175707374009307E-3</c:v>
                      </c:pt>
                      <c:pt idx="1">
                        <c:v>3.8381975565860882E-3</c:v>
                      </c:pt>
                      <c:pt idx="2">
                        <c:v>3.2800397925896352E-3</c:v>
                      </c:pt>
                      <c:pt idx="4">
                        <c:v>4.7887446354349505E-3</c:v>
                      </c:pt>
                      <c:pt idx="5">
                        <c:v>3.8631032768209239E-3</c:v>
                      </c:pt>
                      <c:pt idx="6">
                        <c:v>3.7164544948436089E-3</c:v>
                      </c:pt>
                      <c:pt idx="7">
                        <c:v>4.347530270637545E-3</c:v>
                      </c:pt>
                      <c:pt idx="8">
                        <c:v>8.0658546952598505E-3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5FC-41A3-8D44-9E578B2D18B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925'!$B$5</c15:sqref>
                        </c15:formulaRef>
                      </c:ext>
                    </c:extLst>
                    <c:strCache>
                      <c:ptCount val="1"/>
                      <c:pt idx="0">
                        <c:v>PAC</c:v>
                      </c:pt>
                    </c:strCache>
                  </c:strRef>
                </c:tx>
                <c:spPr>
                  <a:solidFill>
                    <a:schemeClr val="accent4">
                      <a:shade val="9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925'!$C$5:$K$5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1.094696183752762E-3</c:v>
                      </c:pt>
                      <c:pt idx="1">
                        <c:v>7.2201294429625389E-4</c:v>
                      </c:pt>
                      <c:pt idx="2">
                        <c:v>8.0423016353075325E-4</c:v>
                      </c:pt>
                      <c:pt idx="3">
                        <c:v>1.8828726436235517E-3</c:v>
                      </c:pt>
                      <c:pt idx="4">
                        <c:v>1.1266818471528392E-3</c:v>
                      </c:pt>
                      <c:pt idx="5">
                        <c:v>1.5415240146824303E-2</c:v>
                      </c:pt>
                      <c:pt idx="6">
                        <c:v>1.126681919380346E-3</c:v>
                      </c:pt>
                      <c:pt idx="7">
                        <c:v>2.0081052660692804E-3</c:v>
                      </c:pt>
                      <c:pt idx="8">
                        <c:v>0.13071133763066245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5FC-41A3-8D44-9E578B2D18B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925'!$B$6</c15:sqref>
                        </c15:formulaRef>
                      </c:ext>
                    </c:extLst>
                    <c:strCache>
                      <c:ptCount val="1"/>
                      <c:pt idx="0">
                        <c:v>PGE</c:v>
                      </c:pt>
                    </c:strCache>
                  </c:strRef>
                </c:tx>
                <c:spPr>
                  <a:solidFill>
                    <a:schemeClr val="accent4">
                      <a:shade val="7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925'!$C$6:$K$6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1.0825616173166257E-3</c:v>
                      </c:pt>
                      <c:pt idx="1">
                        <c:v>9.6217934854244574E-4</c:v>
                      </c:pt>
                      <c:pt idx="2">
                        <c:v>1.1453043278002262E-3</c:v>
                      </c:pt>
                      <c:pt idx="3">
                        <c:v>1.0111003046157313E-3</c:v>
                      </c:pt>
                      <c:pt idx="4">
                        <c:v>1.1076034389363905E-3</c:v>
                      </c:pt>
                      <c:pt idx="5">
                        <c:v>6.8666778233134865E-4</c:v>
                      </c:pt>
                      <c:pt idx="6">
                        <c:v>9.5147134793140261E-4</c:v>
                      </c:pt>
                      <c:pt idx="7">
                        <c:v>5.233230872269074E-3</c:v>
                      </c:pt>
                      <c:pt idx="8">
                        <c:v>1.347176893209473E-3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5FC-41A3-8D44-9E578B2D18B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925'!$B$7</c15:sqref>
                        </c15:formulaRef>
                      </c:ext>
                    </c:extLst>
                    <c:strCache>
                      <c:ptCount val="1"/>
                      <c:pt idx="0">
                        <c:v>PSE</c:v>
                      </c:pt>
                    </c:strCache>
                  </c:strRef>
                </c:tx>
                <c:spPr>
                  <a:solidFill>
                    <a:schemeClr val="accent4">
                      <a:shade val="5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925'!$C$7:$K$7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7.2393872355473905E-4</c:v>
                      </c:pt>
                      <c:pt idx="1">
                        <c:v>8.5713212800869428E-4</c:v>
                      </c:pt>
                      <c:pt idx="2">
                        <c:v>1.4440434941237648E-3</c:v>
                      </c:pt>
                      <c:pt idx="3">
                        <c:v>1.0294468457099082E-3</c:v>
                      </c:pt>
                      <c:pt idx="4">
                        <c:v>2.9507686078927547E-3</c:v>
                      </c:pt>
                      <c:pt idx="5">
                        <c:v>6.7140249332662866E-4</c:v>
                      </c:pt>
                      <c:pt idx="6">
                        <c:v>1.2036311124932059E-3</c:v>
                      </c:pt>
                      <c:pt idx="7">
                        <c:v>9.8566659206286754E-4</c:v>
                      </c:pt>
                      <c:pt idx="8">
                        <c:v>2.2028573964020383E-3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5FC-41A3-8D44-9E578B2D18BF}"/>
                  </c:ext>
                </c:extLst>
              </c15:ser>
            </c15:filteredBarSeries>
          </c:ext>
        </c:extLst>
      </c:barChart>
      <c:catAx>
        <c:axId val="95794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947256"/>
        <c:crosses val="autoZero"/>
        <c:auto val="1"/>
        <c:lblAlgn val="ctr"/>
        <c:lblOffset val="100"/>
        <c:noMultiLvlLbl val="0"/>
      </c:catAx>
      <c:valAx>
        <c:axId val="957947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948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'IOU 925'!$B$3</c:f>
              <c:strCache>
                <c:ptCount val="1"/>
                <c:pt idx="0">
                  <c:v>Idaho</c:v>
                </c:pt>
              </c:strCache>
            </c:strRef>
          </c:tx>
          <c:spPr>
            <a:solidFill>
              <a:schemeClr val="accent4">
                <a:tint val="7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'IOU 925'!$C$1:$K$1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 2019</c:v>
                </c:pt>
                <c:pt idx="5">
                  <c:v>2020</c:v>
                </c:pt>
                <c:pt idx="6">
                  <c:v> 2021</c:v>
                </c:pt>
                <c:pt idx="7">
                  <c:v>2022</c:v>
                </c:pt>
                <c:pt idx="8">
                  <c:v> 2023</c:v>
                </c:pt>
              </c:strCache>
            </c:strRef>
          </c:cat>
          <c:val>
            <c:numRef>
              <c:f>'IOU 925'!$C$3:$K$3</c:f>
              <c:numCache>
                <c:formatCode>0.0%</c:formatCode>
                <c:ptCount val="9"/>
                <c:pt idx="0">
                  <c:v>2.790906978850777E-3</c:v>
                </c:pt>
                <c:pt idx="1">
                  <c:v>2.5268044425876303E-3</c:v>
                </c:pt>
                <c:pt idx="2">
                  <c:v>2.2667526414948827E-3</c:v>
                </c:pt>
                <c:pt idx="3">
                  <c:v>9.248381205918337E-4</c:v>
                </c:pt>
                <c:pt idx="4">
                  <c:v>2.3473661895669368E-3</c:v>
                </c:pt>
                <c:pt idx="5">
                  <c:v>2.5203428176364755E-3</c:v>
                </c:pt>
                <c:pt idx="6">
                  <c:v>2.4754973239803427E-3</c:v>
                </c:pt>
                <c:pt idx="7">
                  <c:v>2.3393263158483371E-3</c:v>
                </c:pt>
                <c:pt idx="8">
                  <c:v>1.9499793382892793E-3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64-4875-B9E0-642907DA1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957948336"/>
        <c:axId val="957947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'IOU 925'!$B$2</c15:sqref>
                        </c15:formulaRef>
                      </c:ext>
                    </c:extLst>
                    <c:strCache>
                      <c:ptCount val="1"/>
                      <c:pt idx="0">
                        <c:v>Avista </c:v>
                      </c:pt>
                    </c:strCache>
                  </c:strRef>
                </c:tx>
                <c:spPr>
                  <a:solidFill>
                    <a:schemeClr val="accent4">
                      <a:tint val="5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'IOU 925'!$C$2:$K$2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2.1281731873041662E-3</c:v>
                      </c:pt>
                      <c:pt idx="1">
                        <c:v>2.1804033697931445E-3</c:v>
                      </c:pt>
                      <c:pt idx="2">
                        <c:v>2.0998576464076593E-3</c:v>
                      </c:pt>
                      <c:pt idx="3">
                        <c:v>2.7148858894223624E-3</c:v>
                      </c:pt>
                      <c:pt idx="4">
                        <c:v>2.3674173682673443E-3</c:v>
                      </c:pt>
                      <c:pt idx="5">
                        <c:v>2.4376961461772982E-3</c:v>
                      </c:pt>
                      <c:pt idx="6">
                        <c:v>3.9562695986457164E-3</c:v>
                      </c:pt>
                      <c:pt idx="7">
                        <c:v>5.7514135333517433E-3</c:v>
                      </c:pt>
                      <c:pt idx="8">
                        <c:v>9.0401079729417189E-3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564-4875-B9E0-642907DA116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925'!$B$4</c15:sqref>
                        </c15:formulaRef>
                      </c:ext>
                    </c:extLst>
                    <c:strCache>
                      <c:ptCount val="1"/>
                      <c:pt idx="0">
                        <c:v>Northwestern</c:v>
                      </c:pt>
                    </c:strCache>
                  </c:strRef>
                </c:tx>
                <c:spPr>
                  <a:solidFill>
                    <a:schemeClr val="accent4">
                      <a:tint val="9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925'!$C$4:$K$4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3.4175707374009307E-3</c:v>
                      </c:pt>
                      <c:pt idx="1">
                        <c:v>3.8381975565860882E-3</c:v>
                      </c:pt>
                      <c:pt idx="2">
                        <c:v>3.2800397925896352E-3</c:v>
                      </c:pt>
                      <c:pt idx="4">
                        <c:v>4.7887446354349505E-3</c:v>
                      </c:pt>
                      <c:pt idx="5">
                        <c:v>3.8631032768209239E-3</c:v>
                      </c:pt>
                      <c:pt idx="6">
                        <c:v>3.7164544948436089E-3</c:v>
                      </c:pt>
                      <c:pt idx="7">
                        <c:v>4.347530270637545E-3</c:v>
                      </c:pt>
                      <c:pt idx="8">
                        <c:v>8.0658546952598505E-3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64-4875-B9E0-642907DA116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925'!$B$5</c15:sqref>
                        </c15:formulaRef>
                      </c:ext>
                    </c:extLst>
                    <c:strCache>
                      <c:ptCount val="1"/>
                      <c:pt idx="0">
                        <c:v>PAC</c:v>
                      </c:pt>
                    </c:strCache>
                  </c:strRef>
                </c:tx>
                <c:spPr>
                  <a:solidFill>
                    <a:schemeClr val="accent4">
                      <a:shade val="9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925'!$C$5:$K$5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1.094696183752762E-3</c:v>
                      </c:pt>
                      <c:pt idx="1">
                        <c:v>7.2201294429625389E-4</c:v>
                      </c:pt>
                      <c:pt idx="2">
                        <c:v>8.0423016353075325E-4</c:v>
                      </c:pt>
                      <c:pt idx="3">
                        <c:v>1.8828726436235517E-3</c:v>
                      </c:pt>
                      <c:pt idx="4">
                        <c:v>1.1266818471528392E-3</c:v>
                      </c:pt>
                      <c:pt idx="5">
                        <c:v>1.5415240146824303E-2</c:v>
                      </c:pt>
                      <c:pt idx="6">
                        <c:v>1.126681919380346E-3</c:v>
                      </c:pt>
                      <c:pt idx="7">
                        <c:v>2.0081052660692804E-3</c:v>
                      </c:pt>
                      <c:pt idx="8">
                        <c:v>0.13071133763066245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564-4875-B9E0-642907DA116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925'!$B$6</c15:sqref>
                        </c15:formulaRef>
                      </c:ext>
                    </c:extLst>
                    <c:strCache>
                      <c:ptCount val="1"/>
                      <c:pt idx="0">
                        <c:v>PGE</c:v>
                      </c:pt>
                    </c:strCache>
                  </c:strRef>
                </c:tx>
                <c:spPr>
                  <a:solidFill>
                    <a:schemeClr val="accent4">
                      <a:shade val="7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925'!$C$6:$K$6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1.0825616173166257E-3</c:v>
                      </c:pt>
                      <c:pt idx="1">
                        <c:v>9.6217934854244574E-4</c:v>
                      </c:pt>
                      <c:pt idx="2">
                        <c:v>1.1453043278002262E-3</c:v>
                      </c:pt>
                      <c:pt idx="3">
                        <c:v>1.0111003046157313E-3</c:v>
                      </c:pt>
                      <c:pt idx="4">
                        <c:v>1.1076034389363905E-3</c:v>
                      </c:pt>
                      <c:pt idx="5">
                        <c:v>6.8666778233134865E-4</c:v>
                      </c:pt>
                      <c:pt idx="6">
                        <c:v>9.5147134793140261E-4</c:v>
                      </c:pt>
                      <c:pt idx="7">
                        <c:v>5.233230872269074E-3</c:v>
                      </c:pt>
                      <c:pt idx="8">
                        <c:v>1.347176893209473E-3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564-4875-B9E0-642907DA116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925'!$B$7</c15:sqref>
                        </c15:formulaRef>
                      </c:ext>
                    </c:extLst>
                    <c:strCache>
                      <c:ptCount val="1"/>
                      <c:pt idx="0">
                        <c:v>PSE</c:v>
                      </c:pt>
                    </c:strCache>
                  </c:strRef>
                </c:tx>
                <c:spPr>
                  <a:solidFill>
                    <a:schemeClr val="accent4">
                      <a:shade val="5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925'!$C$7:$K$7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7.2393872355473905E-4</c:v>
                      </c:pt>
                      <c:pt idx="1">
                        <c:v>8.5713212800869428E-4</c:v>
                      </c:pt>
                      <c:pt idx="2">
                        <c:v>1.4440434941237648E-3</c:v>
                      </c:pt>
                      <c:pt idx="3">
                        <c:v>1.0294468457099082E-3</c:v>
                      </c:pt>
                      <c:pt idx="4">
                        <c:v>2.9507686078927547E-3</c:v>
                      </c:pt>
                      <c:pt idx="5">
                        <c:v>6.7140249332662866E-4</c:v>
                      </c:pt>
                      <c:pt idx="6">
                        <c:v>1.2036311124932059E-3</c:v>
                      </c:pt>
                      <c:pt idx="7">
                        <c:v>9.8566659206286754E-4</c:v>
                      </c:pt>
                      <c:pt idx="8">
                        <c:v>2.2028573964020383E-3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564-4875-B9E0-642907DA1164}"/>
                  </c:ext>
                </c:extLst>
              </c15:ser>
            </c15:filteredBarSeries>
          </c:ext>
        </c:extLst>
      </c:barChart>
      <c:catAx>
        <c:axId val="95794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947256"/>
        <c:crosses val="autoZero"/>
        <c:auto val="1"/>
        <c:lblAlgn val="ctr"/>
        <c:lblOffset val="100"/>
        <c:noMultiLvlLbl val="0"/>
      </c:catAx>
      <c:valAx>
        <c:axId val="957947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948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'IOU 925'!$B$4</c:f>
              <c:strCache>
                <c:ptCount val="1"/>
                <c:pt idx="0">
                  <c:v>Northwestern</c:v>
                </c:pt>
              </c:strCache>
            </c:strRef>
          </c:tx>
          <c:spPr>
            <a:solidFill>
              <a:schemeClr val="accent4">
                <a:tint val="9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'IOU 925'!$C$1:$K$1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 2019</c:v>
                </c:pt>
                <c:pt idx="5">
                  <c:v>2020</c:v>
                </c:pt>
                <c:pt idx="6">
                  <c:v> 2021</c:v>
                </c:pt>
                <c:pt idx="7">
                  <c:v>2022</c:v>
                </c:pt>
                <c:pt idx="8">
                  <c:v> 2023</c:v>
                </c:pt>
              </c:strCache>
            </c:strRef>
          </c:cat>
          <c:val>
            <c:numRef>
              <c:f>'IOU 925'!$C$4:$K$4</c:f>
              <c:numCache>
                <c:formatCode>0.0%</c:formatCode>
                <c:ptCount val="9"/>
                <c:pt idx="0">
                  <c:v>3.4175707374009307E-3</c:v>
                </c:pt>
                <c:pt idx="1">
                  <c:v>3.8381975565860882E-3</c:v>
                </c:pt>
                <c:pt idx="2">
                  <c:v>3.2800397925896352E-3</c:v>
                </c:pt>
                <c:pt idx="4">
                  <c:v>4.7887446354349505E-3</c:v>
                </c:pt>
                <c:pt idx="5">
                  <c:v>3.8631032768209239E-3</c:v>
                </c:pt>
                <c:pt idx="6">
                  <c:v>3.7164544948436089E-3</c:v>
                </c:pt>
                <c:pt idx="7">
                  <c:v>4.347530270637545E-3</c:v>
                </c:pt>
                <c:pt idx="8">
                  <c:v>8.0658546952598505E-3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67-44AC-AC8A-8A2A8069F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957948336"/>
        <c:axId val="957947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'IOU 925'!$B$2</c15:sqref>
                        </c15:formulaRef>
                      </c:ext>
                    </c:extLst>
                    <c:strCache>
                      <c:ptCount val="1"/>
                      <c:pt idx="0">
                        <c:v>Avista </c:v>
                      </c:pt>
                    </c:strCache>
                  </c:strRef>
                </c:tx>
                <c:spPr>
                  <a:solidFill>
                    <a:schemeClr val="accent4">
                      <a:tint val="5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'IOU 925'!$C$2:$K$2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2.1281731873041662E-3</c:v>
                      </c:pt>
                      <c:pt idx="1">
                        <c:v>2.1804033697931445E-3</c:v>
                      </c:pt>
                      <c:pt idx="2">
                        <c:v>2.0998576464076593E-3</c:v>
                      </c:pt>
                      <c:pt idx="3">
                        <c:v>2.7148858894223624E-3</c:v>
                      </c:pt>
                      <c:pt idx="4">
                        <c:v>2.3674173682673443E-3</c:v>
                      </c:pt>
                      <c:pt idx="5">
                        <c:v>2.4376961461772982E-3</c:v>
                      </c:pt>
                      <c:pt idx="6">
                        <c:v>3.9562695986457164E-3</c:v>
                      </c:pt>
                      <c:pt idx="7">
                        <c:v>5.7514135333517433E-3</c:v>
                      </c:pt>
                      <c:pt idx="8">
                        <c:v>9.0401079729417189E-3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767-44AC-AC8A-8A2A8069FB4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925'!$B$3</c15:sqref>
                        </c15:formulaRef>
                      </c:ext>
                    </c:extLst>
                    <c:strCache>
                      <c:ptCount val="1"/>
                      <c:pt idx="0">
                        <c:v>Idaho</c:v>
                      </c:pt>
                    </c:strCache>
                  </c:strRef>
                </c:tx>
                <c:spPr>
                  <a:solidFill>
                    <a:schemeClr val="accent4">
                      <a:tint val="7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925'!$C$3:$K$3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2.790906978850777E-3</c:v>
                      </c:pt>
                      <c:pt idx="1">
                        <c:v>2.5268044425876303E-3</c:v>
                      </c:pt>
                      <c:pt idx="2">
                        <c:v>2.2667526414948827E-3</c:v>
                      </c:pt>
                      <c:pt idx="3">
                        <c:v>9.248381205918337E-4</c:v>
                      </c:pt>
                      <c:pt idx="4">
                        <c:v>2.3473661895669368E-3</c:v>
                      </c:pt>
                      <c:pt idx="5">
                        <c:v>2.5203428176364755E-3</c:v>
                      </c:pt>
                      <c:pt idx="6">
                        <c:v>2.4754973239803427E-3</c:v>
                      </c:pt>
                      <c:pt idx="7">
                        <c:v>2.3393263158483371E-3</c:v>
                      </c:pt>
                      <c:pt idx="8">
                        <c:v>1.9499793382892793E-3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767-44AC-AC8A-8A2A8069FB4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925'!$B$5</c15:sqref>
                        </c15:formulaRef>
                      </c:ext>
                    </c:extLst>
                    <c:strCache>
                      <c:ptCount val="1"/>
                      <c:pt idx="0">
                        <c:v>PAC</c:v>
                      </c:pt>
                    </c:strCache>
                  </c:strRef>
                </c:tx>
                <c:spPr>
                  <a:solidFill>
                    <a:schemeClr val="accent4">
                      <a:shade val="9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925'!$C$5:$K$5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1.094696183752762E-3</c:v>
                      </c:pt>
                      <c:pt idx="1">
                        <c:v>7.2201294429625389E-4</c:v>
                      </c:pt>
                      <c:pt idx="2">
                        <c:v>8.0423016353075325E-4</c:v>
                      </c:pt>
                      <c:pt idx="3">
                        <c:v>1.8828726436235517E-3</c:v>
                      </c:pt>
                      <c:pt idx="4">
                        <c:v>1.1266818471528392E-3</c:v>
                      </c:pt>
                      <c:pt idx="5">
                        <c:v>1.5415240146824303E-2</c:v>
                      </c:pt>
                      <c:pt idx="6">
                        <c:v>1.126681919380346E-3</c:v>
                      </c:pt>
                      <c:pt idx="7">
                        <c:v>2.0081052660692804E-3</c:v>
                      </c:pt>
                      <c:pt idx="8">
                        <c:v>0.13071133763066245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767-44AC-AC8A-8A2A8069FB4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925'!$B$6</c15:sqref>
                        </c15:formulaRef>
                      </c:ext>
                    </c:extLst>
                    <c:strCache>
                      <c:ptCount val="1"/>
                      <c:pt idx="0">
                        <c:v>PGE</c:v>
                      </c:pt>
                    </c:strCache>
                  </c:strRef>
                </c:tx>
                <c:spPr>
                  <a:solidFill>
                    <a:schemeClr val="accent4">
                      <a:shade val="7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925'!$C$6:$K$6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1.0825616173166257E-3</c:v>
                      </c:pt>
                      <c:pt idx="1">
                        <c:v>9.6217934854244574E-4</c:v>
                      </c:pt>
                      <c:pt idx="2">
                        <c:v>1.1453043278002262E-3</c:v>
                      </c:pt>
                      <c:pt idx="3">
                        <c:v>1.0111003046157313E-3</c:v>
                      </c:pt>
                      <c:pt idx="4">
                        <c:v>1.1076034389363905E-3</c:v>
                      </c:pt>
                      <c:pt idx="5">
                        <c:v>6.8666778233134865E-4</c:v>
                      </c:pt>
                      <c:pt idx="6">
                        <c:v>9.5147134793140261E-4</c:v>
                      </c:pt>
                      <c:pt idx="7">
                        <c:v>5.233230872269074E-3</c:v>
                      </c:pt>
                      <c:pt idx="8">
                        <c:v>1.347176893209473E-3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767-44AC-AC8A-8A2A8069FB4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925'!$B$7</c15:sqref>
                        </c15:formulaRef>
                      </c:ext>
                    </c:extLst>
                    <c:strCache>
                      <c:ptCount val="1"/>
                      <c:pt idx="0">
                        <c:v>PSE</c:v>
                      </c:pt>
                    </c:strCache>
                  </c:strRef>
                </c:tx>
                <c:spPr>
                  <a:solidFill>
                    <a:schemeClr val="accent4">
                      <a:shade val="5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925'!$C$7:$K$7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7.2393872355473905E-4</c:v>
                      </c:pt>
                      <c:pt idx="1">
                        <c:v>8.5713212800869428E-4</c:v>
                      </c:pt>
                      <c:pt idx="2">
                        <c:v>1.4440434941237648E-3</c:v>
                      </c:pt>
                      <c:pt idx="3">
                        <c:v>1.0294468457099082E-3</c:v>
                      </c:pt>
                      <c:pt idx="4">
                        <c:v>2.9507686078927547E-3</c:v>
                      </c:pt>
                      <c:pt idx="5">
                        <c:v>6.7140249332662866E-4</c:v>
                      </c:pt>
                      <c:pt idx="6">
                        <c:v>1.2036311124932059E-3</c:v>
                      </c:pt>
                      <c:pt idx="7">
                        <c:v>9.8566659206286754E-4</c:v>
                      </c:pt>
                      <c:pt idx="8">
                        <c:v>2.2028573964020383E-3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767-44AC-AC8A-8A2A8069FB46}"/>
                  </c:ext>
                </c:extLst>
              </c15:ser>
            </c15:filteredBarSeries>
          </c:ext>
        </c:extLst>
      </c:barChart>
      <c:catAx>
        <c:axId val="95794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947256"/>
        <c:crosses val="autoZero"/>
        <c:auto val="1"/>
        <c:lblAlgn val="ctr"/>
        <c:lblOffset val="100"/>
        <c:noMultiLvlLbl val="0"/>
      </c:catAx>
      <c:valAx>
        <c:axId val="957947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948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'IOU 925'!$B$5</c:f>
              <c:strCache>
                <c:ptCount val="1"/>
                <c:pt idx="0">
                  <c:v>PAC</c:v>
                </c:pt>
              </c:strCache>
            </c:strRef>
          </c:tx>
          <c:spPr>
            <a:solidFill>
              <a:schemeClr val="accent4">
                <a:shade val="9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'IOU 925'!$C$1:$K$1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 2019</c:v>
                </c:pt>
                <c:pt idx="5">
                  <c:v>2020</c:v>
                </c:pt>
                <c:pt idx="6">
                  <c:v> 2021</c:v>
                </c:pt>
                <c:pt idx="7">
                  <c:v>2022</c:v>
                </c:pt>
                <c:pt idx="8">
                  <c:v> 2023</c:v>
                </c:pt>
              </c:strCache>
            </c:strRef>
          </c:cat>
          <c:val>
            <c:numRef>
              <c:f>'IOU 925'!$C$5:$K$5</c:f>
              <c:numCache>
                <c:formatCode>0.0%</c:formatCode>
                <c:ptCount val="9"/>
                <c:pt idx="0">
                  <c:v>1.094696183752762E-3</c:v>
                </c:pt>
                <c:pt idx="1">
                  <c:v>7.2201294429625389E-4</c:v>
                </c:pt>
                <c:pt idx="2">
                  <c:v>8.0423016353075325E-4</c:v>
                </c:pt>
                <c:pt idx="3">
                  <c:v>1.8828726436235517E-3</c:v>
                </c:pt>
                <c:pt idx="4">
                  <c:v>1.1266818471528392E-3</c:v>
                </c:pt>
                <c:pt idx="5">
                  <c:v>1.5415240146824303E-2</c:v>
                </c:pt>
                <c:pt idx="6">
                  <c:v>1.126681919380346E-3</c:v>
                </c:pt>
                <c:pt idx="7">
                  <c:v>2.0081052660692804E-3</c:v>
                </c:pt>
                <c:pt idx="8">
                  <c:v>0.13071133763066245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3F-4EEF-9790-C32C3AF398C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25"/>
        <c:axId val="957948336"/>
        <c:axId val="957947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'IOU 925'!$B$2</c15:sqref>
                        </c15:formulaRef>
                      </c:ext>
                    </c:extLst>
                    <c:strCache>
                      <c:ptCount val="1"/>
                      <c:pt idx="0">
                        <c:v>Avista </c:v>
                      </c:pt>
                    </c:strCache>
                  </c:strRef>
                </c:tx>
                <c:spPr>
                  <a:solidFill>
                    <a:schemeClr val="accent4">
                      <a:tint val="5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'IOU 925'!$C$2:$K$2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2.1281731873041662E-3</c:v>
                      </c:pt>
                      <c:pt idx="1">
                        <c:v>2.1804033697931445E-3</c:v>
                      </c:pt>
                      <c:pt idx="2">
                        <c:v>2.0998576464076593E-3</c:v>
                      </c:pt>
                      <c:pt idx="3">
                        <c:v>2.7148858894223624E-3</c:v>
                      </c:pt>
                      <c:pt idx="4">
                        <c:v>2.3674173682673443E-3</c:v>
                      </c:pt>
                      <c:pt idx="5">
                        <c:v>2.4376961461772982E-3</c:v>
                      </c:pt>
                      <c:pt idx="6">
                        <c:v>3.9562695986457164E-3</c:v>
                      </c:pt>
                      <c:pt idx="7">
                        <c:v>5.7514135333517433E-3</c:v>
                      </c:pt>
                      <c:pt idx="8">
                        <c:v>9.0401079729417189E-3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B3F-4EEF-9790-C32C3AF398C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925'!$B$3</c15:sqref>
                        </c15:formulaRef>
                      </c:ext>
                    </c:extLst>
                    <c:strCache>
                      <c:ptCount val="1"/>
                      <c:pt idx="0">
                        <c:v>Idaho</c:v>
                      </c:pt>
                    </c:strCache>
                  </c:strRef>
                </c:tx>
                <c:spPr>
                  <a:solidFill>
                    <a:schemeClr val="accent4">
                      <a:tint val="7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925'!$C$3:$K$3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2.790906978850777E-3</c:v>
                      </c:pt>
                      <c:pt idx="1">
                        <c:v>2.5268044425876303E-3</c:v>
                      </c:pt>
                      <c:pt idx="2">
                        <c:v>2.2667526414948827E-3</c:v>
                      </c:pt>
                      <c:pt idx="3">
                        <c:v>9.248381205918337E-4</c:v>
                      </c:pt>
                      <c:pt idx="4">
                        <c:v>2.3473661895669368E-3</c:v>
                      </c:pt>
                      <c:pt idx="5">
                        <c:v>2.5203428176364755E-3</c:v>
                      </c:pt>
                      <c:pt idx="6">
                        <c:v>2.4754973239803427E-3</c:v>
                      </c:pt>
                      <c:pt idx="7">
                        <c:v>2.3393263158483371E-3</c:v>
                      </c:pt>
                      <c:pt idx="8">
                        <c:v>1.9499793382892793E-3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B3F-4EEF-9790-C32C3AF398C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925'!$B$4</c15:sqref>
                        </c15:formulaRef>
                      </c:ext>
                    </c:extLst>
                    <c:strCache>
                      <c:ptCount val="1"/>
                      <c:pt idx="0">
                        <c:v>Northwestern</c:v>
                      </c:pt>
                    </c:strCache>
                  </c:strRef>
                </c:tx>
                <c:spPr>
                  <a:solidFill>
                    <a:schemeClr val="accent4">
                      <a:tint val="9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925'!$C$4:$K$4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3.4175707374009307E-3</c:v>
                      </c:pt>
                      <c:pt idx="1">
                        <c:v>3.8381975565860882E-3</c:v>
                      </c:pt>
                      <c:pt idx="2">
                        <c:v>3.2800397925896352E-3</c:v>
                      </c:pt>
                      <c:pt idx="4">
                        <c:v>4.7887446354349505E-3</c:v>
                      </c:pt>
                      <c:pt idx="5">
                        <c:v>3.8631032768209239E-3</c:v>
                      </c:pt>
                      <c:pt idx="6">
                        <c:v>3.7164544948436089E-3</c:v>
                      </c:pt>
                      <c:pt idx="7">
                        <c:v>4.347530270637545E-3</c:v>
                      </c:pt>
                      <c:pt idx="8">
                        <c:v>8.0658546952598505E-3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B3F-4EEF-9790-C32C3AF398C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925'!$B$6</c15:sqref>
                        </c15:formulaRef>
                      </c:ext>
                    </c:extLst>
                    <c:strCache>
                      <c:ptCount val="1"/>
                      <c:pt idx="0">
                        <c:v>PGE</c:v>
                      </c:pt>
                    </c:strCache>
                  </c:strRef>
                </c:tx>
                <c:spPr>
                  <a:solidFill>
                    <a:schemeClr val="accent4">
                      <a:shade val="7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925'!$C$6:$K$6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1.0825616173166257E-3</c:v>
                      </c:pt>
                      <c:pt idx="1">
                        <c:v>9.6217934854244574E-4</c:v>
                      </c:pt>
                      <c:pt idx="2">
                        <c:v>1.1453043278002262E-3</c:v>
                      </c:pt>
                      <c:pt idx="3">
                        <c:v>1.0111003046157313E-3</c:v>
                      </c:pt>
                      <c:pt idx="4">
                        <c:v>1.1076034389363905E-3</c:v>
                      </c:pt>
                      <c:pt idx="5">
                        <c:v>6.8666778233134865E-4</c:v>
                      </c:pt>
                      <c:pt idx="6">
                        <c:v>9.5147134793140261E-4</c:v>
                      </c:pt>
                      <c:pt idx="7">
                        <c:v>5.233230872269074E-3</c:v>
                      </c:pt>
                      <c:pt idx="8">
                        <c:v>1.347176893209473E-3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B3F-4EEF-9790-C32C3AF398C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925'!$B$7</c15:sqref>
                        </c15:formulaRef>
                      </c:ext>
                    </c:extLst>
                    <c:strCache>
                      <c:ptCount val="1"/>
                      <c:pt idx="0">
                        <c:v>PSE</c:v>
                      </c:pt>
                    </c:strCache>
                  </c:strRef>
                </c:tx>
                <c:spPr>
                  <a:solidFill>
                    <a:schemeClr val="accent4">
                      <a:shade val="5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925'!$C$7:$K$7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7.2393872355473905E-4</c:v>
                      </c:pt>
                      <c:pt idx="1">
                        <c:v>8.5713212800869428E-4</c:v>
                      </c:pt>
                      <c:pt idx="2">
                        <c:v>1.4440434941237648E-3</c:v>
                      </c:pt>
                      <c:pt idx="3">
                        <c:v>1.0294468457099082E-3</c:v>
                      </c:pt>
                      <c:pt idx="4">
                        <c:v>2.9507686078927547E-3</c:v>
                      </c:pt>
                      <c:pt idx="5">
                        <c:v>6.7140249332662866E-4</c:v>
                      </c:pt>
                      <c:pt idx="6">
                        <c:v>1.2036311124932059E-3</c:v>
                      </c:pt>
                      <c:pt idx="7">
                        <c:v>9.8566659206286754E-4</c:v>
                      </c:pt>
                      <c:pt idx="8">
                        <c:v>2.2028573964020383E-3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B3F-4EEF-9790-C32C3AF398C4}"/>
                  </c:ext>
                </c:extLst>
              </c15:ser>
            </c15:filteredBarSeries>
          </c:ext>
        </c:extLst>
      </c:barChart>
      <c:catAx>
        <c:axId val="95794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947256"/>
        <c:crosses val="autoZero"/>
        <c:auto val="1"/>
        <c:lblAlgn val="ctr"/>
        <c:lblOffset val="100"/>
        <c:noMultiLvlLbl val="0"/>
      </c:catAx>
      <c:valAx>
        <c:axId val="957947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948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'IOU 925'!$B$6</c:f>
              <c:strCache>
                <c:ptCount val="1"/>
                <c:pt idx="0">
                  <c:v>PGE</c:v>
                </c:pt>
              </c:strCache>
            </c:strRef>
          </c:tx>
          <c:spPr>
            <a:solidFill>
              <a:schemeClr val="accent4">
                <a:shade val="7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'IOU 925'!$C$1:$K$1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 2019</c:v>
                </c:pt>
                <c:pt idx="5">
                  <c:v>2020</c:v>
                </c:pt>
                <c:pt idx="6">
                  <c:v> 2021</c:v>
                </c:pt>
                <c:pt idx="7">
                  <c:v>2022</c:v>
                </c:pt>
                <c:pt idx="8">
                  <c:v> 2023</c:v>
                </c:pt>
              </c:strCache>
            </c:strRef>
          </c:cat>
          <c:val>
            <c:numRef>
              <c:f>'IOU 925'!$C$6:$K$6</c:f>
              <c:numCache>
                <c:formatCode>0.0%</c:formatCode>
                <c:ptCount val="9"/>
                <c:pt idx="0">
                  <c:v>1.0825616173166257E-3</c:v>
                </c:pt>
                <c:pt idx="1">
                  <c:v>9.6217934854244574E-4</c:v>
                </c:pt>
                <c:pt idx="2">
                  <c:v>1.1453043278002262E-3</c:v>
                </c:pt>
                <c:pt idx="3">
                  <c:v>1.0111003046157313E-3</c:v>
                </c:pt>
                <c:pt idx="4">
                  <c:v>1.1076034389363905E-3</c:v>
                </c:pt>
                <c:pt idx="5">
                  <c:v>6.8666778233134865E-4</c:v>
                </c:pt>
                <c:pt idx="6">
                  <c:v>9.5147134793140261E-4</c:v>
                </c:pt>
                <c:pt idx="7">
                  <c:v>5.233230872269074E-3</c:v>
                </c:pt>
                <c:pt idx="8">
                  <c:v>1.347176893209473E-3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27-454C-AA27-8814DC19B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957948336"/>
        <c:axId val="957947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'IOU 925'!$B$2</c15:sqref>
                        </c15:formulaRef>
                      </c:ext>
                    </c:extLst>
                    <c:strCache>
                      <c:ptCount val="1"/>
                      <c:pt idx="0">
                        <c:v>Avista </c:v>
                      </c:pt>
                    </c:strCache>
                  </c:strRef>
                </c:tx>
                <c:spPr>
                  <a:solidFill>
                    <a:schemeClr val="accent4">
                      <a:tint val="5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'IOU 925'!$C$2:$K$2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2.1281731873041662E-3</c:v>
                      </c:pt>
                      <c:pt idx="1">
                        <c:v>2.1804033697931445E-3</c:v>
                      </c:pt>
                      <c:pt idx="2">
                        <c:v>2.0998576464076593E-3</c:v>
                      </c:pt>
                      <c:pt idx="3">
                        <c:v>2.7148858894223624E-3</c:v>
                      </c:pt>
                      <c:pt idx="4">
                        <c:v>2.3674173682673443E-3</c:v>
                      </c:pt>
                      <c:pt idx="5">
                        <c:v>2.4376961461772982E-3</c:v>
                      </c:pt>
                      <c:pt idx="6">
                        <c:v>3.9562695986457164E-3</c:v>
                      </c:pt>
                      <c:pt idx="7">
                        <c:v>5.7514135333517433E-3</c:v>
                      </c:pt>
                      <c:pt idx="8">
                        <c:v>9.0401079729417189E-3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327-454C-AA27-8814DC19BA1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925'!$B$3</c15:sqref>
                        </c15:formulaRef>
                      </c:ext>
                    </c:extLst>
                    <c:strCache>
                      <c:ptCount val="1"/>
                      <c:pt idx="0">
                        <c:v>Idaho</c:v>
                      </c:pt>
                    </c:strCache>
                  </c:strRef>
                </c:tx>
                <c:spPr>
                  <a:solidFill>
                    <a:schemeClr val="accent4">
                      <a:tint val="7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925'!$C$3:$K$3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2.790906978850777E-3</c:v>
                      </c:pt>
                      <c:pt idx="1">
                        <c:v>2.5268044425876303E-3</c:v>
                      </c:pt>
                      <c:pt idx="2">
                        <c:v>2.2667526414948827E-3</c:v>
                      </c:pt>
                      <c:pt idx="3">
                        <c:v>9.248381205918337E-4</c:v>
                      </c:pt>
                      <c:pt idx="4">
                        <c:v>2.3473661895669368E-3</c:v>
                      </c:pt>
                      <c:pt idx="5">
                        <c:v>2.5203428176364755E-3</c:v>
                      </c:pt>
                      <c:pt idx="6">
                        <c:v>2.4754973239803427E-3</c:v>
                      </c:pt>
                      <c:pt idx="7">
                        <c:v>2.3393263158483371E-3</c:v>
                      </c:pt>
                      <c:pt idx="8">
                        <c:v>1.9499793382892793E-3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327-454C-AA27-8814DC19BA1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925'!$B$4</c15:sqref>
                        </c15:formulaRef>
                      </c:ext>
                    </c:extLst>
                    <c:strCache>
                      <c:ptCount val="1"/>
                      <c:pt idx="0">
                        <c:v>Northwestern</c:v>
                      </c:pt>
                    </c:strCache>
                  </c:strRef>
                </c:tx>
                <c:spPr>
                  <a:solidFill>
                    <a:schemeClr val="accent4">
                      <a:tint val="9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925'!$C$4:$K$4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3.4175707374009307E-3</c:v>
                      </c:pt>
                      <c:pt idx="1">
                        <c:v>3.8381975565860882E-3</c:v>
                      </c:pt>
                      <c:pt idx="2">
                        <c:v>3.2800397925896352E-3</c:v>
                      </c:pt>
                      <c:pt idx="4">
                        <c:v>4.7887446354349505E-3</c:v>
                      </c:pt>
                      <c:pt idx="5">
                        <c:v>3.8631032768209239E-3</c:v>
                      </c:pt>
                      <c:pt idx="6">
                        <c:v>3.7164544948436089E-3</c:v>
                      </c:pt>
                      <c:pt idx="7">
                        <c:v>4.347530270637545E-3</c:v>
                      </c:pt>
                      <c:pt idx="8">
                        <c:v>8.0658546952598505E-3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327-454C-AA27-8814DC19BA1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925'!$B$5</c15:sqref>
                        </c15:formulaRef>
                      </c:ext>
                    </c:extLst>
                    <c:strCache>
                      <c:ptCount val="1"/>
                      <c:pt idx="0">
                        <c:v>PAC</c:v>
                      </c:pt>
                    </c:strCache>
                  </c:strRef>
                </c:tx>
                <c:spPr>
                  <a:solidFill>
                    <a:schemeClr val="accent4">
                      <a:shade val="9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925'!$C$5:$K$5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1.094696183752762E-3</c:v>
                      </c:pt>
                      <c:pt idx="1">
                        <c:v>7.2201294429625389E-4</c:v>
                      </c:pt>
                      <c:pt idx="2">
                        <c:v>8.0423016353075325E-4</c:v>
                      </c:pt>
                      <c:pt idx="3">
                        <c:v>1.8828726436235517E-3</c:v>
                      </c:pt>
                      <c:pt idx="4">
                        <c:v>1.1266818471528392E-3</c:v>
                      </c:pt>
                      <c:pt idx="5">
                        <c:v>1.5415240146824303E-2</c:v>
                      </c:pt>
                      <c:pt idx="6">
                        <c:v>1.126681919380346E-3</c:v>
                      </c:pt>
                      <c:pt idx="7">
                        <c:v>2.0081052660692804E-3</c:v>
                      </c:pt>
                      <c:pt idx="8">
                        <c:v>0.13071133763066245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327-454C-AA27-8814DC19BA1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925'!$B$7</c15:sqref>
                        </c15:formulaRef>
                      </c:ext>
                    </c:extLst>
                    <c:strCache>
                      <c:ptCount val="1"/>
                      <c:pt idx="0">
                        <c:v>PSE</c:v>
                      </c:pt>
                    </c:strCache>
                  </c:strRef>
                </c:tx>
                <c:spPr>
                  <a:solidFill>
                    <a:schemeClr val="accent4">
                      <a:shade val="5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925'!$C$7:$K$7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7.2393872355473905E-4</c:v>
                      </c:pt>
                      <c:pt idx="1">
                        <c:v>8.5713212800869428E-4</c:v>
                      </c:pt>
                      <c:pt idx="2">
                        <c:v>1.4440434941237648E-3</c:v>
                      </c:pt>
                      <c:pt idx="3">
                        <c:v>1.0294468457099082E-3</c:v>
                      </c:pt>
                      <c:pt idx="4">
                        <c:v>2.9507686078927547E-3</c:v>
                      </c:pt>
                      <c:pt idx="5">
                        <c:v>6.7140249332662866E-4</c:v>
                      </c:pt>
                      <c:pt idx="6">
                        <c:v>1.2036311124932059E-3</c:v>
                      </c:pt>
                      <c:pt idx="7">
                        <c:v>9.8566659206286754E-4</c:v>
                      </c:pt>
                      <c:pt idx="8">
                        <c:v>2.2028573964020383E-3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327-454C-AA27-8814DC19BA17}"/>
                  </c:ext>
                </c:extLst>
              </c15:ser>
            </c15:filteredBarSeries>
          </c:ext>
        </c:extLst>
      </c:barChart>
      <c:catAx>
        <c:axId val="95794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947256"/>
        <c:crosses val="autoZero"/>
        <c:auto val="1"/>
        <c:lblAlgn val="ctr"/>
        <c:lblOffset val="100"/>
        <c:noMultiLvlLbl val="0"/>
      </c:catAx>
      <c:valAx>
        <c:axId val="957947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948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'IOU 925'!$B$7</c:f>
              <c:strCache>
                <c:ptCount val="1"/>
                <c:pt idx="0">
                  <c:v>PSE</c:v>
                </c:pt>
              </c:strCache>
            </c:strRef>
          </c:tx>
          <c:spPr>
            <a:solidFill>
              <a:schemeClr val="accent4">
                <a:shade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'IOU 925'!$C$1:$K$1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 2019</c:v>
                </c:pt>
                <c:pt idx="5">
                  <c:v>2020</c:v>
                </c:pt>
                <c:pt idx="6">
                  <c:v> 2021</c:v>
                </c:pt>
                <c:pt idx="7">
                  <c:v>2022</c:v>
                </c:pt>
                <c:pt idx="8">
                  <c:v> 2023</c:v>
                </c:pt>
              </c:strCache>
            </c:strRef>
          </c:cat>
          <c:val>
            <c:numRef>
              <c:f>'IOU 925'!$C$7:$K$7</c:f>
              <c:numCache>
                <c:formatCode>0.0%</c:formatCode>
                <c:ptCount val="9"/>
                <c:pt idx="0">
                  <c:v>7.2393872355473905E-4</c:v>
                </c:pt>
                <c:pt idx="1">
                  <c:v>8.5713212800869428E-4</c:v>
                </c:pt>
                <c:pt idx="2">
                  <c:v>1.4440434941237648E-3</c:v>
                </c:pt>
                <c:pt idx="3">
                  <c:v>1.0294468457099082E-3</c:v>
                </c:pt>
                <c:pt idx="4">
                  <c:v>2.9507686078927547E-3</c:v>
                </c:pt>
                <c:pt idx="5">
                  <c:v>6.7140249332662866E-4</c:v>
                </c:pt>
                <c:pt idx="6">
                  <c:v>1.2036311124932059E-3</c:v>
                </c:pt>
                <c:pt idx="7">
                  <c:v>9.8566659206286754E-4</c:v>
                </c:pt>
                <c:pt idx="8">
                  <c:v>2.2028573964020383E-3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60B-46BB-BB9A-34F69BE694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957948336"/>
        <c:axId val="957947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'IOU 925'!$B$2</c15:sqref>
                        </c15:formulaRef>
                      </c:ext>
                    </c:extLst>
                    <c:strCache>
                      <c:ptCount val="1"/>
                      <c:pt idx="0">
                        <c:v>Avista </c:v>
                      </c:pt>
                    </c:strCache>
                  </c:strRef>
                </c:tx>
                <c:spPr>
                  <a:solidFill>
                    <a:schemeClr val="accent4">
                      <a:tint val="5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'IOU 925'!$C$2:$K$2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2.1281731873041662E-3</c:v>
                      </c:pt>
                      <c:pt idx="1">
                        <c:v>2.1804033697931445E-3</c:v>
                      </c:pt>
                      <c:pt idx="2">
                        <c:v>2.0998576464076593E-3</c:v>
                      </c:pt>
                      <c:pt idx="3">
                        <c:v>2.7148858894223624E-3</c:v>
                      </c:pt>
                      <c:pt idx="4">
                        <c:v>2.3674173682673443E-3</c:v>
                      </c:pt>
                      <c:pt idx="5">
                        <c:v>2.4376961461772982E-3</c:v>
                      </c:pt>
                      <c:pt idx="6">
                        <c:v>3.9562695986457164E-3</c:v>
                      </c:pt>
                      <c:pt idx="7">
                        <c:v>5.7514135333517433E-3</c:v>
                      </c:pt>
                      <c:pt idx="8">
                        <c:v>9.0401079729417189E-3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60B-46BB-BB9A-34F69BE6944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925'!$B$3</c15:sqref>
                        </c15:formulaRef>
                      </c:ext>
                    </c:extLst>
                    <c:strCache>
                      <c:ptCount val="1"/>
                      <c:pt idx="0">
                        <c:v>Idaho</c:v>
                      </c:pt>
                    </c:strCache>
                  </c:strRef>
                </c:tx>
                <c:spPr>
                  <a:solidFill>
                    <a:schemeClr val="accent4">
                      <a:tint val="7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925'!$C$3:$K$3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2.790906978850777E-3</c:v>
                      </c:pt>
                      <c:pt idx="1">
                        <c:v>2.5268044425876303E-3</c:v>
                      </c:pt>
                      <c:pt idx="2">
                        <c:v>2.2667526414948827E-3</c:v>
                      </c:pt>
                      <c:pt idx="3">
                        <c:v>9.248381205918337E-4</c:v>
                      </c:pt>
                      <c:pt idx="4">
                        <c:v>2.3473661895669368E-3</c:v>
                      </c:pt>
                      <c:pt idx="5">
                        <c:v>2.5203428176364755E-3</c:v>
                      </c:pt>
                      <c:pt idx="6">
                        <c:v>2.4754973239803427E-3</c:v>
                      </c:pt>
                      <c:pt idx="7">
                        <c:v>2.3393263158483371E-3</c:v>
                      </c:pt>
                      <c:pt idx="8">
                        <c:v>1.9499793382892793E-3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60B-46BB-BB9A-34F69BE6944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925'!$B$4</c15:sqref>
                        </c15:formulaRef>
                      </c:ext>
                    </c:extLst>
                    <c:strCache>
                      <c:ptCount val="1"/>
                      <c:pt idx="0">
                        <c:v>Northwestern</c:v>
                      </c:pt>
                    </c:strCache>
                  </c:strRef>
                </c:tx>
                <c:spPr>
                  <a:solidFill>
                    <a:schemeClr val="accent4">
                      <a:tint val="9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925'!$C$4:$K$4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3.4175707374009307E-3</c:v>
                      </c:pt>
                      <c:pt idx="1">
                        <c:v>3.8381975565860882E-3</c:v>
                      </c:pt>
                      <c:pt idx="2">
                        <c:v>3.2800397925896352E-3</c:v>
                      </c:pt>
                      <c:pt idx="4">
                        <c:v>4.7887446354349505E-3</c:v>
                      </c:pt>
                      <c:pt idx="5">
                        <c:v>3.8631032768209239E-3</c:v>
                      </c:pt>
                      <c:pt idx="6">
                        <c:v>3.7164544948436089E-3</c:v>
                      </c:pt>
                      <c:pt idx="7">
                        <c:v>4.347530270637545E-3</c:v>
                      </c:pt>
                      <c:pt idx="8">
                        <c:v>8.0658546952598505E-3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60B-46BB-BB9A-34F69BE6944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925'!$B$5</c15:sqref>
                        </c15:formulaRef>
                      </c:ext>
                    </c:extLst>
                    <c:strCache>
                      <c:ptCount val="1"/>
                      <c:pt idx="0">
                        <c:v>PAC</c:v>
                      </c:pt>
                    </c:strCache>
                  </c:strRef>
                </c:tx>
                <c:spPr>
                  <a:solidFill>
                    <a:schemeClr val="accent4">
                      <a:shade val="9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925'!$C$5:$K$5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1.094696183752762E-3</c:v>
                      </c:pt>
                      <c:pt idx="1">
                        <c:v>7.2201294429625389E-4</c:v>
                      </c:pt>
                      <c:pt idx="2">
                        <c:v>8.0423016353075325E-4</c:v>
                      </c:pt>
                      <c:pt idx="3">
                        <c:v>1.8828726436235517E-3</c:v>
                      </c:pt>
                      <c:pt idx="4">
                        <c:v>1.1266818471528392E-3</c:v>
                      </c:pt>
                      <c:pt idx="5">
                        <c:v>1.5415240146824303E-2</c:v>
                      </c:pt>
                      <c:pt idx="6">
                        <c:v>1.126681919380346E-3</c:v>
                      </c:pt>
                      <c:pt idx="7">
                        <c:v>2.0081052660692804E-3</c:v>
                      </c:pt>
                      <c:pt idx="8">
                        <c:v>0.13071133763066245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60B-46BB-BB9A-34F69BE6944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925'!$B$6</c15:sqref>
                        </c15:formulaRef>
                      </c:ext>
                    </c:extLst>
                    <c:strCache>
                      <c:ptCount val="1"/>
                      <c:pt idx="0">
                        <c:v>PGE</c:v>
                      </c:pt>
                    </c:strCache>
                  </c:strRef>
                </c:tx>
                <c:spPr>
                  <a:solidFill>
                    <a:schemeClr val="accent4">
                      <a:shade val="7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925'!$C$1:$K$1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925'!$C$6:$K$6</c15:sqref>
                        </c15:formulaRef>
                      </c:ext>
                    </c:extLst>
                    <c:numCache>
                      <c:formatCode>0.0%</c:formatCode>
                      <c:ptCount val="9"/>
                      <c:pt idx="0">
                        <c:v>1.0825616173166257E-3</c:v>
                      </c:pt>
                      <c:pt idx="1">
                        <c:v>9.6217934854244574E-4</c:v>
                      </c:pt>
                      <c:pt idx="2">
                        <c:v>1.1453043278002262E-3</c:v>
                      </c:pt>
                      <c:pt idx="3">
                        <c:v>1.0111003046157313E-3</c:v>
                      </c:pt>
                      <c:pt idx="4">
                        <c:v>1.1076034389363905E-3</c:v>
                      </c:pt>
                      <c:pt idx="5">
                        <c:v>6.8666778233134865E-4</c:v>
                      </c:pt>
                      <c:pt idx="6">
                        <c:v>9.5147134793140261E-4</c:v>
                      </c:pt>
                      <c:pt idx="7">
                        <c:v>5.233230872269074E-3</c:v>
                      </c:pt>
                      <c:pt idx="8">
                        <c:v>1.347176893209473E-3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60B-46BB-BB9A-34F69BE69447}"/>
                  </c:ext>
                </c:extLst>
              </c15:ser>
            </c15:filteredBarSeries>
          </c:ext>
        </c:extLst>
      </c:barChart>
      <c:catAx>
        <c:axId val="95794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947256"/>
        <c:crosses val="autoZero"/>
        <c:auto val="1"/>
        <c:lblAlgn val="ctr"/>
        <c:lblOffset val="100"/>
        <c:noMultiLvlLbl val="0"/>
      </c:catAx>
      <c:valAx>
        <c:axId val="957947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948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Transmission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'Transmission Visual'!$B$2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'Transmission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'Transmission Visual'!$B$3:$B$8</c:f>
              <c:numCache>
                <c:formatCode>0.0%</c:formatCode>
                <c:ptCount val="6"/>
                <c:pt idx="0">
                  <c:v>0.11942941059931178</c:v>
                </c:pt>
                <c:pt idx="1">
                  <c:v>0.10352503949011357</c:v>
                </c:pt>
                <c:pt idx="2">
                  <c:v>5.9510047567292522E-2</c:v>
                </c:pt>
                <c:pt idx="3">
                  <c:v>0.14776639418205867</c:v>
                </c:pt>
                <c:pt idx="4">
                  <c:v>7.1084792512927111E-2</c:v>
                </c:pt>
                <c:pt idx="5">
                  <c:v>0.11475876390627261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52-4A2C-9DFD-0C7A7C797956}"/>
            </c:ext>
          </c:extLst>
        </c:ser>
        <c:ser>
          <c:idx val="1"/>
          <c:order val="1"/>
          <c:tx>
            <c:strRef>
              <c:f>'Transmission Visual'!$C$2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'Transmission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'Transmission Visual'!$C$3:$C$8</c:f>
              <c:numCache>
                <c:formatCode>0.0%</c:formatCode>
                <c:ptCount val="6"/>
                <c:pt idx="0">
                  <c:v>0.13250843270107029</c:v>
                </c:pt>
                <c:pt idx="1">
                  <c:v>0.10197240072346753</c:v>
                </c:pt>
                <c:pt idx="2">
                  <c:v>7.0705076249816604E-2</c:v>
                </c:pt>
                <c:pt idx="3">
                  <c:v>0.15369908265553875</c:v>
                </c:pt>
                <c:pt idx="4">
                  <c:v>8.2270342920414796E-2</c:v>
                </c:pt>
                <c:pt idx="5">
                  <c:v>0.12182145413064788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52-4A2C-9DFD-0C7A7C797956}"/>
            </c:ext>
          </c:extLst>
        </c:ser>
        <c:ser>
          <c:idx val="2"/>
          <c:order val="2"/>
          <c:tx>
            <c:strRef>
              <c:f>'Transmission Visual'!$D$2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'Transmission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'Transmission Visual'!$D$3:$D$8</c:f>
              <c:numCache>
                <c:formatCode>0.0%</c:formatCode>
                <c:ptCount val="6"/>
                <c:pt idx="0">
                  <c:v>0.12044243924488039</c:v>
                </c:pt>
                <c:pt idx="1">
                  <c:v>8.9176832306968892E-2</c:v>
                </c:pt>
                <c:pt idx="2">
                  <c:v>7.7471957695847138E-2</c:v>
                </c:pt>
                <c:pt idx="3">
                  <c:v>0.13909388492791697</c:v>
                </c:pt>
                <c:pt idx="4">
                  <c:v>7.9560966665700172E-2</c:v>
                </c:pt>
                <c:pt idx="5">
                  <c:v>0.1245576352115611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52-4A2C-9DFD-0C7A7C797956}"/>
            </c:ext>
          </c:extLst>
        </c:ser>
        <c:ser>
          <c:idx val="3"/>
          <c:order val="3"/>
          <c:tx>
            <c:strRef>
              <c:f>'Transmission Visual'!$E$2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'Transmission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'Transmission Visual'!$E$3:$E$8</c:f>
              <c:numCache>
                <c:formatCode>0.0%</c:formatCode>
                <c:ptCount val="6"/>
                <c:pt idx="0">
                  <c:v>0.12179980727397674</c:v>
                </c:pt>
                <c:pt idx="1">
                  <c:v>3.636552925118048E-2</c:v>
                </c:pt>
                <c:pt idx="3">
                  <c:v>0.13092687232839167</c:v>
                </c:pt>
                <c:pt idx="4">
                  <c:v>8.3455474399503349E-2</c:v>
                </c:pt>
                <c:pt idx="5">
                  <c:v>0.11708976403069658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52-4A2C-9DFD-0C7A7C797956}"/>
            </c:ext>
          </c:extLst>
        </c:ser>
        <c:ser>
          <c:idx val="4"/>
          <c:order val="4"/>
          <c:tx>
            <c:strRef>
              <c:f>'Transmission Visual'!$F$2</c:f>
              <c:strCache>
                <c:ptCount val="1"/>
                <c:pt idx="0">
                  <c:v> 2019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'Transmission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'Transmission Visual'!$F$3:$F$8</c:f>
              <c:numCache>
                <c:formatCode>0.0%</c:formatCode>
                <c:ptCount val="6"/>
                <c:pt idx="0">
                  <c:v>0.11929946329621437</c:v>
                </c:pt>
                <c:pt idx="1">
                  <c:v>9.5032977800156265E-2</c:v>
                </c:pt>
                <c:pt idx="2">
                  <c:v>7.1888588178226562E-2</c:v>
                </c:pt>
                <c:pt idx="3">
                  <c:v>0.13088219626054962</c:v>
                </c:pt>
                <c:pt idx="4">
                  <c:v>8.5893364334078681E-2</c:v>
                </c:pt>
                <c:pt idx="5">
                  <c:v>0.124546158349533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52-4A2C-9DFD-0C7A7C797956}"/>
            </c:ext>
          </c:extLst>
        </c:ser>
        <c:ser>
          <c:idx val="5"/>
          <c:order val="5"/>
          <c:tx>
            <c:strRef>
              <c:f>'Transmission Visual'!$G$2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'Transmission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'Transmission Visual'!$G$3:$G$8</c:f>
              <c:numCache>
                <c:formatCode>0.0%</c:formatCode>
                <c:ptCount val="6"/>
                <c:pt idx="0">
                  <c:v>0.13051994475108503</c:v>
                </c:pt>
                <c:pt idx="1">
                  <c:v>9.5032520314203353E-2</c:v>
                </c:pt>
                <c:pt idx="2">
                  <c:v>6.796313049860761E-2</c:v>
                </c:pt>
                <c:pt idx="3">
                  <c:v>0.14362209603599477</c:v>
                </c:pt>
                <c:pt idx="4">
                  <c:v>7.214013387342022E-2</c:v>
                </c:pt>
                <c:pt idx="5">
                  <c:v>0.12445650254121306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452-4A2C-9DFD-0C7A7C797956}"/>
            </c:ext>
          </c:extLst>
        </c:ser>
        <c:ser>
          <c:idx val="6"/>
          <c:order val="6"/>
          <c:tx>
            <c:strRef>
              <c:f>'Transmission Visual'!$H$2</c:f>
              <c:strCache>
                <c:ptCount val="1"/>
                <c:pt idx="0">
                  <c:v> 2021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'Transmission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'Transmission Visual'!$H$3:$H$8</c:f>
              <c:numCache>
                <c:formatCode>0.0%</c:formatCode>
                <c:ptCount val="6"/>
                <c:pt idx="0">
                  <c:v>0.13103220210692704</c:v>
                </c:pt>
                <c:pt idx="1">
                  <c:v>8.6440409622590364E-2</c:v>
                </c:pt>
                <c:pt idx="2">
                  <c:v>0.11970532148651485</c:v>
                </c:pt>
                <c:pt idx="3">
                  <c:v>0.1330363890460925</c:v>
                </c:pt>
                <c:pt idx="4">
                  <c:v>8.818609676026555E-2</c:v>
                </c:pt>
                <c:pt idx="5">
                  <c:v>0.11324526576093256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452-4A2C-9DFD-0C7A7C797956}"/>
            </c:ext>
          </c:extLst>
        </c:ser>
        <c:ser>
          <c:idx val="7"/>
          <c:order val="7"/>
          <c:tx>
            <c:strRef>
              <c:f>'Transmission Visual'!$I$2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'Transmission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'Transmission Visual'!$I$3:$I$8</c:f>
              <c:numCache>
                <c:formatCode>0.0%</c:formatCode>
                <c:ptCount val="6"/>
                <c:pt idx="0">
                  <c:v>5.958235256414561E-2</c:v>
                </c:pt>
                <c:pt idx="1">
                  <c:v>8.3650414896735165E-2</c:v>
                </c:pt>
                <c:pt idx="2">
                  <c:v>6.8508660585425304E-2</c:v>
                </c:pt>
                <c:pt idx="3">
                  <c:v>8.8188647275548135E-2</c:v>
                </c:pt>
                <c:pt idx="4">
                  <c:v>9.1095156756892864E-2</c:v>
                </c:pt>
                <c:pt idx="5">
                  <c:v>0.12057482475865799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452-4A2C-9DFD-0C7A7C797956}"/>
            </c:ext>
          </c:extLst>
        </c:ser>
        <c:ser>
          <c:idx val="8"/>
          <c:order val="8"/>
          <c:tx>
            <c:strRef>
              <c:f>'Transmission Visual'!$J$2</c:f>
              <c:strCache>
                <c:ptCount val="1"/>
                <c:pt idx="0">
                  <c:v> 2023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'Transmission Visual'!$A$3:$A$8</c:f>
              <c:strCache>
                <c:ptCount val="6"/>
                <c:pt idx="0">
                  <c:v>Avista </c:v>
                </c:pt>
                <c:pt idx="1">
                  <c:v>Idaho</c:v>
                </c:pt>
                <c:pt idx="2">
                  <c:v>Northwestern</c:v>
                </c:pt>
                <c:pt idx="3">
                  <c:v>PAC</c:v>
                </c:pt>
                <c:pt idx="4">
                  <c:v>PGE</c:v>
                </c:pt>
                <c:pt idx="5">
                  <c:v>PSE</c:v>
                </c:pt>
              </c:strCache>
            </c:strRef>
          </c:cat>
          <c:val>
            <c:numRef>
              <c:f>'Transmission Visual'!$J$3:$J$8</c:f>
              <c:numCache>
                <c:formatCode>0%</c:formatCode>
                <c:ptCount val="6"/>
                <c:pt idx="0">
                  <c:v>0.20316491348755861</c:v>
                </c:pt>
                <c:pt idx="1">
                  <c:v>0.11501070173145271</c:v>
                </c:pt>
                <c:pt idx="2">
                  <c:v>0.17485650547436027</c:v>
                </c:pt>
                <c:pt idx="3">
                  <c:v>0.14381687064153315</c:v>
                </c:pt>
                <c:pt idx="4">
                  <c:v>0.14360644938965125</c:v>
                </c:pt>
                <c:pt idx="5">
                  <c:v>0.19019379003194886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452-4A2C-9DFD-0C7A7C797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8848168"/>
        <c:axId val="858851408"/>
      </c:barChart>
      <c:catAx>
        <c:axId val="858848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8851408"/>
        <c:crosses val="autoZero"/>
        <c:auto val="1"/>
        <c:lblAlgn val="ctr"/>
        <c:lblOffset val="100"/>
        <c:noMultiLvlLbl val="0"/>
      </c:catAx>
      <c:valAx>
        <c:axId val="85885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8848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'IOU Transmission'!$A$3</c:f>
              <c:strCache>
                <c:ptCount val="1"/>
                <c:pt idx="0">
                  <c:v>Avista </c:v>
                </c:pt>
              </c:strCache>
            </c:strRef>
          </c:tx>
          <c:spPr>
            <a:solidFill>
              <a:schemeClr val="accent1">
                <a:alpha val="70000"/>
              </a:schemeClr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pattFill prst="dkDnDiag">
                <a:fgClr>
                  <a:schemeClr val="tx2">
                    <a:lumMod val="75000"/>
                    <a:lumOff val="25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893C-45B5-8331-A28C2AB3B8E5}"/>
              </c:ext>
            </c:extLst>
          </c:dPt>
          <c:dLbls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3C-45B5-8331-A28C2AB3B8E5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3C-45B5-8331-A28C2AB3B8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'IOU Transmission'!$B$2:$J$2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 2019</c:v>
                </c:pt>
                <c:pt idx="5">
                  <c:v>2020</c:v>
                </c:pt>
                <c:pt idx="6">
                  <c:v> 2021</c:v>
                </c:pt>
                <c:pt idx="7">
                  <c:v>2022</c:v>
                </c:pt>
                <c:pt idx="8">
                  <c:v> 2023</c:v>
                </c:pt>
              </c:strCache>
            </c:strRef>
          </c:cat>
          <c:val>
            <c:numRef>
              <c:f>'IOU Transmission'!$B$3:$J$3</c:f>
              <c:numCache>
                <c:formatCode>0%</c:formatCode>
                <c:ptCount val="9"/>
                <c:pt idx="0">
                  <c:v>0.11942941059931178</c:v>
                </c:pt>
                <c:pt idx="1">
                  <c:v>0.13250843270107029</c:v>
                </c:pt>
                <c:pt idx="2">
                  <c:v>0.12044243924488039</c:v>
                </c:pt>
                <c:pt idx="3">
                  <c:v>0.12179980727397674</c:v>
                </c:pt>
                <c:pt idx="4">
                  <c:v>0.11929946329621437</c:v>
                </c:pt>
                <c:pt idx="5">
                  <c:v>0.13051994475108503</c:v>
                </c:pt>
                <c:pt idx="6">
                  <c:v>0.13103220210692704</c:v>
                </c:pt>
                <c:pt idx="7">
                  <c:v>5.958235256414561E-2</c:v>
                </c:pt>
                <c:pt idx="8">
                  <c:v>0.20316491348755861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5C-4AEB-836F-ED444A1FD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410794304"/>
        <c:axId val="505889896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'IOU Transmission'!$A$4</c15:sqref>
                        </c15:formulaRef>
                      </c:ext>
                    </c:extLst>
                    <c:strCache>
                      <c:ptCount val="1"/>
                      <c:pt idx="0">
                        <c:v>Idaho</c:v>
                      </c:pt>
                    </c:strCache>
                  </c:strRef>
                </c:tx>
                <c:spPr>
                  <a:solidFill>
                    <a:schemeClr val="accent2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'IOU Transmission'!$B$4:$J$4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0.10352503949011357</c:v>
                      </c:pt>
                      <c:pt idx="1">
                        <c:v>0.10197240072346753</c:v>
                      </c:pt>
                      <c:pt idx="2">
                        <c:v>8.9176832306968892E-2</c:v>
                      </c:pt>
                      <c:pt idx="3">
                        <c:v>3.636552925118048E-2</c:v>
                      </c:pt>
                      <c:pt idx="4">
                        <c:v>9.5032977800156265E-2</c:v>
                      </c:pt>
                      <c:pt idx="5">
                        <c:v>9.5032520314203353E-2</c:v>
                      </c:pt>
                      <c:pt idx="6">
                        <c:v>8.6440409622590364E-2</c:v>
                      </c:pt>
                      <c:pt idx="7">
                        <c:v>8.3650414896735165E-2</c:v>
                      </c:pt>
                      <c:pt idx="8">
                        <c:v>0.11501070173145271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DB5C-4AEB-836F-ED444A1FDA1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Transmission'!$A$5</c15:sqref>
                        </c15:formulaRef>
                      </c:ext>
                    </c:extLst>
                    <c:strCache>
                      <c:ptCount val="1"/>
                      <c:pt idx="0">
                        <c:v>Northwestern</c:v>
                      </c:pt>
                    </c:strCache>
                  </c:strRef>
                </c:tx>
                <c:spPr>
                  <a:solidFill>
                    <a:schemeClr val="accent3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Transmission'!$B$5:$J$5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5.9510047567292522E-2</c:v>
                      </c:pt>
                      <c:pt idx="1">
                        <c:v>7.0705076249816604E-2</c:v>
                      </c:pt>
                      <c:pt idx="2">
                        <c:v>7.7471957695847138E-2</c:v>
                      </c:pt>
                      <c:pt idx="4">
                        <c:v>7.1888588178226562E-2</c:v>
                      </c:pt>
                      <c:pt idx="5">
                        <c:v>6.796313049860761E-2</c:v>
                      </c:pt>
                      <c:pt idx="6">
                        <c:v>0.11970532148651485</c:v>
                      </c:pt>
                      <c:pt idx="7">
                        <c:v>6.8508660585425304E-2</c:v>
                      </c:pt>
                      <c:pt idx="8">
                        <c:v>0.17485650547436027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B5C-4AEB-836F-ED444A1FDA1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Transmission'!$A$6</c15:sqref>
                        </c15:formulaRef>
                      </c:ext>
                    </c:extLst>
                    <c:strCache>
                      <c:ptCount val="1"/>
                      <c:pt idx="0">
                        <c:v>PAC</c:v>
                      </c:pt>
                    </c:strCache>
                  </c:strRef>
                </c:tx>
                <c:spPr>
                  <a:solidFill>
                    <a:schemeClr val="accent4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Transmission'!$B$6:$J$6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0.14776639418205867</c:v>
                      </c:pt>
                      <c:pt idx="1">
                        <c:v>0.15369908265553875</c:v>
                      </c:pt>
                      <c:pt idx="2">
                        <c:v>0.13909388492791697</c:v>
                      </c:pt>
                      <c:pt idx="3">
                        <c:v>0.13092687232839167</c:v>
                      </c:pt>
                      <c:pt idx="4">
                        <c:v>0.13088219626054962</c:v>
                      </c:pt>
                      <c:pt idx="5">
                        <c:v>0.14362209603599477</c:v>
                      </c:pt>
                      <c:pt idx="6">
                        <c:v>0.1330363890460925</c:v>
                      </c:pt>
                      <c:pt idx="7">
                        <c:v>8.8188647275548135E-2</c:v>
                      </c:pt>
                      <c:pt idx="8">
                        <c:v>0.14381687064153315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B5C-4AEB-836F-ED444A1FDA1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Transmission'!$A$7</c15:sqref>
                        </c15:formulaRef>
                      </c:ext>
                    </c:extLst>
                    <c:strCache>
                      <c:ptCount val="1"/>
                      <c:pt idx="0">
                        <c:v>PGE</c:v>
                      </c:pt>
                    </c:strCache>
                  </c:strRef>
                </c:tx>
                <c:spPr>
                  <a:solidFill>
                    <a:schemeClr val="accent5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Transmission'!$B$7:$J$7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7.1084792512927111E-2</c:v>
                      </c:pt>
                      <c:pt idx="1">
                        <c:v>8.2270342920414796E-2</c:v>
                      </c:pt>
                      <c:pt idx="2">
                        <c:v>7.9560966665700172E-2</c:v>
                      </c:pt>
                      <c:pt idx="3">
                        <c:v>8.3455474399503349E-2</c:v>
                      </c:pt>
                      <c:pt idx="4">
                        <c:v>8.5893364334078681E-2</c:v>
                      </c:pt>
                      <c:pt idx="5">
                        <c:v>7.214013387342022E-2</c:v>
                      </c:pt>
                      <c:pt idx="6">
                        <c:v>8.818609676026555E-2</c:v>
                      </c:pt>
                      <c:pt idx="7">
                        <c:v>9.1095156756892864E-2</c:v>
                      </c:pt>
                      <c:pt idx="8">
                        <c:v>0.14360644938965125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B5C-4AEB-836F-ED444A1FDA1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Transmission'!$A$8</c15:sqref>
                        </c15:formulaRef>
                      </c:ext>
                    </c:extLst>
                    <c:strCache>
                      <c:ptCount val="1"/>
                      <c:pt idx="0">
                        <c:v>PSE</c:v>
                      </c:pt>
                    </c:strCache>
                  </c:strRef>
                </c:tx>
                <c:spPr>
                  <a:solidFill>
                    <a:schemeClr val="accent6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Transmission'!$B$8:$J$8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0.11475876390627261</c:v>
                      </c:pt>
                      <c:pt idx="1">
                        <c:v>0.12182145413064788</c:v>
                      </c:pt>
                      <c:pt idx="2">
                        <c:v>0.1245576352115611</c:v>
                      </c:pt>
                      <c:pt idx="3">
                        <c:v>0.11708976403069658</c:v>
                      </c:pt>
                      <c:pt idx="4">
                        <c:v>0.124546158349533</c:v>
                      </c:pt>
                      <c:pt idx="5">
                        <c:v>0.12445650254121306</c:v>
                      </c:pt>
                      <c:pt idx="6">
                        <c:v>0.11324526576093256</c:v>
                      </c:pt>
                      <c:pt idx="7">
                        <c:v>0.12057482475865799</c:v>
                      </c:pt>
                      <c:pt idx="8">
                        <c:v>0.19019379003194886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B5C-4AEB-836F-ED444A1FDA17}"/>
                  </c:ext>
                </c:extLst>
              </c15:ser>
            </c15:filteredBarSeries>
          </c:ext>
        </c:extLst>
      </c:barChart>
      <c:catAx>
        <c:axId val="410794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889896"/>
        <c:crosses val="autoZero"/>
        <c:auto val="1"/>
        <c:lblAlgn val="ctr"/>
        <c:lblOffset val="100"/>
        <c:noMultiLvlLbl val="0"/>
      </c:catAx>
      <c:valAx>
        <c:axId val="505889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794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'IOU Transmission'!$A$4</c:f>
              <c:strCache>
                <c:ptCount val="1"/>
                <c:pt idx="0">
                  <c:v>Idaho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alpha val="70000"/>
              </a:schemeClr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pattFill prst="dkDnDiag">
                <a:fgClr>
                  <a:schemeClr val="accent2">
                    <a:lumMod val="60000"/>
                    <a:lumOff val="4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2DA6-434A-A6CC-DD3734B07B79}"/>
              </c:ext>
            </c:extLst>
          </c:dPt>
          <c:dLbls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A6-434A-A6CC-DD3734B07B79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A6-434A-A6CC-DD3734B07B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'IOU Transmission'!$B$2:$J$2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 2019</c:v>
                </c:pt>
                <c:pt idx="5">
                  <c:v>2020</c:v>
                </c:pt>
                <c:pt idx="6">
                  <c:v> 2021</c:v>
                </c:pt>
                <c:pt idx="7">
                  <c:v>2022</c:v>
                </c:pt>
                <c:pt idx="8">
                  <c:v> 2023</c:v>
                </c:pt>
              </c:strCache>
              <c:extLst xmlns:c15="http://schemas.microsoft.com/office/drawing/2012/chart"/>
            </c:strRef>
          </c:cat>
          <c:val>
            <c:numRef>
              <c:f>'IOU Transmission'!$B$4:$J$4</c:f>
              <c:numCache>
                <c:formatCode>0%</c:formatCode>
                <c:ptCount val="9"/>
                <c:pt idx="0">
                  <c:v>0.10352503949011357</c:v>
                </c:pt>
                <c:pt idx="1">
                  <c:v>0.10197240072346753</c:v>
                </c:pt>
                <c:pt idx="2">
                  <c:v>8.9176832306968892E-2</c:v>
                </c:pt>
                <c:pt idx="3">
                  <c:v>3.636552925118048E-2</c:v>
                </c:pt>
                <c:pt idx="4">
                  <c:v>9.5032977800156265E-2</c:v>
                </c:pt>
                <c:pt idx="5">
                  <c:v>9.5032520314203353E-2</c:v>
                </c:pt>
                <c:pt idx="6">
                  <c:v>8.6440409622590364E-2</c:v>
                </c:pt>
                <c:pt idx="7">
                  <c:v>8.3650414896735165E-2</c:v>
                </c:pt>
                <c:pt idx="8">
                  <c:v>0.11501070173145271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1-68E0-450F-98B3-4F65C7491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410794304"/>
        <c:axId val="50588989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'IOU Transmission'!$A$3</c15:sqref>
                        </c15:formulaRef>
                      </c:ext>
                    </c:extLst>
                    <c:strCache>
                      <c:ptCount val="1"/>
                      <c:pt idx="0">
                        <c:v>Avista </c:v>
                      </c:pt>
                    </c:strCache>
                  </c:strRef>
                </c:tx>
                <c:spPr>
                  <a:solidFill>
                    <a:schemeClr val="accent1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'IOU Transmission'!$B$3:$J$3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0.11942941059931178</c:v>
                      </c:pt>
                      <c:pt idx="1">
                        <c:v>0.13250843270107029</c:v>
                      </c:pt>
                      <c:pt idx="2">
                        <c:v>0.12044243924488039</c:v>
                      </c:pt>
                      <c:pt idx="3">
                        <c:v>0.12179980727397674</c:v>
                      </c:pt>
                      <c:pt idx="4">
                        <c:v>0.11929946329621437</c:v>
                      </c:pt>
                      <c:pt idx="5">
                        <c:v>0.13051994475108503</c:v>
                      </c:pt>
                      <c:pt idx="6">
                        <c:v>0.13103220210692704</c:v>
                      </c:pt>
                      <c:pt idx="7">
                        <c:v>5.958235256414561E-2</c:v>
                      </c:pt>
                      <c:pt idx="8">
                        <c:v>0.20316491348755861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8E0-450F-98B3-4F65C7491B6B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Transmission'!$A$5</c15:sqref>
                        </c15:formulaRef>
                      </c:ext>
                    </c:extLst>
                    <c:strCache>
                      <c:ptCount val="1"/>
                      <c:pt idx="0">
                        <c:v>Northwestern</c:v>
                      </c:pt>
                    </c:strCache>
                  </c:strRef>
                </c:tx>
                <c:spPr>
                  <a:solidFill>
                    <a:schemeClr val="accent3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Transmission'!$B$5:$J$5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5.9510047567292522E-2</c:v>
                      </c:pt>
                      <c:pt idx="1">
                        <c:v>7.0705076249816604E-2</c:v>
                      </c:pt>
                      <c:pt idx="2">
                        <c:v>7.7471957695847138E-2</c:v>
                      </c:pt>
                      <c:pt idx="4">
                        <c:v>7.1888588178226562E-2</c:v>
                      </c:pt>
                      <c:pt idx="5">
                        <c:v>6.796313049860761E-2</c:v>
                      </c:pt>
                      <c:pt idx="6">
                        <c:v>0.11970532148651485</c:v>
                      </c:pt>
                      <c:pt idx="7">
                        <c:v>6.8508660585425304E-2</c:v>
                      </c:pt>
                      <c:pt idx="8">
                        <c:v>0.17485650547436027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8E0-450F-98B3-4F65C7491B6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Transmission'!$A$6</c15:sqref>
                        </c15:formulaRef>
                      </c:ext>
                    </c:extLst>
                    <c:strCache>
                      <c:ptCount val="1"/>
                      <c:pt idx="0">
                        <c:v>PAC</c:v>
                      </c:pt>
                    </c:strCache>
                  </c:strRef>
                </c:tx>
                <c:spPr>
                  <a:solidFill>
                    <a:schemeClr val="accent4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Transmission'!$B$6:$J$6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0.14776639418205867</c:v>
                      </c:pt>
                      <c:pt idx="1">
                        <c:v>0.15369908265553875</c:v>
                      </c:pt>
                      <c:pt idx="2">
                        <c:v>0.13909388492791697</c:v>
                      </c:pt>
                      <c:pt idx="3">
                        <c:v>0.13092687232839167</c:v>
                      </c:pt>
                      <c:pt idx="4">
                        <c:v>0.13088219626054962</c:v>
                      </c:pt>
                      <c:pt idx="5">
                        <c:v>0.14362209603599477</c:v>
                      </c:pt>
                      <c:pt idx="6">
                        <c:v>0.1330363890460925</c:v>
                      </c:pt>
                      <c:pt idx="7">
                        <c:v>8.8188647275548135E-2</c:v>
                      </c:pt>
                      <c:pt idx="8">
                        <c:v>0.14381687064153315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8E0-450F-98B3-4F65C7491B6B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Transmission'!$A$7</c15:sqref>
                        </c15:formulaRef>
                      </c:ext>
                    </c:extLst>
                    <c:strCache>
                      <c:ptCount val="1"/>
                      <c:pt idx="0">
                        <c:v>PGE</c:v>
                      </c:pt>
                    </c:strCache>
                  </c:strRef>
                </c:tx>
                <c:spPr>
                  <a:solidFill>
                    <a:schemeClr val="accent5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Transmission'!$B$7:$J$7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7.1084792512927111E-2</c:v>
                      </c:pt>
                      <c:pt idx="1">
                        <c:v>8.2270342920414796E-2</c:v>
                      </c:pt>
                      <c:pt idx="2">
                        <c:v>7.9560966665700172E-2</c:v>
                      </c:pt>
                      <c:pt idx="3">
                        <c:v>8.3455474399503349E-2</c:v>
                      </c:pt>
                      <c:pt idx="4">
                        <c:v>8.5893364334078681E-2</c:v>
                      </c:pt>
                      <c:pt idx="5">
                        <c:v>7.214013387342022E-2</c:v>
                      </c:pt>
                      <c:pt idx="6">
                        <c:v>8.818609676026555E-2</c:v>
                      </c:pt>
                      <c:pt idx="7">
                        <c:v>9.1095156756892864E-2</c:v>
                      </c:pt>
                      <c:pt idx="8">
                        <c:v>0.14360644938965125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8E0-450F-98B3-4F65C7491B6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Transmission'!$A$8</c15:sqref>
                        </c15:formulaRef>
                      </c:ext>
                    </c:extLst>
                    <c:strCache>
                      <c:ptCount val="1"/>
                      <c:pt idx="0">
                        <c:v>PSE</c:v>
                      </c:pt>
                    </c:strCache>
                  </c:strRef>
                </c:tx>
                <c:spPr>
                  <a:solidFill>
                    <a:schemeClr val="accent6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Transmission'!$B$8:$J$8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0.11475876390627261</c:v>
                      </c:pt>
                      <c:pt idx="1">
                        <c:v>0.12182145413064788</c:v>
                      </c:pt>
                      <c:pt idx="2">
                        <c:v>0.1245576352115611</c:v>
                      </c:pt>
                      <c:pt idx="3">
                        <c:v>0.11708976403069658</c:v>
                      </c:pt>
                      <c:pt idx="4">
                        <c:v>0.124546158349533</c:v>
                      </c:pt>
                      <c:pt idx="5">
                        <c:v>0.12445650254121306</c:v>
                      </c:pt>
                      <c:pt idx="6">
                        <c:v>0.11324526576093256</c:v>
                      </c:pt>
                      <c:pt idx="7">
                        <c:v>0.12057482475865799</c:v>
                      </c:pt>
                      <c:pt idx="8">
                        <c:v>0.19019379003194886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8E0-450F-98B3-4F65C7491B6B}"/>
                  </c:ext>
                </c:extLst>
              </c15:ser>
            </c15:filteredBarSeries>
          </c:ext>
        </c:extLst>
      </c:barChart>
      <c:catAx>
        <c:axId val="410794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889896"/>
        <c:crosses val="autoZero"/>
        <c:auto val="1"/>
        <c:lblAlgn val="ctr"/>
        <c:lblOffset val="100"/>
        <c:noMultiLvlLbl val="0"/>
      </c:catAx>
      <c:valAx>
        <c:axId val="505889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794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'IOU Transmission'!$A$5</c:f>
              <c:strCache>
                <c:ptCount val="1"/>
                <c:pt idx="0">
                  <c:v>Northwestern</c:v>
                </c:pt>
              </c:strCache>
              <c:extLst xmlns:c15="http://schemas.microsoft.com/office/drawing/2012/chart"/>
            </c:strRef>
          </c:tx>
          <c:spPr>
            <a:solidFill>
              <a:schemeClr val="accent3">
                <a:alpha val="70000"/>
              </a:schemeClr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pattFill prst="dkDnDiag">
                <a:fgClr>
                  <a:schemeClr val="accent6">
                    <a:lumMod val="75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0F25-4EAD-987A-9967D2E7DC8E}"/>
              </c:ext>
            </c:extLst>
          </c:dPt>
          <c:dLbls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25-4EAD-987A-9967D2E7DC8E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F25-4EAD-987A-9967D2E7DC8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'IOU Transmission'!$B$2:$J$2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 2019</c:v>
                </c:pt>
                <c:pt idx="5">
                  <c:v>2020</c:v>
                </c:pt>
                <c:pt idx="6">
                  <c:v> 2021</c:v>
                </c:pt>
                <c:pt idx="7">
                  <c:v>2022</c:v>
                </c:pt>
                <c:pt idx="8">
                  <c:v> 2023</c:v>
                </c:pt>
              </c:strCache>
              <c:extLst xmlns:c15="http://schemas.microsoft.com/office/drawing/2012/chart"/>
            </c:strRef>
          </c:cat>
          <c:val>
            <c:numRef>
              <c:f>'IOU Transmission'!$B$5:$J$5</c:f>
              <c:numCache>
                <c:formatCode>0%</c:formatCode>
                <c:ptCount val="9"/>
                <c:pt idx="0">
                  <c:v>5.9510047567292522E-2</c:v>
                </c:pt>
                <c:pt idx="1">
                  <c:v>7.0705076249816604E-2</c:v>
                </c:pt>
                <c:pt idx="2">
                  <c:v>7.7471957695847138E-2</c:v>
                </c:pt>
                <c:pt idx="4">
                  <c:v>7.1888588178226562E-2</c:v>
                </c:pt>
                <c:pt idx="5">
                  <c:v>6.796313049860761E-2</c:v>
                </c:pt>
                <c:pt idx="6">
                  <c:v>0.11970532148651485</c:v>
                </c:pt>
                <c:pt idx="7">
                  <c:v>6.8508660585425304E-2</c:v>
                </c:pt>
                <c:pt idx="8">
                  <c:v>0.17485650547436027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2-D18F-498F-BA85-A715086D5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410794304"/>
        <c:axId val="50588989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'IOU Transmission'!$A$3</c15:sqref>
                        </c15:formulaRef>
                      </c:ext>
                    </c:extLst>
                    <c:strCache>
                      <c:ptCount val="1"/>
                      <c:pt idx="0">
                        <c:v>Avista </c:v>
                      </c:pt>
                    </c:strCache>
                  </c:strRef>
                </c:tx>
                <c:spPr>
                  <a:solidFill>
                    <a:schemeClr val="accent1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'IOU Transmission'!$B$3:$J$3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0.11942941059931178</c:v>
                      </c:pt>
                      <c:pt idx="1">
                        <c:v>0.13250843270107029</c:v>
                      </c:pt>
                      <c:pt idx="2">
                        <c:v>0.12044243924488039</c:v>
                      </c:pt>
                      <c:pt idx="3">
                        <c:v>0.12179980727397674</c:v>
                      </c:pt>
                      <c:pt idx="4">
                        <c:v>0.11929946329621437</c:v>
                      </c:pt>
                      <c:pt idx="5">
                        <c:v>0.13051994475108503</c:v>
                      </c:pt>
                      <c:pt idx="6">
                        <c:v>0.13103220210692704</c:v>
                      </c:pt>
                      <c:pt idx="7">
                        <c:v>5.958235256414561E-2</c:v>
                      </c:pt>
                      <c:pt idx="8">
                        <c:v>0.20316491348755861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18F-498F-BA85-A715086D584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Transmission'!$A$4</c15:sqref>
                        </c15:formulaRef>
                      </c:ext>
                    </c:extLst>
                    <c:strCache>
                      <c:ptCount val="1"/>
                      <c:pt idx="0">
                        <c:v>Idaho</c:v>
                      </c:pt>
                    </c:strCache>
                  </c:strRef>
                </c:tx>
                <c:spPr>
                  <a:solidFill>
                    <a:schemeClr val="accent2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Transmission'!$B$4:$J$4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0.10352503949011357</c:v>
                      </c:pt>
                      <c:pt idx="1">
                        <c:v>0.10197240072346753</c:v>
                      </c:pt>
                      <c:pt idx="2">
                        <c:v>8.9176832306968892E-2</c:v>
                      </c:pt>
                      <c:pt idx="3">
                        <c:v>3.636552925118048E-2</c:v>
                      </c:pt>
                      <c:pt idx="4">
                        <c:v>9.5032977800156265E-2</c:v>
                      </c:pt>
                      <c:pt idx="5">
                        <c:v>9.5032520314203353E-2</c:v>
                      </c:pt>
                      <c:pt idx="6">
                        <c:v>8.6440409622590364E-2</c:v>
                      </c:pt>
                      <c:pt idx="7">
                        <c:v>8.3650414896735165E-2</c:v>
                      </c:pt>
                      <c:pt idx="8">
                        <c:v>0.11501070173145271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18F-498F-BA85-A715086D584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Transmission'!$A$6</c15:sqref>
                        </c15:formulaRef>
                      </c:ext>
                    </c:extLst>
                    <c:strCache>
                      <c:ptCount val="1"/>
                      <c:pt idx="0">
                        <c:v>PAC</c:v>
                      </c:pt>
                    </c:strCache>
                  </c:strRef>
                </c:tx>
                <c:spPr>
                  <a:solidFill>
                    <a:schemeClr val="accent4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Transmission'!$B$6:$J$6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0.14776639418205867</c:v>
                      </c:pt>
                      <c:pt idx="1">
                        <c:v>0.15369908265553875</c:v>
                      </c:pt>
                      <c:pt idx="2">
                        <c:v>0.13909388492791697</c:v>
                      </c:pt>
                      <c:pt idx="3">
                        <c:v>0.13092687232839167</c:v>
                      </c:pt>
                      <c:pt idx="4">
                        <c:v>0.13088219626054962</c:v>
                      </c:pt>
                      <c:pt idx="5">
                        <c:v>0.14362209603599477</c:v>
                      </c:pt>
                      <c:pt idx="6">
                        <c:v>0.1330363890460925</c:v>
                      </c:pt>
                      <c:pt idx="7">
                        <c:v>8.8188647275548135E-2</c:v>
                      </c:pt>
                      <c:pt idx="8">
                        <c:v>0.14381687064153315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18F-498F-BA85-A715086D584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Transmission'!$A$7</c15:sqref>
                        </c15:formulaRef>
                      </c:ext>
                    </c:extLst>
                    <c:strCache>
                      <c:ptCount val="1"/>
                      <c:pt idx="0">
                        <c:v>PGE</c:v>
                      </c:pt>
                    </c:strCache>
                  </c:strRef>
                </c:tx>
                <c:spPr>
                  <a:solidFill>
                    <a:schemeClr val="accent5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Transmission'!$B$7:$J$7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7.1084792512927111E-2</c:v>
                      </c:pt>
                      <c:pt idx="1">
                        <c:v>8.2270342920414796E-2</c:v>
                      </c:pt>
                      <c:pt idx="2">
                        <c:v>7.9560966665700172E-2</c:v>
                      </c:pt>
                      <c:pt idx="3">
                        <c:v>8.3455474399503349E-2</c:v>
                      </c:pt>
                      <c:pt idx="4">
                        <c:v>8.5893364334078681E-2</c:v>
                      </c:pt>
                      <c:pt idx="5">
                        <c:v>7.214013387342022E-2</c:v>
                      </c:pt>
                      <c:pt idx="6">
                        <c:v>8.818609676026555E-2</c:v>
                      </c:pt>
                      <c:pt idx="7">
                        <c:v>9.1095156756892864E-2</c:v>
                      </c:pt>
                      <c:pt idx="8">
                        <c:v>0.14360644938965125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18F-498F-BA85-A715086D584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Transmission'!$A$8</c15:sqref>
                        </c15:formulaRef>
                      </c:ext>
                    </c:extLst>
                    <c:strCache>
                      <c:ptCount val="1"/>
                      <c:pt idx="0">
                        <c:v>PSE</c:v>
                      </c:pt>
                    </c:strCache>
                  </c:strRef>
                </c:tx>
                <c:spPr>
                  <a:solidFill>
                    <a:schemeClr val="accent6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Transmission'!$B$8:$J$8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0.11475876390627261</c:v>
                      </c:pt>
                      <c:pt idx="1">
                        <c:v>0.12182145413064788</c:v>
                      </c:pt>
                      <c:pt idx="2">
                        <c:v>0.1245576352115611</c:v>
                      </c:pt>
                      <c:pt idx="3">
                        <c:v>0.11708976403069658</c:v>
                      </c:pt>
                      <c:pt idx="4">
                        <c:v>0.124546158349533</c:v>
                      </c:pt>
                      <c:pt idx="5">
                        <c:v>0.12445650254121306</c:v>
                      </c:pt>
                      <c:pt idx="6">
                        <c:v>0.11324526576093256</c:v>
                      </c:pt>
                      <c:pt idx="7">
                        <c:v>0.12057482475865799</c:v>
                      </c:pt>
                      <c:pt idx="8">
                        <c:v>0.19019379003194886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18F-498F-BA85-A715086D5847}"/>
                  </c:ext>
                </c:extLst>
              </c15:ser>
            </c15:filteredBarSeries>
          </c:ext>
        </c:extLst>
      </c:barChart>
      <c:catAx>
        <c:axId val="410794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889896"/>
        <c:crosses val="autoZero"/>
        <c:auto val="1"/>
        <c:lblAlgn val="ctr"/>
        <c:lblOffset val="100"/>
        <c:noMultiLvlLbl val="0"/>
      </c:catAx>
      <c:valAx>
        <c:axId val="505889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794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'IOU Transmission'!$A$6</c:f>
              <c:strCache>
                <c:ptCount val="1"/>
                <c:pt idx="0">
                  <c:v>PAC</c:v>
                </c:pt>
              </c:strCache>
              <c:extLst xmlns:c15="http://schemas.microsoft.com/office/drawing/2012/chart"/>
            </c:strRef>
          </c:tx>
          <c:spPr>
            <a:solidFill>
              <a:schemeClr val="accent4">
                <a:alpha val="70000"/>
              </a:schemeClr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pattFill prst="dkDnDiag">
                <a:fgClr>
                  <a:schemeClr val="accent4">
                    <a:lumMod val="60000"/>
                    <a:lumOff val="4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51D9-447B-A0A6-5634B16CBF6E}"/>
              </c:ext>
            </c:extLst>
          </c:dPt>
          <c:dLbls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D9-447B-A0A6-5634B16CBF6E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1D9-447B-A0A6-5634B16CBF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'IOU Transmission'!$B$2:$J$2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 2019</c:v>
                </c:pt>
                <c:pt idx="5">
                  <c:v>2020</c:v>
                </c:pt>
                <c:pt idx="6">
                  <c:v> 2021</c:v>
                </c:pt>
                <c:pt idx="7">
                  <c:v>2022</c:v>
                </c:pt>
                <c:pt idx="8">
                  <c:v> 2023</c:v>
                </c:pt>
              </c:strCache>
              <c:extLst xmlns:c15="http://schemas.microsoft.com/office/drawing/2012/chart"/>
            </c:strRef>
          </c:cat>
          <c:val>
            <c:numRef>
              <c:f>'IOU Transmission'!$B$6:$J$6</c:f>
              <c:numCache>
                <c:formatCode>0%</c:formatCode>
                <c:ptCount val="9"/>
                <c:pt idx="0">
                  <c:v>0.14776639418205867</c:v>
                </c:pt>
                <c:pt idx="1">
                  <c:v>0.15369908265553875</c:v>
                </c:pt>
                <c:pt idx="2">
                  <c:v>0.13909388492791697</c:v>
                </c:pt>
                <c:pt idx="3">
                  <c:v>0.13092687232839167</c:v>
                </c:pt>
                <c:pt idx="4">
                  <c:v>0.13088219626054962</c:v>
                </c:pt>
                <c:pt idx="5">
                  <c:v>0.14362209603599477</c:v>
                </c:pt>
                <c:pt idx="6">
                  <c:v>0.1330363890460925</c:v>
                </c:pt>
                <c:pt idx="7">
                  <c:v>8.8188647275548135E-2</c:v>
                </c:pt>
                <c:pt idx="8">
                  <c:v>0.14381687064153315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3-BC46-4662-A713-C92E2D46DC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410794304"/>
        <c:axId val="50588989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'IOU Transmission'!$A$3</c15:sqref>
                        </c15:formulaRef>
                      </c:ext>
                    </c:extLst>
                    <c:strCache>
                      <c:ptCount val="1"/>
                      <c:pt idx="0">
                        <c:v>Avista </c:v>
                      </c:pt>
                    </c:strCache>
                  </c:strRef>
                </c:tx>
                <c:spPr>
                  <a:solidFill>
                    <a:schemeClr val="accent1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'IOU Transmission'!$B$3:$J$3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0.11942941059931178</c:v>
                      </c:pt>
                      <c:pt idx="1">
                        <c:v>0.13250843270107029</c:v>
                      </c:pt>
                      <c:pt idx="2">
                        <c:v>0.12044243924488039</c:v>
                      </c:pt>
                      <c:pt idx="3">
                        <c:v>0.12179980727397674</c:v>
                      </c:pt>
                      <c:pt idx="4">
                        <c:v>0.11929946329621437</c:v>
                      </c:pt>
                      <c:pt idx="5">
                        <c:v>0.13051994475108503</c:v>
                      </c:pt>
                      <c:pt idx="6">
                        <c:v>0.13103220210692704</c:v>
                      </c:pt>
                      <c:pt idx="7">
                        <c:v>5.958235256414561E-2</c:v>
                      </c:pt>
                      <c:pt idx="8">
                        <c:v>0.20316491348755861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C46-4662-A713-C92E2D46DC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Transmission'!$A$4</c15:sqref>
                        </c15:formulaRef>
                      </c:ext>
                    </c:extLst>
                    <c:strCache>
                      <c:ptCount val="1"/>
                      <c:pt idx="0">
                        <c:v>Idaho</c:v>
                      </c:pt>
                    </c:strCache>
                  </c:strRef>
                </c:tx>
                <c:spPr>
                  <a:solidFill>
                    <a:schemeClr val="accent2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Transmission'!$B$4:$J$4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0.10352503949011357</c:v>
                      </c:pt>
                      <c:pt idx="1">
                        <c:v>0.10197240072346753</c:v>
                      </c:pt>
                      <c:pt idx="2">
                        <c:v>8.9176832306968892E-2</c:v>
                      </c:pt>
                      <c:pt idx="3">
                        <c:v>3.636552925118048E-2</c:v>
                      </c:pt>
                      <c:pt idx="4">
                        <c:v>9.5032977800156265E-2</c:v>
                      </c:pt>
                      <c:pt idx="5">
                        <c:v>9.5032520314203353E-2</c:v>
                      </c:pt>
                      <c:pt idx="6">
                        <c:v>8.6440409622590364E-2</c:v>
                      </c:pt>
                      <c:pt idx="7">
                        <c:v>8.3650414896735165E-2</c:v>
                      </c:pt>
                      <c:pt idx="8">
                        <c:v>0.11501070173145271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BC46-4662-A713-C92E2D46DC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Transmission'!$A$5</c15:sqref>
                        </c15:formulaRef>
                      </c:ext>
                    </c:extLst>
                    <c:strCache>
                      <c:ptCount val="1"/>
                      <c:pt idx="0">
                        <c:v>Northwestern</c:v>
                      </c:pt>
                    </c:strCache>
                  </c:strRef>
                </c:tx>
                <c:spPr>
                  <a:solidFill>
                    <a:schemeClr val="accent3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Transmission'!$B$5:$J$5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5.9510047567292522E-2</c:v>
                      </c:pt>
                      <c:pt idx="1">
                        <c:v>7.0705076249816604E-2</c:v>
                      </c:pt>
                      <c:pt idx="2">
                        <c:v>7.7471957695847138E-2</c:v>
                      </c:pt>
                      <c:pt idx="4">
                        <c:v>7.1888588178226562E-2</c:v>
                      </c:pt>
                      <c:pt idx="5">
                        <c:v>6.796313049860761E-2</c:v>
                      </c:pt>
                      <c:pt idx="6">
                        <c:v>0.11970532148651485</c:v>
                      </c:pt>
                      <c:pt idx="7">
                        <c:v>6.8508660585425304E-2</c:v>
                      </c:pt>
                      <c:pt idx="8">
                        <c:v>0.17485650547436027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C46-4662-A713-C92E2D46DC1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Transmission'!$A$7</c15:sqref>
                        </c15:formulaRef>
                      </c:ext>
                    </c:extLst>
                    <c:strCache>
                      <c:ptCount val="1"/>
                      <c:pt idx="0">
                        <c:v>PGE</c:v>
                      </c:pt>
                    </c:strCache>
                  </c:strRef>
                </c:tx>
                <c:spPr>
                  <a:solidFill>
                    <a:schemeClr val="accent5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Transmission'!$B$7:$J$7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7.1084792512927111E-2</c:v>
                      </c:pt>
                      <c:pt idx="1">
                        <c:v>8.2270342920414796E-2</c:v>
                      </c:pt>
                      <c:pt idx="2">
                        <c:v>7.9560966665700172E-2</c:v>
                      </c:pt>
                      <c:pt idx="3">
                        <c:v>8.3455474399503349E-2</c:v>
                      </c:pt>
                      <c:pt idx="4">
                        <c:v>8.5893364334078681E-2</c:v>
                      </c:pt>
                      <c:pt idx="5">
                        <c:v>7.214013387342022E-2</c:v>
                      </c:pt>
                      <c:pt idx="6">
                        <c:v>8.818609676026555E-2</c:v>
                      </c:pt>
                      <c:pt idx="7">
                        <c:v>9.1095156756892864E-2</c:v>
                      </c:pt>
                      <c:pt idx="8">
                        <c:v>0.14360644938965125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C46-4662-A713-C92E2D46DC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Transmission'!$A$8</c15:sqref>
                        </c15:formulaRef>
                      </c:ext>
                    </c:extLst>
                    <c:strCache>
                      <c:ptCount val="1"/>
                      <c:pt idx="0">
                        <c:v>PSE</c:v>
                      </c:pt>
                    </c:strCache>
                  </c:strRef>
                </c:tx>
                <c:spPr>
                  <a:solidFill>
                    <a:schemeClr val="accent6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Transmission'!$B$8:$J$8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0.11475876390627261</c:v>
                      </c:pt>
                      <c:pt idx="1">
                        <c:v>0.12182145413064788</c:v>
                      </c:pt>
                      <c:pt idx="2">
                        <c:v>0.1245576352115611</c:v>
                      </c:pt>
                      <c:pt idx="3">
                        <c:v>0.11708976403069658</c:v>
                      </c:pt>
                      <c:pt idx="4">
                        <c:v>0.124546158349533</c:v>
                      </c:pt>
                      <c:pt idx="5">
                        <c:v>0.12445650254121306</c:v>
                      </c:pt>
                      <c:pt idx="6">
                        <c:v>0.11324526576093256</c:v>
                      </c:pt>
                      <c:pt idx="7">
                        <c:v>0.12057482475865799</c:v>
                      </c:pt>
                      <c:pt idx="8">
                        <c:v>0.19019379003194886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C46-4662-A713-C92E2D46DC1A}"/>
                  </c:ext>
                </c:extLst>
              </c15:ser>
            </c15:filteredBarSeries>
          </c:ext>
        </c:extLst>
      </c:barChart>
      <c:catAx>
        <c:axId val="410794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889896"/>
        <c:crosses val="autoZero"/>
        <c:auto val="1"/>
        <c:lblAlgn val="ctr"/>
        <c:lblOffset val="100"/>
        <c:noMultiLvlLbl val="0"/>
      </c:catAx>
      <c:valAx>
        <c:axId val="505889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794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'IOU Transmission'!$A$7</c:f>
              <c:strCache>
                <c:ptCount val="1"/>
                <c:pt idx="0">
                  <c:v>PGE</c:v>
                </c:pt>
              </c:strCache>
              <c:extLst xmlns:c15="http://schemas.microsoft.com/office/drawing/2012/chart"/>
            </c:strRef>
          </c:tx>
          <c:spPr>
            <a:solidFill>
              <a:schemeClr val="accent5">
                <a:alpha val="70000"/>
              </a:schemeClr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pattFill prst="dkDnDiag">
                <a:fgClr>
                  <a:schemeClr val="accent5">
                    <a:lumMod val="60000"/>
                    <a:lumOff val="4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4D59-4C1E-B226-B0DDC8304CA8}"/>
              </c:ext>
            </c:extLst>
          </c:dPt>
          <c:dLbls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59-4C1E-B226-B0DDC8304CA8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59-4C1E-B226-B0DDC8304C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'IOU Transmission'!$B$2:$J$2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 2019</c:v>
                </c:pt>
                <c:pt idx="5">
                  <c:v>2020</c:v>
                </c:pt>
                <c:pt idx="6">
                  <c:v> 2021</c:v>
                </c:pt>
                <c:pt idx="7">
                  <c:v>2022</c:v>
                </c:pt>
                <c:pt idx="8">
                  <c:v> 2023</c:v>
                </c:pt>
              </c:strCache>
              <c:extLst xmlns:c15="http://schemas.microsoft.com/office/drawing/2012/chart"/>
            </c:strRef>
          </c:cat>
          <c:val>
            <c:numRef>
              <c:f>'IOU Transmission'!$B$7:$J$7</c:f>
              <c:numCache>
                <c:formatCode>0%</c:formatCode>
                <c:ptCount val="9"/>
                <c:pt idx="0">
                  <c:v>7.1084792512927111E-2</c:v>
                </c:pt>
                <c:pt idx="1">
                  <c:v>8.2270342920414796E-2</c:v>
                </c:pt>
                <c:pt idx="2">
                  <c:v>7.9560966665700172E-2</c:v>
                </c:pt>
                <c:pt idx="3">
                  <c:v>8.3455474399503349E-2</c:v>
                </c:pt>
                <c:pt idx="4">
                  <c:v>8.5893364334078681E-2</c:v>
                </c:pt>
                <c:pt idx="5">
                  <c:v>7.214013387342022E-2</c:v>
                </c:pt>
                <c:pt idx="6">
                  <c:v>8.818609676026555E-2</c:v>
                </c:pt>
                <c:pt idx="7">
                  <c:v>9.1095156756892864E-2</c:v>
                </c:pt>
                <c:pt idx="8">
                  <c:v>0.14360644938965125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4-0A85-40C6-9418-EA6762EB2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410794304"/>
        <c:axId val="50588989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'IOU Transmission'!$A$3</c15:sqref>
                        </c15:formulaRef>
                      </c:ext>
                    </c:extLst>
                    <c:strCache>
                      <c:ptCount val="1"/>
                      <c:pt idx="0">
                        <c:v>Avista </c:v>
                      </c:pt>
                    </c:strCache>
                  </c:strRef>
                </c:tx>
                <c:spPr>
                  <a:solidFill>
                    <a:schemeClr val="accent1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'IOU Transmission'!$B$3:$J$3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0.11942941059931178</c:v>
                      </c:pt>
                      <c:pt idx="1">
                        <c:v>0.13250843270107029</c:v>
                      </c:pt>
                      <c:pt idx="2">
                        <c:v>0.12044243924488039</c:v>
                      </c:pt>
                      <c:pt idx="3">
                        <c:v>0.12179980727397674</c:v>
                      </c:pt>
                      <c:pt idx="4">
                        <c:v>0.11929946329621437</c:v>
                      </c:pt>
                      <c:pt idx="5">
                        <c:v>0.13051994475108503</c:v>
                      </c:pt>
                      <c:pt idx="6">
                        <c:v>0.13103220210692704</c:v>
                      </c:pt>
                      <c:pt idx="7">
                        <c:v>5.958235256414561E-2</c:v>
                      </c:pt>
                      <c:pt idx="8">
                        <c:v>0.20316491348755861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A85-40C6-9418-EA6762EB2BB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Transmission'!$A$4</c15:sqref>
                        </c15:formulaRef>
                      </c:ext>
                    </c:extLst>
                    <c:strCache>
                      <c:ptCount val="1"/>
                      <c:pt idx="0">
                        <c:v>Idaho</c:v>
                      </c:pt>
                    </c:strCache>
                  </c:strRef>
                </c:tx>
                <c:spPr>
                  <a:solidFill>
                    <a:schemeClr val="accent2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Transmission'!$B$4:$J$4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0.10352503949011357</c:v>
                      </c:pt>
                      <c:pt idx="1">
                        <c:v>0.10197240072346753</c:v>
                      </c:pt>
                      <c:pt idx="2">
                        <c:v>8.9176832306968892E-2</c:v>
                      </c:pt>
                      <c:pt idx="3">
                        <c:v>3.636552925118048E-2</c:v>
                      </c:pt>
                      <c:pt idx="4">
                        <c:v>9.5032977800156265E-2</c:v>
                      </c:pt>
                      <c:pt idx="5">
                        <c:v>9.5032520314203353E-2</c:v>
                      </c:pt>
                      <c:pt idx="6">
                        <c:v>8.6440409622590364E-2</c:v>
                      </c:pt>
                      <c:pt idx="7">
                        <c:v>8.3650414896735165E-2</c:v>
                      </c:pt>
                      <c:pt idx="8">
                        <c:v>0.11501070173145271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0A85-40C6-9418-EA6762EB2BB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Transmission'!$A$5</c15:sqref>
                        </c15:formulaRef>
                      </c:ext>
                    </c:extLst>
                    <c:strCache>
                      <c:ptCount val="1"/>
                      <c:pt idx="0">
                        <c:v>Northwestern</c:v>
                      </c:pt>
                    </c:strCache>
                  </c:strRef>
                </c:tx>
                <c:spPr>
                  <a:solidFill>
                    <a:schemeClr val="accent3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Transmission'!$B$5:$J$5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5.9510047567292522E-2</c:v>
                      </c:pt>
                      <c:pt idx="1">
                        <c:v>7.0705076249816604E-2</c:v>
                      </c:pt>
                      <c:pt idx="2">
                        <c:v>7.7471957695847138E-2</c:v>
                      </c:pt>
                      <c:pt idx="4">
                        <c:v>7.1888588178226562E-2</c:v>
                      </c:pt>
                      <c:pt idx="5">
                        <c:v>6.796313049860761E-2</c:v>
                      </c:pt>
                      <c:pt idx="6">
                        <c:v>0.11970532148651485</c:v>
                      </c:pt>
                      <c:pt idx="7">
                        <c:v>6.8508660585425304E-2</c:v>
                      </c:pt>
                      <c:pt idx="8">
                        <c:v>0.17485650547436027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A85-40C6-9418-EA6762EB2BB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Transmission'!$A$6</c15:sqref>
                        </c15:formulaRef>
                      </c:ext>
                    </c:extLst>
                    <c:strCache>
                      <c:ptCount val="1"/>
                      <c:pt idx="0">
                        <c:v>PAC</c:v>
                      </c:pt>
                    </c:strCache>
                  </c:strRef>
                </c:tx>
                <c:spPr>
                  <a:solidFill>
                    <a:schemeClr val="accent4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Transmission'!$B$6:$J$6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0.14776639418205867</c:v>
                      </c:pt>
                      <c:pt idx="1">
                        <c:v>0.15369908265553875</c:v>
                      </c:pt>
                      <c:pt idx="2">
                        <c:v>0.13909388492791697</c:v>
                      </c:pt>
                      <c:pt idx="3">
                        <c:v>0.13092687232839167</c:v>
                      </c:pt>
                      <c:pt idx="4">
                        <c:v>0.13088219626054962</c:v>
                      </c:pt>
                      <c:pt idx="5">
                        <c:v>0.14362209603599477</c:v>
                      </c:pt>
                      <c:pt idx="6">
                        <c:v>0.1330363890460925</c:v>
                      </c:pt>
                      <c:pt idx="7">
                        <c:v>8.8188647275548135E-2</c:v>
                      </c:pt>
                      <c:pt idx="8">
                        <c:v>0.14381687064153315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0A85-40C6-9418-EA6762EB2BB1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Transmission'!$A$8</c15:sqref>
                        </c15:formulaRef>
                      </c:ext>
                    </c:extLst>
                    <c:strCache>
                      <c:ptCount val="1"/>
                      <c:pt idx="0">
                        <c:v>PSE</c:v>
                      </c:pt>
                    </c:strCache>
                  </c:strRef>
                </c:tx>
                <c:spPr>
                  <a:solidFill>
                    <a:schemeClr val="accent6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Transmission'!$B$8:$J$8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0.11475876390627261</c:v>
                      </c:pt>
                      <c:pt idx="1">
                        <c:v>0.12182145413064788</c:v>
                      </c:pt>
                      <c:pt idx="2">
                        <c:v>0.1245576352115611</c:v>
                      </c:pt>
                      <c:pt idx="3">
                        <c:v>0.11708976403069658</c:v>
                      </c:pt>
                      <c:pt idx="4">
                        <c:v>0.124546158349533</c:v>
                      </c:pt>
                      <c:pt idx="5">
                        <c:v>0.12445650254121306</c:v>
                      </c:pt>
                      <c:pt idx="6">
                        <c:v>0.11324526576093256</c:v>
                      </c:pt>
                      <c:pt idx="7">
                        <c:v>0.12057482475865799</c:v>
                      </c:pt>
                      <c:pt idx="8">
                        <c:v>0.19019379003194886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0A85-40C6-9418-EA6762EB2BB1}"/>
                  </c:ext>
                </c:extLst>
              </c15:ser>
            </c15:filteredBarSeries>
          </c:ext>
        </c:extLst>
      </c:barChart>
      <c:catAx>
        <c:axId val="410794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889896"/>
        <c:crosses val="autoZero"/>
        <c:auto val="1"/>
        <c:lblAlgn val="ctr"/>
        <c:lblOffset val="100"/>
        <c:noMultiLvlLbl val="0"/>
      </c:catAx>
      <c:valAx>
        <c:axId val="505889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794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'IOU Transmission'!$A$8</c:f>
              <c:strCache>
                <c:ptCount val="1"/>
                <c:pt idx="0">
                  <c:v>PSE</c:v>
                </c:pt>
              </c:strCache>
              <c:extLst xmlns:c15="http://schemas.microsoft.com/office/drawing/2012/chart"/>
            </c:strRef>
          </c:tx>
          <c:spPr>
            <a:solidFill>
              <a:schemeClr val="accent6">
                <a:alpha val="70000"/>
              </a:schemeClr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pattFill prst="dkDnDiag">
                <a:fgClr>
                  <a:srgbClr val="92D050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FCBC-4B28-B04A-C29FE5B1EC7E}"/>
              </c:ext>
            </c:extLst>
          </c:dPt>
          <c:dLbls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BC-4B28-B04A-C29FE5B1EC7E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BC-4B28-B04A-C29FE5B1EC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'IOU Transmission'!$B$2:$J$2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 2019</c:v>
                </c:pt>
                <c:pt idx="5">
                  <c:v>2020</c:v>
                </c:pt>
                <c:pt idx="6">
                  <c:v> 2021</c:v>
                </c:pt>
                <c:pt idx="7">
                  <c:v>2022</c:v>
                </c:pt>
                <c:pt idx="8">
                  <c:v> 2023</c:v>
                </c:pt>
              </c:strCache>
              <c:extLst xmlns:c15="http://schemas.microsoft.com/office/drawing/2012/chart"/>
            </c:strRef>
          </c:cat>
          <c:val>
            <c:numRef>
              <c:f>'IOU Transmission'!$B$8:$J$8</c:f>
              <c:numCache>
                <c:formatCode>0%</c:formatCode>
                <c:ptCount val="9"/>
                <c:pt idx="0">
                  <c:v>0.11475876390627261</c:v>
                </c:pt>
                <c:pt idx="1">
                  <c:v>0.12182145413064788</c:v>
                </c:pt>
                <c:pt idx="2">
                  <c:v>0.1245576352115611</c:v>
                </c:pt>
                <c:pt idx="3">
                  <c:v>0.11708976403069658</c:v>
                </c:pt>
                <c:pt idx="4">
                  <c:v>0.124546158349533</c:v>
                </c:pt>
                <c:pt idx="5">
                  <c:v>0.12445650254121306</c:v>
                </c:pt>
                <c:pt idx="6">
                  <c:v>0.11324526576093256</c:v>
                </c:pt>
                <c:pt idx="7">
                  <c:v>0.12057482475865799</c:v>
                </c:pt>
                <c:pt idx="8">
                  <c:v>0.19019379003194886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5-F9B8-4CBD-81A7-1CFA908D7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410794304"/>
        <c:axId val="50588989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'IOU Transmission'!$A$3</c15:sqref>
                        </c15:formulaRef>
                      </c:ext>
                    </c:extLst>
                    <c:strCache>
                      <c:ptCount val="1"/>
                      <c:pt idx="0">
                        <c:v>Avista </c:v>
                      </c:pt>
                    </c:strCache>
                  </c:strRef>
                </c:tx>
                <c:spPr>
                  <a:solidFill>
                    <a:schemeClr val="accent1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'IOU Transmission'!$B$3:$J$3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0.11942941059931178</c:v>
                      </c:pt>
                      <c:pt idx="1">
                        <c:v>0.13250843270107029</c:v>
                      </c:pt>
                      <c:pt idx="2">
                        <c:v>0.12044243924488039</c:v>
                      </c:pt>
                      <c:pt idx="3">
                        <c:v>0.12179980727397674</c:v>
                      </c:pt>
                      <c:pt idx="4">
                        <c:v>0.11929946329621437</c:v>
                      </c:pt>
                      <c:pt idx="5">
                        <c:v>0.13051994475108503</c:v>
                      </c:pt>
                      <c:pt idx="6">
                        <c:v>0.13103220210692704</c:v>
                      </c:pt>
                      <c:pt idx="7">
                        <c:v>5.958235256414561E-2</c:v>
                      </c:pt>
                      <c:pt idx="8">
                        <c:v>0.20316491348755861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9B8-4CBD-81A7-1CFA908D740C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Transmission'!$A$4</c15:sqref>
                        </c15:formulaRef>
                      </c:ext>
                    </c:extLst>
                    <c:strCache>
                      <c:ptCount val="1"/>
                      <c:pt idx="0">
                        <c:v>Idaho</c:v>
                      </c:pt>
                    </c:strCache>
                  </c:strRef>
                </c:tx>
                <c:spPr>
                  <a:solidFill>
                    <a:schemeClr val="accent2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Transmission'!$B$4:$J$4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0.10352503949011357</c:v>
                      </c:pt>
                      <c:pt idx="1">
                        <c:v>0.10197240072346753</c:v>
                      </c:pt>
                      <c:pt idx="2">
                        <c:v>8.9176832306968892E-2</c:v>
                      </c:pt>
                      <c:pt idx="3">
                        <c:v>3.636552925118048E-2</c:v>
                      </c:pt>
                      <c:pt idx="4">
                        <c:v>9.5032977800156265E-2</c:v>
                      </c:pt>
                      <c:pt idx="5">
                        <c:v>9.5032520314203353E-2</c:v>
                      </c:pt>
                      <c:pt idx="6">
                        <c:v>8.6440409622590364E-2</c:v>
                      </c:pt>
                      <c:pt idx="7">
                        <c:v>8.3650414896735165E-2</c:v>
                      </c:pt>
                      <c:pt idx="8">
                        <c:v>0.11501070173145271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F9B8-4CBD-81A7-1CFA908D740C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Transmission'!$A$5</c15:sqref>
                        </c15:formulaRef>
                      </c:ext>
                    </c:extLst>
                    <c:strCache>
                      <c:ptCount val="1"/>
                      <c:pt idx="0">
                        <c:v>Northwestern</c:v>
                      </c:pt>
                    </c:strCache>
                  </c:strRef>
                </c:tx>
                <c:spPr>
                  <a:solidFill>
                    <a:schemeClr val="accent3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Transmission'!$B$5:$J$5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5.9510047567292522E-2</c:v>
                      </c:pt>
                      <c:pt idx="1">
                        <c:v>7.0705076249816604E-2</c:v>
                      </c:pt>
                      <c:pt idx="2">
                        <c:v>7.7471957695847138E-2</c:v>
                      </c:pt>
                      <c:pt idx="4">
                        <c:v>7.1888588178226562E-2</c:v>
                      </c:pt>
                      <c:pt idx="5">
                        <c:v>6.796313049860761E-2</c:v>
                      </c:pt>
                      <c:pt idx="6">
                        <c:v>0.11970532148651485</c:v>
                      </c:pt>
                      <c:pt idx="7">
                        <c:v>6.8508660585425304E-2</c:v>
                      </c:pt>
                      <c:pt idx="8">
                        <c:v>0.17485650547436027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F9B8-4CBD-81A7-1CFA908D740C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Transmission'!$A$6</c15:sqref>
                        </c15:formulaRef>
                      </c:ext>
                    </c:extLst>
                    <c:strCache>
                      <c:ptCount val="1"/>
                      <c:pt idx="0">
                        <c:v>PAC</c:v>
                      </c:pt>
                    </c:strCache>
                  </c:strRef>
                </c:tx>
                <c:spPr>
                  <a:solidFill>
                    <a:schemeClr val="accent4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Transmission'!$B$6:$J$6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0.14776639418205867</c:v>
                      </c:pt>
                      <c:pt idx="1">
                        <c:v>0.15369908265553875</c:v>
                      </c:pt>
                      <c:pt idx="2">
                        <c:v>0.13909388492791697</c:v>
                      </c:pt>
                      <c:pt idx="3">
                        <c:v>0.13092687232839167</c:v>
                      </c:pt>
                      <c:pt idx="4">
                        <c:v>0.13088219626054962</c:v>
                      </c:pt>
                      <c:pt idx="5">
                        <c:v>0.14362209603599477</c:v>
                      </c:pt>
                      <c:pt idx="6">
                        <c:v>0.1330363890460925</c:v>
                      </c:pt>
                      <c:pt idx="7">
                        <c:v>8.8188647275548135E-2</c:v>
                      </c:pt>
                      <c:pt idx="8">
                        <c:v>0.14381687064153315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F9B8-4CBD-81A7-1CFA908D740C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Transmission'!$A$7</c15:sqref>
                        </c15:formulaRef>
                      </c:ext>
                    </c:extLst>
                    <c:strCache>
                      <c:ptCount val="1"/>
                      <c:pt idx="0">
                        <c:v>PGE</c:v>
                      </c:pt>
                    </c:strCache>
                  </c:strRef>
                </c:tx>
                <c:spPr>
                  <a:solidFill>
                    <a:schemeClr val="accent5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Transmission'!$B$2:$J$2</c15:sqref>
                        </c15:formulaRef>
                      </c:ext>
                    </c:extLst>
                    <c:strCache>
                      <c:ptCount val="9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 2019</c:v>
                      </c:pt>
                      <c:pt idx="5">
                        <c:v>2020</c:v>
                      </c:pt>
                      <c:pt idx="6">
                        <c:v> 2021</c:v>
                      </c:pt>
                      <c:pt idx="7">
                        <c:v>2022</c:v>
                      </c:pt>
                      <c:pt idx="8">
                        <c:v>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'IOU Transmission'!$B$7:$J$7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7.1084792512927111E-2</c:v>
                      </c:pt>
                      <c:pt idx="1">
                        <c:v>8.2270342920414796E-2</c:v>
                      </c:pt>
                      <c:pt idx="2">
                        <c:v>7.9560966665700172E-2</c:v>
                      </c:pt>
                      <c:pt idx="3">
                        <c:v>8.3455474399503349E-2</c:v>
                      </c:pt>
                      <c:pt idx="4">
                        <c:v>8.5893364334078681E-2</c:v>
                      </c:pt>
                      <c:pt idx="5">
                        <c:v>7.214013387342022E-2</c:v>
                      </c:pt>
                      <c:pt idx="6">
                        <c:v>8.818609676026555E-2</c:v>
                      </c:pt>
                      <c:pt idx="7">
                        <c:v>9.1095156756892864E-2</c:v>
                      </c:pt>
                      <c:pt idx="8">
                        <c:v>0.14360644938965125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9B8-4CBD-81A7-1CFA908D740C}"/>
                  </c:ext>
                </c:extLst>
              </c15:ser>
            </c15:filteredBarSeries>
          </c:ext>
        </c:extLst>
      </c:barChart>
      <c:catAx>
        <c:axId val="410794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889896"/>
        <c:crosses val="autoZero"/>
        <c:auto val="1"/>
        <c:lblAlgn val="ctr"/>
        <c:lblOffset val="100"/>
        <c:noMultiLvlLbl val="0"/>
      </c:catAx>
      <c:valAx>
        <c:axId val="505889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794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11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468406</xdr:colOff>
      <xdr:row>10</xdr:row>
      <xdr:rowOff>182320</xdr:rowOff>
    </xdr:from>
    <xdr:to>
      <xdr:col>16</xdr:col>
      <xdr:colOff>282388</xdr:colOff>
      <xdr:row>25</xdr:row>
      <xdr:rowOff>70262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FD9F333-6ECD-D0CF-3C3E-81F99EBC7B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468406</xdr:colOff>
      <xdr:row>10</xdr:row>
      <xdr:rowOff>182320</xdr:rowOff>
    </xdr:from>
    <xdr:to>
      <xdr:col>16</xdr:col>
      <xdr:colOff>282388</xdr:colOff>
      <xdr:row>25</xdr:row>
      <xdr:rowOff>70262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AD2A0D5-AC17-4432-A339-360A7C10F8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962025</xdr:colOff>
      <xdr:row>27</xdr:row>
      <xdr:rowOff>123825</xdr:rowOff>
    </xdr:from>
    <xdr:to>
      <xdr:col>17</xdr:col>
      <xdr:colOff>166407</xdr:colOff>
      <xdr:row>42</xdr:row>
      <xdr:rowOff>11767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A9FE972-3466-45F9-978A-8FCBC0BC09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8</xdr:row>
      <xdr:rowOff>166686</xdr:rowOff>
    </xdr:from>
    <xdr:to>
      <xdr:col>13</xdr:col>
      <xdr:colOff>1619250</xdr:colOff>
      <xdr:row>28</xdr:row>
      <xdr:rowOff>76199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468670-47D5-69F9-BAAB-0234D1231B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13</xdr:col>
      <xdr:colOff>1571625</xdr:colOff>
      <xdr:row>50</xdr:row>
      <xdr:rowOff>100013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87A7F09-80BD-436F-BC12-3600F1A953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9</xdr:row>
      <xdr:rowOff>95249</xdr:rowOff>
    </xdr:from>
    <xdr:to>
      <xdr:col>18</xdr:col>
      <xdr:colOff>47625</xdr:colOff>
      <xdr:row>35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2FBE458-A315-88E1-939F-2B9779280F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204787</xdr:colOff>
      <xdr:row>8</xdr:row>
      <xdr:rowOff>57150</xdr:rowOff>
    </xdr:from>
    <xdr:to>
      <xdr:col>15</xdr:col>
      <xdr:colOff>66675</xdr:colOff>
      <xdr:row>23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C13E68E-126D-6BD4-64E2-374C0991B5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9525</xdr:colOff>
      <xdr:row>8</xdr:row>
      <xdr:rowOff>76200</xdr:rowOff>
    </xdr:from>
    <xdr:to>
      <xdr:col>22</xdr:col>
      <xdr:colOff>481013</xdr:colOff>
      <xdr:row>23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E2A880E-68D9-40FC-B7AF-687B46E8E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200025</xdr:colOff>
      <xdr:row>26</xdr:row>
      <xdr:rowOff>57150</xdr:rowOff>
    </xdr:from>
    <xdr:to>
      <xdr:col>15</xdr:col>
      <xdr:colOff>61913</xdr:colOff>
      <xdr:row>41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D1531E7-5E8A-48FC-8A2C-6F87BBC1CB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9525</xdr:colOff>
      <xdr:row>26</xdr:row>
      <xdr:rowOff>19050</xdr:rowOff>
    </xdr:from>
    <xdr:to>
      <xdr:col>22</xdr:col>
      <xdr:colOff>481013</xdr:colOff>
      <xdr:row>41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EE46799-2C6C-4DA5-A74F-444AE5A497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8</xdr:row>
      <xdr:rowOff>38100</xdr:rowOff>
    </xdr:from>
    <xdr:to>
      <xdr:col>7</xdr:col>
      <xdr:colOff>471488</xdr:colOff>
      <xdr:row>23</xdr:row>
      <xdr:rowOff>133350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330F0F8-654D-452E-BF0F-EF0B299663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7</xdr:col>
      <xdr:colOff>471488</xdr:colOff>
      <xdr:row>41</xdr:row>
      <xdr:rowOff>95250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16F363C-D09B-41D5-87A3-29CF46771D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152400</xdr:rowOff>
    </xdr:from>
    <xdr:to>
      <xdr:col>13</xdr:col>
      <xdr:colOff>352426</xdr:colOff>
      <xdr:row>31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49E1193-78A2-DE91-F720-629EAC47C5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</xdr:rowOff>
    </xdr:from>
    <xdr:to>
      <xdr:col>7</xdr:col>
      <xdr:colOff>304800</xdr:colOff>
      <xdr:row>23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B0E306-CB56-04FB-8C46-A78FD0C60B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9</xdr:row>
      <xdr:rowOff>0</xdr:rowOff>
    </xdr:from>
    <xdr:to>
      <xdr:col>16</xdr:col>
      <xdr:colOff>304800</xdr:colOff>
      <xdr:row>23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A46C456-2B6D-4276-AA2C-5CE23F9E2A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0</xdr:colOff>
      <xdr:row>9</xdr:row>
      <xdr:rowOff>0</xdr:rowOff>
    </xdr:from>
    <xdr:to>
      <xdr:col>25</xdr:col>
      <xdr:colOff>304800</xdr:colOff>
      <xdr:row>23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980F1B9-47F8-4032-B67A-9DFC8462F0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7</xdr:col>
      <xdr:colOff>304800</xdr:colOff>
      <xdr:row>40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D0BE07B-CB68-433F-878A-F7EAE47EBF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26</xdr:row>
      <xdr:rowOff>0</xdr:rowOff>
    </xdr:from>
    <xdr:to>
      <xdr:col>16</xdr:col>
      <xdr:colOff>304800</xdr:colOff>
      <xdr:row>40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138FB59-87C6-4BE8-A908-D6BCA318C7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0</xdr:colOff>
      <xdr:row>26</xdr:row>
      <xdr:rowOff>0</xdr:rowOff>
    </xdr:from>
    <xdr:to>
      <xdr:col>25</xdr:col>
      <xdr:colOff>304800</xdr:colOff>
      <xdr:row>40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A163A68-337F-4EDA-A5BE-3B4C0F3BB2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XR7324\Downloads\PSE_Appendix_1_2022-2023_FP.xlsx" TargetMode="External"/><Relationship Id="rId1" Type="http://schemas.openxmlformats.org/officeDocument/2006/relationships/externalLinkPath" Target="file:///C:\Users\AXR7324\Downloads\PSE_Appendix_1_2022-2023_F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isions_2022-23"/>
      <sheetName val="TOC"/>
      <sheetName val="Sch 1- Rate Base "/>
      <sheetName val="Sch 1A - Cash Working Capital"/>
      <sheetName val="Sch 2 -Rate of Return"/>
      <sheetName val="Sch 3 - Expenses"/>
      <sheetName val="Sch 3A - Taxes"/>
      <sheetName val="Sch 3B - Other Items"/>
      <sheetName val="Sch 4 - Average System Cost"/>
      <sheetName val="3-YEAR PP &amp; OSS Worksheet"/>
      <sheetName val="Load Forecast"/>
      <sheetName val="Distribution Loss Calc"/>
      <sheetName val="Salaries"/>
      <sheetName val="Ratios"/>
      <sheetName val="A-RHWM_Ratios"/>
      <sheetName val="New Resources - Individual"/>
      <sheetName val="New Resources - Group"/>
      <sheetName val="Materiality - Individual"/>
      <sheetName val="Materiality -  Group"/>
      <sheetName val="Wind_Resources_Costs"/>
      <sheetName val="NLSL_Base_New-Calc"/>
      <sheetName val="Above-RHWM_Base_Calc"/>
      <sheetName val="Tiered Rates"/>
      <sheetName val="WORKPAPERS -&gt;"/>
      <sheetName val=" 2019 GRC Order COC+CF"/>
      <sheetName val="Four Factor Allocator"/>
      <sheetName val="RB Adj Direct Summary"/>
      <sheetName val="Reconcile Other RB Items"/>
      <sheetName val="389-399 Common"/>
      <sheetName val="E Intangible"/>
      <sheetName val="C Intangible"/>
      <sheetName val="FERC CWIP Adjustments to Plant"/>
      <sheetName val="Balance &amp; Depr"/>
      <sheetName val="DIRECT 456"/>
      <sheetName val="DIRECT 421"/>
      <sheetName val="DIRECT 4073 &amp; 4074"/>
      <sheetName val="DIRECT Common Depr &amp; Amort Exp"/>
      <sheetName val="DIRECT Int Amort E302 and E303"/>
      <sheetName val="DIRECT 406E &amp; 407E"/>
      <sheetName val="DIRECT 411.6 &amp; 411.7"/>
      <sheetName val="DIRECT 908"/>
      <sheetName val="557 Details"/>
      <sheetName val="FERC PAGES -&gt; "/>
      <sheetName val="FERC p110-111 Assets"/>
      <sheetName val="FERC p112-113 Liabilities"/>
      <sheetName val="FERC p114-117a Income"/>
      <sheetName val="FERC p200-201 Utility Plant"/>
      <sheetName val="FERC p204-207 Electric Plant"/>
      <sheetName val="FERC p219 Acc. Depr. Elec Plant"/>
      <sheetName val="FERC p232 Other Reg Assets"/>
      <sheetName val="FERC p233 Misc. Deferred Debits"/>
      <sheetName val="FERC p256-257 L-T Debt"/>
      <sheetName val="FERC p262 Taxes"/>
      <sheetName val="FERC p269 Deferred Credits"/>
      <sheetName val="FERC p278 Other Reg. Liab"/>
      <sheetName val="FERC p300-301 Op Revenues"/>
      <sheetName val="FERC p310-311 Sales for Resale"/>
      <sheetName val="FERC p310-311 Sales for Rsl 18"/>
      <sheetName val="FERC p310-311 Sales for Rsl 17"/>
      <sheetName val="FERC p320-323 Elec. O&amp;M"/>
      <sheetName val="FERC p326-327 Purchase Power"/>
      <sheetName val="FERC p326-327 Purchased Pwr 18"/>
      <sheetName val="FERC p326-327 Purchased Pwr 17"/>
      <sheetName val="FERC p329-330 Trans for Others"/>
      <sheetName val="FERC p332 Trans by Others"/>
      <sheetName val="FERC p336 Dep &amp; Amort"/>
      <sheetName val="FERC p354-355 Salaries &amp; Wages"/>
      <sheetName val="FERC p356 Common Plant"/>
      <sheetName val="FERC p401a Energy Acct BP - 19"/>
      <sheetName val="FERC p401a Energy Acct BP - 18"/>
      <sheetName val="FERC p401a Energy Acct BP - 17"/>
      <sheetName val="FERC p401a Energy Acct BP - 16"/>
      <sheetName val="FERC p401a Energy Acct BP - 15"/>
      <sheetName val="FERC p402-403 Steam-Elec "/>
      <sheetName val="FERC p406-407 Hydro"/>
      <sheetName val="FERC p410-411"/>
      <sheetName val="F2020 Forecast Load - P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77">
          <cell r="D77"/>
          <cell r="E77"/>
          <cell r="F77"/>
          <cell r="G77"/>
        </row>
        <row r="78">
          <cell r="D78" t="str">
            <v>DIST</v>
          </cell>
          <cell r="E78">
            <v>0</v>
          </cell>
          <cell r="F78">
            <v>0</v>
          </cell>
          <cell r="G78">
            <v>1</v>
          </cell>
        </row>
        <row r="79">
          <cell r="D79" t="str">
            <v>PROD</v>
          </cell>
          <cell r="E79">
            <v>1</v>
          </cell>
          <cell r="F79">
            <v>0</v>
          </cell>
          <cell r="G79">
            <v>0</v>
          </cell>
        </row>
        <row r="80">
          <cell r="D80" t="str">
            <v>TRANS</v>
          </cell>
          <cell r="E80">
            <v>0</v>
          </cell>
          <cell r="F80">
            <v>1</v>
          </cell>
          <cell r="G80">
            <v>0</v>
          </cell>
        </row>
        <row r="81">
          <cell r="D81" t="str">
            <v>DIRECT</v>
          </cell>
          <cell r="E81">
            <v>0</v>
          </cell>
          <cell r="F81">
            <v>0</v>
          </cell>
          <cell r="G81">
            <v>0</v>
          </cell>
        </row>
        <row r="82">
          <cell r="D82" t="str">
            <v>GP</v>
          </cell>
          <cell r="E82">
            <v>0.35771261301366508</v>
          </cell>
          <cell r="F82">
            <v>0.17259707552136189</v>
          </cell>
          <cell r="G82">
            <v>0.46969031146497298</v>
          </cell>
        </row>
        <row r="83">
          <cell r="D83" t="str">
            <v>GPM</v>
          </cell>
          <cell r="E83">
            <v>0.38320282405924472</v>
          </cell>
          <cell r="F83">
            <v>0.16450736096087756</v>
          </cell>
          <cell r="G83">
            <v>0.45228981497987764</v>
          </cell>
        </row>
        <row r="84">
          <cell r="D84" t="str">
            <v>LABOR</v>
          </cell>
          <cell r="E84">
            <v>0.3605829847283149</v>
          </cell>
          <cell r="F84">
            <v>0.13338379750754051</v>
          </cell>
          <cell r="G84">
            <v>0.50603321776414467</v>
          </cell>
        </row>
        <row r="85">
          <cell r="D85" t="str">
            <v>PTD</v>
          </cell>
          <cell r="E85">
            <v>0.38655517410907403</v>
          </cell>
          <cell r="F85">
            <v>0.16911999670807265</v>
          </cell>
          <cell r="G85">
            <v>0.44432482918285332</v>
          </cell>
        </row>
        <row r="86">
          <cell r="D86" t="str">
            <v>PTDG</v>
          </cell>
          <cell r="E86">
            <v>0.38674914417188916</v>
          </cell>
          <cell r="F86">
            <v>0.16741126601922771</v>
          </cell>
          <cell r="G86">
            <v>0.44583958993426998</v>
          </cell>
        </row>
        <row r="87">
          <cell r="D87" t="str">
            <v>TD</v>
          </cell>
          <cell r="E87">
            <v>0</v>
          </cell>
          <cell r="F87">
            <v>0.27568900994878254</v>
          </cell>
          <cell r="G87">
            <v>0.72431099005121746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Razhap Kyzy,Aidana (BPA) - PSR-6" id="{8C3F9539-FD06-486E-AB54-65A81612FA9D}" userId="S::ARazhapKyzy@bpa.gov::ccde4e8f-c3dd-4716-bc74-3802e54265b3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dwards,Michael D (BPA) - PSRF-6" refreshedDate="46099.706887499997" createdVersion="8" refreshedVersion="8" minRefreshableVersion="3" recordCount="59" xr:uid="{4E3B8C05-8FA4-4AA5-9FC5-CEF93404EACA}">
  <cacheSource type="worksheet">
    <worksheetSource ref="A1:K60" sheet="Trans Data"/>
  </cacheSource>
  <cacheFields count="11">
    <cacheField name="IOU" numFmtId="0">
      <sharedItems count="6">
        <s v="Northwestern"/>
        <s v="PGE"/>
        <s v="PSE"/>
        <s v="PAC"/>
        <s v="Avista "/>
        <s v="Idaho"/>
      </sharedItems>
    </cacheField>
    <cacheField name="Production Cost" numFmtId="165">
      <sharedItems containsSemiMixedTypes="0" containsString="0" containsNumber="1" minValue="288889257.44794655" maxValue="2523097941.7604761"/>
    </cacheField>
    <cacheField name="Transmission Costs" numFmtId="165">
      <sharedItems containsSemiMixedTypes="0" containsString="0" containsNumber="1" minValue="33044868.426660623" maxValue="423815931.26925647"/>
    </cacheField>
    <cacheField name="925 Total " numFmtId="165">
      <sharedItems containsSemiMixedTypes="0" containsString="0" containsNumber="1" minValue="2660644" maxValue="727189313.6231035" count="59">
        <n v="2681978"/>
        <n v="2660644"/>
        <n v="4632927"/>
        <n v="4402592.3536651796"/>
        <n v="3769353"/>
        <n v="5152000"/>
        <n v="4846616"/>
        <n v="4972733"/>
        <n v="4402592.2278738748"/>
        <n v="3289641"/>
        <n v="5448358"/>
        <n v="3959926"/>
        <n v="8032768.0800000001"/>
        <n v="4604939"/>
        <n v="3106121.6431278097"/>
        <n v="3543277"/>
        <n v="6804103"/>
        <n v="2952236"/>
        <n v="2976177.2471612319"/>
        <n v="6222188.6180503983"/>
        <n v="5306342"/>
        <n v="5806100"/>
        <n v="4400051"/>
        <n v="3237682"/>
        <n v="4634109.05"/>
        <n v="4909107"/>
        <n v="3100513"/>
        <n v="5694399"/>
        <n v="14334123.468404688"/>
        <n v="3369466"/>
        <n v="4033623.5666923407"/>
        <n v="5181555"/>
        <n v="6644800"/>
        <n v="3473339"/>
        <n v="5921662.8799999999"/>
        <n v="3122704.0017270185"/>
        <n v="5278208"/>
        <n v="6055699"/>
        <n v="5647112"/>
        <n v="3288356"/>
        <n v="6280092.04"/>
        <n v="4401062.0983223394"/>
        <n v="5454493"/>
        <n v="6404903"/>
        <n v="5349936"/>
        <n v="4177429"/>
        <n v="8539035.1999999993"/>
        <n v="6121365"/>
        <n v="6364506"/>
        <n v="6484661"/>
        <n v="11767563.963223077"/>
        <n v="7950235.166859922"/>
        <n v="7352763"/>
        <n v="6021871"/>
        <n v="4152400"/>
        <n v="8919311"/>
        <n v="11705425.266061174"/>
        <n v="10784298.52"/>
        <n v="727189313.6231035"/>
      </sharedItems>
    </cacheField>
    <cacheField name="925 Production" numFmtId="165">
      <sharedItems containsSemiMixedTypes="0" containsString="0" containsNumber="1" minValue="48388.645148670323" maxValue="303131339.12737983"/>
    </cacheField>
    <cacheField name="925 Trans" numFmtId="0">
      <sharedItems containsSemiMixedTypes="0" containsString="0" containsNumber="1" minValue="139175.3240442762" maxValue="82063715.098692745"/>
    </cacheField>
    <cacheField name="925 Dist" numFmtId="0">
      <sharedItems containsSemiMixedTypes="0" containsString="0" containsNumber="1" minValue="1223906.2186706515" maxValue="341994259.39703095"/>
    </cacheField>
    <cacheField name="925%" numFmtId="10">
      <sharedItems containsSemiMixedTypes="0" containsString="0" containsNumber="1" minValue="1.6749894259183114E-4" maxValue="0.12014251770023315"/>
    </cacheField>
    <cacheField name="Base Year" numFmtId="0">
      <sharedItems containsSemiMixedTypes="0" containsString="0" containsNumber="1" containsInteger="1" minValue="2006" maxValue="2023" count="10">
        <n v="2006"/>
        <n v="2007"/>
        <n v="2009"/>
        <n v="2011"/>
        <n v="2013"/>
        <n v="2015"/>
        <n v="2017"/>
        <n v="2019"/>
        <n v="2021"/>
        <n v="2023"/>
      </sharedItems>
    </cacheField>
    <cacheField name="% Trans/(Gen+Tran)" numFmtId="9">
      <sharedItems containsSemiMixedTypes="0" containsString="0" containsNumber="1" minValue="6.6658374047634E-2" maxValue="0.20755452296743307" count="59">
        <n v="0.10264481386335399"/>
        <n v="0.11116033527908827"/>
        <n v="6.6658374047634E-2"/>
        <n v="0.16993448015390519"/>
        <n v="0.14169466662672525"/>
        <n v="0.18012745622468962"/>
        <n v="7.8889185186084565E-2"/>
        <n v="0.10506272669740488"/>
        <n v="0.15568881290746148"/>
        <n v="0.12963050858018066"/>
        <n v="0.17171850012190185"/>
        <n v="7.7424075867070175E-2"/>
        <n v="0.11212944581114846"/>
        <n v="9.1446192729610479E-2"/>
        <n v="0.15528395956295168"/>
        <n v="0.13345688712498996"/>
        <n v="0.17192415498826694"/>
        <n v="9.3331643840692896E-2"/>
        <n v="0.17915521910378315"/>
        <n v="9.5577260653584517E-2"/>
        <n v="9.7327816473133974E-2"/>
        <n v="0.1676721823443604"/>
        <n v="0.15487451692664841"/>
        <n v="0.14217101951512326"/>
        <n v="8.9345985347368803E-2"/>
        <n v="0.10458665103228849"/>
        <n v="0.15571641355630431"/>
        <n v="0.14206149794598902"/>
        <n v="0.16644340274635205"/>
        <n v="0.16286078879389945"/>
        <n v="0.1780265059002647"/>
        <n v="0.10683668127679996"/>
        <n v="0.13837950290509748"/>
        <n v="0.19243517946504796"/>
        <n v="9.0099304061757118E-2"/>
        <n v="0.17566910920079051"/>
        <n v="0.11625872936158779"/>
        <n v="0.17621625701224428"/>
        <n v="0.12538526285133009"/>
        <n v="0.18326140431538623"/>
        <n v="0.11772602135258811"/>
        <n v="0.1640136715034857"/>
        <n v="0.13545300907457339"/>
        <n v="0.18440915561093035"/>
        <n v="0.13469048315227186"/>
        <n v="0.18276703032526756"/>
        <n v="0.11852516814722468"/>
        <n v="0.14567548601112956"/>
        <n v="0.17418157722978608"/>
        <n v="0.12897783400149701"/>
        <n v="0.17450665311868749"/>
        <n v="0.19385337951869766"/>
        <n v="0.20755452296743307"/>
        <n v="0.14360644938965125"/>
        <n v="0.11191640821014102"/>
        <n v="0.19019379003194886"/>
        <n v="0.17485650547436027"/>
        <n v="0.20316491348755861"/>
        <n v="0.14381687064153315"/>
      </sharedItems>
    </cacheField>
    <cacheField name="% Gen/(Gen+Tran)" numFmtId="9">
      <sharedItems containsSemiMixedTypes="0" containsString="0" containsNumber="1" minValue="0.79244547703256685" maxValue="0.93334162595236603" count="59">
        <n v="0.89735518613664611"/>
        <n v="0.8888396647209118"/>
        <n v="0.93334162595236603"/>
        <n v="0.83006551984609489"/>
        <n v="0.85830533337327486"/>
        <n v="0.81987254377531038"/>
        <n v="0.92111081481391544"/>
        <n v="0.89493727330259509"/>
        <n v="0.84431118709253861"/>
        <n v="0.87036949141981934"/>
        <n v="0.82828149987809818"/>
        <n v="0.92257592413292977"/>
        <n v="0.88787055418885152"/>
        <n v="0.90855380727038959"/>
        <n v="0.8447160404370484"/>
        <n v="0.86654311287501007"/>
        <n v="0.82807584501173304"/>
        <n v="0.90666835615930708"/>
        <n v="0.82084478089621682"/>
        <n v="0.90442273934641548"/>
        <n v="0.90267218352686607"/>
        <n v="0.83232781765563957"/>
        <n v="0.84512548307335156"/>
        <n v="0.85782898048487677"/>
        <n v="0.91065401465263118"/>
        <n v="0.89541334896771152"/>
        <n v="0.84428358644369572"/>
        <n v="0.8579385020540109"/>
        <n v="0.83355659725364795"/>
        <n v="0.83713921120610058"/>
        <n v="0.82197349409973541"/>
        <n v="0.89316331872320009"/>
        <n v="0.86162049709490252"/>
        <n v="0.80756482053495204"/>
        <n v="0.90990069593824285"/>
        <n v="0.82433089079920951"/>
        <n v="0.88374127063841224"/>
        <n v="0.8237837429877557"/>
        <n v="0.87461473714866989"/>
        <n v="0.81673859568461371"/>
        <n v="0.88227397864741175"/>
        <n v="0.83598632849651433"/>
        <n v="0.86454699092542664"/>
        <n v="0.8155908443890697"/>
        <n v="0.86530951684772817"/>
        <n v="0.81723296967473247"/>
        <n v="0.88147483185277531"/>
        <n v="0.85432451398887044"/>
        <n v="0.825818422770214"/>
        <n v="0.87102216599850302"/>
        <n v="0.8254933468813126"/>
        <n v="0.80614662048130226"/>
        <n v="0.79244547703256685"/>
        <n v="0.85639355061034872"/>
        <n v="0.88808359178985896"/>
        <n v="0.80980620996805108"/>
        <n v="0.82514349452563962"/>
        <n v="0.79683508651244139"/>
        <n v="0.8561831293584668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">
  <r>
    <x v="0"/>
    <n v="288889257.44794655"/>
    <n v="33044868.426660623"/>
    <x v="0"/>
    <n v="48388.645148670323"/>
    <n v="479141.31722285424"/>
    <n v="2154448.0376284756"/>
    <n v="1.6749894259183114E-4"/>
    <x v="0"/>
    <x v="0"/>
    <x v="0"/>
  </r>
  <r>
    <x v="1"/>
    <n v="826105679.26574183"/>
    <n v="103314678.59501153"/>
    <x v="1"/>
    <n v="827188.64811526064"/>
    <n v="139365.6447142353"/>
    <n v="1694089.7071705044"/>
    <n v="1.001310932580056E-3"/>
    <x v="0"/>
    <x v="1"/>
    <x v="1"/>
  </r>
  <r>
    <x v="2"/>
    <n v="1204252674.1233113"/>
    <n v="86006584.264004543"/>
    <x v="2"/>
    <n v="1296385.440376247"/>
    <n v="195957.97295375308"/>
    <n v="3140583.5866699996"/>
    <n v="1.0765061753506239E-3"/>
    <x v="0"/>
    <x v="2"/>
    <x v="2"/>
  </r>
  <r>
    <x v="3"/>
    <n v="838923117.02284694"/>
    <n v="171747844.44341713"/>
    <x v="3"/>
    <n v="2009224.2928806769"/>
    <n v="384446.07536206959"/>
    <n v="2008921.9849767243"/>
    <n v="2.3950040857271529E-3"/>
    <x v="0"/>
    <x v="3"/>
    <x v="3"/>
  </r>
  <r>
    <x v="4"/>
    <n v="361189157.78345603"/>
    <n v="59627472.079399318"/>
    <x v="4"/>
    <n v="1475418.6460256113"/>
    <n v="432205.85507947725"/>
    <n v="1861728.4988949117"/>
    <n v="4.0848918474739211E-3"/>
    <x v="0"/>
    <x v="4"/>
    <x v="4"/>
  </r>
  <r>
    <x v="5"/>
    <n v="402523573.99226838"/>
    <n v="88435145.199310884"/>
    <x v="5"/>
    <n v="1994908.601275939"/>
    <n v="822716.93118820805"/>
    <n v="2334374.4571971544"/>
    <n v="4.9560043937060365E-3"/>
    <x v="0"/>
    <x v="5"/>
    <x v="5"/>
  </r>
  <r>
    <x v="2"/>
    <n v="1242855618.794981"/>
    <n v="106445245.77695985"/>
    <x v="6"/>
    <n v="1556513.5304332355"/>
    <n v="139175.3240442762"/>
    <n v="3150927.1455224887"/>
    <n v="1.252368744120386E-3"/>
    <x v="1"/>
    <x v="6"/>
    <x v="6"/>
  </r>
  <r>
    <x v="1"/>
    <n v="951698148.77031875"/>
    <n v="111726268.96374036"/>
    <x v="7"/>
    <n v="1708423.7219103009"/>
    <n v="284451.08340264461"/>
    <n v="2979858.194687054"/>
    <n v="1.7951319166878081E-3"/>
    <x v="1"/>
    <x v="7"/>
    <x v="7"/>
  </r>
  <r>
    <x v="3"/>
    <n v="946500846.48913002"/>
    <n v="174532323.45913368"/>
    <x v="8"/>
    <n v="1953663.0730532587"/>
    <n v="324166.09438575059"/>
    <n v="2124763.0604348662"/>
    <n v="2.0640901487832906E-3"/>
    <x v="1"/>
    <x v="8"/>
    <x v="8"/>
  </r>
  <r>
    <x v="4"/>
    <n v="390305402.7435075"/>
    <n v="58131044.755139038"/>
    <x v="9"/>
    <n v="1345874.1481980521"/>
    <n v="445405.64505792636"/>
    <n v="1498361.2067440215"/>
    <n v="3.4482590779879741E-3"/>
    <x v="1"/>
    <x v="9"/>
    <x v="9"/>
  </r>
  <r>
    <x v="5"/>
    <n v="461434297.06204522"/>
    <n v="95664101.405090094"/>
    <x v="10"/>
    <n v="2137304.0669751102"/>
    <n v="854115.11751946888"/>
    <n v="2456938.8148863432"/>
    <n v="4.6318708439822033E-3"/>
    <x v="1"/>
    <x v="10"/>
    <x v="10"/>
  </r>
  <r>
    <x v="2"/>
    <n v="1465076149.7491224"/>
    <n v="122951579.37902917"/>
    <x v="11"/>
    <n v="1450412.1227280081"/>
    <n v="216781.58341676067"/>
    <n v="2292732.2938552317"/>
    <n v="9.8999094550571631E-4"/>
    <x v="2"/>
    <x v="11"/>
    <x v="11"/>
  </r>
  <r>
    <x v="0"/>
    <n v="313585229.05387378"/>
    <n v="39602775.182128489"/>
    <x v="12"/>
    <n v="355676.3518291497"/>
    <n v="1903869.2439151802"/>
    <n v="5773222.4842556706"/>
    <n v="1.1342254636874005E-3"/>
    <x v="2"/>
    <x v="12"/>
    <x v="12"/>
  </r>
  <r>
    <x v="1"/>
    <n v="1151453388.4359903"/>
    <n v="115894102.95294052"/>
    <x v="13"/>
    <n v="1594488.3997804918"/>
    <n v="253926.44814454272"/>
    <n v="2756524.1520749656"/>
    <n v="1.3847615681137318E-3"/>
    <x v="2"/>
    <x v="13"/>
    <x v="13"/>
  </r>
  <r>
    <x v="3"/>
    <n v="1046883137.6119223"/>
    <n v="192448291.52759609"/>
    <x v="14"/>
    <n v="1685837.5751168705"/>
    <n v="196377.84934028803"/>
    <n v="1223906.2186706515"/>
    <n v="1.6103397929997105E-3"/>
    <x v="2"/>
    <x v="14"/>
    <x v="14"/>
  </r>
  <r>
    <x v="4"/>
    <n v="455600767.76477367"/>
    <n v="70167380.404086575"/>
    <x v="15"/>
    <n v="1386222.0871882816"/>
    <n v="468004.58508960804"/>
    <n v="1689050.3277221106"/>
    <n v="3.0426245635827966E-3"/>
    <x v="2"/>
    <x v="15"/>
    <x v="15"/>
  </r>
  <r>
    <x v="5"/>
    <n v="579840398.94237435"/>
    <n v="120385797.04593943"/>
    <x v="16"/>
    <n v="2450055.9834189811"/>
    <n v="1031660.2181697686"/>
    <n v="3322386.7984112496"/>
    <n v="4.2253971746154103E-3"/>
    <x v="2"/>
    <x v="16"/>
    <x v="16"/>
  </r>
  <r>
    <x v="2"/>
    <n v="1344125742.0273447"/>
    <n v="138363122.72263858"/>
    <x v="17"/>
    <n v="1114443.8443124394"/>
    <n v="176525.77292665813"/>
    <n v="1661266.3827609026"/>
    <n v="8.2912171790678149E-4"/>
    <x v="3"/>
    <x v="17"/>
    <x v="17"/>
  </r>
  <r>
    <x v="3"/>
    <n v="1170289285.1263916"/>
    <n v="255423970.73258257"/>
    <x v="18"/>
    <n v="1317633.5481219487"/>
    <n v="263913.93976121279"/>
    <n v="1394629.7592780706"/>
    <n v="1.1259041374369618E-3"/>
    <x v="3"/>
    <x v="18"/>
    <x v="18"/>
  </r>
  <r>
    <x v="0"/>
    <n v="380073426.98904753"/>
    <n v="40165262.789704636"/>
    <x v="19"/>
    <n v="486618.09210072842"/>
    <n v="1384176.7388837272"/>
    <n v="4351393.7870659428"/>
    <n v="1.2803265304699957E-3"/>
    <x v="3"/>
    <x v="19"/>
    <x v="19"/>
  </r>
  <r>
    <x v="1"/>
    <n v="1180369888.231086"/>
    <n v="127269706.48780334"/>
    <x v="20"/>
    <n v="1918491.8403651412"/>
    <n v="268288.69105162477"/>
    <n v="3119561.4685832337"/>
    <n v="1.625331058927818E-3"/>
    <x v="3"/>
    <x v="20"/>
    <x v="20"/>
  </r>
  <r>
    <x v="5"/>
    <n v="599554461.53830111"/>
    <n v="120780061.49497303"/>
    <x v="21"/>
    <n v="2146936.9776300965"/>
    <n v="950520.78300416702"/>
    <n v="2708642.2393657365"/>
    <n v="3.5808873344410005E-3"/>
    <x v="3"/>
    <x v="21"/>
    <x v="21"/>
  </r>
  <r>
    <x v="4"/>
    <n v="468573321"/>
    <n v="85868984.178165808"/>
    <x v="22"/>
    <n v="1819000"/>
    <n v="605824.05152387184"/>
    <n v="1975226.9951701818"/>
    <n v="3.8819965168268725E-3"/>
    <x v="3"/>
    <x v="22"/>
    <x v="22"/>
  </r>
  <r>
    <x v="2"/>
    <n v="1374916930.1467714"/>
    <n v="227869827.38340363"/>
    <x v="23"/>
    <n v="1221537.8767685492"/>
    <n v="390659.69796965958"/>
    <n v="1625484.4252617913"/>
    <n v="8.8844485800182189E-4"/>
    <x v="4"/>
    <x v="23"/>
    <x v="23"/>
  </r>
  <r>
    <x v="0"/>
    <n v="419935572.13778567"/>
    <n v="41200672.12285158"/>
    <x v="24"/>
    <n v="456979.34487196704"/>
    <n v="989319.26147764153"/>
    <n v="3187810.4436503914"/>
    <n v="1.0882129907347476E-3"/>
    <x v="4"/>
    <x v="24"/>
    <x v="24"/>
  </r>
  <r>
    <x v="1"/>
    <n v="1145880620.4999526"/>
    <n v="133841891.81348947"/>
    <x v="25"/>
    <n v="1862198.8526460894"/>
    <n v="252450.56894786889"/>
    <n v="2794457.578406042"/>
    <n v="1.6251246590012179E-3"/>
    <x v="4"/>
    <x v="25"/>
    <x v="25"/>
  </r>
  <r>
    <x v="4"/>
    <n v="415348829.99969822"/>
    <n v="76605338.799480915"/>
    <x v="26"/>
    <n v="1155292.1594070527"/>
    <n v="431911.23167888325"/>
    <n v="1513309.608914064"/>
    <n v="2.7814985283764783E-3"/>
    <x v="4"/>
    <x v="26"/>
    <x v="26"/>
  </r>
  <r>
    <x v="5"/>
    <n v="777084089.03691995"/>
    <n v="128673243.42512068"/>
    <x v="27"/>
    <n v="2273633.3593777725"/>
    <n v="906005.69421223062"/>
    <n v="2514759.9464099966"/>
    <n v="2.9258524160436774E-3"/>
    <x v="4"/>
    <x v="27"/>
    <x v="27"/>
  </r>
  <r>
    <x v="3"/>
    <n v="1364560573.8188612"/>
    <n v="272473525.98279977"/>
    <x v="28"/>
    <n v="6549184.1436715247"/>
    <n v="1296631.3045226929"/>
    <n v="6488308.0202104701"/>
    <n v="4.7994821698116108E-3"/>
    <x v="4"/>
    <x v="28"/>
    <x v="28"/>
  </r>
  <r>
    <x v="2"/>
    <n v="1358296904.4482169"/>
    <n v="264249126.44581234"/>
    <x v="29"/>
    <n v="1227561.110573722"/>
    <n v="431051.60902823397"/>
    <n v="1710853.280398044"/>
    <n v="9.0375020848066799E-4"/>
    <x v="5"/>
    <x v="29"/>
    <x v="29"/>
  </r>
  <r>
    <x v="3"/>
    <n v="1410182613.4271982"/>
    <n v="305423331.95878732"/>
    <x v="30"/>
    <n v="1878137.6287077351"/>
    <n v="385352.33727700287"/>
    <n v="1770133.6007076025"/>
    <n v="1.3318400119423225E-3"/>
    <x v="5"/>
    <x v="30"/>
    <x v="30"/>
  </r>
  <r>
    <x v="1"/>
    <n v="1214057102.3465137"/>
    <n v="145220732.8449713"/>
    <x v="31"/>
    <n v="1966883.6569940317"/>
    <n v="238141.21908340024"/>
    <n v="2976530.1239225687"/>
    <n v="1.620091553512981E-3"/>
    <x v="5"/>
    <x v="31"/>
    <x v="31"/>
  </r>
  <r>
    <x v="5"/>
    <n v="842645654.24709332"/>
    <n v="135332071.54774785"/>
    <x v="32"/>
    <n v="2595340.9349918952"/>
    <n v="1053044.2750520152"/>
    <n v="2996414.78995609"/>
    <n v="3.0799908857428821E-3"/>
    <x v="5"/>
    <x v="32"/>
    <x v="32"/>
  </r>
  <r>
    <x v="4"/>
    <n v="403610396.39277887"/>
    <n v="96176600.427385733"/>
    <x v="33"/>
    <n v="1266733.8119771625"/>
    <n v="456523.91529780213"/>
    <n v="1750081.2727250357"/>
    <n v="3.1385063994843767E-3"/>
    <x v="5"/>
    <x v="33"/>
    <x v="33"/>
  </r>
  <r>
    <x v="0"/>
    <n v="469697120.22299474"/>
    <n v="46509892.607858397"/>
    <x v="34"/>
    <n v="1539863.7040220515"/>
    <n v="1062553.2485713207"/>
    <n v="3319245.9274066272"/>
    <n v="3.278418448235283E-3"/>
    <x v="5"/>
    <x v="34"/>
    <x v="34"/>
  </r>
  <r>
    <x v="3"/>
    <n v="1410940923.1709163"/>
    <n v="300678693.31946373"/>
    <x v="35"/>
    <n v="1414867.2566538821"/>
    <n v="322712.73150333122"/>
    <n v="1385124.0135698051"/>
    <n v="1.0027827766694454E-3"/>
    <x v="6"/>
    <x v="35"/>
    <x v="35"/>
  </r>
  <r>
    <x v="1"/>
    <n v="1214214882.5238194"/>
    <n v="159733492.26088879"/>
    <x v="36"/>
    <n v="2053797.105549538"/>
    <n v="260241.19954086657"/>
    <n v="2964169.6949095954"/>
    <n v="1.6914609885859708E-3"/>
    <x v="6"/>
    <x v="36"/>
    <x v="36"/>
  </r>
  <r>
    <x v="2"/>
    <n v="1370351425.5009899"/>
    <n v="293132998.85886067"/>
    <x v="37"/>
    <n v="2587362.9067250052"/>
    <n v="811038.15633433487"/>
    <n v="2657297.9369406598"/>
    <n v="1.8881017369534135E-3"/>
    <x v="6"/>
    <x v="37"/>
    <x v="37"/>
  </r>
  <r>
    <x v="5"/>
    <n v="894745537.62925124"/>
    <n v="128271225.78158462"/>
    <x v="38"/>
    <n v="2305916.4814819698"/>
    <n v="956241.99168257415"/>
    <n v="2384953.5268354556"/>
    <n v="2.5771757270696269E-3"/>
    <x v="6"/>
    <x v="38"/>
    <x v="38"/>
  </r>
  <r>
    <x v="4"/>
    <n v="485023210.60603642"/>
    <n v="108830457.10202143"/>
    <x v="39"/>
    <n v="1298325.4470487949"/>
    <n v="449921.50018305989"/>
    <n v="1540109.0527032618"/>
    <n v="2.6768315797228289E-3"/>
    <x v="6"/>
    <x v="39"/>
    <x v="39"/>
  </r>
  <r>
    <x v="0"/>
    <n v="476980222.18021053"/>
    <n v="63645744.043404944"/>
    <x v="40"/>
    <n v="1587304.1818057704"/>
    <n v="1107355.6577058565"/>
    <n v="3585432.2004883741"/>
    <n v="3.3278197040338964E-3"/>
    <x v="6"/>
    <x v="40"/>
    <x v="40"/>
  </r>
  <r>
    <x v="3"/>
    <n v="1444935151.0739589"/>
    <n v="283484443.62517095"/>
    <x v="41"/>
    <n v="1988098.5421657118"/>
    <n v="452239.30139303661"/>
    <n v="1960724.2547635911"/>
    <n v="1.3759084902101265E-3"/>
    <x v="7"/>
    <x v="41"/>
    <x v="41"/>
  </r>
  <r>
    <x v="1"/>
    <n v="1215438779.6791553"/>
    <n v="190429024.42727947"/>
    <x v="42"/>
    <n v="2116986.7507157554"/>
    <n v="338614.37708024832"/>
    <n v="2998891.8722039964"/>
    <n v="1.7417469198033862E-3"/>
    <x v="7"/>
    <x v="42"/>
    <x v="42"/>
  </r>
  <r>
    <x v="2"/>
    <n v="1305670620.2166848"/>
    <n v="295218635.95773512"/>
    <x v="43"/>
    <n v="2309499.0406353385"/>
    <n v="854310.28480743873"/>
    <n v="3241093.6745572235"/>
    <n v="1.7688220940837757E-3"/>
    <x v="7"/>
    <x v="43"/>
    <x v="43"/>
  </r>
  <r>
    <x v="5"/>
    <n v="799941331.51726508"/>
    <n v="124515543.09495977"/>
    <x v="44"/>
    <n v="2136767.4664078378"/>
    <n v="938834.10583072912"/>
    <n v="2274334.4277614327"/>
    <n v="2.6711552237899589E-3"/>
    <x v="7"/>
    <x v="44"/>
    <x v="44"/>
  </r>
  <r>
    <x v="4"/>
    <n v="509806577.85286397"/>
    <n v="114013797.45060977"/>
    <x v="45"/>
    <n v="1614684.0616314921"/>
    <n v="588816.85762043856"/>
    <n v="1973928.0807480693"/>
    <n v="3.1672483874806111E-3"/>
    <x v="7"/>
    <x v="45"/>
    <x v="45"/>
  </r>
  <r>
    <x v="0"/>
    <n v="406802642.91682166"/>
    <n v="54699635.102576382"/>
    <x v="46"/>
    <n v="2111678.0850717477"/>
    <n v="1532051.6194023835"/>
    <n v="4895305.4955258686"/>
    <n v="5.1909153537714834E-3"/>
    <x v="7"/>
    <x v="46"/>
    <x v="46"/>
  </r>
  <r>
    <x v="1"/>
    <n v="1330548261.0947013"/>
    <n v="226878968.61491558"/>
    <x v="47"/>
    <n v="2019323.7974654357"/>
    <n v="428554.56449632032"/>
    <n v="3673486.6380382436"/>
    <n v="1.5176629488088227E-3"/>
    <x v="8"/>
    <x v="47"/>
    <x v="47"/>
  </r>
  <r>
    <x v="2"/>
    <n v="1410755944.7145846"/>
    <n v="297556567.83774316"/>
    <x v="48"/>
    <n v="2214918.0490312683"/>
    <n v="947671.9309531945"/>
    <n v="3201916.0200155373"/>
    <n v="1.5700221270230953E-3"/>
    <x v="8"/>
    <x v="48"/>
    <x v="48"/>
  </r>
  <r>
    <x v="5"/>
    <n v="872907835.66256607"/>
    <n v="129257057.19283152"/>
    <x v="49"/>
    <n v="2547280.6299924268"/>
    <n v="1154408.2049342184"/>
    <n v="2782972.1650733543"/>
    <n v="2.9181553033705513E-3"/>
    <x v="8"/>
    <x v="49"/>
    <x v="49"/>
  </r>
  <r>
    <x v="3"/>
    <n v="1514047701.2810562"/>
    <n v="320064841.23800832"/>
    <x v="50"/>
    <n v="5139335.7883075029"/>
    <n v="1314473.2984586556"/>
    <n v="5313754.8764569191"/>
    <n v="3.394434524063569E-3"/>
    <x v="8"/>
    <x v="50"/>
    <x v="50"/>
  </r>
  <r>
    <x v="0"/>
    <n v="438191677.73470378"/>
    <n v="105371573.17005785"/>
    <x v="51"/>
    <n v="1888403.0393828915"/>
    <n v="1470153.6826269978"/>
    <n v="4591678.4448500322"/>
    <n v="4.3095365232522637E-3"/>
    <x v="8"/>
    <x v="51"/>
    <x v="51"/>
  </r>
  <r>
    <x v="4"/>
    <n v="493331381.16502386"/>
    <n v="129211614.48986781"/>
    <x v="52"/>
    <n v="2758155.0275601069"/>
    <n v="1143145.3701928046"/>
    <n v="3451462.6022470882"/>
    <n v="5.5908769092422256E-3"/>
    <x v="8"/>
    <x v="52"/>
    <x v="52"/>
  </r>
  <r>
    <x v="1"/>
    <n v="1569848965.9646471"/>
    <n v="263243967.58888227"/>
    <x v="53"/>
    <n v="1953877.8316581764"/>
    <n v="515622.61153070611"/>
    <n v="3552370.5568111171"/>
    <n v="1.2446279062632943E-3"/>
    <x v="9"/>
    <x v="53"/>
    <x v="53"/>
  </r>
  <r>
    <x v="5"/>
    <n v="1068613578.8269801"/>
    <n v="134666820.34499186"/>
    <x v="54"/>
    <n v="1563535.997144084"/>
    <n v="719708.19902652572"/>
    <n v="1869155.8038293903"/>
    <n v="1.4631444220092932E-3"/>
    <x v="9"/>
    <x v="54"/>
    <x v="54"/>
  </r>
  <r>
    <x v="2"/>
    <n v="1538532114.4646459"/>
    <n v="361344788.83218706"/>
    <x v="55"/>
    <n v="3031050.6390768071"/>
    <n v="1154107.2496040214"/>
    <n v="4734153.1113191722"/>
    <n v="1.9700925385827935E-3"/>
    <x v="9"/>
    <x v="55"/>
    <x v="55"/>
  </r>
  <r>
    <x v="0"/>
    <n v="517953419.66242236"/>
    <n v="109759727.3220116"/>
    <x v="56"/>
    <n v="2774047.7201037663"/>
    <n v="2288995.3137769676"/>
    <n v="6642382.2321804399"/>
    <n v="5.3557860896289861E-3"/>
    <x v="9"/>
    <x v="56"/>
    <x v="56"/>
  </r>
  <r>
    <x v="4"/>
    <n v="499572216.67632914"/>
    <n v="127373339.72836998"/>
    <x v="57"/>
    <n v="3947815.0882329289"/>
    <n v="1719840.4348215729"/>
    <n v="5116642.9969454976"/>
    <n v="7.9023911988098071E-3"/>
    <x v="9"/>
    <x v="57"/>
    <x v="57"/>
  </r>
  <r>
    <x v="3"/>
    <n v="2523097941.7604761"/>
    <n v="423815931.26925647"/>
    <x v="58"/>
    <n v="303131339.12737983"/>
    <n v="82063715.098692745"/>
    <n v="341994259.39703095"/>
    <n v="0.12014251770023315"/>
    <x v="9"/>
    <x v="58"/>
    <x v="5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4255EC-8019-4D77-A976-2DF62F4D17B8}" name="PivotTable3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4" firstHeaderRow="1" firstDataRow="1" firstDataCol="1"/>
  <pivotFields count="11">
    <pivotField showAll="0">
      <items count="7">
        <item x="4"/>
        <item x="5"/>
        <item x="0"/>
        <item x="3"/>
        <item x="1"/>
        <item x="2"/>
        <item t="default"/>
      </items>
    </pivotField>
    <pivotField numFmtId="165" showAll="0"/>
    <pivotField numFmtId="165" showAll="0"/>
    <pivotField numFmtId="165" showAll="0">
      <items count="60">
        <item x="1"/>
        <item x="0"/>
        <item x="17"/>
        <item x="18"/>
        <item x="26"/>
        <item x="14"/>
        <item x="35"/>
        <item x="23"/>
        <item x="39"/>
        <item x="9"/>
        <item x="29"/>
        <item x="33"/>
        <item x="15"/>
        <item x="4"/>
        <item x="11"/>
        <item x="30"/>
        <item x="54"/>
        <item x="45"/>
        <item x="22"/>
        <item x="41"/>
        <item x="8"/>
        <item x="3"/>
        <item x="13"/>
        <item x="2"/>
        <item x="24"/>
        <item x="6"/>
        <item x="25"/>
        <item x="7"/>
        <item x="5"/>
        <item x="31"/>
        <item x="36"/>
        <item x="20"/>
        <item x="44"/>
        <item x="10"/>
        <item x="42"/>
        <item x="38"/>
        <item x="27"/>
        <item x="21"/>
        <item x="34"/>
        <item x="53"/>
        <item x="37"/>
        <item x="47"/>
        <item x="19"/>
        <item x="40"/>
        <item x="48"/>
        <item x="43"/>
        <item x="49"/>
        <item x="32"/>
        <item x="16"/>
        <item x="52"/>
        <item x="51"/>
        <item x="12"/>
        <item x="46"/>
        <item x="55"/>
        <item x="57"/>
        <item x="56"/>
        <item x="50"/>
        <item x="28"/>
        <item x="58"/>
        <item t="default"/>
      </items>
    </pivotField>
    <pivotField numFmtId="165" showAll="0"/>
    <pivotField showAll="0"/>
    <pivotField showAll="0"/>
    <pivotField numFmtId="10" showAll="0"/>
    <pivotField axis="axisRow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numFmtId="9" showAll="0">
      <items count="60">
        <item x="2"/>
        <item x="11"/>
        <item x="6"/>
        <item x="24"/>
        <item x="34"/>
        <item x="13"/>
        <item x="17"/>
        <item x="19"/>
        <item x="20"/>
        <item x="0"/>
        <item x="25"/>
        <item x="7"/>
        <item x="31"/>
        <item x="1"/>
        <item x="54"/>
        <item x="12"/>
        <item x="36"/>
        <item x="40"/>
        <item x="46"/>
        <item x="38"/>
        <item x="49"/>
        <item x="9"/>
        <item x="15"/>
        <item x="44"/>
        <item x="42"/>
        <item x="32"/>
        <item x="4"/>
        <item x="27"/>
        <item x="23"/>
        <item x="53"/>
        <item x="58"/>
        <item x="47"/>
        <item x="22"/>
        <item x="14"/>
        <item x="8"/>
        <item x="26"/>
        <item x="29"/>
        <item x="41"/>
        <item x="28"/>
        <item x="21"/>
        <item x="3"/>
        <item x="10"/>
        <item x="16"/>
        <item x="48"/>
        <item x="50"/>
        <item x="56"/>
        <item x="35"/>
        <item x="37"/>
        <item x="30"/>
        <item x="18"/>
        <item x="5"/>
        <item x="45"/>
        <item x="39"/>
        <item x="43"/>
        <item x="55"/>
        <item x="33"/>
        <item x="51"/>
        <item x="57"/>
        <item x="52"/>
        <item t="default"/>
      </items>
    </pivotField>
    <pivotField numFmtId="9" showAll="0">
      <items count="60">
        <item sd="0" x="52"/>
        <item x="57"/>
        <item x="51"/>
        <item x="33"/>
        <item x="55"/>
        <item x="43"/>
        <item x="39"/>
        <item x="45"/>
        <item x="5"/>
        <item x="18"/>
        <item x="30"/>
        <item x="37"/>
        <item x="35"/>
        <item x="56"/>
        <item x="50"/>
        <item x="48"/>
        <item x="16"/>
        <item x="10"/>
        <item x="3"/>
        <item x="21"/>
        <item x="28"/>
        <item x="41"/>
        <item x="29"/>
        <item x="26"/>
        <item x="8"/>
        <item x="14"/>
        <item x="22"/>
        <item x="47"/>
        <item x="58"/>
        <item x="53"/>
        <item x="23"/>
        <item x="27"/>
        <item x="4"/>
        <item x="32"/>
        <item x="42"/>
        <item x="44"/>
        <item x="15"/>
        <item x="9"/>
        <item x="49"/>
        <item x="38"/>
        <item x="46"/>
        <item x="40"/>
        <item x="36"/>
        <item x="12"/>
        <item x="54"/>
        <item x="1"/>
        <item x="31"/>
        <item x="7"/>
        <item x="25"/>
        <item x="0"/>
        <item x="20"/>
        <item x="19"/>
        <item x="17"/>
        <item x="13"/>
        <item x="34"/>
        <item x="24"/>
        <item x="6"/>
        <item x="11"/>
        <item x="2"/>
        <item t="default"/>
      </items>
    </pivotField>
  </pivotFields>
  <rowFields count="1">
    <field x="8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Average of % Trans/(Gen+Tran)" fld="9" subtotal="average" baseField="0" baseItem="0" numFmtId="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1B6C28-AEB8-4CFF-9C4E-C235D5C990E3}" name="PivotTable4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7:C28" firstHeaderRow="0" firstDataRow="1" firstDataCol="1"/>
  <pivotFields count="11">
    <pivotField showAll="0">
      <items count="7">
        <item x="4"/>
        <item x="5"/>
        <item x="0"/>
        <item x="3"/>
        <item x="1"/>
        <item x="2"/>
        <item t="default"/>
      </items>
    </pivotField>
    <pivotField dataField="1" numFmtId="165" showAll="0"/>
    <pivotField dataField="1" numFmtId="165" showAll="0"/>
    <pivotField numFmtId="165" showAll="0">
      <items count="60">
        <item x="1"/>
        <item x="0"/>
        <item x="17"/>
        <item x="18"/>
        <item x="26"/>
        <item x="14"/>
        <item x="35"/>
        <item x="23"/>
        <item x="39"/>
        <item x="9"/>
        <item x="29"/>
        <item x="33"/>
        <item x="15"/>
        <item x="4"/>
        <item x="11"/>
        <item x="30"/>
        <item x="54"/>
        <item x="45"/>
        <item x="22"/>
        <item x="41"/>
        <item x="8"/>
        <item x="3"/>
        <item x="13"/>
        <item x="2"/>
        <item x="24"/>
        <item x="6"/>
        <item x="25"/>
        <item x="7"/>
        <item x="5"/>
        <item x="31"/>
        <item x="36"/>
        <item x="20"/>
        <item x="44"/>
        <item x="10"/>
        <item x="42"/>
        <item x="38"/>
        <item x="27"/>
        <item x="21"/>
        <item x="34"/>
        <item x="53"/>
        <item x="37"/>
        <item x="47"/>
        <item x="19"/>
        <item x="40"/>
        <item x="48"/>
        <item x="43"/>
        <item x="49"/>
        <item x="32"/>
        <item x="16"/>
        <item x="52"/>
        <item x="51"/>
        <item x="12"/>
        <item x="46"/>
        <item x="55"/>
        <item x="57"/>
        <item x="56"/>
        <item x="50"/>
        <item x="28"/>
        <item x="58"/>
        <item t="default"/>
      </items>
    </pivotField>
    <pivotField numFmtId="165" showAll="0"/>
    <pivotField showAll="0"/>
    <pivotField showAll="0"/>
    <pivotField numFmtId="10" showAll="0"/>
    <pivotField axis="axisRow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umFmtId="9" showAll="0">
      <items count="60">
        <item x="2"/>
        <item x="11"/>
        <item x="6"/>
        <item x="24"/>
        <item x="34"/>
        <item x="13"/>
        <item x="17"/>
        <item x="19"/>
        <item x="20"/>
        <item x="0"/>
        <item x="25"/>
        <item x="7"/>
        <item x="31"/>
        <item x="1"/>
        <item x="54"/>
        <item x="12"/>
        <item x="36"/>
        <item x="40"/>
        <item x="46"/>
        <item x="38"/>
        <item x="49"/>
        <item x="9"/>
        <item x="15"/>
        <item x="44"/>
        <item x="42"/>
        <item x="32"/>
        <item x="4"/>
        <item x="27"/>
        <item x="23"/>
        <item x="53"/>
        <item x="58"/>
        <item x="47"/>
        <item x="22"/>
        <item x="14"/>
        <item x="8"/>
        <item x="26"/>
        <item x="29"/>
        <item x="41"/>
        <item x="28"/>
        <item x="21"/>
        <item x="3"/>
        <item x="10"/>
        <item x="16"/>
        <item x="48"/>
        <item x="50"/>
        <item x="56"/>
        <item x="35"/>
        <item x="37"/>
        <item x="30"/>
        <item x="18"/>
        <item x="5"/>
        <item x="45"/>
        <item x="39"/>
        <item x="43"/>
        <item x="55"/>
        <item x="33"/>
        <item x="51"/>
        <item x="57"/>
        <item x="52"/>
        <item t="default"/>
      </items>
    </pivotField>
    <pivotField numFmtId="9" showAll="0">
      <items count="60">
        <item sd="0" x="52"/>
        <item x="57"/>
        <item x="51"/>
        <item x="33"/>
        <item x="55"/>
        <item x="43"/>
        <item x="39"/>
        <item x="45"/>
        <item x="5"/>
        <item x="18"/>
        <item x="30"/>
        <item x="37"/>
        <item x="35"/>
        <item x="56"/>
        <item x="50"/>
        <item x="48"/>
        <item x="16"/>
        <item x="10"/>
        <item x="3"/>
        <item x="21"/>
        <item x="28"/>
        <item x="41"/>
        <item x="29"/>
        <item x="26"/>
        <item x="8"/>
        <item x="14"/>
        <item x="22"/>
        <item x="47"/>
        <item x="58"/>
        <item x="53"/>
        <item x="23"/>
        <item x="27"/>
        <item x="4"/>
        <item x="32"/>
        <item x="42"/>
        <item x="44"/>
        <item x="15"/>
        <item x="9"/>
        <item x="49"/>
        <item x="38"/>
        <item x="46"/>
        <item x="40"/>
        <item x="36"/>
        <item x="12"/>
        <item x="54"/>
        <item x="1"/>
        <item x="31"/>
        <item x="7"/>
        <item x="25"/>
        <item x="0"/>
        <item x="20"/>
        <item x="19"/>
        <item x="17"/>
        <item x="13"/>
        <item x="34"/>
        <item x="24"/>
        <item x="6"/>
        <item x="11"/>
        <item x="2"/>
        <item t="default"/>
      </items>
    </pivotField>
  </pivotFields>
  <rowFields count="1">
    <field x="8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Transmission Costs" fld="2" baseField="0" baseItem="0" numFmtId="165"/>
    <dataField name="Sum of Production Cost" fld="1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59" dT="2025-10-02T23:18:46.47" personId="{8C3F9539-FD06-486E-AB54-65A81612FA9D}" id="{FD72F85A-BDA3-4C36-831F-A526D9658095}">
    <text>Average of previous year values for trans tax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61874-61BB-4E5C-973D-984C5773888D}">
  <dimension ref="A1:K36"/>
  <sheetViews>
    <sheetView zoomScale="68" zoomScaleNormal="100" workbookViewId="0">
      <selection activeCell="F44" sqref="F44"/>
    </sheetView>
  </sheetViews>
  <sheetFormatPr defaultRowHeight="14.5"/>
  <cols>
    <col min="1" max="1" width="12.81640625" bestFit="1" customWidth="1"/>
    <col min="2" max="4" width="18.1796875" customWidth="1"/>
    <col min="5" max="5" width="15.7265625" customWidth="1"/>
    <col min="6" max="7" width="17.1796875" customWidth="1"/>
    <col min="8" max="8" width="34" customWidth="1"/>
    <col min="9" max="9" width="17.1796875" customWidth="1"/>
    <col min="10" max="11" width="23" customWidth="1"/>
  </cols>
  <sheetData>
    <row r="1" spans="1:11">
      <c r="A1" s="9" t="s">
        <v>6</v>
      </c>
      <c r="B1" s="9" t="s">
        <v>40</v>
      </c>
      <c r="C1" s="9" t="s">
        <v>41</v>
      </c>
      <c r="D1" s="9" t="s">
        <v>33</v>
      </c>
      <c r="E1" s="9" t="s">
        <v>42</v>
      </c>
      <c r="F1" s="9" t="s">
        <v>39</v>
      </c>
      <c r="G1" s="9"/>
      <c r="H1" s="9" t="s">
        <v>43</v>
      </c>
      <c r="I1" s="9"/>
      <c r="J1" s="8"/>
      <c r="K1" s="9"/>
    </row>
    <row r="2" spans="1:11">
      <c r="A2" t="s">
        <v>0</v>
      </c>
      <c r="B2" s="11">
        <v>499572216.67632914</v>
      </c>
      <c r="C2" s="11">
        <v>10784298.52</v>
      </c>
      <c r="D2" s="11">
        <v>3947815.0882329289</v>
      </c>
      <c r="E2" s="11">
        <v>1719840.4348215729</v>
      </c>
      <c r="F2" s="11">
        <v>5116642.9969454976</v>
      </c>
      <c r="G2" s="24">
        <f>D2/B2</f>
        <v>7.9023911988098071E-3</v>
      </c>
      <c r="H2" s="25">
        <v>2023</v>
      </c>
      <c r="I2" s="11"/>
      <c r="J2" s="10"/>
      <c r="K2" s="4"/>
    </row>
    <row r="3" spans="1:11">
      <c r="A3" t="s">
        <v>1</v>
      </c>
      <c r="B3" s="11">
        <v>1068613578.8269801</v>
      </c>
      <c r="C3" s="11">
        <v>4152400</v>
      </c>
      <c r="D3" s="11">
        <v>1563535.997144084</v>
      </c>
      <c r="E3" s="11">
        <v>719708.19902652572</v>
      </c>
      <c r="F3" s="11">
        <v>1869155.8038293903</v>
      </c>
      <c r="G3" s="24">
        <f t="shared" ref="G3:G35" si="0">D3/B3</f>
        <v>1.4631444220092932E-3</v>
      </c>
      <c r="H3" s="25">
        <v>2023</v>
      </c>
      <c r="I3" s="11"/>
      <c r="J3" s="10"/>
      <c r="K3" s="4"/>
    </row>
    <row r="4" spans="1:11">
      <c r="A4" t="s">
        <v>2</v>
      </c>
      <c r="B4" s="11">
        <v>517953419.66242236</v>
      </c>
      <c r="C4" s="11">
        <v>11705425.266061174</v>
      </c>
      <c r="D4" s="11">
        <v>2774047.7201037663</v>
      </c>
      <c r="E4" s="11">
        <v>2288995.3137769676</v>
      </c>
      <c r="F4" s="11">
        <v>6642382.2321804399</v>
      </c>
      <c r="G4" s="24">
        <f t="shared" si="0"/>
        <v>5.3557860896289861E-3</v>
      </c>
      <c r="H4" s="25">
        <v>2023</v>
      </c>
      <c r="I4" s="11"/>
      <c r="J4" s="10"/>
      <c r="K4" s="4"/>
    </row>
    <row r="5" spans="1:11">
      <c r="A5" t="s">
        <v>3</v>
      </c>
      <c r="B5" s="11">
        <v>2523097941.7604761</v>
      </c>
      <c r="C5" s="11">
        <v>727189313.6231035</v>
      </c>
      <c r="D5" s="11">
        <v>303131339.12737983</v>
      </c>
      <c r="E5" s="11">
        <v>82063715.098692745</v>
      </c>
      <c r="F5" s="11">
        <v>341994259.39703095</v>
      </c>
      <c r="G5" s="24">
        <f t="shared" si="0"/>
        <v>0.12014251770023315</v>
      </c>
      <c r="H5" s="25">
        <v>2023</v>
      </c>
      <c r="I5" s="11"/>
      <c r="J5" s="10"/>
      <c r="K5" s="4"/>
    </row>
    <row r="6" spans="1:11">
      <c r="A6" t="s">
        <v>4</v>
      </c>
      <c r="B6" s="11">
        <v>1569848965.9646471</v>
      </c>
      <c r="C6" s="11">
        <v>6021871</v>
      </c>
      <c r="D6" s="11">
        <v>1953877.8316581764</v>
      </c>
      <c r="E6" s="11">
        <v>515622.61153070611</v>
      </c>
      <c r="F6" s="11">
        <v>3552370.5568111171</v>
      </c>
      <c r="G6" s="24">
        <f t="shared" si="0"/>
        <v>1.2446279062632943E-3</v>
      </c>
      <c r="H6" s="25">
        <v>2023</v>
      </c>
      <c r="I6" s="11"/>
      <c r="J6" s="10"/>
      <c r="K6" s="4"/>
    </row>
    <row r="7" spans="1:11">
      <c r="A7" t="s">
        <v>5</v>
      </c>
      <c r="B7" s="11">
        <v>1538532114.4646459</v>
      </c>
      <c r="C7" s="11">
        <v>8919311</v>
      </c>
      <c r="D7" s="11">
        <v>3031050.6390768071</v>
      </c>
      <c r="E7" s="11">
        <v>1154107.2496040214</v>
      </c>
      <c r="F7" s="11">
        <v>4734153.1113191722</v>
      </c>
      <c r="G7" s="24">
        <f t="shared" si="0"/>
        <v>1.9700925385827935E-3</v>
      </c>
      <c r="H7" s="25">
        <v>2023</v>
      </c>
      <c r="I7" s="11"/>
      <c r="J7" s="10"/>
      <c r="K7" s="4"/>
    </row>
    <row r="8" spans="1:11">
      <c r="A8" s="9" t="s">
        <v>6</v>
      </c>
      <c r="B8" s="9" t="s">
        <v>40</v>
      </c>
      <c r="C8" s="9" t="s">
        <v>41</v>
      </c>
      <c r="D8" s="9" t="s">
        <v>33</v>
      </c>
      <c r="E8" s="9" t="s">
        <v>42</v>
      </c>
      <c r="F8" s="9" t="s">
        <v>39</v>
      </c>
      <c r="G8" s="9"/>
      <c r="H8" s="9" t="s">
        <v>43</v>
      </c>
      <c r="I8" s="9"/>
      <c r="J8" s="8"/>
      <c r="K8" s="9"/>
    </row>
    <row r="9" spans="1:11">
      <c r="A9" t="s">
        <v>0</v>
      </c>
      <c r="B9" s="11">
        <v>493331381.16502386</v>
      </c>
      <c r="C9" s="11">
        <v>7352763</v>
      </c>
      <c r="D9" s="11">
        <v>2758155.0275601069</v>
      </c>
      <c r="E9" s="11">
        <v>1143145.3701928046</v>
      </c>
      <c r="F9" s="11">
        <v>3451462.6022470882</v>
      </c>
      <c r="G9" s="24">
        <f t="shared" si="0"/>
        <v>5.5908769092422256E-3</v>
      </c>
      <c r="H9" s="26">
        <v>2021</v>
      </c>
      <c r="I9" s="6"/>
      <c r="J9" s="10"/>
      <c r="K9" s="4"/>
    </row>
    <row r="10" spans="1:11">
      <c r="A10" t="s">
        <v>1</v>
      </c>
      <c r="B10" s="7">
        <v>872907835.66256607</v>
      </c>
      <c r="C10" s="11">
        <v>6484661</v>
      </c>
      <c r="D10" s="11">
        <v>2547280.6299924268</v>
      </c>
      <c r="E10" s="6">
        <v>1154408.2049342184</v>
      </c>
      <c r="F10" s="6">
        <v>2782972.1650733543</v>
      </c>
      <c r="G10" s="24">
        <f t="shared" si="0"/>
        <v>2.9181553033705513E-3</v>
      </c>
      <c r="H10" s="26">
        <v>2021</v>
      </c>
      <c r="I10" s="6"/>
      <c r="J10" s="10"/>
      <c r="K10" s="4"/>
    </row>
    <row r="11" spans="1:11">
      <c r="A11" t="s">
        <v>2</v>
      </c>
      <c r="B11" s="7">
        <v>438191677.73470378</v>
      </c>
      <c r="C11" s="11">
        <v>7950235.166859922</v>
      </c>
      <c r="D11" s="11">
        <v>1888403.0393828915</v>
      </c>
      <c r="E11" s="6">
        <v>1470153.6826269978</v>
      </c>
      <c r="F11" s="6">
        <v>4591678.4448500322</v>
      </c>
      <c r="G11" s="24">
        <f t="shared" si="0"/>
        <v>4.3095365232522637E-3</v>
      </c>
      <c r="H11" s="26">
        <v>2021</v>
      </c>
      <c r="I11" s="6"/>
      <c r="J11" s="10"/>
      <c r="K11" s="4"/>
    </row>
    <row r="12" spans="1:11">
      <c r="A12" t="s">
        <v>3</v>
      </c>
      <c r="B12" s="7">
        <v>1514047701.2810562</v>
      </c>
      <c r="C12" s="11">
        <v>11767563.963223077</v>
      </c>
      <c r="D12" s="11">
        <v>5139335.7883075029</v>
      </c>
      <c r="E12" s="6">
        <v>1314473.2984586556</v>
      </c>
      <c r="F12" s="6">
        <v>5313754.8764569191</v>
      </c>
      <c r="G12" s="24">
        <f t="shared" si="0"/>
        <v>3.394434524063569E-3</v>
      </c>
      <c r="H12" s="26">
        <v>2021</v>
      </c>
      <c r="I12" s="6"/>
      <c r="J12" s="10"/>
      <c r="K12" s="4"/>
    </row>
    <row r="13" spans="1:11">
      <c r="A13" t="s">
        <v>4</v>
      </c>
      <c r="B13" s="7">
        <v>1330548261.0947013</v>
      </c>
      <c r="C13" s="11">
        <v>6121365</v>
      </c>
      <c r="D13" s="11">
        <v>2019323.7974654357</v>
      </c>
      <c r="E13" s="6">
        <v>428554.56449632032</v>
      </c>
      <c r="F13" s="6">
        <v>3673486.6380382436</v>
      </c>
      <c r="G13" s="24">
        <f t="shared" si="0"/>
        <v>1.5176629488088227E-3</v>
      </c>
      <c r="H13" s="26">
        <v>2021</v>
      </c>
      <c r="I13" s="6"/>
      <c r="J13" s="10"/>
      <c r="K13" s="4"/>
    </row>
    <row r="14" spans="1:11">
      <c r="A14" t="s">
        <v>5</v>
      </c>
      <c r="B14" s="7">
        <v>1410755944.7145846</v>
      </c>
      <c r="C14" s="11">
        <v>6364506</v>
      </c>
      <c r="D14" s="11">
        <v>2214918.0490312683</v>
      </c>
      <c r="E14" s="6">
        <v>947671.9309531945</v>
      </c>
      <c r="F14" s="6">
        <v>3201916.0200155373</v>
      </c>
      <c r="G14" s="24">
        <f t="shared" si="0"/>
        <v>1.5700221270230953E-3</v>
      </c>
      <c r="H14" s="26">
        <v>2021</v>
      </c>
      <c r="I14" s="6"/>
      <c r="J14" s="10"/>
      <c r="K14" s="4"/>
    </row>
    <row r="15" spans="1:11">
      <c r="A15" s="9" t="s">
        <v>6</v>
      </c>
      <c r="B15" s="9" t="s">
        <v>40</v>
      </c>
      <c r="C15" s="9" t="s">
        <v>41</v>
      </c>
      <c r="D15" s="9" t="s">
        <v>33</v>
      </c>
      <c r="E15" s="9" t="s">
        <v>42</v>
      </c>
      <c r="F15" s="9" t="s">
        <v>39</v>
      </c>
      <c r="G15" s="9"/>
      <c r="H15" s="9" t="s">
        <v>43</v>
      </c>
      <c r="I15" s="9"/>
      <c r="J15" s="8"/>
      <c r="K15" s="9"/>
    </row>
    <row r="16" spans="1:11">
      <c r="A16" t="s">
        <v>0</v>
      </c>
      <c r="B16" s="7">
        <v>509806577.85286397</v>
      </c>
      <c r="C16" s="11">
        <v>4177429</v>
      </c>
      <c r="D16" s="11">
        <v>1614684.0616314921</v>
      </c>
      <c r="E16" s="6">
        <v>588816.85762043856</v>
      </c>
      <c r="F16" s="6">
        <v>1973928.0807480693</v>
      </c>
      <c r="G16" s="24">
        <f t="shared" si="0"/>
        <v>3.1672483874806111E-3</v>
      </c>
      <c r="H16" s="26">
        <v>2019</v>
      </c>
      <c r="I16" s="6"/>
      <c r="J16" s="10"/>
      <c r="K16" s="4"/>
    </row>
    <row r="17" spans="1:11">
      <c r="A17" t="s">
        <v>1</v>
      </c>
      <c r="B17" s="7">
        <v>799941331.51726508</v>
      </c>
      <c r="C17" s="11">
        <v>5349936</v>
      </c>
      <c r="D17" s="11">
        <v>2136767.4664078378</v>
      </c>
      <c r="E17" s="6">
        <v>938834.10583072912</v>
      </c>
      <c r="F17" s="6">
        <v>2274334.4277614327</v>
      </c>
      <c r="G17" s="24">
        <f t="shared" si="0"/>
        <v>2.6711552237899589E-3</v>
      </c>
      <c r="H17" s="26">
        <v>2019</v>
      </c>
      <c r="I17" s="6"/>
      <c r="J17" s="10"/>
      <c r="K17" s="4"/>
    </row>
    <row r="18" spans="1:11">
      <c r="A18" t="s">
        <v>2</v>
      </c>
      <c r="B18" s="7" t="s">
        <v>44</v>
      </c>
      <c r="C18" s="7" t="s">
        <v>44</v>
      </c>
      <c r="D18" s="7" t="s">
        <v>44</v>
      </c>
      <c r="E18" s="7" t="s">
        <v>44</v>
      </c>
      <c r="F18" s="7" t="s">
        <v>44</v>
      </c>
      <c r="G18" s="24" t="e">
        <f t="shared" si="0"/>
        <v>#VALUE!</v>
      </c>
      <c r="H18" s="26">
        <v>2019</v>
      </c>
      <c r="I18" s="7"/>
      <c r="J18" s="10"/>
      <c r="K18" s="4" t="s">
        <v>45</v>
      </c>
    </row>
    <row r="19" spans="1:11">
      <c r="A19" t="s">
        <v>3</v>
      </c>
      <c r="B19" s="7">
        <v>1444935151.0739589</v>
      </c>
      <c r="C19" s="11">
        <v>4401062.0983223394</v>
      </c>
      <c r="D19" s="11">
        <v>1988098.5421657118</v>
      </c>
      <c r="E19" s="6">
        <v>452239.30139303661</v>
      </c>
      <c r="F19" s="7">
        <v>1960724.2547635911</v>
      </c>
      <c r="G19" s="24">
        <f t="shared" si="0"/>
        <v>1.3759084902101265E-3</v>
      </c>
      <c r="H19" s="26">
        <v>2019</v>
      </c>
      <c r="I19" s="7"/>
      <c r="J19" s="10"/>
      <c r="K19" s="4"/>
    </row>
    <row r="20" spans="1:11">
      <c r="A20" t="s">
        <v>4</v>
      </c>
      <c r="B20" s="7">
        <v>1282647504.6791553</v>
      </c>
      <c r="C20" s="11">
        <v>5454493</v>
      </c>
      <c r="D20" s="11">
        <v>2116986.7507157554</v>
      </c>
      <c r="E20" s="6">
        <v>338614.37708024832</v>
      </c>
      <c r="F20" s="7">
        <v>2998891.8722039964</v>
      </c>
      <c r="G20" s="24">
        <f t="shared" si="0"/>
        <v>1.6504821028325344E-3</v>
      </c>
      <c r="H20" s="26">
        <v>2019</v>
      </c>
      <c r="I20" s="7"/>
      <c r="J20" s="10"/>
      <c r="K20" s="4"/>
    </row>
    <row r="21" spans="1:11">
      <c r="A21" t="s">
        <v>5</v>
      </c>
      <c r="B21" s="7">
        <v>1312174448.8615298</v>
      </c>
      <c r="C21" s="11">
        <v>6404903</v>
      </c>
      <c r="D21" s="11">
        <v>2309499.0406353385</v>
      </c>
      <c r="E21" s="6">
        <v>854310.28480743873</v>
      </c>
      <c r="F21" s="6">
        <v>3241093.6745572235</v>
      </c>
      <c r="G21" s="24">
        <f t="shared" si="0"/>
        <v>1.7600548788608927E-3</v>
      </c>
      <c r="H21" s="26">
        <v>2019</v>
      </c>
      <c r="I21" s="6"/>
      <c r="J21" s="10"/>
      <c r="K21" s="4"/>
    </row>
    <row r="22" spans="1:11">
      <c r="A22" s="9" t="s">
        <v>6</v>
      </c>
      <c r="B22" s="9" t="s">
        <v>40</v>
      </c>
      <c r="C22" s="9" t="s">
        <v>41</v>
      </c>
      <c r="D22" s="9" t="s">
        <v>33</v>
      </c>
      <c r="E22" s="9" t="s">
        <v>42</v>
      </c>
      <c r="F22" s="9" t="s">
        <v>39</v>
      </c>
      <c r="G22" s="9"/>
      <c r="H22" s="9" t="s">
        <v>43</v>
      </c>
      <c r="I22" s="9"/>
      <c r="J22" s="8"/>
      <c r="K22" s="9"/>
    </row>
    <row r="23" spans="1:11">
      <c r="A23" t="s">
        <v>0</v>
      </c>
      <c r="B23" s="7">
        <v>485023210.60603642</v>
      </c>
      <c r="C23" s="11">
        <v>3288356</v>
      </c>
      <c r="D23" s="11">
        <v>1298325.4470487949</v>
      </c>
      <c r="E23" s="6">
        <v>449921.50018305989</v>
      </c>
      <c r="F23" s="6">
        <v>1540109.0527032618</v>
      </c>
      <c r="G23" s="24">
        <f t="shared" si="0"/>
        <v>2.6768315797228289E-3</v>
      </c>
      <c r="H23" s="26">
        <v>2017</v>
      </c>
      <c r="I23" s="6"/>
      <c r="J23" s="10"/>
      <c r="K23" s="4"/>
    </row>
    <row r="24" spans="1:11">
      <c r="A24" t="s">
        <v>1</v>
      </c>
      <c r="B24" s="7">
        <v>894745537.62925124</v>
      </c>
      <c r="C24" s="11">
        <v>5647112</v>
      </c>
      <c r="D24" s="11">
        <v>2305916.4814819698</v>
      </c>
      <c r="E24" s="6">
        <v>956241.99168257415</v>
      </c>
      <c r="F24" s="6">
        <v>2384953.5268354556</v>
      </c>
      <c r="G24" s="24">
        <f t="shared" si="0"/>
        <v>2.5771757270696269E-3</v>
      </c>
      <c r="H24" s="26">
        <v>2017</v>
      </c>
      <c r="I24" s="6"/>
      <c r="J24" s="10"/>
      <c r="K24" s="4"/>
    </row>
    <row r="25" spans="1:11">
      <c r="A25" t="s">
        <v>2</v>
      </c>
      <c r="B25" s="7">
        <v>476980222.18021053</v>
      </c>
      <c r="C25" s="11">
        <v>6280092.04</v>
      </c>
      <c r="D25" s="11">
        <v>1587304.1818057704</v>
      </c>
      <c r="E25" s="6">
        <v>1107355.6577058565</v>
      </c>
      <c r="F25" s="6">
        <v>3585432.2004883741</v>
      </c>
      <c r="G25" s="24">
        <f t="shared" si="0"/>
        <v>3.3278197040338964E-3</v>
      </c>
      <c r="H25" s="26">
        <v>2017</v>
      </c>
      <c r="I25" s="6"/>
      <c r="J25" s="10"/>
      <c r="K25" s="4"/>
    </row>
    <row r="26" spans="1:11">
      <c r="A26" t="s">
        <v>3</v>
      </c>
      <c r="B26" s="7">
        <v>1410940923.1709163</v>
      </c>
      <c r="C26" s="11">
        <v>3122704.0017270185</v>
      </c>
      <c r="D26" s="11">
        <v>1414867.2566538821</v>
      </c>
      <c r="E26" s="6">
        <v>322712.73150333122</v>
      </c>
      <c r="F26" s="6">
        <v>1385124.0135698051</v>
      </c>
      <c r="G26" s="24">
        <f t="shared" si="0"/>
        <v>1.0027827766694454E-3</v>
      </c>
      <c r="H26" s="26">
        <v>2017</v>
      </c>
      <c r="I26" s="6"/>
      <c r="J26" s="10"/>
      <c r="K26" s="4"/>
    </row>
    <row r="27" spans="1:11">
      <c r="A27" t="s">
        <v>4</v>
      </c>
      <c r="B27" s="7">
        <v>1214214882.5238194</v>
      </c>
      <c r="C27" s="11">
        <v>5278208</v>
      </c>
      <c r="D27" s="11">
        <v>2053797.105549538</v>
      </c>
      <c r="E27" s="6">
        <v>260241.19954086657</v>
      </c>
      <c r="F27" s="6">
        <v>2964169.6949095954</v>
      </c>
      <c r="G27" s="24">
        <f t="shared" si="0"/>
        <v>1.6914609885859708E-3</v>
      </c>
      <c r="H27" s="26">
        <v>2017</v>
      </c>
      <c r="I27" s="6"/>
      <c r="J27" s="10"/>
      <c r="K27" s="4"/>
    </row>
    <row r="28" spans="1:11">
      <c r="A28" t="s">
        <v>5</v>
      </c>
      <c r="B28" s="7">
        <v>1370351425.5009899</v>
      </c>
      <c r="C28" s="11">
        <v>6055699</v>
      </c>
      <c r="D28" s="11">
        <v>2587362.9067250052</v>
      </c>
      <c r="E28" s="6">
        <v>811038.15633433487</v>
      </c>
      <c r="F28" s="6">
        <v>2657297.9369406598</v>
      </c>
      <c r="G28" s="24">
        <f t="shared" si="0"/>
        <v>1.8881017369534135E-3</v>
      </c>
      <c r="H28" s="26">
        <v>2017</v>
      </c>
      <c r="I28" s="6"/>
      <c r="J28" s="10"/>
      <c r="K28" s="4"/>
    </row>
    <row r="29" spans="1:11">
      <c r="A29" s="9" t="s">
        <v>6</v>
      </c>
      <c r="B29" s="9" t="s">
        <v>40</v>
      </c>
      <c r="C29" s="9" t="s">
        <v>41</v>
      </c>
      <c r="D29" s="9" t="s">
        <v>33</v>
      </c>
      <c r="E29" s="9" t="s">
        <v>42</v>
      </c>
      <c r="F29" s="9" t="s">
        <v>39</v>
      </c>
      <c r="G29" s="9"/>
      <c r="H29" s="9" t="s">
        <v>43</v>
      </c>
      <c r="I29" s="9"/>
      <c r="J29" s="8"/>
      <c r="K29" s="9"/>
    </row>
    <row r="30" spans="1:11">
      <c r="A30" t="s">
        <v>0</v>
      </c>
      <c r="B30" s="7">
        <v>403610396.39277887</v>
      </c>
      <c r="C30" s="11">
        <v>3473339</v>
      </c>
      <c r="D30" s="7">
        <v>1266733.8119771625</v>
      </c>
      <c r="E30" s="6">
        <v>456523.91529780213</v>
      </c>
      <c r="F30" s="6">
        <v>1750081.2727250357</v>
      </c>
      <c r="G30" s="24">
        <f t="shared" si="0"/>
        <v>3.1385063994843767E-3</v>
      </c>
      <c r="H30" s="26">
        <v>2015</v>
      </c>
      <c r="I30" s="6"/>
      <c r="J30" s="10"/>
      <c r="K30" s="4"/>
    </row>
    <row r="31" spans="1:11">
      <c r="A31" t="s">
        <v>1</v>
      </c>
      <c r="B31" s="7">
        <v>842645654.24709332</v>
      </c>
      <c r="C31" s="11">
        <v>6644800</v>
      </c>
      <c r="D31" s="7">
        <v>2595340.9349918952</v>
      </c>
      <c r="E31" s="6">
        <v>1053044.2750520152</v>
      </c>
      <c r="F31" s="6">
        <v>2996414.78995609</v>
      </c>
      <c r="G31" s="24">
        <f t="shared" si="0"/>
        <v>3.0799908857428821E-3</v>
      </c>
      <c r="H31" s="26">
        <v>2015</v>
      </c>
      <c r="I31" s="6"/>
      <c r="J31" s="10"/>
      <c r="K31" s="4"/>
    </row>
    <row r="32" spans="1:11">
      <c r="A32" t="s">
        <v>2</v>
      </c>
      <c r="B32" s="7">
        <v>470831491.47225612</v>
      </c>
      <c r="C32" s="11">
        <v>5921662.8799999999</v>
      </c>
      <c r="D32" s="7">
        <v>1539863.7040220515</v>
      </c>
      <c r="E32" s="7">
        <v>1062553.2485713207</v>
      </c>
      <c r="F32" s="7">
        <v>3319245.9274066272</v>
      </c>
      <c r="G32" s="24">
        <f t="shared" si="0"/>
        <v>3.2705197759967347E-3</v>
      </c>
      <c r="H32" s="26">
        <v>2015</v>
      </c>
      <c r="I32" s="6"/>
      <c r="J32" s="10"/>
      <c r="K32" s="4"/>
    </row>
    <row r="33" spans="1:11">
      <c r="A33" t="s">
        <v>3</v>
      </c>
      <c r="B33" s="7">
        <v>1410182613.4271982</v>
      </c>
      <c r="C33" s="11">
        <v>4033623.5666923407</v>
      </c>
      <c r="D33" s="7">
        <v>1878137.6287077351</v>
      </c>
      <c r="E33" s="7">
        <v>385352.33727700287</v>
      </c>
      <c r="F33" s="7">
        <v>1770133.6007076025</v>
      </c>
      <c r="G33" s="24">
        <f t="shared" si="0"/>
        <v>1.3318400119423225E-3</v>
      </c>
      <c r="H33" s="26">
        <v>2015</v>
      </c>
      <c r="I33" s="6"/>
      <c r="J33" s="10"/>
      <c r="K33" s="4"/>
    </row>
    <row r="34" spans="1:11">
      <c r="A34" t="s">
        <v>4</v>
      </c>
      <c r="B34" s="7">
        <v>1214057102.3465137</v>
      </c>
      <c r="C34" s="7">
        <v>5181555</v>
      </c>
      <c r="D34" s="7">
        <v>1966883.6569940317</v>
      </c>
      <c r="E34" s="7">
        <v>238141.21908340024</v>
      </c>
      <c r="F34" s="7">
        <v>2976530.1239225687</v>
      </c>
      <c r="G34" s="24">
        <f t="shared" si="0"/>
        <v>1.620091553512981E-3</v>
      </c>
      <c r="H34" s="26">
        <v>2015</v>
      </c>
    </row>
    <row r="35" spans="1:11">
      <c r="A35" t="s">
        <v>5</v>
      </c>
      <c r="B35" s="7">
        <v>1358296904.4482169</v>
      </c>
      <c r="C35" s="7">
        <v>3369466</v>
      </c>
      <c r="D35" s="7">
        <v>1227561.110573722</v>
      </c>
      <c r="E35" s="7">
        <v>431051.60902823397</v>
      </c>
      <c r="F35" s="7">
        <v>1710853.280398044</v>
      </c>
      <c r="G35" s="24">
        <f t="shared" si="0"/>
        <v>9.0375020848066799E-4</v>
      </c>
      <c r="H35" s="26">
        <v>2015</v>
      </c>
    </row>
    <row r="36" spans="1:11">
      <c r="H36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0D72-01B3-443F-93ED-0FFF024E41A2}">
  <sheetPr>
    <tabColor theme="5" tint="0.39997558519241921"/>
  </sheetPr>
  <dimension ref="A1:U38"/>
  <sheetViews>
    <sheetView zoomScale="85" zoomScaleNormal="85" workbookViewId="0">
      <selection activeCell="A31" sqref="A31"/>
    </sheetView>
  </sheetViews>
  <sheetFormatPr defaultRowHeight="14.5"/>
  <cols>
    <col min="1" max="1" width="12.81640625" bestFit="1" customWidth="1"/>
    <col min="2" max="4" width="18.1796875" customWidth="1"/>
    <col min="5" max="5" width="15.7265625" customWidth="1"/>
    <col min="6" max="6" width="17.1796875" customWidth="1"/>
    <col min="7" max="7" width="17.1796875" style="28" customWidth="1"/>
    <col min="8" max="8" width="23" customWidth="1"/>
    <col min="9" max="9" width="34" customWidth="1"/>
    <col min="10" max="10" width="34" style="33" customWidth="1"/>
    <col min="11" max="13" width="15.453125" style="28" customWidth="1"/>
    <col min="14" max="14" width="43.7265625" customWidth="1"/>
  </cols>
  <sheetData>
    <row r="1" spans="1:21">
      <c r="A1" s="9" t="s">
        <v>6</v>
      </c>
      <c r="B1" s="9" t="s">
        <v>40</v>
      </c>
      <c r="C1" s="9" t="s">
        <v>41</v>
      </c>
      <c r="D1" s="9" t="s">
        <v>33</v>
      </c>
      <c r="E1" s="9" t="s">
        <v>42</v>
      </c>
      <c r="F1" s="9" t="s">
        <v>39</v>
      </c>
      <c r="G1" s="29">
        <v>9.25</v>
      </c>
      <c r="H1" s="8" t="s">
        <v>46</v>
      </c>
      <c r="I1" s="9" t="s">
        <v>43</v>
      </c>
      <c r="J1" s="37"/>
      <c r="K1" s="29">
        <v>9.25</v>
      </c>
      <c r="L1" s="43" t="s">
        <v>52</v>
      </c>
      <c r="M1" s="43"/>
      <c r="N1" s="9"/>
      <c r="O1" s="40" t="s">
        <v>50</v>
      </c>
    </row>
    <row r="2" spans="1:21">
      <c r="A2" t="s">
        <v>5</v>
      </c>
      <c r="B2" s="7">
        <v>1358296904.4482169</v>
      </c>
      <c r="C2" s="7">
        <v>3369466</v>
      </c>
      <c r="D2" s="7">
        <v>1227561.110573722</v>
      </c>
      <c r="E2" s="7">
        <v>431051.60902823397</v>
      </c>
      <c r="F2" s="7">
        <v>1710853.280398044</v>
      </c>
      <c r="G2" s="24">
        <f t="shared" ref="G2:G29" si="0">D2/B2</f>
        <v>9.0375020848066799E-4</v>
      </c>
      <c r="H2" s="27">
        <f t="shared" ref="H2:H29" si="1">_xlfn.NORM.DIST(G2,$K$2,$K$3,0)</f>
        <v>136.69534782944675</v>
      </c>
      <c r="I2" s="26">
        <v>2015</v>
      </c>
      <c r="J2" s="30" t="s">
        <v>48</v>
      </c>
      <c r="K2" s="24">
        <f>AVERAGE(G2:G29)</f>
        <v>2.6560875329437136E-3</v>
      </c>
      <c r="L2" s="11">
        <v>1</v>
      </c>
      <c r="M2" s="24">
        <f>$K$2+$K$3*L2</f>
        <v>4.2459618388724085E-3</v>
      </c>
      <c r="N2" s="4">
        <v>0.68</v>
      </c>
    </row>
    <row r="3" spans="1:21">
      <c r="A3" t="s">
        <v>3</v>
      </c>
      <c r="B3" s="7">
        <v>1410940923.1709163</v>
      </c>
      <c r="C3" s="11">
        <v>3122704.0017270185</v>
      </c>
      <c r="D3" s="11">
        <v>1414867.2566538821</v>
      </c>
      <c r="E3" s="6">
        <v>322712.73150333122</v>
      </c>
      <c r="F3" s="6">
        <v>1385124.0135698051</v>
      </c>
      <c r="G3" s="24">
        <f t="shared" si="0"/>
        <v>1.0027827766694454E-3</v>
      </c>
      <c r="H3" s="27">
        <f t="shared" si="1"/>
        <v>146.12602005977885</v>
      </c>
      <c r="I3" s="26">
        <v>2017</v>
      </c>
      <c r="J3" s="30" t="s">
        <v>49</v>
      </c>
      <c r="K3" s="24">
        <f>STDEV(G2:G29)</f>
        <v>1.5898743059286945E-3</v>
      </c>
      <c r="L3" s="11">
        <v>2</v>
      </c>
      <c r="M3" s="24">
        <f>$K$2+$K$3*L3</f>
        <v>5.8358361448011022E-3</v>
      </c>
      <c r="N3" s="4">
        <v>0.95</v>
      </c>
    </row>
    <row r="4" spans="1:21">
      <c r="A4" t="s">
        <v>4</v>
      </c>
      <c r="B4" s="11">
        <v>1569848965.9646471</v>
      </c>
      <c r="C4" s="11">
        <v>6021871</v>
      </c>
      <c r="D4" s="11">
        <v>1953877.8316581764</v>
      </c>
      <c r="E4" s="11">
        <v>515622.61153070611</v>
      </c>
      <c r="F4" s="11">
        <v>3552370.5568111171</v>
      </c>
      <c r="G4" s="24">
        <f t="shared" si="0"/>
        <v>1.2446279062632943E-3</v>
      </c>
      <c r="H4" s="27">
        <f t="shared" si="1"/>
        <v>169.20052573869543</v>
      </c>
      <c r="I4" s="25">
        <v>2023</v>
      </c>
      <c r="J4" s="35"/>
      <c r="K4" s="24"/>
      <c r="L4" s="11">
        <v>3</v>
      </c>
      <c r="M4" s="24">
        <f>$K$2+$K$3*L4</f>
        <v>7.4257104507297975E-3</v>
      </c>
      <c r="N4" s="5">
        <v>0.997</v>
      </c>
    </row>
    <row r="5" spans="1:21" ht="15.5">
      <c r="A5" t="s">
        <v>3</v>
      </c>
      <c r="B5" s="7">
        <v>1410182613.4271982</v>
      </c>
      <c r="C5" s="11">
        <v>4033623.5666923407</v>
      </c>
      <c r="D5" s="7">
        <v>1878137.6287077351</v>
      </c>
      <c r="E5" s="7">
        <v>385352.33727700287</v>
      </c>
      <c r="F5" s="7">
        <v>1770133.6007076025</v>
      </c>
      <c r="G5" s="24">
        <f t="shared" si="0"/>
        <v>1.3318400119423225E-3</v>
      </c>
      <c r="H5" s="27">
        <f t="shared" si="1"/>
        <v>177.3772801501255</v>
      </c>
      <c r="I5" s="26">
        <v>2015</v>
      </c>
      <c r="J5" s="42"/>
      <c r="K5" s="32"/>
      <c r="L5" s="41">
        <v>4</v>
      </c>
      <c r="M5" s="38">
        <f>$K$2+$K$3*L5</f>
        <v>9.0155847566584912E-3</v>
      </c>
      <c r="N5" s="32">
        <f>1-0.000063</f>
        <v>0.99993699999999996</v>
      </c>
      <c r="O5" s="31"/>
      <c r="P5" s="39" t="s">
        <v>47</v>
      </c>
      <c r="Q5" s="31"/>
      <c r="R5" s="31"/>
      <c r="S5" s="31"/>
      <c r="T5" s="31"/>
      <c r="U5" s="31"/>
    </row>
    <row r="6" spans="1:21">
      <c r="A6" t="s">
        <v>3</v>
      </c>
      <c r="B6" s="7">
        <v>1444935151.0739589</v>
      </c>
      <c r="C6" s="11">
        <v>4401062.0983223394</v>
      </c>
      <c r="D6" s="11">
        <v>1988098.5421657118</v>
      </c>
      <c r="E6" s="6">
        <v>452239.30139303661</v>
      </c>
      <c r="F6" s="7">
        <v>1960724.2547635911</v>
      </c>
      <c r="G6" s="24">
        <f t="shared" si="0"/>
        <v>1.3759084902101265E-3</v>
      </c>
      <c r="H6" s="27">
        <f t="shared" si="1"/>
        <v>181.45034964919725</v>
      </c>
      <c r="I6" s="26">
        <v>2019</v>
      </c>
      <c r="J6" s="36"/>
      <c r="K6" s="24"/>
      <c r="L6" s="24"/>
      <c r="M6" s="24"/>
      <c r="N6" s="4"/>
    </row>
    <row r="7" spans="1:21">
      <c r="A7" t="s">
        <v>1</v>
      </c>
      <c r="B7" s="11">
        <v>1068613578.8269801</v>
      </c>
      <c r="C7" s="11">
        <v>4152400</v>
      </c>
      <c r="D7" s="11">
        <v>1563535.997144084</v>
      </c>
      <c r="E7" s="11">
        <v>719708.19902652572</v>
      </c>
      <c r="F7" s="11">
        <v>1869155.8038293903</v>
      </c>
      <c r="G7" s="24">
        <f t="shared" si="0"/>
        <v>1.4631444220092932E-3</v>
      </c>
      <c r="H7" s="27">
        <f t="shared" si="1"/>
        <v>189.36156437430847</v>
      </c>
      <c r="I7" s="25">
        <v>2023</v>
      </c>
      <c r="J7" s="53" t="s">
        <v>51</v>
      </c>
      <c r="K7" s="53"/>
      <c r="L7" s="53"/>
      <c r="M7" s="53"/>
      <c r="N7" s="53"/>
      <c r="O7" s="53"/>
      <c r="P7" s="53"/>
      <c r="Q7" s="53"/>
      <c r="R7" s="53"/>
    </row>
    <row r="8" spans="1:21">
      <c r="A8" t="s">
        <v>4</v>
      </c>
      <c r="B8" s="7">
        <v>1330548261.0947013</v>
      </c>
      <c r="C8" s="11">
        <v>6121365</v>
      </c>
      <c r="D8" s="11">
        <v>2019323.7974654357</v>
      </c>
      <c r="E8" s="6">
        <v>428554.56449632032</v>
      </c>
      <c r="F8" s="6">
        <v>3673486.6380382436</v>
      </c>
      <c r="G8" s="24">
        <f t="shared" si="0"/>
        <v>1.5176629488088227E-3</v>
      </c>
      <c r="H8" s="27">
        <f t="shared" si="1"/>
        <v>194.18284143810388</v>
      </c>
      <c r="I8" s="26">
        <v>2021</v>
      </c>
      <c r="J8" s="36"/>
    </row>
    <row r="9" spans="1:21">
      <c r="A9" t="s">
        <v>5</v>
      </c>
      <c r="B9" s="7">
        <v>1410755944.7145846</v>
      </c>
      <c r="C9" s="11">
        <v>6364506</v>
      </c>
      <c r="D9" s="11">
        <v>2214918.0490312683</v>
      </c>
      <c r="E9" s="6">
        <v>947671.9309531945</v>
      </c>
      <c r="F9" s="6">
        <v>3201916.0200155373</v>
      </c>
      <c r="G9" s="24">
        <f t="shared" si="0"/>
        <v>1.5700221270230953E-3</v>
      </c>
      <c r="H9" s="27">
        <f t="shared" si="1"/>
        <v>198.70859664208811</v>
      </c>
      <c r="I9" s="26">
        <v>2021</v>
      </c>
      <c r="J9" s="36"/>
      <c r="N9" s="4"/>
    </row>
    <row r="10" spans="1:21">
      <c r="A10" t="s">
        <v>4</v>
      </c>
      <c r="B10" s="7">
        <v>1214057102.3465137</v>
      </c>
      <c r="C10" s="7">
        <v>5181555</v>
      </c>
      <c r="D10" s="7">
        <v>1966883.6569940317</v>
      </c>
      <c r="E10" s="7">
        <v>238141.21908340024</v>
      </c>
      <c r="F10" s="7">
        <v>2976530.1239225687</v>
      </c>
      <c r="G10" s="24">
        <f t="shared" si="0"/>
        <v>1.620091553512981E-3</v>
      </c>
      <c r="H10" s="27">
        <f t="shared" si="1"/>
        <v>202.92909232299991</v>
      </c>
      <c r="I10" s="26">
        <v>2015</v>
      </c>
      <c r="J10" s="36"/>
      <c r="N10" s="4"/>
    </row>
    <row r="11" spans="1:21">
      <c r="A11" t="s">
        <v>4</v>
      </c>
      <c r="B11" s="7">
        <v>1282647504.6791553</v>
      </c>
      <c r="C11" s="11">
        <v>5454493</v>
      </c>
      <c r="D11" s="11">
        <v>2116986.7507157554</v>
      </c>
      <c r="E11" s="6">
        <v>338614.37708024832</v>
      </c>
      <c r="F11" s="7">
        <v>2998891.8722039964</v>
      </c>
      <c r="G11" s="24">
        <f t="shared" si="0"/>
        <v>1.6504821028325344E-3</v>
      </c>
      <c r="H11" s="27">
        <f t="shared" si="1"/>
        <v>205.43500559434014</v>
      </c>
      <c r="I11" s="26">
        <v>2019</v>
      </c>
      <c r="J11" s="36"/>
      <c r="N11" s="4"/>
    </row>
    <row r="12" spans="1:21">
      <c r="A12" t="s">
        <v>4</v>
      </c>
      <c r="B12" s="7">
        <v>1214214882.5238194</v>
      </c>
      <c r="C12" s="11">
        <v>5278208</v>
      </c>
      <c r="D12" s="11">
        <v>2053797.105549538</v>
      </c>
      <c r="E12" s="6">
        <v>260241.19954086657</v>
      </c>
      <c r="F12" s="6">
        <v>2964169.6949095954</v>
      </c>
      <c r="G12" s="24">
        <f t="shared" si="0"/>
        <v>1.6914609885859708E-3</v>
      </c>
      <c r="H12" s="27">
        <f t="shared" si="1"/>
        <v>208.74227042147689</v>
      </c>
      <c r="I12" s="26">
        <v>2017</v>
      </c>
      <c r="J12" s="36"/>
      <c r="N12" s="4"/>
    </row>
    <row r="13" spans="1:21">
      <c r="A13" t="s">
        <v>5</v>
      </c>
      <c r="B13" s="7">
        <v>1312174448.8615298</v>
      </c>
      <c r="C13" s="11">
        <v>6404903</v>
      </c>
      <c r="D13" s="11">
        <v>2309499.0406353385</v>
      </c>
      <c r="E13" s="6">
        <v>854310.28480743873</v>
      </c>
      <c r="F13" s="6">
        <v>3241093.6745572235</v>
      </c>
      <c r="G13" s="24">
        <f t="shared" si="0"/>
        <v>1.7600548788608927E-3</v>
      </c>
      <c r="H13" s="27">
        <f t="shared" si="1"/>
        <v>214.07931437079355</v>
      </c>
      <c r="I13" s="26">
        <v>2019</v>
      </c>
      <c r="J13" s="36"/>
      <c r="N13" s="4"/>
    </row>
    <row r="14" spans="1:21">
      <c r="A14" t="s">
        <v>5</v>
      </c>
      <c r="B14" s="7">
        <v>1370351425.5009899</v>
      </c>
      <c r="C14" s="11">
        <v>6055699</v>
      </c>
      <c r="D14" s="11">
        <v>2587362.9067250052</v>
      </c>
      <c r="E14" s="6">
        <v>811038.15633433487</v>
      </c>
      <c r="F14" s="6">
        <v>2657297.9369406598</v>
      </c>
      <c r="G14" s="24">
        <f t="shared" si="0"/>
        <v>1.8881017369534135E-3</v>
      </c>
      <c r="H14" s="27">
        <f t="shared" si="1"/>
        <v>223.29506135824278</v>
      </c>
      <c r="I14" s="26">
        <v>2017</v>
      </c>
      <c r="J14" s="36"/>
      <c r="N14" s="4"/>
    </row>
    <row r="15" spans="1:21">
      <c r="A15" t="s">
        <v>5</v>
      </c>
      <c r="B15" s="11">
        <v>1538532114.4646459</v>
      </c>
      <c r="C15" s="11">
        <v>8919311</v>
      </c>
      <c r="D15" s="11">
        <v>3031050.6390768071</v>
      </c>
      <c r="E15" s="11">
        <v>1154107.2496040214</v>
      </c>
      <c r="F15" s="11">
        <v>4734153.1113191722</v>
      </c>
      <c r="G15" s="24">
        <f t="shared" si="0"/>
        <v>1.9700925385827935E-3</v>
      </c>
      <c r="H15" s="27">
        <f t="shared" si="1"/>
        <v>228.6232307635932</v>
      </c>
      <c r="I15" s="25">
        <v>2023</v>
      </c>
      <c r="J15" s="35"/>
      <c r="N15" s="4"/>
    </row>
    <row r="16" spans="1:21">
      <c r="A16" t="s">
        <v>1</v>
      </c>
      <c r="B16" s="7">
        <v>894745537.62925124</v>
      </c>
      <c r="C16" s="11">
        <v>5647112</v>
      </c>
      <c r="D16" s="11">
        <v>2305916.4814819698</v>
      </c>
      <c r="E16" s="6">
        <v>956241.99168257415</v>
      </c>
      <c r="F16" s="6">
        <v>2384953.5268354556</v>
      </c>
      <c r="G16" s="24">
        <f t="shared" si="0"/>
        <v>2.5771757270696269E-3</v>
      </c>
      <c r="H16" s="27">
        <f t="shared" si="1"/>
        <v>250.61803798180739</v>
      </c>
      <c r="I16" s="26">
        <v>2017</v>
      </c>
      <c r="J16" s="36"/>
      <c r="N16" s="4"/>
    </row>
    <row r="17" spans="1:14">
      <c r="A17" t="s">
        <v>1</v>
      </c>
      <c r="B17" s="7">
        <v>799941331.51726508</v>
      </c>
      <c r="C17" s="11">
        <v>5349936</v>
      </c>
      <c r="D17" s="11">
        <v>2136767.4664078378</v>
      </c>
      <c r="E17" s="6">
        <v>938834.10583072912</v>
      </c>
      <c r="F17" s="6">
        <v>2274334.4277614327</v>
      </c>
      <c r="G17" s="24">
        <f t="shared" si="0"/>
        <v>2.6711552237899589E-3</v>
      </c>
      <c r="H17" s="27">
        <f t="shared" si="1"/>
        <v>250.91566234770286</v>
      </c>
      <c r="I17" s="26">
        <v>2019</v>
      </c>
      <c r="J17" s="36"/>
      <c r="N17" s="4"/>
    </row>
    <row r="18" spans="1:14">
      <c r="A18" t="s">
        <v>0</v>
      </c>
      <c r="B18" s="7">
        <v>485023210.60603642</v>
      </c>
      <c r="C18" s="11">
        <v>3288356</v>
      </c>
      <c r="D18" s="11">
        <v>1298325.4470487949</v>
      </c>
      <c r="E18" s="6">
        <v>449921.50018305989</v>
      </c>
      <c r="F18" s="6">
        <v>1540109.0527032618</v>
      </c>
      <c r="G18" s="24">
        <f t="shared" si="0"/>
        <v>2.6768315797228289E-3</v>
      </c>
      <c r="H18" s="27">
        <f t="shared" si="1"/>
        <v>250.90557310716301</v>
      </c>
      <c r="I18" s="26">
        <v>2017</v>
      </c>
      <c r="J18" s="36"/>
      <c r="N18" s="4"/>
    </row>
    <row r="19" spans="1:14">
      <c r="A19" t="s">
        <v>1</v>
      </c>
      <c r="B19" s="7">
        <v>872907835.66256607</v>
      </c>
      <c r="C19" s="11">
        <v>6484661</v>
      </c>
      <c r="D19" s="11">
        <v>2547280.6299924268</v>
      </c>
      <c r="E19" s="6">
        <v>1154408.2049342184</v>
      </c>
      <c r="F19" s="6">
        <v>2782972.1650733543</v>
      </c>
      <c r="G19" s="24">
        <f t="shared" si="0"/>
        <v>2.9181553033705513E-3</v>
      </c>
      <c r="H19" s="27">
        <f t="shared" si="1"/>
        <v>247.5410458124592</v>
      </c>
      <c r="I19" s="26">
        <v>2021</v>
      </c>
      <c r="J19" s="36"/>
      <c r="N19" s="4"/>
    </row>
    <row r="20" spans="1:14">
      <c r="A20" t="s">
        <v>1</v>
      </c>
      <c r="B20" s="7">
        <v>842645654.24709332</v>
      </c>
      <c r="C20" s="11">
        <v>6644800</v>
      </c>
      <c r="D20" s="7">
        <v>2595340.9349918952</v>
      </c>
      <c r="E20" s="6">
        <v>1053044.2750520152</v>
      </c>
      <c r="F20" s="6">
        <v>2996414.78995609</v>
      </c>
      <c r="G20" s="24">
        <f t="shared" si="0"/>
        <v>3.0799908857428821E-3</v>
      </c>
      <c r="H20" s="27">
        <f t="shared" si="1"/>
        <v>242.16439596100383</v>
      </c>
      <c r="I20" s="26">
        <v>2015</v>
      </c>
      <c r="J20" s="36"/>
      <c r="N20" s="4"/>
    </row>
    <row r="21" spans="1:14">
      <c r="A21" t="s">
        <v>0</v>
      </c>
      <c r="B21" s="7">
        <v>403610396.39277887</v>
      </c>
      <c r="C21" s="11">
        <v>3473339</v>
      </c>
      <c r="D21" s="7">
        <v>1266733.8119771625</v>
      </c>
      <c r="E21" s="6">
        <v>456523.91529780213</v>
      </c>
      <c r="F21" s="6">
        <v>1750081.2727250357</v>
      </c>
      <c r="G21" s="24">
        <f t="shared" si="0"/>
        <v>3.1385063994843767E-3</v>
      </c>
      <c r="H21" s="27">
        <f t="shared" si="1"/>
        <v>239.6372381511398</v>
      </c>
      <c r="I21" s="26">
        <v>2015</v>
      </c>
      <c r="J21" s="36"/>
      <c r="N21" s="4"/>
    </row>
    <row r="22" spans="1:14">
      <c r="A22" t="s">
        <v>0</v>
      </c>
      <c r="B22" s="7">
        <v>509806577.85286397</v>
      </c>
      <c r="C22" s="11">
        <v>4177429</v>
      </c>
      <c r="D22" s="11">
        <v>1614684.0616314921</v>
      </c>
      <c r="E22" s="6">
        <v>588816.85762043856</v>
      </c>
      <c r="F22" s="6">
        <v>1973928.0807480693</v>
      </c>
      <c r="G22" s="24">
        <f t="shared" si="0"/>
        <v>3.1672483874806111E-3</v>
      </c>
      <c r="H22" s="27">
        <f t="shared" si="1"/>
        <v>238.28736740561078</v>
      </c>
      <c r="I22" s="26">
        <v>2019</v>
      </c>
      <c r="J22" s="36"/>
      <c r="N22" s="4"/>
    </row>
    <row r="23" spans="1:14">
      <c r="A23" t="s">
        <v>2</v>
      </c>
      <c r="B23" s="7">
        <v>470831491.47225612</v>
      </c>
      <c r="C23" s="11">
        <v>5921662.8799999999</v>
      </c>
      <c r="D23" s="7">
        <v>1539863.7040220515</v>
      </c>
      <c r="E23" s="7">
        <v>1062553.2485713207</v>
      </c>
      <c r="F23" s="7">
        <v>3319245.9274066272</v>
      </c>
      <c r="G23" s="24">
        <f t="shared" si="0"/>
        <v>3.2705197759967347E-3</v>
      </c>
      <c r="H23" s="27">
        <f t="shared" si="1"/>
        <v>232.87080859681618</v>
      </c>
      <c r="I23" s="26">
        <v>2015</v>
      </c>
      <c r="J23" s="36"/>
      <c r="N23" s="4"/>
    </row>
    <row r="24" spans="1:14">
      <c r="A24" t="s">
        <v>2</v>
      </c>
      <c r="B24" s="7">
        <v>476980222.18021053</v>
      </c>
      <c r="C24" s="11">
        <v>6280092.04</v>
      </c>
      <c r="D24" s="11">
        <v>1587304.1818057704</v>
      </c>
      <c r="E24" s="6">
        <v>1107355.6577058565</v>
      </c>
      <c r="F24" s="6">
        <v>3585432.2004883741</v>
      </c>
      <c r="G24" s="24">
        <f t="shared" si="0"/>
        <v>3.3278197040338964E-3</v>
      </c>
      <c r="H24" s="27">
        <f t="shared" si="1"/>
        <v>229.50066555406994</v>
      </c>
      <c r="I24" s="26">
        <v>2017</v>
      </c>
      <c r="J24" s="36"/>
      <c r="N24" s="4"/>
    </row>
    <row r="25" spans="1:14">
      <c r="A25" t="s">
        <v>3</v>
      </c>
      <c r="B25" s="7">
        <v>1514047701.2810562</v>
      </c>
      <c r="C25" s="11">
        <v>11767563.963223077</v>
      </c>
      <c r="D25" s="11">
        <v>5139335.7883075029</v>
      </c>
      <c r="E25" s="6">
        <v>1314473.2984586556</v>
      </c>
      <c r="F25" s="6">
        <v>5313754.8764569191</v>
      </c>
      <c r="G25" s="24">
        <f t="shared" si="0"/>
        <v>3.394434524063569E-3</v>
      </c>
      <c r="H25" s="27">
        <f t="shared" si="1"/>
        <v>225.27578674220322</v>
      </c>
      <c r="I25" s="26">
        <v>2021</v>
      </c>
      <c r="J25" s="36"/>
      <c r="N25" s="4"/>
    </row>
    <row r="26" spans="1:14">
      <c r="A26" t="s">
        <v>2</v>
      </c>
      <c r="B26" s="7">
        <v>438191677.73470378</v>
      </c>
      <c r="C26" s="11">
        <v>7950235.166859922</v>
      </c>
      <c r="D26" s="11">
        <v>1888403.0393828915</v>
      </c>
      <c r="E26" s="6">
        <v>1470153.6826269978</v>
      </c>
      <c r="F26" s="6">
        <v>4591678.4448500322</v>
      </c>
      <c r="G26" s="24">
        <f t="shared" si="0"/>
        <v>4.3095365232522637E-3</v>
      </c>
      <c r="H26" s="27">
        <f t="shared" si="1"/>
        <v>146.11223460500796</v>
      </c>
      <c r="I26" s="26">
        <v>2021</v>
      </c>
      <c r="J26" s="36"/>
      <c r="N26" s="4"/>
    </row>
    <row r="27" spans="1:14">
      <c r="A27" t="s">
        <v>2</v>
      </c>
      <c r="B27" s="11">
        <v>517953419.66242236</v>
      </c>
      <c r="C27" s="11">
        <v>11705425.266061174</v>
      </c>
      <c r="D27" s="11">
        <v>2774047.7201037663</v>
      </c>
      <c r="E27" s="11">
        <v>2288995.3137769676</v>
      </c>
      <c r="F27" s="11">
        <v>6642382.2321804399</v>
      </c>
      <c r="G27" s="24">
        <f t="shared" si="0"/>
        <v>5.3557860896289861E-3</v>
      </c>
      <c r="H27" s="27">
        <f t="shared" si="1"/>
        <v>59.35055918519781</v>
      </c>
      <c r="I27" s="25">
        <v>2023</v>
      </c>
      <c r="J27" s="35"/>
      <c r="N27" s="4"/>
    </row>
    <row r="28" spans="1:14">
      <c r="A28" t="s">
        <v>0</v>
      </c>
      <c r="B28" s="11">
        <v>493331381.16502386</v>
      </c>
      <c r="C28" s="11">
        <v>7352763</v>
      </c>
      <c r="D28" s="11">
        <v>2758155.0275601069</v>
      </c>
      <c r="E28" s="11">
        <v>1143145.3701928046</v>
      </c>
      <c r="F28" s="11">
        <v>3451462.6022470882</v>
      </c>
      <c r="G28" s="24">
        <f t="shared" si="0"/>
        <v>5.5908769092422256E-3</v>
      </c>
      <c r="H28" s="27">
        <f t="shared" si="1"/>
        <v>45.669993287751431</v>
      </c>
      <c r="I28" s="26">
        <v>2021</v>
      </c>
      <c r="J28" s="36"/>
    </row>
    <row r="29" spans="1:14">
      <c r="A29" t="s">
        <v>0</v>
      </c>
      <c r="B29" s="11">
        <v>499572216.67632914</v>
      </c>
      <c r="C29" s="11">
        <v>10784298.52</v>
      </c>
      <c r="D29" s="11">
        <v>3947815.0882329289</v>
      </c>
      <c r="E29" s="11">
        <v>1719840.4348215729</v>
      </c>
      <c r="F29" s="11">
        <v>5116642.9969454976</v>
      </c>
      <c r="G29" s="24">
        <f t="shared" si="0"/>
        <v>7.9023911988098071E-3</v>
      </c>
      <c r="H29" s="27">
        <f t="shared" si="1"/>
        <v>1.0840956661625512</v>
      </c>
      <c r="I29" s="25">
        <v>2023</v>
      </c>
      <c r="J29" s="35"/>
    </row>
    <row r="30" spans="1:14">
      <c r="I30" s="7"/>
      <c r="J30" s="34"/>
    </row>
    <row r="38" spans="1:13">
      <c r="A38" t="s">
        <v>3</v>
      </c>
      <c r="B38" s="11">
        <v>2523097941.7604761</v>
      </c>
      <c r="C38" s="11">
        <v>727189313.6231035</v>
      </c>
      <c r="D38" s="11">
        <v>303131339.12737983</v>
      </c>
      <c r="E38" s="11">
        <v>82063715.098692745</v>
      </c>
      <c r="F38" s="11">
        <v>341994259.39703095</v>
      </c>
      <c r="G38" s="24">
        <f>D38/B38</f>
        <v>0.12014251770023315</v>
      </c>
      <c r="H38" s="27">
        <f>_xlfn.NORM.DIST(G38,$K$2,$K$3,FALSE)</f>
        <v>0</v>
      </c>
      <c r="I38" s="25">
        <v>2023</v>
      </c>
      <c r="J38" s="35"/>
      <c r="K38" s="24"/>
      <c r="L38" s="24"/>
      <c r="M38" s="24"/>
    </row>
  </sheetData>
  <autoFilter ref="A1:I29" xr:uid="{FC960D72-01B3-443F-93ED-0FFF024E41A2}">
    <sortState xmlns:xlrd2="http://schemas.microsoft.com/office/spreadsheetml/2017/richdata2" ref="A2:I29">
      <sortCondition ref="G1:G29"/>
    </sortState>
  </autoFilter>
  <mergeCells count="1">
    <mergeCell ref="J7:R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937A5-B365-4A4F-9450-FDA09A54537C}">
  <dimension ref="A1:U64"/>
  <sheetViews>
    <sheetView zoomScaleNormal="100" workbookViewId="0">
      <selection activeCell="H25" sqref="H25"/>
    </sheetView>
  </sheetViews>
  <sheetFormatPr defaultRowHeight="14.5"/>
  <cols>
    <col min="1" max="1" width="12.81640625" bestFit="1" customWidth="1"/>
    <col min="2" max="4" width="18.1796875" customWidth="1"/>
    <col min="5" max="5" width="15.7265625" customWidth="1"/>
    <col min="6" max="6" width="17.1796875" customWidth="1"/>
    <col min="7" max="7" width="17.1796875" style="28" customWidth="1"/>
    <col min="8" max="8" width="23" customWidth="1"/>
    <col min="9" max="9" width="34" customWidth="1"/>
    <col min="10" max="10" width="34" style="33" customWidth="1"/>
    <col min="11" max="13" width="15.453125" style="28" customWidth="1"/>
    <col min="14" max="14" width="43.7265625" customWidth="1"/>
  </cols>
  <sheetData>
    <row r="1" spans="1:21">
      <c r="A1" s="9" t="s">
        <v>6</v>
      </c>
      <c r="B1" s="9" t="s">
        <v>40</v>
      </c>
      <c r="C1" s="9" t="s">
        <v>41</v>
      </c>
      <c r="D1" s="9" t="s">
        <v>33</v>
      </c>
      <c r="E1" s="9" t="s">
        <v>42</v>
      </c>
      <c r="F1" s="9" t="s">
        <v>39</v>
      </c>
      <c r="G1" s="29">
        <v>9.25</v>
      </c>
      <c r="H1" s="8" t="s">
        <v>46</v>
      </c>
      <c r="I1" s="9" t="s">
        <v>43</v>
      </c>
      <c r="J1" s="37"/>
      <c r="K1" s="29">
        <v>9.25</v>
      </c>
      <c r="L1" s="43" t="s">
        <v>52</v>
      </c>
      <c r="M1" s="43"/>
      <c r="N1" s="9"/>
      <c r="O1" s="40" t="s">
        <v>50</v>
      </c>
    </row>
    <row r="2" spans="1:21">
      <c r="A2" t="s">
        <v>2</v>
      </c>
      <c r="B2" s="7">
        <v>288889257.44794655</v>
      </c>
      <c r="C2" s="7">
        <v>2681978</v>
      </c>
      <c r="D2" s="7">
        <v>48388.645148670323</v>
      </c>
      <c r="E2" s="7">
        <v>479141.31722285424</v>
      </c>
      <c r="F2" s="7">
        <v>2154448.0376284756</v>
      </c>
      <c r="G2" s="24">
        <f t="shared" ref="G2:G33" si="0">D2/B2</f>
        <v>1.6749894259183114E-4</v>
      </c>
      <c r="H2" s="27">
        <f t="shared" ref="H2:H12" si="1">_xlfn.NORM.DIST(G2,$K$2,$K$3,FALSE)</f>
        <v>82.57579188380565</v>
      </c>
      <c r="I2" s="25">
        <v>2006</v>
      </c>
      <c r="J2" s="30" t="s">
        <v>48</v>
      </c>
      <c r="K2" s="24">
        <f>AVERAGE(G2:G58)</f>
        <v>2.4572440431210357E-3</v>
      </c>
      <c r="L2" s="11">
        <v>1</v>
      </c>
      <c r="M2" s="24">
        <f>$K$2+$K$3*L2</f>
        <v>3.9521646023804808E-3</v>
      </c>
      <c r="N2" s="4">
        <v>0.68</v>
      </c>
    </row>
    <row r="3" spans="1:21">
      <c r="A3" t="s">
        <v>4</v>
      </c>
      <c r="B3" s="7">
        <v>826105679.26574183</v>
      </c>
      <c r="C3" s="7">
        <v>2660644</v>
      </c>
      <c r="D3" s="7">
        <v>827188.64811526064</v>
      </c>
      <c r="E3" s="7">
        <v>139365.6447142353</v>
      </c>
      <c r="F3" s="7">
        <v>1694089.7071705044</v>
      </c>
      <c r="G3" s="24">
        <f t="shared" si="0"/>
        <v>1.001310932580056E-3</v>
      </c>
      <c r="H3" s="27">
        <f t="shared" si="1"/>
        <v>166.08231567233753</v>
      </c>
      <c r="I3" s="25">
        <v>2006</v>
      </c>
      <c r="J3" s="30" t="s">
        <v>49</v>
      </c>
      <c r="K3" s="24">
        <f>STDEV(G2:G58)</f>
        <v>1.4949205592594448E-3</v>
      </c>
      <c r="L3" s="11">
        <v>2</v>
      </c>
      <c r="M3" s="24">
        <f>$K$2+$K$3*L3</f>
        <v>5.4470851616399254E-3</v>
      </c>
      <c r="N3" s="4">
        <v>0.95</v>
      </c>
    </row>
    <row r="4" spans="1:21">
      <c r="A4" t="s">
        <v>5</v>
      </c>
      <c r="B4" s="7">
        <v>1204252674.1233113</v>
      </c>
      <c r="C4" s="7">
        <v>4632927</v>
      </c>
      <c r="D4" s="7">
        <v>1296385.440376247</v>
      </c>
      <c r="E4" s="7">
        <v>195957.97295375308</v>
      </c>
      <c r="F4" s="7">
        <v>3140583.5866699996</v>
      </c>
      <c r="G4" s="24">
        <f t="shared" si="0"/>
        <v>1.0765061753506239E-3</v>
      </c>
      <c r="H4" s="27">
        <f t="shared" si="1"/>
        <v>174.20053455265284</v>
      </c>
      <c r="I4" s="25">
        <v>2006</v>
      </c>
      <c r="J4" s="35"/>
      <c r="K4" s="24"/>
      <c r="L4" s="11">
        <v>3</v>
      </c>
      <c r="M4" s="24">
        <f>$K$2+$K$3*L4</f>
        <v>6.9420057208993708E-3</v>
      </c>
      <c r="N4" s="5">
        <v>0.997</v>
      </c>
    </row>
    <row r="5" spans="1:21" ht="15.5">
      <c r="A5" s="44" t="s">
        <v>3</v>
      </c>
      <c r="B5" s="48">
        <v>838923117.02284694</v>
      </c>
      <c r="C5" s="48">
        <v>4402592.3536651796</v>
      </c>
      <c r="D5" s="48">
        <v>2009224.2928806769</v>
      </c>
      <c r="E5" s="48">
        <v>384446.07536206959</v>
      </c>
      <c r="F5" s="48">
        <v>2008921.9849767243</v>
      </c>
      <c r="G5" s="45">
        <f t="shared" si="0"/>
        <v>2.3950040857271529E-3</v>
      </c>
      <c r="H5" s="46">
        <f t="shared" si="1"/>
        <v>266.63401050044848</v>
      </c>
      <c r="I5" s="47">
        <v>2006</v>
      </c>
      <c r="J5" s="42"/>
      <c r="K5" s="32"/>
      <c r="L5" s="41">
        <v>4</v>
      </c>
      <c r="M5" s="38">
        <f>$K$2+$K$3*L5</f>
        <v>8.4369262801588154E-3</v>
      </c>
      <c r="N5" s="32">
        <f>1-0.000063</f>
        <v>0.99993699999999996</v>
      </c>
      <c r="O5" s="31"/>
      <c r="P5" s="39" t="s">
        <v>47</v>
      </c>
      <c r="Q5" s="31"/>
      <c r="R5" s="31"/>
      <c r="S5" s="31"/>
      <c r="T5" s="31"/>
      <c r="U5" s="31"/>
    </row>
    <row r="6" spans="1:21">
      <c r="A6" t="s">
        <v>0</v>
      </c>
      <c r="B6" s="7">
        <v>361189157.78345603</v>
      </c>
      <c r="C6" s="7">
        <v>3769353</v>
      </c>
      <c r="D6" s="7">
        <v>1475418.6460256113</v>
      </c>
      <c r="E6" s="7">
        <v>432205.85507947725</v>
      </c>
      <c r="F6" s="7">
        <v>1861728.4988949117</v>
      </c>
      <c r="G6" s="24">
        <f t="shared" si="0"/>
        <v>4.0848918474739211E-3</v>
      </c>
      <c r="H6" s="27">
        <f t="shared" si="1"/>
        <v>147.52781925298279</v>
      </c>
      <c r="I6" s="25">
        <v>2006</v>
      </c>
      <c r="J6" s="36"/>
      <c r="K6" s="24"/>
      <c r="L6" s="24"/>
      <c r="M6" s="24"/>
      <c r="N6" s="4"/>
    </row>
    <row r="7" spans="1:21">
      <c r="A7" t="s">
        <v>1</v>
      </c>
      <c r="B7" s="7">
        <v>402523573.99226838</v>
      </c>
      <c r="C7" s="7">
        <v>5152000</v>
      </c>
      <c r="D7" s="7">
        <v>1994908.601275939</v>
      </c>
      <c r="E7" s="7">
        <v>822716.93118820805</v>
      </c>
      <c r="F7" s="7">
        <v>2334374.4571971544</v>
      </c>
      <c r="G7" s="24">
        <f t="shared" si="0"/>
        <v>4.9560043937060365E-3</v>
      </c>
      <c r="H7" s="27">
        <f t="shared" si="1"/>
        <v>66.008719179716707</v>
      </c>
      <c r="I7" s="25">
        <v>2006</v>
      </c>
      <c r="J7" s="53" t="s">
        <v>51</v>
      </c>
      <c r="K7" s="53"/>
      <c r="L7" s="53"/>
      <c r="M7" s="53"/>
      <c r="N7" s="53"/>
      <c r="O7" s="53"/>
      <c r="P7" s="53"/>
      <c r="Q7" s="53"/>
      <c r="R7" s="53"/>
    </row>
    <row r="8" spans="1:21">
      <c r="A8" t="s">
        <v>5</v>
      </c>
      <c r="B8" s="7">
        <v>1242855618.794981</v>
      </c>
      <c r="C8" s="7">
        <v>4846616</v>
      </c>
      <c r="D8" s="7">
        <v>1556513.5304332355</v>
      </c>
      <c r="E8" s="7">
        <v>139175.3240442762</v>
      </c>
      <c r="F8" s="7">
        <v>3150927.1455224887</v>
      </c>
      <c r="G8" s="24">
        <f t="shared" si="0"/>
        <v>1.252368744120386E-3</v>
      </c>
      <c r="H8" s="27">
        <f t="shared" si="1"/>
        <v>192.85569495623741</v>
      </c>
      <c r="I8" s="25">
        <v>2007</v>
      </c>
      <c r="J8" s="36"/>
    </row>
    <row r="9" spans="1:21">
      <c r="A9" t="s">
        <v>4</v>
      </c>
      <c r="B9" s="7">
        <v>951698148.77031875</v>
      </c>
      <c r="C9" s="7">
        <v>4972733</v>
      </c>
      <c r="D9" s="7">
        <v>1708423.7219103009</v>
      </c>
      <c r="E9" s="7">
        <v>284451.08340264461</v>
      </c>
      <c r="F9" s="7">
        <v>2979858.194687054</v>
      </c>
      <c r="G9" s="24">
        <f t="shared" si="0"/>
        <v>1.7951319166878081E-3</v>
      </c>
      <c r="H9" s="27">
        <f t="shared" si="1"/>
        <v>241.93279325587008</v>
      </c>
      <c r="I9" s="25">
        <v>2007</v>
      </c>
      <c r="J9" s="36"/>
      <c r="N9" s="4"/>
    </row>
    <row r="10" spans="1:21">
      <c r="A10" s="44" t="s">
        <v>3</v>
      </c>
      <c r="B10" s="48">
        <v>946500846.48913002</v>
      </c>
      <c r="C10" s="48">
        <v>4402592.2278738748</v>
      </c>
      <c r="D10" s="48">
        <v>1953663.0730532587</v>
      </c>
      <c r="E10" s="48">
        <v>324166.09438575059</v>
      </c>
      <c r="F10" s="48">
        <v>2124763.0604348662</v>
      </c>
      <c r="G10" s="45">
        <f t="shared" si="0"/>
        <v>2.0640901487832906E-3</v>
      </c>
      <c r="H10" s="46">
        <f t="shared" si="1"/>
        <v>257.79404080445408</v>
      </c>
      <c r="I10" s="47">
        <v>2007</v>
      </c>
      <c r="J10" s="36"/>
      <c r="N10" s="4"/>
    </row>
    <row r="11" spans="1:21">
      <c r="A11" t="s">
        <v>0</v>
      </c>
      <c r="B11" s="7">
        <v>390305402.7435075</v>
      </c>
      <c r="C11" s="7">
        <v>3289641</v>
      </c>
      <c r="D11" s="7">
        <v>1345874.1481980521</v>
      </c>
      <c r="E11" s="7">
        <v>445405.64505792636</v>
      </c>
      <c r="F11" s="7">
        <v>1498361.2067440215</v>
      </c>
      <c r="G11" s="24">
        <f t="shared" si="0"/>
        <v>3.4482590779879741E-3</v>
      </c>
      <c r="H11" s="27">
        <f t="shared" si="1"/>
        <v>214.22164339650388</v>
      </c>
      <c r="I11" s="25">
        <v>2007</v>
      </c>
      <c r="J11" s="36"/>
      <c r="N11" s="4"/>
    </row>
    <row r="12" spans="1:21">
      <c r="A12" t="s">
        <v>1</v>
      </c>
      <c r="B12" s="7">
        <v>461434297.06204522</v>
      </c>
      <c r="C12" s="7">
        <v>5448358</v>
      </c>
      <c r="D12" s="7">
        <v>2137304.0669751102</v>
      </c>
      <c r="E12" s="7">
        <v>854115.11751946888</v>
      </c>
      <c r="F12" s="7">
        <v>2456938.8148863432</v>
      </c>
      <c r="G12" s="24">
        <f t="shared" si="0"/>
        <v>4.6318708439822033E-3</v>
      </c>
      <c r="H12" s="27">
        <f t="shared" si="1"/>
        <v>92.638132130788037</v>
      </c>
      <c r="I12" s="25">
        <v>2007</v>
      </c>
      <c r="J12" s="36"/>
      <c r="N12" s="4"/>
    </row>
    <row r="13" spans="1:21">
      <c r="A13" t="s">
        <v>5</v>
      </c>
      <c r="B13" s="7">
        <v>1465076149.7491224</v>
      </c>
      <c r="C13" s="7">
        <v>3959926</v>
      </c>
      <c r="D13" s="7">
        <v>1450412.1227280081</v>
      </c>
      <c r="E13" s="7">
        <v>216781.58341676067</v>
      </c>
      <c r="F13" s="7">
        <v>2292732.2938552317</v>
      </c>
      <c r="G13" s="24">
        <f t="shared" si="0"/>
        <v>9.8999094550571631E-4</v>
      </c>
      <c r="H13" s="27">
        <f>_xlfn.NORM.DIST(G13,$K$2,$K$3,0)</f>
        <v>164.85726818458144</v>
      </c>
      <c r="I13" s="25">
        <v>2009</v>
      </c>
      <c r="J13" s="36"/>
      <c r="N13" s="4"/>
    </row>
    <row r="14" spans="1:21">
      <c r="A14" t="s">
        <v>2</v>
      </c>
      <c r="B14" s="7">
        <v>313585229.05387378</v>
      </c>
      <c r="C14" s="7">
        <v>8032768.0800000001</v>
      </c>
      <c r="D14" s="7">
        <v>355676.3518291497</v>
      </c>
      <c r="E14" s="7">
        <v>1903869.2439151802</v>
      </c>
      <c r="F14" s="7">
        <v>5773222.4842556706</v>
      </c>
      <c r="G14" s="24">
        <f t="shared" si="0"/>
        <v>1.1342254636874005E-3</v>
      </c>
      <c r="H14" s="27">
        <f>_xlfn.NORM.DIST(G14,$K$2,$K$3,FALSE)</f>
        <v>180.39032190989752</v>
      </c>
      <c r="I14" s="25">
        <v>2009</v>
      </c>
      <c r="J14" s="36"/>
      <c r="N14" s="4"/>
    </row>
    <row r="15" spans="1:21">
      <c r="A15" t="s">
        <v>4</v>
      </c>
      <c r="B15" s="7">
        <v>1151453388.4359903</v>
      </c>
      <c r="C15" s="7">
        <v>4604939</v>
      </c>
      <c r="D15" s="7">
        <v>1594488.3997804918</v>
      </c>
      <c r="E15" s="7">
        <v>253926.44814454272</v>
      </c>
      <c r="F15" s="7">
        <v>2756524.1520749656</v>
      </c>
      <c r="G15" s="24">
        <f t="shared" si="0"/>
        <v>1.3847615681137318E-3</v>
      </c>
      <c r="H15" s="27">
        <f>_xlfn.NORM.DIST(G15,$K$2,$K$3,0)</f>
        <v>206.31406539789288</v>
      </c>
      <c r="I15" s="25">
        <v>2009</v>
      </c>
      <c r="J15" s="35"/>
      <c r="N15" s="4"/>
    </row>
    <row r="16" spans="1:21">
      <c r="A16" t="s">
        <v>3</v>
      </c>
      <c r="B16" s="7">
        <v>1046883137.6119223</v>
      </c>
      <c r="C16" s="7">
        <v>3106121.6431278097</v>
      </c>
      <c r="D16" s="7">
        <v>1685837.5751168705</v>
      </c>
      <c r="E16" s="7">
        <v>196377.84934028803</v>
      </c>
      <c r="F16" s="7">
        <v>1223906.2186706515</v>
      </c>
      <c r="G16" s="24">
        <f t="shared" si="0"/>
        <v>1.6103397929997105E-3</v>
      </c>
      <c r="H16" s="27">
        <f>_xlfn.NORM.DIST(G16,$K$2,$K$3,FALSE)</f>
        <v>227.29995203321064</v>
      </c>
      <c r="I16" s="25">
        <v>2009</v>
      </c>
      <c r="J16" s="36"/>
      <c r="N16" s="4"/>
    </row>
    <row r="17" spans="1:14">
      <c r="A17" t="s">
        <v>0</v>
      </c>
      <c r="B17" s="7">
        <v>455600767.76477367</v>
      </c>
      <c r="C17" s="7">
        <v>3543277</v>
      </c>
      <c r="D17" s="7">
        <v>1386222.0871882816</v>
      </c>
      <c r="E17" s="7">
        <v>468004.58508960804</v>
      </c>
      <c r="F17" s="7">
        <v>1689050.3277221106</v>
      </c>
      <c r="G17" s="24">
        <f t="shared" si="0"/>
        <v>3.0426245635827966E-3</v>
      </c>
      <c r="H17" s="27">
        <f t="shared" ref="H17:H58" si="2">_xlfn.NORM.DIST(G17,$K$2,$K$3,0)</f>
        <v>247.1699986259332</v>
      </c>
      <c r="I17" s="25">
        <v>2009</v>
      </c>
      <c r="J17" s="36"/>
      <c r="N17" s="4"/>
    </row>
    <row r="18" spans="1:14">
      <c r="A18" t="s">
        <v>1</v>
      </c>
      <c r="B18" s="7">
        <v>579840398.94237435</v>
      </c>
      <c r="C18" s="7">
        <v>6804103</v>
      </c>
      <c r="D18" s="7">
        <v>2450055.9834189811</v>
      </c>
      <c r="E18" s="7">
        <v>1031660.2181697686</v>
      </c>
      <c r="F18" s="7">
        <v>3322386.7984112496</v>
      </c>
      <c r="G18" s="24">
        <f t="shared" si="0"/>
        <v>4.2253971746154103E-3</v>
      </c>
      <c r="H18" s="27">
        <f t="shared" si="2"/>
        <v>132.59064709600645</v>
      </c>
      <c r="I18" s="25">
        <v>2009</v>
      </c>
      <c r="J18" s="36"/>
      <c r="N18" s="4"/>
    </row>
    <row r="19" spans="1:14">
      <c r="A19" t="s">
        <v>5</v>
      </c>
      <c r="B19" s="7">
        <v>1344125742.0273447</v>
      </c>
      <c r="C19" s="7">
        <v>2952236</v>
      </c>
      <c r="D19" s="7">
        <v>1114443.8443124394</v>
      </c>
      <c r="E19" s="7">
        <v>176525.77292665813</v>
      </c>
      <c r="F19" s="7">
        <v>1661266.3827609026</v>
      </c>
      <c r="G19" s="24">
        <f t="shared" si="0"/>
        <v>8.2912171790678149E-4</v>
      </c>
      <c r="H19" s="27">
        <f t="shared" si="2"/>
        <v>147.47683433954188</v>
      </c>
      <c r="I19" s="25">
        <v>2011</v>
      </c>
      <c r="J19" s="36"/>
      <c r="N19" s="4"/>
    </row>
    <row r="20" spans="1:14">
      <c r="A20" t="s">
        <v>3</v>
      </c>
      <c r="B20" s="7">
        <v>1170289285.1263916</v>
      </c>
      <c r="C20" s="7">
        <v>2976177.2471612319</v>
      </c>
      <c r="D20" s="7">
        <v>1317633.5481219487</v>
      </c>
      <c r="E20" s="7">
        <v>263913.93976121279</v>
      </c>
      <c r="F20" s="7">
        <v>1394629.7592780706</v>
      </c>
      <c r="G20" s="24">
        <f t="shared" si="0"/>
        <v>1.1259041374369618E-3</v>
      </c>
      <c r="H20" s="27">
        <f t="shared" si="2"/>
        <v>179.50106658137088</v>
      </c>
      <c r="I20" s="25">
        <v>2011</v>
      </c>
      <c r="J20" s="36"/>
      <c r="N20" s="4"/>
    </row>
    <row r="21" spans="1:14">
      <c r="A21" t="s">
        <v>2</v>
      </c>
      <c r="B21" s="7">
        <v>380073426.98904753</v>
      </c>
      <c r="C21" s="7">
        <v>6222188.6180503983</v>
      </c>
      <c r="D21" s="7">
        <v>486618.09210072842</v>
      </c>
      <c r="E21" s="7">
        <v>1384176.7388837272</v>
      </c>
      <c r="F21" s="7">
        <v>4351393.7870659428</v>
      </c>
      <c r="G21" s="24">
        <f t="shared" si="0"/>
        <v>1.2803265304699957E-3</v>
      </c>
      <c r="H21" s="27">
        <f t="shared" si="2"/>
        <v>195.75045236837983</v>
      </c>
      <c r="I21" s="25">
        <v>2011</v>
      </c>
      <c r="J21" s="36"/>
      <c r="N21" s="4"/>
    </row>
    <row r="22" spans="1:14">
      <c r="A22" t="s">
        <v>4</v>
      </c>
      <c r="B22" s="7">
        <v>1180369888.231086</v>
      </c>
      <c r="C22" s="7">
        <v>5306342</v>
      </c>
      <c r="D22" s="7">
        <v>1918491.8403651412</v>
      </c>
      <c r="E22" s="7">
        <v>268288.69105162477</v>
      </c>
      <c r="F22" s="7">
        <v>3119561.4685832337</v>
      </c>
      <c r="G22" s="24">
        <f t="shared" si="0"/>
        <v>1.625331058927818E-3</v>
      </c>
      <c r="H22" s="27">
        <f t="shared" si="2"/>
        <v>228.58345875593119</v>
      </c>
      <c r="I22" s="25">
        <v>2011</v>
      </c>
      <c r="J22" s="36"/>
      <c r="N22" s="4"/>
    </row>
    <row r="23" spans="1:14">
      <c r="A23" t="s">
        <v>1</v>
      </c>
      <c r="B23" s="7">
        <v>599554461.53830111</v>
      </c>
      <c r="C23" s="7">
        <v>5806100</v>
      </c>
      <c r="D23" s="7">
        <v>2146936.9776300965</v>
      </c>
      <c r="E23" s="7">
        <v>950520.78300416702</v>
      </c>
      <c r="F23" s="7">
        <v>2708642.2393657365</v>
      </c>
      <c r="G23" s="24">
        <f t="shared" si="0"/>
        <v>3.5808873344410005E-3</v>
      </c>
      <c r="H23" s="27">
        <f t="shared" si="2"/>
        <v>201.19241299156977</v>
      </c>
      <c r="I23" s="25">
        <v>2011</v>
      </c>
      <c r="J23" s="36"/>
      <c r="N23" s="4"/>
    </row>
    <row r="24" spans="1:14">
      <c r="A24" t="s">
        <v>0</v>
      </c>
      <c r="B24" s="7">
        <v>468573321</v>
      </c>
      <c r="C24" s="7">
        <v>4400051</v>
      </c>
      <c r="D24" s="7">
        <v>1819000</v>
      </c>
      <c r="E24" s="7">
        <v>605824.05152387184</v>
      </c>
      <c r="F24" s="7">
        <v>1975226.9951701818</v>
      </c>
      <c r="G24" s="24">
        <f t="shared" si="0"/>
        <v>3.8819965168268725E-3</v>
      </c>
      <c r="H24" s="27">
        <f t="shared" si="2"/>
        <v>169.45370692751703</v>
      </c>
      <c r="I24" s="25">
        <v>2011</v>
      </c>
      <c r="J24" s="36"/>
      <c r="N24" s="4"/>
    </row>
    <row r="25" spans="1:14">
      <c r="A25" t="s">
        <v>5</v>
      </c>
      <c r="B25" s="7">
        <v>1374916930.1467714</v>
      </c>
      <c r="C25" s="7">
        <v>3237682</v>
      </c>
      <c r="D25" s="7">
        <v>1221537.8767685492</v>
      </c>
      <c r="E25" s="7">
        <v>390659.69796965958</v>
      </c>
      <c r="F25" s="7">
        <v>1625484.4252617913</v>
      </c>
      <c r="G25" s="24">
        <f t="shared" si="0"/>
        <v>8.8844485800182189E-4</v>
      </c>
      <c r="H25" s="27">
        <f t="shared" si="2"/>
        <v>153.86917896951633</v>
      </c>
      <c r="I25" s="25">
        <v>2013</v>
      </c>
      <c r="J25" s="36"/>
      <c r="N25" s="4"/>
    </row>
    <row r="26" spans="1:14">
      <c r="A26" t="s">
        <v>2</v>
      </c>
      <c r="B26" s="7">
        <v>419935572.13778567</v>
      </c>
      <c r="C26" s="7">
        <v>4634109.05</v>
      </c>
      <c r="D26" s="7">
        <v>456979.34487196704</v>
      </c>
      <c r="E26" s="7">
        <v>989319.26147764153</v>
      </c>
      <c r="F26" s="7">
        <v>3187810.4436503914</v>
      </c>
      <c r="G26" s="24">
        <f t="shared" si="0"/>
        <v>1.0882129907347476E-3</v>
      </c>
      <c r="H26" s="27">
        <f t="shared" si="2"/>
        <v>175.45970092351533</v>
      </c>
      <c r="I26" s="25">
        <v>2013</v>
      </c>
      <c r="J26" s="36"/>
      <c r="N26" s="4"/>
    </row>
    <row r="27" spans="1:14">
      <c r="A27" t="s">
        <v>4</v>
      </c>
      <c r="B27" s="7">
        <v>1145880620.4999526</v>
      </c>
      <c r="C27" s="7">
        <v>4909107</v>
      </c>
      <c r="D27" s="7">
        <v>1862198.8526460894</v>
      </c>
      <c r="E27" s="7">
        <v>252450.56894786889</v>
      </c>
      <c r="F27" s="7">
        <v>2794457.578406042</v>
      </c>
      <c r="G27" s="24">
        <f t="shared" si="0"/>
        <v>1.6251246590012179E-3</v>
      </c>
      <c r="H27" s="27">
        <f t="shared" si="2"/>
        <v>228.56589436086028</v>
      </c>
      <c r="I27" s="25">
        <v>2013</v>
      </c>
      <c r="J27" s="35"/>
      <c r="N27" s="4"/>
    </row>
    <row r="28" spans="1:14">
      <c r="A28" t="s">
        <v>0</v>
      </c>
      <c r="B28" s="7">
        <v>415348829.99969822</v>
      </c>
      <c r="C28" s="7">
        <v>3100513</v>
      </c>
      <c r="D28" s="7">
        <v>1155292.1594070527</v>
      </c>
      <c r="E28" s="7">
        <v>431911.23167888325</v>
      </c>
      <c r="F28" s="7">
        <v>1513309.608914064</v>
      </c>
      <c r="G28" s="24">
        <f t="shared" si="0"/>
        <v>2.7814985283764783E-3</v>
      </c>
      <c r="H28" s="27">
        <f t="shared" si="2"/>
        <v>260.66080673713157</v>
      </c>
      <c r="I28" s="25">
        <v>2013</v>
      </c>
      <c r="J28" s="36"/>
    </row>
    <row r="29" spans="1:14">
      <c r="A29" t="s">
        <v>1</v>
      </c>
      <c r="B29" s="7">
        <v>777084089.03691995</v>
      </c>
      <c r="C29" s="7">
        <v>5694399</v>
      </c>
      <c r="D29" s="7">
        <v>2273633.3593777725</v>
      </c>
      <c r="E29" s="7">
        <v>906005.69421223062</v>
      </c>
      <c r="F29" s="7">
        <v>2514759.9464099966</v>
      </c>
      <c r="G29" s="24">
        <f t="shared" si="0"/>
        <v>2.9258524160436774E-3</v>
      </c>
      <c r="H29" s="27">
        <f t="shared" si="2"/>
        <v>254.07077625098424</v>
      </c>
      <c r="I29" s="25">
        <v>2013</v>
      </c>
      <c r="J29" s="35"/>
    </row>
    <row r="30" spans="1:14">
      <c r="A30" t="s">
        <v>3</v>
      </c>
      <c r="B30" s="7">
        <v>1364560573.8188612</v>
      </c>
      <c r="C30" s="7">
        <v>14334123.468404688</v>
      </c>
      <c r="D30" s="7">
        <v>6549184.1436715247</v>
      </c>
      <c r="E30" s="7">
        <v>1296631.3045226929</v>
      </c>
      <c r="F30" s="7">
        <v>6488308.0202104701</v>
      </c>
      <c r="G30" s="24">
        <f t="shared" si="0"/>
        <v>4.7994821698116108E-3</v>
      </c>
      <c r="H30" s="27">
        <f t="shared" si="2"/>
        <v>78.203634798306226</v>
      </c>
      <c r="I30" s="25">
        <v>2013</v>
      </c>
      <c r="J30" s="34"/>
    </row>
    <row r="31" spans="1:14">
      <c r="A31" t="s">
        <v>5</v>
      </c>
      <c r="B31" s="7">
        <v>1358296904.4482169</v>
      </c>
      <c r="C31" s="7">
        <v>3369466</v>
      </c>
      <c r="D31" s="7">
        <v>1227561.110573722</v>
      </c>
      <c r="E31" s="7">
        <v>431051.60902823397</v>
      </c>
      <c r="F31" s="7">
        <v>1710853.280398044</v>
      </c>
      <c r="G31" s="24">
        <f t="shared" si="0"/>
        <v>9.0375020848066799E-4</v>
      </c>
      <c r="H31" s="27">
        <f t="shared" si="2"/>
        <v>155.52314319387111</v>
      </c>
      <c r="I31" s="26">
        <v>2015</v>
      </c>
    </row>
    <row r="32" spans="1:14">
      <c r="A32" t="s">
        <v>3</v>
      </c>
      <c r="B32" s="7">
        <v>1410182613.4271982</v>
      </c>
      <c r="C32" s="11">
        <v>4033623.5666923407</v>
      </c>
      <c r="D32" s="7">
        <v>1878137.6287077351</v>
      </c>
      <c r="E32" s="7">
        <v>385352.33727700287</v>
      </c>
      <c r="F32" s="7">
        <v>1770133.6007076025</v>
      </c>
      <c r="G32" s="24">
        <f t="shared" si="0"/>
        <v>1.3318400119423225E-3</v>
      </c>
      <c r="H32" s="27">
        <f t="shared" si="2"/>
        <v>201.01423798311038</v>
      </c>
      <c r="I32" s="26">
        <v>2015</v>
      </c>
    </row>
    <row r="33" spans="1:13">
      <c r="A33" t="s">
        <v>4</v>
      </c>
      <c r="B33" s="7">
        <v>1214057102.3465137</v>
      </c>
      <c r="C33" s="7">
        <v>5181555</v>
      </c>
      <c r="D33" s="7">
        <v>1966883.6569940317</v>
      </c>
      <c r="E33" s="7">
        <v>238141.21908340024</v>
      </c>
      <c r="F33" s="7">
        <v>2976530.1239225687</v>
      </c>
      <c r="G33" s="24">
        <f t="shared" si="0"/>
        <v>1.620091553512981E-3</v>
      </c>
      <c r="H33" s="27">
        <f t="shared" si="2"/>
        <v>228.13665435179303</v>
      </c>
      <c r="I33" s="26">
        <v>2015</v>
      </c>
    </row>
    <row r="34" spans="1:13">
      <c r="A34" t="s">
        <v>1</v>
      </c>
      <c r="B34" s="7">
        <v>842645654.24709332</v>
      </c>
      <c r="C34" s="11">
        <v>6644800</v>
      </c>
      <c r="D34" s="7">
        <v>2595340.9349918952</v>
      </c>
      <c r="E34" s="6">
        <v>1053044.2750520152</v>
      </c>
      <c r="F34" s="6">
        <v>2996414.78995609</v>
      </c>
      <c r="G34" s="24">
        <f t="shared" ref="G34:G58" si="3">D34/B34</f>
        <v>3.0799908857428821E-3</v>
      </c>
      <c r="H34" s="27">
        <f t="shared" si="2"/>
        <v>244.68611504887767</v>
      </c>
      <c r="I34" s="26">
        <v>2015</v>
      </c>
    </row>
    <row r="35" spans="1:13">
      <c r="A35" t="s">
        <v>0</v>
      </c>
      <c r="B35" s="7">
        <v>403610396.39277887</v>
      </c>
      <c r="C35" s="11">
        <v>3473339</v>
      </c>
      <c r="D35" s="7">
        <v>1266733.8119771625</v>
      </c>
      <c r="E35" s="6">
        <v>456523.91529780213</v>
      </c>
      <c r="F35" s="6">
        <v>1750081.2727250357</v>
      </c>
      <c r="G35" s="24">
        <f t="shared" si="3"/>
        <v>3.1385063994843767E-3</v>
      </c>
      <c r="H35" s="27">
        <f t="shared" si="2"/>
        <v>240.54427898443492</v>
      </c>
      <c r="I35" s="26">
        <v>2015</v>
      </c>
    </row>
    <row r="36" spans="1:13">
      <c r="A36" t="s">
        <v>2</v>
      </c>
      <c r="B36" s="7">
        <v>470831491.47225612</v>
      </c>
      <c r="C36" s="11">
        <v>5921662.8799999999</v>
      </c>
      <c r="D36" s="7">
        <v>1539863.7040220515</v>
      </c>
      <c r="E36" s="7">
        <v>1062553.2485713207</v>
      </c>
      <c r="F36" s="7">
        <v>3319245.9274066272</v>
      </c>
      <c r="G36" s="24">
        <f t="shared" si="3"/>
        <v>3.2705197759967347E-3</v>
      </c>
      <c r="H36" s="27">
        <f t="shared" si="2"/>
        <v>230.15695845914107</v>
      </c>
      <c r="I36" s="26">
        <v>2015</v>
      </c>
    </row>
    <row r="37" spans="1:13">
      <c r="A37" t="s">
        <v>3</v>
      </c>
      <c r="B37" s="7">
        <v>1410940923.1709163</v>
      </c>
      <c r="C37" s="11">
        <v>3122704.0017270185</v>
      </c>
      <c r="D37" s="11">
        <v>1414867.2566538821</v>
      </c>
      <c r="E37" s="6">
        <v>322712.73150333122</v>
      </c>
      <c r="F37" s="6">
        <v>1385124.0135698051</v>
      </c>
      <c r="G37" s="24">
        <f t="shared" si="3"/>
        <v>1.0027827766694454E-3</v>
      </c>
      <c r="H37" s="27">
        <f t="shared" si="2"/>
        <v>166.2415654916237</v>
      </c>
      <c r="I37" s="26">
        <v>2017</v>
      </c>
    </row>
    <row r="38" spans="1:13">
      <c r="A38" t="s">
        <v>4</v>
      </c>
      <c r="B38" s="7">
        <v>1214214882.5238194</v>
      </c>
      <c r="C38" s="11">
        <v>5278208</v>
      </c>
      <c r="D38" s="11">
        <v>2053797.105549538</v>
      </c>
      <c r="E38" s="6">
        <v>260241.19954086657</v>
      </c>
      <c r="F38" s="6">
        <v>2964169.6949095954</v>
      </c>
      <c r="G38" s="24">
        <f t="shared" si="3"/>
        <v>1.6914609885859708E-3</v>
      </c>
      <c r="H38" s="27">
        <f t="shared" si="2"/>
        <v>234.05127628059032</v>
      </c>
      <c r="I38" s="26">
        <v>2017</v>
      </c>
      <c r="J38" s="35"/>
      <c r="K38" s="24"/>
      <c r="L38" s="24"/>
      <c r="M38" s="24"/>
    </row>
    <row r="39" spans="1:13">
      <c r="A39" t="s">
        <v>5</v>
      </c>
      <c r="B39" s="7">
        <v>1370351425.5009899</v>
      </c>
      <c r="C39" s="11">
        <v>6055699</v>
      </c>
      <c r="D39" s="11">
        <v>2587362.9067250052</v>
      </c>
      <c r="E39" s="6">
        <v>811038.15633433487</v>
      </c>
      <c r="F39" s="6">
        <v>2657297.9369406598</v>
      </c>
      <c r="G39" s="24">
        <f t="shared" si="3"/>
        <v>1.8881017369534135E-3</v>
      </c>
      <c r="H39" s="27">
        <f t="shared" si="2"/>
        <v>248.20891706237646</v>
      </c>
      <c r="I39" s="26">
        <v>2017</v>
      </c>
    </row>
    <row r="40" spans="1:13">
      <c r="A40" t="s">
        <v>1</v>
      </c>
      <c r="B40" s="7">
        <v>894745537.62925124</v>
      </c>
      <c r="C40" s="11">
        <v>5647112</v>
      </c>
      <c r="D40" s="11">
        <v>2305916.4814819698</v>
      </c>
      <c r="E40" s="6">
        <v>956241.99168257415</v>
      </c>
      <c r="F40" s="6">
        <v>2384953.5268354556</v>
      </c>
      <c r="G40" s="24">
        <f t="shared" si="3"/>
        <v>2.5771757270696269E-3</v>
      </c>
      <c r="H40" s="27">
        <f t="shared" si="2"/>
        <v>266.00778157192605</v>
      </c>
      <c r="I40" s="26">
        <v>2017</v>
      </c>
    </row>
    <row r="41" spans="1:13">
      <c r="A41" t="s">
        <v>0</v>
      </c>
      <c r="B41" s="7">
        <v>485023210.60603642</v>
      </c>
      <c r="C41" s="11">
        <v>3288356</v>
      </c>
      <c r="D41" s="11">
        <v>1298325.4470487949</v>
      </c>
      <c r="E41" s="6">
        <v>449921.50018305989</v>
      </c>
      <c r="F41" s="6">
        <v>1540109.0527032618</v>
      </c>
      <c r="G41" s="24">
        <f t="shared" si="3"/>
        <v>2.6768315797228289E-3</v>
      </c>
      <c r="H41" s="27">
        <f t="shared" si="2"/>
        <v>264.00168191341697</v>
      </c>
      <c r="I41" s="26">
        <v>2017</v>
      </c>
    </row>
    <row r="42" spans="1:13">
      <c r="A42" t="s">
        <v>2</v>
      </c>
      <c r="B42" s="7">
        <v>476980222.18021053</v>
      </c>
      <c r="C42" s="11">
        <v>6280092.04</v>
      </c>
      <c r="D42" s="11">
        <v>1587304.1818057704</v>
      </c>
      <c r="E42" s="6">
        <v>1107355.6577058565</v>
      </c>
      <c r="F42" s="6">
        <v>3585432.2004883741</v>
      </c>
      <c r="G42" s="24">
        <f t="shared" si="3"/>
        <v>3.3278197040338964E-3</v>
      </c>
      <c r="H42" s="27">
        <f t="shared" si="2"/>
        <v>225.24181040419674</v>
      </c>
      <c r="I42" s="26">
        <v>2017</v>
      </c>
    </row>
    <row r="43" spans="1:13">
      <c r="A43" t="s">
        <v>3</v>
      </c>
      <c r="B43" s="7">
        <v>1444935151.0739589</v>
      </c>
      <c r="C43" s="11">
        <v>4401062.0983223394</v>
      </c>
      <c r="D43" s="11">
        <v>1988098.5421657118</v>
      </c>
      <c r="E43" s="6">
        <v>452239.30139303661</v>
      </c>
      <c r="F43" s="7">
        <v>1960724.2547635911</v>
      </c>
      <c r="G43" s="24">
        <f t="shared" si="3"/>
        <v>1.3759084902101265E-3</v>
      </c>
      <c r="H43" s="27">
        <f t="shared" si="2"/>
        <v>205.43577153094466</v>
      </c>
      <c r="I43" s="26">
        <v>2019</v>
      </c>
    </row>
    <row r="44" spans="1:13">
      <c r="A44" t="s">
        <v>4</v>
      </c>
      <c r="B44" s="7">
        <v>1282647504.6791553</v>
      </c>
      <c r="C44" s="11">
        <v>5454493</v>
      </c>
      <c r="D44" s="11">
        <v>2116986.7507157554</v>
      </c>
      <c r="E44" s="6">
        <v>338614.37708024832</v>
      </c>
      <c r="F44" s="7">
        <v>2998891.8722039964</v>
      </c>
      <c r="G44" s="24">
        <f t="shared" si="3"/>
        <v>1.6504821028325344E-3</v>
      </c>
      <c r="H44" s="27">
        <f t="shared" si="2"/>
        <v>230.70099704867911</v>
      </c>
      <c r="I44" s="26">
        <v>2019</v>
      </c>
    </row>
    <row r="45" spans="1:13">
      <c r="A45" t="s">
        <v>5</v>
      </c>
      <c r="B45" s="7">
        <v>1312174448.8615298</v>
      </c>
      <c r="C45" s="11">
        <v>6404903</v>
      </c>
      <c r="D45" s="11">
        <v>2309499.0406353385</v>
      </c>
      <c r="E45" s="6">
        <v>854310.28480743873</v>
      </c>
      <c r="F45" s="6">
        <v>3241093.6745572235</v>
      </c>
      <c r="G45" s="24">
        <f t="shared" si="3"/>
        <v>1.7600548788608927E-3</v>
      </c>
      <c r="H45" s="27">
        <f t="shared" si="2"/>
        <v>239.36563439779565</v>
      </c>
      <c r="I45" s="26">
        <v>2019</v>
      </c>
    </row>
    <row r="46" spans="1:13">
      <c r="A46" t="s">
        <v>1</v>
      </c>
      <c r="B46" s="7">
        <v>799941331.51726508</v>
      </c>
      <c r="C46" s="11">
        <v>5349936</v>
      </c>
      <c r="D46" s="11">
        <v>2136767.4664078378</v>
      </c>
      <c r="E46" s="6">
        <v>938834.10583072912</v>
      </c>
      <c r="F46" s="6">
        <v>2274334.4277614327</v>
      </c>
      <c r="G46" s="24">
        <f t="shared" si="3"/>
        <v>2.6711552237899589E-3</v>
      </c>
      <c r="H46" s="27">
        <f t="shared" si="2"/>
        <v>264.14706619664179</v>
      </c>
      <c r="I46" s="26">
        <v>2019</v>
      </c>
    </row>
    <row r="47" spans="1:13">
      <c r="A47" t="s">
        <v>0</v>
      </c>
      <c r="B47" s="7">
        <v>509806577.85286397</v>
      </c>
      <c r="C47" s="11">
        <v>4177429</v>
      </c>
      <c r="D47" s="11">
        <v>1614684.0616314921</v>
      </c>
      <c r="E47" s="6">
        <v>588816.85762043856</v>
      </c>
      <c r="F47" s="6">
        <v>1973928.0807480693</v>
      </c>
      <c r="G47" s="24">
        <f t="shared" si="3"/>
        <v>3.1672483874806111E-3</v>
      </c>
      <c r="H47" s="27">
        <f t="shared" si="2"/>
        <v>238.40180919229869</v>
      </c>
      <c r="I47" s="26">
        <v>2019</v>
      </c>
    </row>
    <row r="48" spans="1:13">
      <c r="A48" t="s">
        <v>4</v>
      </c>
      <c r="B48" s="7">
        <v>1330548261.0947013</v>
      </c>
      <c r="C48" s="11">
        <v>6121365</v>
      </c>
      <c r="D48" s="11">
        <v>2019323.7974654357</v>
      </c>
      <c r="E48" s="6">
        <v>428554.56449632032</v>
      </c>
      <c r="F48" s="6">
        <v>3673486.6380382436</v>
      </c>
      <c r="G48" s="24">
        <f t="shared" si="3"/>
        <v>1.5176629488088227E-3</v>
      </c>
      <c r="H48" s="27">
        <f t="shared" si="2"/>
        <v>219.03415209389189</v>
      </c>
      <c r="I48" s="26">
        <v>2021</v>
      </c>
    </row>
    <row r="49" spans="1:11">
      <c r="A49" t="s">
        <v>5</v>
      </c>
      <c r="B49" s="7">
        <v>1410755944.7145846</v>
      </c>
      <c r="C49" s="11">
        <v>6364506</v>
      </c>
      <c r="D49" s="11">
        <v>2214918.0490312683</v>
      </c>
      <c r="E49" s="6">
        <v>947671.9309531945</v>
      </c>
      <c r="F49" s="6">
        <v>3201916.0200155373</v>
      </c>
      <c r="G49" s="24">
        <f t="shared" si="3"/>
        <v>1.5700221270230953E-3</v>
      </c>
      <c r="H49" s="27">
        <f t="shared" si="2"/>
        <v>223.77204716034427</v>
      </c>
      <c r="I49" s="26">
        <v>2021</v>
      </c>
    </row>
    <row r="50" spans="1:11">
      <c r="A50" t="s">
        <v>1</v>
      </c>
      <c r="B50" s="7">
        <v>872907835.66256607</v>
      </c>
      <c r="C50" s="11">
        <v>6484661</v>
      </c>
      <c r="D50" s="11">
        <v>2547280.6299924268</v>
      </c>
      <c r="E50" s="6">
        <v>1154408.2049342184</v>
      </c>
      <c r="F50" s="6">
        <v>2782972.1650733543</v>
      </c>
      <c r="G50" s="24">
        <f t="shared" si="3"/>
        <v>2.9181553033705513E-3</v>
      </c>
      <c r="H50" s="27">
        <f t="shared" si="2"/>
        <v>254.4778026173577</v>
      </c>
      <c r="I50" s="26">
        <v>2021</v>
      </c>
    </row>
    <row r="51" spans="1:11">
      <c r="A51" t="s">
        <v>3</v>
      </c>
      <c r="B51" s="7">
        <v>1514047701.2810562</v>
      </c>
      <c r="C51" s="11">
        <v>11767563.963223077</v>
      </c>
      <c r="D51" s="11">
        <v>5139335.7883075029</v>
      </c>
      <c r="E51" s="6">
        <v>1314473.2984586556</v>
      </c>
      <c r="F51" s="6">
        <v>5313754.8764569191</v>
      </c>
      <c r="G51" s="24">
        <f t="shared" si="3"/>
        <v>3.394434524063569E-3</v>
      </c>
      <c r="H51" s="27">
        <f t="shared" si="2"/>
        <v>219.2541326858549</v>
      </c>
      <c r="I51" s="26">
        <v>2021</v>
      </c>
    </row>
    <row r="52" spans="1:11">
      <c r="A52" t="s">
        <v>2</v>
      </c>
      <c r="B52" s="7">
        <v>438191677.73470378</v>
      </c>
      <c r="C52" s="11">
        <v>7950235.166859922</v>
      </c>
      <c r="D52" s="11">
        <v>1888403.0393828915</v>
      </c>
      <c r="E52" s="6">
        <v>1470153.6826269978</v>
      </c>
      <c r="F52" s="6">
        <v>4591678.4448500322</v>
      </c>
      <c r="G52" s="24">
        <f t="shared" si="3"/>
        <v>4.3095365232522637E-3</v>
      </c>
      <c r="H52" s="27">
        <f t="shared" si="2"/>
        <v>123.85505565016518</v>
      </c>
      <c r="I52" s="26">
        <v>2021</v>
      </c>
    </row>
    <row r="53" spans="1:11">
      <c r="A53" t="s">
        <v>0</v>
      </c>
      <c r="B53" s="11">
        <v>493331381.16502386</v>
      </c>
      <c r="C53" s="11">
        <v>7352763</v>
      </c>
      <c r="D53" s="11">
        <v>2758155.0275601069</v>
      </c>
      <c r="E53" s="11">
        <v>1143145.3701928046</v>
      </c>
      <c r="F53" s="11">
        <v>3451462.6022470882</v>
      </c>
      <c r="G53" s="24">
        <f t="shared" si="3"/>
        <v>5.5908769092422256E-3</v>
      </c>
      <c r="H53" s="27">
        <f t="shared" si="2"/>
        <v>29.658357441581852</v>
      </c>
      <c r="I53" s="26">
        <v>2021</v>
      </c>
      <c r="K53" s="33" t="s">
        <v>53</v>
      </c>
    </row>
    <row r="54" spans="1:11">
      <c r="A54" t="s">
        <v>4</v>
      </c>
      <c r="B54" s="7">
        <v>1569848965.9646471</v>
      </c>
      <c r="C54" s="7">
        <v>6021871</v>
      </c>
      <c r="D54" s="7">
        <v>1953877.8316581764</v>
      </c>
      <c r="E54" s="7">
        <v>515622.61153070611</v>
      </c>
      <c r="F54" s="7">
        <v>3552370.5568111171</v>
      </c>
      <c r="G54" s="24">
        <f t="shared" si="3"/>
        <v>1.2446279062632943E-3</v>
      </c>
      <c r="H54" s="27">
        <f t="shared" si="2"/>
        <v>192.04992640406402</v>
      </c>
      <c r="I54" s="25">
        <v>2023</v>
      </c>
    </row>
    <row r="55" spans="1:11">
      <c r="A55" t="s">
        <v>1</v>
      </c>
      <c r="B55" s="7">
        <v>1068613578.8269801</v>
      </c>
      <c r="C55" s="7">
        <v>4152400</v>
      </c>
      <c r="D55" s="7">
        <v>1563535.997144084</v>
      </c>
      <c r="E55" s="7">
        <v>719708.19902652572</v>
      </c>
      <c r="F55" s="7">
        <v>1869155.8038293903</v>
      </c>
      <c r="G55" s="24">
        <f t="shared" si="3"/>
        <v>1.4631444220092932E-3</v>
      </c>
      <c r="H55" s="27">
        <f t="shared" si="2"/>
        <v>213.9283635771132</v>
      </c>
      <c r="I55" s="25">
        <v>2023</v>
      </c>
    </row>
    <row r="56" spans="1:11">
      <c r="A56" t="s">
        <v>5</v>
      </c>
      <c r="B56" s="7">
        <v>1538532114.4646459</v>
      </c>
      <c r="C56" s="7">
        <v>8919311</v>
      </c>
      <c r="D56" s="7">
        <v>3031050.6390768071</v>
      </c>
      <c r="E56" s="7">
        <v>1154107.2496040214</v>
      </c>
      <c r="F56" s="7">
        <v>4734153.1113191722</v>
      </c>
      <c r="G56" s="24">
        <f t="shared" si="3"/>
        <v>1.9700925385827935E-3</v>
      </c>
      <c r="H56" s="27">
        <f t="shared" si="2"/>
        <v>253.06532824650577</v>
      </c>
      <c r="I56" s="25">
        <v>2023</v>
      </c>
    </row>
    <row r="57" spans="1:11">
      <c r="A57" t="s">
        <v>2</v>
      </c>
      <c r="B57" s="7">
        <v>517953419.66242236</v>
      </c>
      <c r="C57" s="7">
        <v>11705425.266061174</v>
      </c>
      <c r="D57" s="7">
        <v>2774047.7201037663</v>
      </c>
      <c r="E57" s="7">
        <v>2288995.3137769676</v>
      </c>
      <c r="F57" s="7">
        <v>6642382.2321804399</v>
      </c>
      <c r="G57" s="24">
        <f t="shared" si="3"/>
        <v>5.3557860896289861E-3</v>
      </c>
      <c r="H57" s="27">
        <f t="shared" si="2"/>
        <v>40.732424589627939</v>
      </c>
      <c r="I57" s="25">
        <v>2023</v>
      </c>
    </row>
    <row r="58" spans="1:11">
      <c r="A58" t="s">
        <v>0</v>
      </c>
      <c r="B58" s="7">
        <v>499572216.67632914</v>
      </c>
      <c r="C58" s="7">
        <v>10784298.52</v>
      </c>
      <c r="D58" s="7">
        <v>3947815.0882329289</v>
      </c>
      <c r="E58" s="7">
        <v>1719840.4348215729</v>
      </c>
      <c r="F58" s="7">
        <v>5116642.9969454976</v>
      </c>
      <c r="G58" s="24">
        <f t="shared" si="3"/>
        <v>7.9023911988098071E-3</v>
      </c>
      <c r="H58" s="27">
        <f t="shared" si="2"/>
        <v>0.3510195357751752</v>
      </c>
      <c r="I58" s="25">
        <v>2023</v>
      </c>
    </row>
    <row r="64" spans="1:11">
      <c r="A64" t="s">
        <v>3</v>
      </c>
      <c r="B64" s="7">
        <v>2523097941.7604761</v>
      </c>
      <c r="C64" s="7">
        <v>727189313.6231035</v>
      </c>
      <c r="D64" s="7">
        <v>303131339.12737983</v>
      </c>
      <c r="E64" s="7">
        <v>82063715.098692745</v>
      </c>
      <c r="F64" s="7">
        <v>341994259.39703095</v>
      </c>
      <c r="G64" s="24">
        <f>D64/B64</f>
        <v>0.12014251770023315</v>
      </c>
      <c r="H64" s="27">
        <f>_xlfn.NORM.DIST(G64,$K$2,$K$3,0)</f>
        <v>0</v>
      </c>
      <c r="I64" s="25">
        <v>2023</v>
      </c>
    </row>
  </sheetData>
  <autoFilter ref="A1:I58" xr:uid="{E7F937A5-B365-4A4F-9450-FDA09A54537C}">
    <sortState xmlns:xlrd2="http://schemas.microsoft.com/office/spreadsheetml/2017/richdata2" ref="A2:I58">
      <sortCondition ref="I1:I58"/>
    </sortState>
  </autoFilter>
  <mergeCells count="1">
    <mergeCell ref="J7:R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10B99-2B34-4AD6-820E-C5087F7CA283}">
  <sheetPr>
    <tabColor theme="8" tint="0.59999389629810485"/>
  </sheetPr>
  <dimension ref="A3:J30"/>
  <sheetViews>
    <sheetView tabSelected="1" topLeftCell="C16" workbookViewId="0">
      <selection activeCell="I33" sqref="I33"/>
    </sheetView>
  </sheetViews>
  <sheetFormatPr defaultRowHeight="14.5"/>
  <cols>
    <col min="1" max="1" width="13.453125" bestFit="1" customWidth="1"/>
    <col min="2" max="2" width="26" bestFit="1" customWidth="1"/>
    <col min="3" max="3" width="22.7265625" bestFit="1" customWidth="1"/>
    <col min="4" max="7" width="16.81640625" bestFit="1" customWidth="1"/>
    <col min="8" max="9" width="24.1796875" customWidth="1"/>
    <col min="10" max="10" width="30.7265625" customWidth="1"/>
    <col min="11" max="12" width="16.81640625" bestFit="1" customWidth="1"/>
    <col min="13" max="13" width="11.26953125" bestFit="1" customWidth="1"/>
    <col min="14" max="22" width="25.81640625" bestFit="1" customWidth="1"/>
    <col min="23" max="23" width="30.81640625" bestFit="1" customWidth="1"/>
    <col min="24" max="24" width="29.7265625" bestFit="1" customWidth="1"/>
    <col min="25" max="29" width="4.54296875" bestFit="1" customWidth="1"/>
    <col min="30" max="30" width="9.81640625" bestFit="1" customWidth="1"/>
    <col min="31" max="31" width="6.81640625" bestFit="1" customWidth="1"/>
    <col min="32" max="36" width="4.54296875" bestFit="1" customWidth="1"/>
    <col min="37" max="37" width="9.81640625" bestFit="1" customWidth="1"/>
    <col min="38" max="38" width="6.81640625" bestFit="1" customWidth="1"/>
    <col min="39" max="43" width="4.54296875" bestFit="1" customWidth="1"/>
    <col min="44" max="44" width="9.81640625" bestFit="1" customWidth="1"/>
    <col min="45" max="45" width="6.81640625" bestFit="1" customWidth="1"/>
    <col min="46" max="50" width="4.54296875" bestFit="1" customWidth="1"/>
    <col min="51" max="51" width="9.81640625" bestFit="1" customWidth="1"/>
    <col min="52" max="52" width="6.81640625" bestFit="1" customWidth="1"/>
    <col min="53" max="57" width="4.54296875" bestFit="1" customWidth="1"/>
    <col min="58" max="58" width="9.81640625" bestFit="1" customWidth="1"/>
    <col min="59" max="59" width="6.81640625" bestFit="1" customWidth="1"/>
    <col min="60" max="64" width="4.54296875" bestFit="1" customWidth="1"/>
    <col min="65" max="65" width="9.81640625" bestFit="1" customWidth="1"/>
    <col min="66" max="66" width="6.81640625" bestFit="1" customWidth="1"/>
    <col min="67" max="71" width="4.54296875" bestFit="1" customWidth="1"/>
    <col min="72" max="72" width="9.81640625" bestFit="1" customWidth="1"/>
    <col min="73" max="73" width="11.26953125" bestFit="1" customWidth="1"/>
    <col min="74" max="74" width="6.453125" bestFit="1" customWidth="1"/>
    <col min="75" max="75" width="9.453125" bestFit="1" customWidth="1"/>
    <col min="76" max="76" width="6.453125" bestFit="1" customWidth="1"/>
    <col min="77" max="77" width="9.453125" bestFit="1" customWidth="1"/>
    <col min="78" max="78" width="9.81640625" bestFit="1" customWidth="1"/>
    <col min="79" max="79" width="6.81640625" bestFit="1" customWidth="1"/>
    <col min="80" max="80" width="9.453125" bestFit="1" customWidth="1"/>
    <col min="81" max="81" width="6.453125" bestFit="1" customWidth="1"/>
    <col min="82" max="82" width="9.453125" bestFit="1" customWidth="1"/>
    <col min="83" max="83" width="6.453125" bestFit="1" customWidth="1"/>
    <col min="84" max="84" width="9.453125" bestFit="1" customWidth="1"/>
    <col min="85" max="85" width="6.453125" bestFit="1" customWidth="1"/>
    <col min="86" max="86" width="9.453125" bestFit="1" customWidth="1"/>
    <col min="87" max="87" width="6.453125" bestFit="1" customWidth="1"/>
    <col min="88" max="88" width="9.453125" bestFit="1" customWidth="1"/>
    <col min="89" max="89" width="6.453125" bestFit="1" customWidth="1"/>
    <col min="90" max="90" width="9.453125" bestFit="1" customWidth="1"/>
    <col min="91" max="91" width="9.81640625" bestFit="1" customWidth="1"/>
    <col min="92" max="92" width="6.81640625" bestFit="1" customWidth="1"/>
    <col min="93" max="93" width="9.453125" bestFit="1" customWidth="1"/>
    <col min="94" max="94" width="6.453125" bestFit="1" customWidth="1"/>
    <col min="95" max="95" width="9.453125" bestFit="1" customWidth="1"/>
    <col min="96" max="96" width="6.453125" bestFit="1" customWidth="1"/>
    <col min="97" max="97" width="9.453125" bestFit="1" customWidth="1"/>
    <col min="98" max="98" width="6.453125" bestFit="1" customWidth="1"/>
    <col min="99" max="99" width="9.453125" bestFit="1" customWidth="1"/>
    <col min="100" max="100" width="6.453125" bestFit="1" customWidth="1"/>
    <col min="101" max="101" width="9.453125" bestFit="1" customWidth="1"/>
    <col min="102" max="102" width="6.453125" bestFit="1" customWidth="1"/>
    <col min="103" max="103" width="9.453125" bestFit="1" customWidth="1"/>
    <col min="104" max="104" width="9.81640625" bestFit="1" customWidth="1"/>
    <col min="105" max="105" width="6.81640625" bestFit="1" customWidth="1"/>
    <col min="106" max="106" width="6.453125" bestFit="1" customWidth="1"/>
    <col min="107" max="107" width="9.453125" bestFit="1" customWidth="1"/>
    <col min="108" max="108" width="6.453125" bestFit="1" customWidth="1"/>
    <col min="109" max="109" width="9.453125" bestFit="1" customWidth="1"/>
    <col min="110" max="110" width="6.453125" bestFit="1" customWidth="1"/>
    <col min="111" max="111" width="9.453125" bestFit="1" customWidth="1"/>
    <col min="112" max="112" width="6.453125" bestFit="1" customWidth="1"/>
    <col min="113" max="113" width="9.453125" bestFit="1" customWidth="1"/>
    <col min="114" max="114" width="6.453125" bestFit="1" customWidth="1"/>
    <col min="115" max="115" width="9.453125" bestFit="1" customWidth="1"/>
    <col min="116" max="116" width="9.81640625" bestFit="1" customWidth="1"/>
    <col min="117" max="117" width="6.81640625" bestFit="1" customWidth="1"/>
    <col min="118" max="118" width="9.453125" bestFit="1" customWidth="1"/>
    <col min="119" max="119" width="6.453125" bestFit="1" customWidth="1"/>
    <col min="120" max="120" width="9.453125" bestFit="1" customWidth="1"/>
    <col min="121" max="121" width="6.453125" bestFit="1" customWidth="1"/>
    <col min="122" max="122" width="9.453125" bestFit="1" customWidth="1"/>
    <col min="123" max="123" width="6.453125" bestFit="1" customWidth="1"/>
    <col min="124" max="124" width="9.453125" bestFit="1" customWidth="1"/>
    <col min="125" max="125" width="6.453125" bestFit="1" customWidth="1"/>
    <col min="126" max="126" width="9.453125" bestFit="1" customWidth="1"/>
    <col min="127" max="127" width="6.453125" bestFit="1" customWidth="1"/>
    <col min="128" max="128" width="9.453125" bestFit="1" customWidth="1"/>
    <col min="129" max="129" width="9.81640625" bestFit="1" customWidth="1"/>
    <col min="130" max="130" width="11.26953125" bestFit="1" customWidth="1"/>
  </cols>
  <sheetData>
    <row r="3" spans="1:2">
      <c r="A3" s="1" t="s">
        <v>59</v>
      </c>
      <c r="B3" t="s">
        <v>60</v>
      </c>
    </row>
    <row r="4" spans="1:2">
      <c r="A4" s="2">
        <v>2006</v>
      </c>
      <c r="B4" s="22">
        <v>0.12870335436589939</v>
      </c>
    </row>
    <row r="5" spans="1:2">
      <c r="A5" s="2">
        <v>2007</v>
      </c>
      <c r="B5" s="22">
        <v>0.12819794669860668</v>
      </c>
    </row>
    <row r="6" spans="1:2">
      <c r="A6" s="2">
        <v>2009</v>
      </c>
      <c r="B6" s="22">
        <v>0.12361078601400628</v>
      </c>
    </row>
    <row r="7" spans="1:2">
      <c r="A7" s="2">
        <v>2011</v>
      </c>
      <c r="B7" s="22">
        <v>0.13132310655703391</v>
      </c>
    </row>
    <row r="8" spans="1:2">
      <c r="A8" s="2">
        <v>2013</v>
      </c>
      <c r="B8" s="22">
        <v>0.13338749502390432</v>
      </c>
    </row>
    <row r="9" spans="1:2">
      <c r="A9" s="2">
        <v>2015</v>
      </c>
      <c r="B9" s="22">
        <v>0.14477299373381111</v>
      </c>
    </row>
    <row r="10" spans="1:2">
      <c r="A10" s="2">
        <v>2017</v>
      </c>
      <c r="B10" s="22">
        <v>0.14908613068232116</v>
      </c>
    </row>
    <row r="11" spans="1:2">
      <c r="A11" s="2">
        <v>2019</v>
      </c>
      <c r="B11" s="22">
        <v>0.15330975296895891</v>
      </c>
    </row>
    <row r="12" spans="1:2">
      <c r="A12" s="2">
        <v>2021</v>
      </c>
      <c r="B12" s="22">
        <v>0.17079157547453849</v>
      </c>
    </row>
    <row r="13" spans="1:2">
      <c r="A13" s="2">
        <v>2023</v>
      </c>
      <c r="B13" s="22">
        <v>0.16125915620586553</v>
      </c>
    </row>
    <row r="14" spans="1:2">
      <c r="A14" s="2" t="s">
        <v>58</v>
      </c>
      <c r="B14" s="22">
        <v>0.14268569219747573</v>
      </c>
    </row>
    <row r="17" spans="1:10" ht="43.5">
      <c r="A17" s="1" t="s">
        <v>59</v>
      </c>
      <c r="B17" t="s">
        <v>62</v>
      </c>
      <c r="C17" t="s">
        <v>61</v>
      </c>
      <c r="G17" t="s">
        <v>63</v>
      </c>
      <c r="H17" s="51" t="s">
        <v>66</v>
      </c>
      <c r="I17" s="51" t="s">
        <v>67</v>
      </c>
      <c r="J17" s="51" t="s">
        <v>64</v>
      </c>
    </row>
    <row r="18" spans="1:10">
      <c r="A18" s="2">
        <v>2006</v>
      </c>
      <c r="B18" s="49">
        <v>542176593.00780404</v>
      </c>
      <c r="C18" s="49">
        <v>3921883459.6355715</v>
      </c>
      <c r="D18">
        <f>GETPIVOTDATA("Sum of Transmission Costs",$A$17,"Base Year",2006)</f>
        <v>542176593.00780404</v>
      </c>
      <c r="E18">
        <f>GETPIVOTDATA("Sum of Production Cost",$A$17,"Base Year",2006)</f>
        <v>3921883459.6355715</v>
      </c>
      <c r="F18" s="5">
        <f>D18/(D18+E18)</f>
        <v>0.12145369610042686</v>
      </c>
      <c r="G18">
        <v>2009</v>
      </c>
    </row>
    <row r="19" spans="1:10">
      <c r="A19" s="2">
        <v>2007</v>
      </c>
      <c r="B19" s="49">
        <v>546498984.36006308</v>
      </c>
      <c r="C19" s="49">
        <v>3992794313.8599825</v>
      </c>
      <c r="D19">
        <f>GETPIVOTDATA("Sum of Transmission Costs",$A$17,"Base Year",2007)</f>
        <v>546498984.36006308</v>
      </c>
      <c r="E19">
        <f>GETPIVOTDATA("Sum of Production Cost",$A$17,"Base Year",2007)</f>
        <v>3992794313.8599825</v>
      </c>
      <c r="F19" s="5">
        <f t="shared" ref="F19:F27" si="0">D19/(D19+E19)</f>
        <v>0.12039296614174659</v>
      </c>
      <c r="G19">
        <v>2010</v>
      </c>
      <c r="H19" s="22">
        <f>(D19-D18)/D18</f>
        <v>7.9722942819791254E-3</v>
      </c>
      <c r="I19" s="22">
        <f>(E19-E18)/E18</f>
        <v>1.8080816259389863E-2</v>
      </c>
      <c r="J19" s="22">
        <f>(F19-F18)/F18</f>
        <v>-8.7336161248084271E-3</v>
      </c>
    </row>
    <row r="20" spans="1:10">
      <c r="A20" s="2">
        <v>2009</v>
      </c>
      <c r="B20" s="49">
        <v>661449926.49172032</v>
      </c>
      <c r="C20" s="49">
        <v>5012439071.5580568</v>
      </c>
      <c r="D20">
        <f>GETPIVOTDATA("Sum of Transmission Costs",$A$17,"Base Year",2009)</f>
        <v>661449926.49172032</v>
      </c>
      <c r="E20">
        <f>GETPIVOTDATA("Sum of Production Cost",$A$17,"Base Year",2009)</f>
        <v>5012439071.5580568</v>
      </c>
      <c r="F20" s="5">
        <f t="shared" si="0"/>
        <v>0.11657787572493455</v>
      </c>
      <c r="G20">
        <v>2012</v>
      </c>
      <c r="H20" s="22">
        <f t="shared" ref="H20:I27" si="1">(D20-D19)/D19</f>
        <v>0.21034063268436259</v>
      </c>
      <c r="I20" s="22">
        <f t="shared" si="1"/>
        <v>0.25537122064080126</v>
      </c>
      <c r="J20" s="22">
        <f t="shared" ref="J20:J27" si="2">(F20-F19)/F19</f>
        <v>-3.1688648756442117E-2</v>
      </c>
    </row>
    <row r="21" spans="1:10">
      <c r="A21" s="2">
        <v>2011</v>
      </c>
      <c r="B21" s="49">
        <v>767871108.40586805</v>
      </c>
      <c r="C21" s="49">
        <v>5142986124.9121714</v>
      </c>
      <c r="D21">
        <f>GETPIVOTDATA("Sum of Transmission Costs",$A$17,"Base Year",2011)</f>
        <v>767871108.40586805</v>
      </c>
      <c r="E21">
        <f>GETPIVOTDATA("Sum of Production Cost",$A$17,"Base Year",2011)</f>
        <v>5142986124.9121714</v>
      </c>
      <c r="F21" s="5">
        <f t="shared" si="0"/>
        <v>0.12990858653759538</v>
      </c>
      <c r="G21">
        <v>2014</v>
      </c>
      <c r="H21" s="22">
        <f t="shared" si="1"/>
        <v>0.160890760814802</v>
      </c>
      <c r="I21" s="22">
        <f t="shared" si="1"/>
        <v>2.6044616501150912E-2</v>
      </c>
      <c r="J21" s="22">
        <f t="shared" si="2"/>
        <v>0.11435026354498541</v>
      </c>
    </row>
    <row r="22" spans="1:10">
      <c r="A22" s="2">
        <v>2013</v>
      </c>
      <c r="B22" s="49">
        <v>880664499.5271461</v>
      </c>
      <c r="C22" s="49">
        <v>5497726615.6399889</v>
      </c>
      <c r="D22">
        <f>GETPIVOTDATA("Sum of Transmission Costs",$A$17,"Base Year",2013)</f>
        <v>880664499.5271461</v>
      </c>
      <c r="E22">
        <f>GETPIVOTDATA("Sum of Production Cost",$A$17,"Base Year",2013)</f>
        <v>5497726615.6399889</v>
      </c>
      <c r="F22" s="5">
        <f t="shared" si="0"/>
        <v>0.13807000599775382</v>
      </c>
      <c r="G22">
        <v>2016</v>
      </c>
      <c r="H22" s="22">
        <f t="shared" si="1"/>
        <v>0.14689104706054348</v>
      </c>
      <c r="I22" s="22">
        <f t="shared" si="1"/>
        <v>6.8975587744537339E-2</v>
      </c>
      <c r="J22" s="22">
        <f t="shared" si="2"/>
        <v>6.2824326533616304E-2</v>
      </c>
    </row>
    <row r="23" spans="1:10">
      <c r="A23" s="2">
        <v>2015</v>
      </c>
      <c r="B23" s="49">
        <v>992911755.83256292</v>
      </c>
      <c r="C23" s="49">
        <v>5698489791.084796</v>
      </c>
      <c r="D23">
        <f>GETPIVOTDATA("Sum of Transmission Costs",$A$17,"Base Year",2015)</f>
        <v>992911755.83256292</v>
      </c>
      <c r="E23">
        <f>GETPIVOTDATA("Sum of Production Cost",$A$17,"Base Year",2015)</f>
        <v>5698489791.084796</v>
      </c>
      <c r="F23" s="5">
        <f t="shared" si="0"/>
        <v>0.14838621608203806</v>
      </c>
      <c r="G23">
        <v>2018</v>
      </c>
      <c r="H23" s="22">
        <f t="shared" si="1"/>
        <v>0.12745745555280766</v>
      </c>
      <c r="I23" s="22">
        <f t="shared" si="1"/>
        <v>3.6517489769984909E-2</v>
      </c>
      <c r="J23" s="22">
        <f t="shared" si="2"/>
        <v>7.4717242240520121E-2</v>
      </c>
    </row>
    <row r="24" spans="1:10">
      <c r="A24" s="2">
        <v>2017</v>
      </c>
      <c r="B24" s="49">
        <v>1054292611.3662243</v>
      </c>
      <c r="C24" s="49">
        <v>5852256201.6112232</v>
      </c>
      <c r="D24">
        <f>GETPIVOTDATA("Sum of Transmission Costs",$A$17,"Base Year",2017)</f>
        <v>1054292611.3662243</v>
      </c>
      <c r="E24">
        <f>GETPIVOTDATA("Sum of Production Cost",$A$17,"Base Year",2017)</f>
        <v>5852256201.6112232</v>
      </c>
      <c r="F24" s="5">
        <f t="shared" si="0"/>
        <v>0.15265114891900888</v>
      </c>
      <c r="G24">
        <v>2020</v>
      </c>
      <c r="H24" s="22">
        <f t="shared" si="1"/>
        <v>6.181904401181465E-2</v>
      </c>
      <c r="I24" s="22">
        <f t="shared" si="1"/>
        <v>2.6983712556086802E-2</v>
      </c>
      <c r="J24" s="22">
        <f t="shared" si="2"/>
        <v>2.8742109271206687E-2</v>
      </c>
    </row>
    <row r="25" spans="1:10">
      <c r="A25" s="2">
        <v>2019</v>
      </c>
      <c r="B25" s="49">
        <v>1062361079.6583314</v>
      </c>
      <c r="C25" s="49">
        <v>5682595103.2567501</v>
      </c>
      <c r="D25">
        <f>GETPIVOTDATA("Sum of Transmission Costs",$A$17,"Base Year",2019)</f>
        <v>1062361079.6583314</v>
      </c>
      <c r="E25">
        <f>GETPIVOTDATA("Sum of Production Cost",$A$17,"Base Year",2019)</f>
        <v>5682595103.2567501</v>
      </c>
      <c r="F25" s="5">
        <f t="shared" si="0"/>
        <v>0.15750451905814947</v>
      </c>
      <c r="G25">
        <v>2022</v>
      </c>
      <c r="H25" s="22">
        <f t="shared" si="1"/>
        <v>7.6529686399408924E-3</v>
      </c>
      <c r="I25" s="22">
        <f t="shared" si="1"/>
        <v>-2.8990716145981886E-2</v>
      </c>
      <c r="J25" s="22">
        <f t="shared" si="2"/>
        <v>3.1793865775066023E-2</v>
      </c>
    </row>
    <row r="26" spans="1:10">
      <c r="A26" s="2">
        <v>2021</v>
      </c>
      <c r="B26" s="49">
        <v>1208340622.5434241</v>
      </c>
      <c r="C26" s="49">
        <v>6059782801.6526365</v>
      </c>
      <c r="D26">
        <f>GETPIVOTDATA("Sum of Transmission Costs",$A$17,"Base Year",2021)</f>
        <v>1208340622.5434241</v>
      </c>
      <c r="E26">
        <f>GETPIVOTDATA("Sum of Production Cost",$A$17,"Base Year",2021)</f>
        <v>6059782801.6526365</v>
      </c>
      <c r="F26" s="5">
        <f t="shared" si="0"/>
        <v>0.16625207801518324</v>
      </c>
      <c r="G26">
        <v>2024</v>
      </c>
      <c r="H26" s="22">
        <f t="shared" si="1"/>
        <v>0.13741047717226387</v>
      </c>
      <c r="I26" s="22">
        <f t="shared" si="1"/>
        <v>6.6375958790327413E-2</v>
      </c>
      <c r="J26" s="22">
        <f t="shared" si="2"/>
        <v>5.5538463336434446E-2</v>
      </c>
    </row>
    <row r="27" spans="1:10">
      <c r="A27" s="2">
        <v>2023</v>
      </c>
      <c r="B27" s="49">
        <v>1420204575.0856991</v>
      </c>
      <c r="C27" s="49">
        <v>7717618237.3555002</v>
      </c>
      <c r="D27">
        <f>GETPIVOTDATA("Sum of Transmission Costs",$A$17,"Base Year",2023)</f>
        <v>1420204575.0856991</v>
      </c>
      <c r="E27">
        <f>GETPIVOTDATA("Sum of Production Cost",$A$17,"Base Year",2023)</f>
        <v>7717618237.3555002</v>
      </c>
      <c r="F27" s="5">
        <f t="shared" si="0"/>
        <v>0.15542045454767214</v>
      </c>
      <c r="G27">
        <v>2026</v>
      </c>
      <c r="H27" s="22">
        <f t="shared" si="1"/>
        <v>0.175334627165248</v>
      </c>
      <c r="I27" s="22">
        <f t="shared" si="1"/>
        <v>0.27358000937768517</v>
      </c>
      <c r="J27" s="22">
        <f t="shared" si="2"/>
        <v>-6.5151808006405076E-2</v>
      </c>
    </row>
    <row r="28" spans="1:10">
      <c r="A28" s="2" t="s">
        <v>58</v>
      </c>
      <c r="B28" s="49">
        <v>9136771756.2788429</v>
      </c>
      <c r="C28" s="49">
        <v>54578571720.566673</v>
      </c>
      <c r="H28" t="s">
        <v>65</v>
      </c>
      <c r="I28" t="s">
        <v>65</v>
      </c>
    </row>
    <row r="29" spans="1:10">
      <c r="F29" s="28"/>
      <c r="G29" s="28"/>
      <c r="H29" s="16">
        <f>AVERAGE(H19:H27)</f>
        <v>0.11508547859819579</v>
      </c>
      <c r="I29" s="16">
        <f>AVERAGE(I19:I27)</f>
        <v>8.254874394377576E-2</v>
      </c>
      <c r="J29" s="50">
        <f>AVERAGE(J19:J27)</f>
        <v>2.915468864601926E-2</v>
      </c>
    </row>
    <row r="30" spans="1:10">
      <c r="H30" s="52" t="s">
        <v>68</v>
      </c>
      <c r="I30" s="52"/>
      <c r="J30" s="52"/>
    </row>
  </sheetData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B8342-F528-4A3B-9ED7-C8EFAAD31025}">
  <sheetPr>
    <tabColor theme="5" tint="0.39997558519241921"/>
  </sheetPr>
  <dimension ref="A1:M60"/>
  <sheetViews>
    <sheetView topLeftCell="C1" zoomScaleNormal="100" workbookViewId="0">
      <selection activeCell="L24" sqref="L23:L24"/>
    </sheetView>
  </sheetViews>
  <sheetFormatPr defaultRowHeight="14.5" outlineLevelCol="1"/>
  <cols>
    <col min="1" max="1" width="12.81640625" bestFit="1" customWidth="1"/>
    <col min="2" max="2" width="18.1796875" customWidth="1"/>
    <col min="3" max="3" width="23.54296875" bestFit="1" customWidth="1"/>
    <col min="4" max="5" width="18.1796875" customWidth="1" outlineLevel="1"/>
    <col min="6" max="6" width="15.7265625" customWidth="1" outlineLevel="1"/>
    <col min="7" max="7" width="17.1796875" customWidth="1" outlineLevel="1"/>
    <col min="8" max="8" width="17.1796875" style="28" customWidth="1" outlineLevel="1"/>
    <col min="9" max="9" width="34" customWidth="1"/>
    <col min="10" max="10" width="33.453125" customWidth="1"/>
    <col min="11" max="12" width="36.453125" customWidth="1"/>
    <col min="13" max="13" width="26.7265625" bestFit="1" customWidth="1"/>
  </cols>
  <sheetData>
    <row r="1" spans="1:13">
      <c r="A1" s="9" t="s">
        <v>6</v>
      </c>
      <c r="B1" s="9" t="s">
        <v>40</v>
      </c>
      <c r="C1" s="9" t="s">
        <v>54</v>
      </c>
      <c r="D1" s="9" t="s">
        <v>41</v>
      </c>
      <c r="E1" s="9" t="s">
        <v>33</v>
      </c>
      <c r="F1" s="9" t="s">
        <v>42</v>
      </c>
      <c r="G1" s="9" t="s">
        <v>39</v>
      </c>
      <c r="H1" s="29">
        <v>9.25</v>
      </c>
      <c r="I1" s="9" t="s">
        <v>43</v>
      </c>
      <c r="J1" s="9" t="s">
        <v>55</v>
      </c>
      <c r="K1" s="9" t="s">
        <v>57</v>
      </c>
      <c r="L1" s="9"/>
      <c r="M1" s="9" t="s">
        <v>56</v>
      </c>
    </row>
    <row r="2" spans="1:13">
      <c r="A2" t="s">
        <v>2</v>
      </c>
      <c r="B2" s="7">
        <v>288889257.44794655</v>
      </c>
      <c r="C2" s="7">
        <v>33044868.426660623</v>
      </c>
      <c r="D2" s="7">
        <v>2681978</v>
      </c>
      <c r="E2" s="7">
        <v>48388.645148670323</v>
      </c>
      <c r="F2" s="7">
        <v>479141.31722285424</v>
      </c>
      <c r="G2" s="7">
        <v>2154448.0376284756</v>
      </c>
      <c r="H2" s="24">
        <f t="shared" ref="H2:H33" si="0">E2/B2</f>
        <v>1.6749894259183114E-4</v>
      </c>
      <c r="I2" s="25">
        <v>2006</v>
      </c>
      <c r="J2" s="4">
        <f>C2/(C2+B2)</f>
        <v>0.10264481386335399</v>
      </c>
      <c r="K2" s="4">
        <f>B2/(B2+C2)</f>
        <v>0.89735518613664611</v>
      </c>
      <c r="L2" s="4"/>
      <c r="M2" s="22">
        <f>AVERAGE(J2:J60)</f>
        <v>0.14268569219747573</v>
      </c>
    </row>
    <row r="3" spans="1:13">
      <c r="A3" t="s">
        <v>4</v>
      </c>
      <c r="B3" s="7">
        <v>826105679.26574183</v>
      </c>
      <c r="C3" s="7">
        <v>103314678.59501153</v>
      </c>
      <c r="D3" s="7">
        <v>2660644</v>
      </c>
      <c r="E3" s="7">
        <v>827188.64811526064</v>
      </c>
      <c r="F3" s="7">
        <v>139365.6447142353</v>
      </c>
      <c r="G3" s="7">
        <v>1694089.7071705044</v>
      </c>
      <c r="H3" s="24">
        <f t="shared" si="0"/>
        <v>1.001310932580056E-3</v>
      </c>
      <c r="I3" s="25">
        <v>2006</v>
      </c>
      <c r="J3" s="4">
        <f t="shared" ref="J3:J59" si="1">C3/(C3+B3)</f>
        <v>0.11116033527908827</v>
      </c>
      <c r="K3" s="4">
        <f t="shared" ref="K3:K60" si="2">B3/(B3+C3)</f>
        <v>0.8888396647209118</v>
      </c>
      <c r="L3" s="4"/>
    </row>
    <row r="4" spans="1:13">
      <c r="A4" t="s">
        <v>5</v>
      </c>
      <c r="B4" s="7">
        <v>1204252674.1233113</v>
      </c>
      <c r="C4" s="7">
        <v>86006584.264004543</v>
      </c>
      <c r="D4" s="7">
        <v>4632927</v>
      </c>
      <c r="E4" s="7">
        <v>1296385.440376247</v>
      </c>
      <c r="F4" s="7">
        <v>195957.97295375308</v>
      </c>
      <c r="G4" s="7">
        <v>3140583.5866699996</v>
      </c>
      <c r="H4" s="24">
        <f t="shared" si="0"/>
        <v>1.0765061753506239E-3</v>
      </c>
      <c r="I4" s="25">
        <v>2006</v>
      </c>
      <c r="J4" s="4">
        <f t="shared" si="1"/>
        <v>6.6658374047634E-2</v>
      </c>
      <c r="K4" s="4">
        <f t="shared" si="2"/>
        <v>0.93334162595236603</v>
      </c>
      <c r="L4" s="4"/>
    </row>
    <row r="5" spans="1:13">
      <c r="A5" s="44" t="s">
        <v>3</v>
      </c>
      <c r="B5" s="48">
        <v>838923117.02284694</v>
      </c>
      <c r="C5" s="48">
        <v>171747844.44341713</v>
      </c>
      <c r="D5" s="48">
        <v>4402592.3536651796</v>
      </c>
      <c r="E5" s="48">
        <v>2009224.2928806769</v>
      </c>
      <c r="F5" s="48">
        <v>384446.07536206959</v>
      </c>
      <c r="G5" s="48">
        <v>2008921.9849767243</v>
      </c>
      <c r="H5" s="45">
        <f t="shared" si="0"/>
        <v>2.3950040857271529E-3</v>
      </c>
      <c r="I5" s="47">
        <v>2006</v>
      </c>
      <c r="J5" s="4">
        <f t="shared" si="1"/>
        <v>0.16993448015390519</v>
      </c>
      <c r="K5" s="4">
        <f t="shared" si="2"/>
        <v>0.83006551984609489</v>
      </c>
      <c r="L5" s="4"/>
    </row>
    <row r="6" spans="1:13">
      <c r="A6" t="s">
        <v>0</v>
      </c>
      <c r="B6" s="7">
        <v>361189157.78345603</v>
      </c>
      <c r="C6" s="7">
        <v>59627472.079399318</v>
      </c>
      <c r="D6" s="7">
        <v>3769353</v>
      </c>
      <c r="E6" s="7">
        <v>1475418.6460256113</v>
      </c>
      <c r="F6" s="7">
        <v>432205.85507947725</v>
      </c>
      <c r="G6" s="7">
        <v>1861728.4988949117</v>
      </c>
      <c r="H6" s="24">
        <f t="shared" si="0"/>
        <v>4.0848918474739211E-3</v>
      </c>
      <c r="I6" s="25">
        <v>2006</v>
      </c>
      <c r="J6" s="4">
        <f t="shared" si="1"/>
        <v>0.14169466662672525</v>
      </c>
      <c r="K6" s="4">
        <f t="shared" si="2"/>
        <v>0.85830533337327486</v>
      </c>
      <c r="L6" s="4"/>
    </row>
    <row r="7" spans="1:13">
      <c r="A7" t="s">
        <v>1</v>
      </c>
      <c r="B7" s="7">
        <v>402523573.99226838</v>
      </c>
      <c r="C7" s="7">
        <v>88435145.199310884</v>
      </c>
      <c r="D7" s="7">
        <v>5152000</v>
      </c>
      <c r="E7" s="7">
        <v>1994908.601275939</v>
      </c>
      <c r="F7" s="7">
        <v>822716.93118820805</v>
      </c>
      <c r="G7" s="7">
        <v>2334374.4571971544</v>
      </c>
      <c r="H7" s="24">
        <f t="shared" si="0"/>
        <v>4.9560043937060365E-3</v>
      </c>
      <c r="I7" s="25">
        <v>2006</v>
      </c>
      <c r="J7" s="4">
        <f t="shared" si="1"/>
        <v>0.18012745622468962</v>
      </c>
      <c r="K7" s="4">
        <f t="shared" si="2"/>
        <v>0.81987254377531038</v>
      </c>
      <c r="L7" s="4"/>
    </row>
    <row r="8" spans="1:13">
      <c r="A8" t="s">
        <v>5</v>
      </c>
      <c r="B8" s="7">
        <v>1242855618.794981</v>
      </c>
      <c r="C8" s="7">
        <v>106445245.77695985</v>
      </c>
      <c r="D8" s="7">
        <v>4846616</v>
      </c>
      <c r="E8" s="7">
        <v>1556513.5304332355</v>
      </c>
      <c r="F8" s="7">
        <v>139175.3240442762</v>
      </c>
      <c r="G8" s="7">
        <v>3150927.1455224887</v>
      </c>
      <c r="H8" s="24">
        <f t="shared" si="0"/>
        <v>1.252368744120386E-3</v>
      </c>
      <c r="I8" s="25">
        <v>2007</v>
      </c>
      <c r="J8" s="4">
        <f t="shared" si="1"/>
        <v>7.8889185186084565E-2</v>
      </c>
      <c r="K8" s="4">
        <f t="shared" si="2"/>
        <v>0.92111081481391544</v>
      </c>
      <c r="L8" s="4"/>
    </row>
    <row r="9" spans="1:13">
      <c r="A9" t="s">
        <v>4</v>
      </c>
      <c r="B9" s="7">
        <v>951698148.77031875</v>
      </c>
      <c r="C9" s="7">
        <v>111726268.96374036</v>
      </c>
      <c r="D9" s="7">
        <v>4972733</v>
      </c>
      <c r="E9" s="7">
        <v>1708423.7219103009</v>
      </c>
      <c r="F9" s="7">
        <v>284451.08340264461</v>
      </c>
      <c r="G9" s="7">
        <v>2979858.194687054</v>
      </c>
      <c r="H9" s="24">
        <f t="shared" si="0"/>
        <v>1.7951319166878081E-3</v>
      </c>
      <c r="I9" s="25">
        <v>2007</v>
      </c>
      <c r="J9" s="4">
        <f t="shared" si="1"/>
        <v>0.10506272669740488</v>
      </c>
      <c r="K9" s="4">
        <f t="shared" si="2"/>
        <v>0.89493727330259509</v>
      </c>
      <c r="L9" s="4"/>
    </row>
    <row r="10" spans="1:13">
      <c r="A10" s="44" t="s">
        <v>3</v>
      </c>
      <c r="B10" s="48">
        <v>946500846.48913002</v>
      </c>
      <c r="C10" s="48">
        <v>174532323.45913368</v>
      </c>
      <c r="D10" s="48">
        <v>4402592.2278738748</v>
      </c>
      <c r="E10" s="48">
        <v>1953663.0730532587</v>
      </c>
      <c r="F10" s="48">
        <v>324166.09438575059</v>
      </c>
      <c r="G10" s="48">
        <v>2124763.0604348662</v>
      </c>
      <c r="H10" s="45">
        <f t="shared" si="0"/>
        <v>2.0640901487832906E-3</v>
      </c>
      <c r="I10" s="47">
        <v>2007</v>
      </c>
      <c r="J10" s="4">
        <f t="shared" si="1"/>
        <v>0.15568881290746148</v>
      </c>
      <c r="K10" s="4">
        <f t="shared" si="2"/>
        <v>0.84431118709253861</v>
      </c>
      <c r="L10" s="4"/>
    </row>
    <row r="11" spans="1:13">
      <c r="A11" t="s">
        <v>0</v>
      </c>
      <c r="B11" s="7">
        <v>390305402.7435075</v>
      </c>
      <c r="C11" s="7">
        <v>58131044.755139038</v>
      </c>
      <c r="D11" s="7">
        <v>3289641</v>
      </c>
      <c r="E11" s="7">
        <v>1345874.1481980521</v>
      </c>
      <c r="F11" s="7">
        <v>445405.64505792636</v>
      </c>
      <c r="G11" s="7">
        <v>1498361.2067440215</v>
      </c>
      <c r="H11" s="24">
        <f t="shared" si="0"/>
        <v>3.4482590779879741E-3</v>
      </c>
      <c r="I11" s="25">
        <v>2007</v>
      </c>
      <c r="J11" s="4">
        <f t="shared" si="1"/>
        <v>0.12963050858018066</v>
      </c>
      <c r="K11" s="4">
        <f t="shared" si="2"/>
        <v>0.87036949141981934</v>
      </c>
      <c r="L11" s="4"/>
    </row>
    <row r="12" spans="1:13">
      <c r="A12" t="s">
        <v>1</v>
      </c>
      <c r="B12" s="7">
        <v>461434297.06204522</v>
      </c>
      <c r="C12" s="7">
        <v>95664101.405090094</v>
      </c>
      <c r="D12" s="7">
        <v>5448358</v>
      </c>
      <c r="E12" s="7">
        <v>2137304.0669751102</v>
      </c>
      <c r="F12" s="7">
        <v>854115.11751946888</v>
      </c>
      <c r="G12" s="7">
        <v>2456938.8148863432</v>
      </c>
      <c r="H12" s="24">
        <f t="shared" si="0"/>
        <v>4.6318708439822033E-3</v>
      </c>
      <c r="I12" s="25">
        <v>2007</v>
      </c>
      <c r="J12" s="4">
        <f t="shared" si="1"/>
        <v>0.17171850012190185</v>
      </c>
      <c r="K12" s="4">
        <f t="shared" si="2"/>
        <v>0.82828149987809818</v>
      </c>
      <c r="L12" s="4"/>
    </row>
    <row r="13" spans="1:13">
      <c r="A13" t="s">
        <v>5</v>
      </c>
      <c r="B13" s="7">
        <v>1465076149.7491224</v>
      </c>
      <c r="C13" s="7">
        <v>122951579.37902917</v>
      </c>
      <c r="D13" s="7">
        <v>3959926</v>
      </c>
      <c r="E13" s="7">
        <v>1450412.1227280081</v>
      </c>
      <c r="F13" s="7">
        <v>216781.58341676067</v>
      </c>
      <c r="G13" s="7">
        <v>2292732.2938552317</v>
      </c>
      <c r="H13" s="24">
        <f t="shared" si="0"/>
        <v>9.8999094550571631E-4</v>
      </c>
      <c r="I13" s="25">
        <v>2009</v>
      </c>
      <c r="J13" s="4">
        <f t="shared" si="1"/>
        <v>7.7424075867070175E-2</v>
      </c>
      <c r="K13" s="4">
        <f t="shared" si="2"/>
        <v>0.92257592413292977</v>
      </c>
      <c r="L13" s="4"/>
    </row>
    <row r="14" spans="1:13">
      <c r="A14" t="s">
        <v>2</v>
      </c>
      <c r="B14" s="7">
        <v>313585229.05387378</v>
      </c>
      <c r="C14" s="7">
        <v>39602775.182128489</v>
      </c>
      <c r="D14" s="7">
        <v>8032768.0800000001</v>
      </c>
      <c r="E14" s="7">
        <v>355676.3518291497</v>
      </c>
      <c r="F14" s="7">
        <v>1903869.2439151802</v>
      </c>
      <c r="G14" s="7">
        <v>5773222.4842556706</v>
      </c>
      <c r="H14" s="24">
        <f t="shared" si="0"/>
        <v>1.1342254636874005E-3</v>
      </c>
      <c r="I14" s="25">
        <v>2009</v>
      </c>
      <c r="J14" s="4">
        <f t="shared" si="1"/>
        <v>0.11212944581114846</v>
      </c>
      <c r="K14" s="4">
        <f t="shared" si="2"/>
        <v>0.88787055418885152</v>
      </c>
      <c r="L14" s="4"/>
    </row>
    <row r="15" spans="1:13">
      <c r="A15" t="s">
        <v>4</v>
      </c>
      <c r="B15" s="7">
        <v>1151453388.4359903</v>
      </c>
      <c r="C15" s="7">
        <v>115894102.95294052</v>
      </c>
      <c r="D15" s="7">
        <v>4604939</v>
      </c>
      <c r="E15" s="7">
        <v>1594488.3997804918</v>
      </c>
      <c r="F15" s="7">
        <v>253926.44814454272</v>
      </c>
      <c r="G15" s="7">
        <v>2756524.1520749656</v>
      </c>
      <c r="H15" s="24">
        <f t="shared" si="0"/>
        <v>1.3847615681137318E-3</v>
      </c>
      <c r="I15" s="25">
        <v>2009</v>
      </c>
      <c r="J15" s="4">
        <f t="shared" si="1"/>
        <v>9.1446192729610479E-2</v>
      </c>
      <c r="K15" s="4">
        <f t="shared" si="2"/>
        <v>0.90855380727038959</v>
      </c>
      <c r="L15" s="4"/>
    </row>
    <row r="16" spans="1:13">
      <c r="A16" t="s">
        <v>3</v>
      </c>
      <c r="B16" s="7">
        <v>1046883137.6119223</v>
      </c>
      <c r="C16" s="7">
        <v>192448291.52759609</v>
      </c>
      <c r="D16" s="7">
        <v>3106121.6431278097</v>
      </c>
      <c r="E16" s="7">
        <v>1685837.5751168705</v>
      </c>
      <c r="F16" s="7">
        <v>196377.84934028803</v>
      </c>
      <c r="G16" s="7">
        <v>1223906.2186706515</v>
      </c>
      <c r="H16" s="24">
        <f t="shared" si="0"/>
        <v>1.6103397929997105E-3</v>
      </c>
      <c r="I16" s="25">
        <v>2009</v>
      </c>
      <c r="J16" s="4">
        <f t="shared" si="1"/>
        <v>0.15528395956295168</v>
      </c>
      <c r="K16" s="4">
        <f t="shared" si="2"/>
        <v>0.8447160404370484</v>
      </c>
      <c r="L16" s="4"/>
    </row>
    <row r="17" spans="1:12">
      <c r="A17" t="s">
        <v>0</v>
      </c>
      <c r="B17" s="7">
        <v>455600767.76477367</v>
      </c>
      <c r="C17" s="7">
        <v>70167380.404086575</v>
      </c>
      <c r="D17" s="7">
        <v>3543277</v>
      </c>
      <c r="E17" s="7">
        <v>1386222.0871882816</v>
      </c>
      <c r="F17" s="7">
        <v>468004.58508960804</v>
      </c>
      <c r="G17" s="7">
        <v>1689050.3277221106</v>
      </c>
      <c r="H17" s="24">
        <f t="shared" si="0"/>
        <v>3.0426245635827966E-3</v>
      </c>
      <c r="I17" s="25">
        <v>2009</v>
      </c>
      <c r="J17" s="4">
        <f t="shared" si="1"/>
        <v>0.13345688712498996</v>
      </c>
      <c r="K17" s="4">
        <f t="shared" si="2"/>
        <v>0.86654311287501007</v>
      </c>
      <c r="L17" s="4"/>
    </row>
    <row r="18" spans="1:12">
      <c r="A18" t="s">
        <v>1</v>
      </c>
      <c r="B18" s="7">
        <v>579840398.94237435</v>
      </c>
      <c r="C18" s="7">
        <v>120385797.04593943</v>
      </c>
      <c r="D18" s="7">
        <v>6804103</v>
      </c>
      <c r="E18" s="7">
        <v>2450055.9834189811</v>
      </c>
      <c r="F18" s="7">
        <v>1031660.2181697686</v>
      </c>
      <c r="G18" s="7">
        <v>3322386.7984112496</v>
      </c>
      <c r="H18" s="24">
        <f t="shared" si="0"/>
        <v>4.2253971746154103E-3</v>
      </c>
      <c r="I18" s="25">
        <v>2009</v>
      </c>
      <c r="J18" s="4">
        <f t="shared" si="1"/>
        <v>0.17192415498826694</v>
      </c>
      <c r="K18" s="4">
        <f t="shared" si="2"/>
        <v>0.82807584501173304</v>
      </c>
      <c r="L18" s="4"/>
    </row>
    <row r="19" spans="1:12">
      <c r="A19" t="s">
        <v>5</v>
      </c>
      <c r="B19" s="7">
        <v>1344125742.0273447</v>
      </c>
      <c r="C19" s="7">
        <v>138363122.72263858</v>
      </c>
      <c r="D19" s="7">
        <v>2952236</v>
      </c>
      <c r="E19" s="7">
        <v>1114443.8443124394</v>
      </c>
      <c r="F19" s="7">
        <v>176525.77292665813</v>
      </c>
      <c r="G19" s="7">
        <v>1661266.3827609026</v>
      </c>
      <c r="H19" s="24">
        <f t="shared" si="0"/>
        <v>8.2912171790678149E-4</v>
      </c>
      <c r="I19" s="25">
        <v>2011</v>
      </c>
      <c r="J19" s="4">
        <f t="shared" si="1"/>
        <v>9.3331643840692896E-2</v>
      </c>
      <c r="K19" s="4">
        <f t="shared" si="2"/>
        <v>0.90666835615930708</v>
      </c>
      <c r="L19" s="4"/>
    </row>
    <row r="20" spans="1:12">
      <c r="A20" t="s">
        <v>3</v>
      </c>
      <c r="B20" s="7">
        <v>1170289285.1263916</v>
      </c>
      <c r="C20" s="7">
        <v>255423970.73258257</v>
      </c>
      <c r="D20" s="7">
        <v>2976177.2471612319</v>
      </c>
      <c r="E20" s="7">
        <v>1317633.5481219487</v>
      </c>
      <c r="F20" s="7">
        <v>263913.93976121279</v>
      </c>
      <c r="G20" s="7">
        <v>1394629.7592780706</v>
      </c>
      <c r="H20" s="24">
        <f t="shared" si="0"/>
        <v>1.1259041374369618E-3</v>
      </c>
      <c r="I20" s="25">
        <v>2011</v>
      </c>
      <c r="J20" s="4">
        <f t="shared" si="1"/>
        <v>0.17915521910378315</v>
      </c>
      <c r="K20" s="4">
        <f t="shared" si="2"/>
        <v>0.82084478089621682</v>
      </c>
      <c r="L20" s="4"/>
    </row>
    <row r="21" spans="1:12">
      <c r="A21" t="s">
        <v>2</v>
      </c>
      <c r="B21" s="7">
        <v>380073426.98904753</v>
      </c>
      <c r="C21" s="7">
        <v>40165262.789704636</v>
      </c>
      <c r="D21" s="7">
        <v>6222188.6180503983</v>
      </c>
      <c r="E21" s="7">
        <v>486618.09210072842</v>
      </c>
      <c r="F21" s="7">
        <v>1384176.7388837272</v>
      </c>
      <c r="G21" s="7">
        <v>4351393.7870659428</v>
      </c>
      <c r="H21" s="24">
        <f t="shared" si="0"/>
        <v>1.2803265304699957E-3</v>
      </c>
      <c r="I21" s="25">
        <v>2011</v>
      </c>
      <c r="J21" s="4">
        <f t="shared" si="1"/>
        <v>9.5577260653584517E-2</v>
      </c>
      <c r="K21" s="4">
        <f t="shared" si="2"/>
        <v>0.90442273934641548</v>
      </c>
      <c r="L21" s="4"/>
    </row>
    <row r="22" spans="1:12">
      <c r="A22" t="s">
        <v>4</v>
      </c>
      <c r="B22" s="7">
        <v>1180369888.231086</v>
      </c>
      <c r="C22" s="7">
        <v>127269706.48780334</v>
      </c>
      <c r="D22" s="7">
        <v>5306342</v>
      </c>
      <c r="E22" s="7">
        <v>1918491.8403651412</v>
      </c>
      <c r="F22" s="7">
        <v>268288.69105162477</v>
      </c>
      <c r="G22" s="7">
        <v>3119561.4685832337</v>
      </c>
      <c r="H22" s="24">
        <f t="shared" si="0"/>
        <v>1.625331058927818E-3</v>
      </c>
      <c r="I22" s="25">
        <v>2011</v>
      </c>
      <c r="J22" s="4">
        <f t="shared" si="1"/>
        <v>9.7327816473133974E-2</v>
      </c>
      <c r="K22" s="4">
        <f t="shared" si="2"/>
        <v>0.90267218352686607</v>
      </c>
      <c r="L22" s="4"/>
    </row>
    <row r="23" spans="1:12">
      <c r="A23" t="s">
        <v>1</v>
      </c>
      <c r="B23" s="7">
        <v>599554461.53830111</v>
      </c>
      <c r="C23" s="7">
        <v>120780061.49497303</v>
      </c>
      <c r="D23" s="7">
        <v>5806100</v>
      </c>
      <c r="E23" s="7">
        <v>2146936.9776300965</v>
      </c>
      <c r="F23" s="7">
        <v>950520.78300416702</v>
      </c>
      <c r="G23" s="7">
        <v>2708642.2393657365</v>
      </c>
      <c r="H23" s="24">
        <f t="shared" si="0"/>
        <v>3.5808873344410005E-3</v>
      </c>
      <c r="I23" s="25">
        <v>2011</v>
      </c>
      <c r="J23" s="4">
        <f t="shared" si="1"/>
        <v>0.1676721823443604</v>
      </c>
      <c r="K23" s="4">
        <f t="shared" si="2"/>
        <v>0.83232781765563957</v>
      </c>
      <c r="L23" s="4"/>
    </row>
    <row r="24" spans="1:12">
      <c r="A24" t="s">
        <v>0</v>
      </c>
      <c r="B24" s="7">
        <v>468573321</v>
      </c>
      <c r="C24" s="7">
        <v>85868984.178165808</v>
      </c>
      <c r="D24" s="7">
        <v>4400051</v>
      </c>
      <c r="E24" s="7">
        <v>1819000</v>
      </c>
      <c r="F24" s="7">
        <v>605824.05152387184</v>
      </c>
      <c r="G24" s="7">
        <v>1975226.9951701818</v>
      </c>
      <c r="H24" s="24">
        <f t="shared" si="0"/>
        <v>3.8819965168268725E-3</v>
      </c>
      <c r="I24" s="25">
        <v>2011</v>
      </c>
      <c r="J24" s="4">
        <f t="shared" si="1"/>
        <v>0.15487451692664841</v>
      </c>
      <c r="K24" s="4">
        <f t="shared" si="2"/>
        <v>0.84512548307335156</v>
      </c>
      <c r="L24" s="4"/>
    </row>
    <row r="25" spans="1:12">
      <c r="A25" t="s">
        <v>5</v>
      </c>
      <c r="B25" s="7">
        <v>1374916930.1467714</v>
      </c>
      <c r="C25" s="7">
        <v>227869827.38340363</v>
      </c>
      <c r="D25" s="7">
        <v>3237682</v>
      </c>
      <c r="E25" s="7">
        <v>1221537.8767685492</v>
      </c>
      <c r="F25" s="7">
        <v>390659.69796965958</v>
      </c>
      <c r="G25" s="7">
        <v>1625484.4252617913</v>
      </c>
      <c r="H25" s="24">
        <f t="shared" si="0"/>
        <v>8.8844485800182189E-4</v>
      </c>
      <c r="I25" s="25">
        <v>2013</v>
      </c>
      <c r="J25" s="4">
        <f t="shared" si="1"/>
        <v>0.14217101951512326</v>
      </c>
      <c r="K25" s="4">
        <f t="shared" si="2"/>
        <v>0.85782898048487677</v>
      </c>
      <c r="L25" s="4"/>
    </row>
    <row r="26" spans="1:12">
      <c r="A26" t="s">
        <v>2</v>
      </c>
      <c r="B26" s="7">
        <v>419935572.13778567</v>
      </c>
      <c r="C26" s="7">
        <v>41200672.12285158</v>
      </c>
      <c r="D26" s="7">
        <v>4634109.05</v>
      </c>
      <c r="E26" s="7">
        <v>456979.34487196704</v>
      </c>
      <c r="F26" s="7">
        <v>989319.26147764153</v>
      </c>
      <c r="G26" s="7">
        <v>3187810.4436503914</v>
      </c>
      <c r="H26" s="24">
        <f t="shared" si="0"/>
        <v>1.0882129907347476E-3</v>
      </c>
      <c r="I26" s="25">
        <v>2013</v>
      </c>
      <c r="J26" s="4">
        <f t="shared" si="1"/>
        <v>8.9345985347368803E-2</v>
      </c>
      <c r="K26" s="4">
        <f t="shared" si="2"/>
        <v>0.91065401465263118</v>
      </c>
      <c r="L26" s="4"/>
    </row>
    <row r="27" spans="1:12">
      <c r="A27" t="s">
        <v>4</v>
      </c>
      <c r="B27" s="7">
        <v>1145880620.4999526</v>
      </c>
      <c r="C27" s="7">
        <v>133841891.81348947</v>
      </c>
      <c r="D27" s="7">
        <v>4909107</v>
      </c>
      <c r="E27" s="7">
        <v>1862198.8526460894</v>
      </c>
      <c r="F27" s="7">
        <v>252450.56894786889</v>
      </c>
      <c r="G27" s="7">
        <v>2794457.578406042</v>
      </c>
      <c r="H27" s="24">
        <f t="shared" si="0"/>
        <v>1.6251246590012179E-3</v>
      </c>
      <c r="I27" s="25">
        <v>2013</v>
      </c>
      <c r="J27" s="4">
        <f t="shared" si="1"/>
        <v>0.10458665103228849</v>
      </c>
      <c r="K27" s="4">
        <f t="shared" si="2"/>
        <v>0.89541334896771152</v>
      </c>
      <c r="L27" s="4"/>
    </row>
    <row r="28" spans="1:12">
      <c r="A28" t="s">
        <v>0</v>
      </c>
      <c r="B28" s="7">
        <v>415348829.99969822</v>
      </c>
      <c r="C28" s="7">
        <v>76605338.799480915</v>
      </c>
      <c r="D28" s="7">
        <v>3100513</v>
      </c>
      <c r="E28" s="7">
        <v>1155292.1594070527</v>
      </c>
      <c r="F28" s="7">
        <v>431911.23167888325</v>
      </c>
      <c r="G28" s="7">
        <v>1513309.608914064</v>
      </c>
      <c r="H28" s="24">
        <f t="shared" si="0"/>
        <v>2.7814985283764783E-3</v>
      </c>
      <c r="I28" s="25">
        <v>2013</v>
      </c>
      <c r="J28" s="4">
        <f t="shared" si="1"/>
        <v>0.15571641355630431</v>
      </c>
      <c r="K28" s="4">
        <f t="shared" si="2"/>
        <v>0.84428358644369572</v>
      </c>
      <c r="L28" s="4"/>
    </row>
    <row r="29" spans="1:12">
      <c r="A29" t="s">
        <v>1</v>
      </c>
      <c r="B29" s="7">
        <v>777084089.03691995</v>
      </c>
      <c r="C29" s="7">
        <v>128673243.42512068</v>
      </c>
      <c r="D29" s="7">
        <v>5694399</v>
      </c>
      <c r="E29" s="7">
        <v>2273633.3593777725</v>
      </c>
      <c r="F29" s="7">
        <v>906005.69421223062</v>
      </c>
      <c r="G29" s="7">
        <v>2514759.9464099966</v>
      </c>
      <c r="H29" s="24">
        <f t="shared" si="0"/>
        <v>2.9258524160436774E-3</v>
      </c>
      <c r="I29" s="25">
        <v>2013</v>
      </c>
      <c r="J29" s="4">
        <f t="shared" si="1"/>
        <v>0.14206149794598902</v>
      </c>
      <c r="K29" s="4">
        <f t="shared" si="2"/>
        <v>0.8579385020540109</v>
      </c>
      <c r="L29" s="4"/>
    </row>
    <row r="30" spans="1:12">
      <c r="A30" t="s">
        <v>3</v>
      </c>
      <c r="B30" s="7">
        <v>1364560573.8188612</v>
      </c>
      <c r="C30" s="7">
        <v>272473525.98279977</v>
      </c>
      <c r="D30" s="7">
        <v>14334123.468404688</v>
      </c>
      <c r="E30" s="7">
        <v>6549184.1436715247</v>
      </c>
      <c r="F30" s="7">
        <v>1296631.3045226929</v>
      </c>
      <c r="G30" s="7">
        <v>6488308.0202104701</v>
      </c>
      <c r="H30" s="24">
        <f t="shared" si="0"/>
        <v>4.7994821698116108E-3</v>
      </c>
      <c r="I30" s="25">
        <v>2013</v>
      </c>
      <c r="J30" s="4">
        <f t="shared" si="1"/>
        <v>0.16644340274635205</v>
      </c>
      <c r="K30" s="4">
        <f t="shared" si="2"/>
        <v>0.83355659725364795</v>
      </c>
      <c r="L30" s="4"/>
    </row>
    <row r="31" spans="1:12">
      <c r="A31" t="s">
        <v>5</v>
      </c>
      <c r="B31" s="7">
        <v>1358296904.4482169</v>
      </c>
      <c r="C31" s="7">
        <v>264249126.44581234</v>
      </c>
      <c r="D31" s="7">
        <v>3369466</v>
      </c>
      <c r="E31" s="7">
        <v>1227561.110573722</v>
      </c>
      <c r="F31" s="7">
        <v>431051.60902823397</v>
      </c>
      <c r="G31" s="7">
        <v>1710853.280398044</v>
      </c>
      <c r="H31" s="24">
        <f t="shared" si="0"/>
        <v>9.0375020848066799E-4</v>
      </c>
      <c r="I31" s="26">
        <v>2015</v>
      </c>
      <c r="J31" s="4">
        <f t="shared" si="1"/>
        <v>0.16286078879389945</v>
      </c>
      <c r="K31" s="4">
        <f t="shared" si="2"/>
        <v>0.83713921120610058</v>
      </c>
      <c r="L31" s="4"/>
    </row>
    <row r="32" spans="1:12">
      <c r="A32" t="s">
        <v>3</v>
      </c>
      <c r="B32" s="7">
        <v>1410182613.4271982</v>
      </c>
      <c r="C32" s="7">
        <v>305423331.95878732</v>
      </c>
      <c r="D32" s="11">
        <v>4033623.5666923407</v>
      </c>
      <c r="E32" s="7">
        <v>1878137.6287077351</v>
      </c>
      <c r="F32" s="7">
        <v>385352.33727700287</v>
      </c>
      <c r="G32" s="7">
        <v>1770133.6007076025</v>
      </c>
      <c r="H32" s="24">
        <f t="shared" si="0"/>
        <v>1.3318400119423225E-3</v>
      </c>
      <c r="I32" s="26">
        <v>2015</v>
      </c>
      <c r="J32" s="4">
        <f t="shared" si="1"/>
        <v>0.1780265059002647</v>
      </c>
      <c r="K32" s="4">
        <f t="shared" si="2"/>
        <v>0.82197349409973541</v>
      </c>
      <c r="L32" s="4"/>
    </row>
    <row r="33" spans="1:12">
      <c r="A33" t="s">
        <v>4</v>
      </c>
      <c r="B33" s="7">
        <v>1214057102.3465137</v>
      </c>
      <c r="C33" s="7">
        <v>145220732.8449713</v>
      </c>
      <c r="D33" s="7">
        <v>5181555</v>
      </c>
      <c r="E33" s="7">
        <v>1966883.6569940317</v>
      </c>
      <c r="F33" s="7">
        <v>238141.21908340024</v>
      </c>
      <c r="G33" s="7">
        <v>2976530.1239225687</v>
      </c>
      <c r="H33" s="24">
        <f t="shared" si="0"/>
        <v>1.620091553512981E-3</v>
      </c>
      <c r="I33" s="26">
        <v>2015</v>
      </c>
      <c r="J33" s="4">
        <f t="shared" si="1"/>
        <v>0.10683668127679996</v>
      </c>
      <c r="K33" s="4">
        <f t="shared" si="2"/>
        <v>0.89316331872320009</v>
      </c>
      <c r="L33" s="4"/>
    </row>
    <row r="34" spans="1:12">
      <c r="A34" t="s">
        <v>1</v>
      </c>
      <c r="B34" s="7">
        <v>842645654.24709332</v>
      </c>
      <c r="C34" s="7">
        <v>135332071.54774785</v>
      </c>
      <c r="D34" s="11">
        <v>6644800</v>
      </c>
      <c r="E34" s="7">
        <v>2595340.9349918952</v>
      </c>
      <c r="F34" s="6">
        <v>1053044.2750520152</v>
      </c>
      <c r="G34" s="6">
        <v>2996414.78995609</v>
      </c>
      <c r="H34" s="24">
        <f t="shared" ref="H34:H60" si="3">E34/B34</f>
        <v>3.0799908857428821E-3</v>
      </c>
      <c r="I34" s="26">
        <v>2015</v>
      </c>
      <c r="J34" s="4">
        <f t="shared" si="1"/>
        <v>0.13837950290509748</v>
      </c>
      <c r="K34" s="4">
        <f t="shared" si="2"/>
        <v>0.86162049709490252</v>
      </c>
      <c r="L34" s="4"/>
    </row>
    <row r="35" spans="1:12">
      <c r="A35" t="s">
        <v>0</v>
      </c>
      <c r="B35" s="7">
        <v>403610396.39277887</v>
      </c>
      <c r="C35" s="7">
        <v>96176600.427385733</v>
      </c>
      <c r="D35" s="11">
        <v>3473339</v>
      </c>
      <c r="E35" s="7">
        <v>1266733.8119771625</v>
      </c>
      <c r="F35" s="6">
        <v>456523.91529780213</v>
      </c>
      <c r="G35" s="6">
        <v>1750081.2727250357</v>
      </c>
      <c r="H35" s="24">
        <f t="shared" si="3"/>
        <v>3.1385063994843767E-3</v>
      </c>
      <c r="I35" s="26">
        <v>2015</v>
      </c>
      <c r="J35" s="4">
        <f t="shared" si="1"/>
        <v>0.19243517946504796</v>
      </c>
      <c r="K35" s="4">
        <f t="shared" si="2"/>
        <v>0.80756482053495204</v>
      </c>
      <c r="L35" s="4"/>
    </row>
    <row r="36" spans="1:12">
      <c r="A36" t="s">
        <v>2</v>
      </c>
      <c r="B36" s="7">
        <v>469697120.22299474</v>
      </c>
      <c r="C36" s="7">
        <v>46509892.607858397</v>
      </c>
      <c r="D36" s="11">
        <v>5921662.8799999999</v>
      </c>
      <c r="E36" s="7">
        <v>1539863.7040220515</v>
      </c>
      <c r="F36" s="7">
        <v>1062553.2485713207</v>
      </c>
      <c r="G36" s="7">
        <v>3319245.9274066272</v>
      </c>
      <c r="H36" s="24">
        <f t="shared" si="3"/>
        <v>3.278418448235283E-3</v>
      </c>
      <c r="I36" s="26">
        <v>2015</v>
      </c>
      <c r="J36" s="4">
        <f t="shared" si="1"/>
        <v>9.0099304061757118E-2</v>
      </c>
      <c r="K36" s="4">
        <f t="shared" si="2"/>
        <v>0.90990069593824285</v>
      </c>
      <c r="L36" s="4"/>
    </row>
    <row r="37" spans="1:12">
      <c r="A37" t="s">
        <v>3</v>
      </c>
      <c r="B37" s="7">
        <v>1410940923.1709163</v>
      </c>
      <c r="C37" s="7">
        <v>300678693.31946373</v>
      </c>
      <c r="D37" s="11">
        <v>3122704.0017270185</v>
      </c>
      <c r="E37" s="11">
        <v>1414867.2566538821</v>
      </c>
      <c r="F37" s="6">
        <v>322712.73150333122</v>
      </c>
      <c r="G37" s="6">
        <v>1385124.0135698051</v>
      </c>
      <c r="H37" s="24">
        <f t="shared" si="3"/>
        <v>1.0027827766694454E-3</v>
      </c>
      <c r="I37" s="26">
        <v>2017</v>
      </c>
      <c r="J37" s="4">
        <f t="shared" si="1"/>
        <v>0.17566910920079051</v>
      </c>
      <c r="K37" s="4">
        <f t="shared" si="2"/>
        <v>0.82433089079920951</v>
      </c>
      <c r="L37" s="4"/>
    </row>
    <row r="38" spans="1:12">
      <c r="A38" t="s">
        <v>4</v>
      </c>
      <c r="B38" s="7">
        <v>1214214882.5238194</v>
      </c>
      <c r="C38" s="7">
        <v>159733492.26088879</v>
      </c>
      <c r="D38" s="11">
        <v>5278208</v>
      </c>
      <c r="E38" s="11">
        <v>2053797.105549538</v>
      </c>
      <c r="F38" s="6">
        <v>260241.19954086657</v>
      </c>
      <c r="G38" s="6">
        <v>2964169.6949095954</v>
      </c>
      <c r="H38" s="24">
        <f t="shared" si="3"/>
        <v>1.6914609885859708E-3</v>
      </c>
      <c r="I38" s="26">
        <v>2017</v>
      </c>
      <c r="J38" s="4">
        <f t="shared" si="1"/>
        <v>0.11625872936158779</v>
      </c>
      <c r="K38" s="4">
        <f t="shared" si="2"/>
        <v>0.88374127063841224</v>
      </c>
      <c r="L38" s="4"/>
    </row>
    <row r="39" spans="1:12">
      <c r="A39" t="s">
        <v>5</v>
      </c>
      <c r="B39" s="7">
        <v>1370351425.5009899</v>
      </c>
      <c r="C39" s="7">
        <v>293132998.85886067</v>
      </c>
      <c r="D39" s="11">
        <v>6055699</v>
      </c>
      <c r="E39" s="11">
        <v>2587362.9067250052</v>
      </c>
      <c r="F39" s="6">
        <v>811038.15633433487</v>
      </c>
      <c r="G39" s="6">
        <v>2657297.9369406598</v>
      </c>
      <c r="H39" s="24">
        <f t="shared" si="3"/>
        <v>1.8881017369534135E-3</v>
      </c>
      <c r="I39" s="26">
        <v>2017</v>
      </c>
      <c r="J39" s="4">
        <f t="shared" si="1"/>
        <v>0.17621625701224428</v>
      </c>
      <c r="K39" s="4">
        <f t="shared" si="2"/>
        <v>0.8237837429877557</v>
      </c>
      <c r="L39" s="4"/>
    </row>
    <row r="40" spans="1:12">
      <c r="A40" t="s">
        <v>1</v>
      </c>
      <c r="B40" s="7">
        <v>894745537.62925124</v>
      </c>
      <c r="C40" s="7">
        <v>128271225.78158462</v>
      </c>
      <c r="D40" s="11">
        <v>5647112</v>
      </c>
      <c r="E40" s="11">
        <v>2305916.4814819698</v>
      </c>
      <c r="F40" s="6">
        <v>956241.99168257415</v>
      </c>
      <c r="G40" s="6">
        <v>2384953.5268354556</v>
      </c>
      <c r="H40" s="24">
        <f t="shared" si="3"/>
        <v>2.5771757270696269E-3</v>
      </c>
      <c r="I40" s="26">
        <v>2017</v>
      </c>
      <c r="J40" s="4">
        <f t="shared" si="1"/>
        <v>0.12538526285133009</v>
      </c>
      <c r="K40" s="4">
        <f t="shared" si="2"/>
        <v>0.87461473714866989</v>
      </c>
      <c r="L40" s="4"/>
    </row>
    <row r="41" spans="1:12">
      <c r="A41" t="s">
        <v>0</v>
      </c>
      <c r="B41" s="7">
        <v>485023210.60603642</v>
      </c>
      <c r="C41" s="7">
        <v>108830457.10202143</v>
      </c>
      <c r="D41" s="11">
        <v>3288356</v>
      </c>
      <c r="E41" s="11">
        <v>1298325.4470487949</v>
      </c>
      <c r="F41" s="6">
        <v>449921.50018305989</v>
      </c>
      <c r="G41" s="6">
        <v>1540109.0527032618</v>
      </c>
      <c r="H41" s="24">
        <f t="shared" si="3"/>
        <v>2.6768315797228289E-3</v>
      </c>
      <c r="I41" s="26">
        <v>2017</v>
      </c>
      <c r="J41" s="4">
        <f t="shared" si="1"/>
        <v>0.18326140431538623</v>
      </c>
      <c r="K41" s="4">
        <f t="shared" si="2"/>
        <v>0.81673859568461371</v>
      </c>
      <c r="L41" s="4"/>
    </row>
    <row r="42" spans="1:12">
      <c r="A42" t="s">
        <v>2</v>
      </c>
      <c r="B42" s="7">
        <v>476980222.18021053</v>
      </c>
      <c r="C42" s="7">
        <v>63645744.043404944</v>
      </c>
      <c r="D42" s="11">
        <v>6280092.04</v>
      </c>
      <c r="E42" s="11">
        <v>1587304.1818057704</v>
      </c>
      <c r="F42" s="6">
        <v>1107355.6577058565</v>
      </c>
      <c r="G42" s="6">
        <v>3585432.2004883741</v>
      </c>
      <c r="H42" s="24">
        <f t="shared" si="3"/>
        <v>3.3278197040338964E-3</v>
      </c>
      <c r="I42" s="26">
        <v>2017</v>
      </c>
      <c r="J42" s="4">
        <f t="shared" si="1"/>
        <v>0.11772602135258811</v>
      </c>
      <c r="K42" s="4">
        <f t="shared" si="2"/>
        <v>0.88227397864741175</v>
      </c>
      <c r="L42" s="4"/>
    </row>
    <row r="43" spans="1:12">
      <c r="A43" t="s">
        <v>3</v>
      </c>
      <c r="B43" s="7">
        <v>1444935151.0739589</v>
      </c>
      <c r="C43" s="7">
        <v>283484443.62517095</v>
      </c>
      <c r="D43" s="11">
        <v>4401062.0983223394</v>
      </c>
      <c r="E43" s="11">
        <v>1988098.5421657118</v>
      </c>
      <c r="F43" s="6">
        <v>452239.30139303661</v>
      </c>
      <c r="G43" s="7">
        <v>1960724.2547635911</v>
      </c>
      <c r="H43" s="24">
        <f t="shared" si="3"/>
        <v>1.3759084902101265E-3</v>
      </c>
      <c r="I43" s="26">
        <v>2019</v>
      </c>
      <c r="J43" s="4">
        <f t="shared" si="1"/>
        <v>0.1640136715034857</v>
      </c>
      <c r="K43" s="4">
        <f t="shared" si="2"/>
        <v>0.83598632849651433</v>
      </c>
      <c r="L43" s="4"/>
    </row>
    <row r="44" spans="1:12">
      <c r="A44" t="s">
        <v>4</v>
      </c>
      <c r="B44" s="7">
        <v>1215438779.6791553</v>
      </c>
      <c r="C44" s="7">
        <v>190429024.42727947</v>
      </c>
      <c r="D44" s="11">
        <v>5454493</v>
      </c>
      <c r="E44" s="11">
        <v>2116986.7507157554</v>
      </c>
      <c r="F44" s="6">
        <v>338614.37708024832</v>
      </c>
      <c r="G44" s="7">
        <v>2998891.8722039964</v>
      </c>
      <c r="H44" s="24">
        <f t="shared" si="3"/>
        <v>1.7417469198033862E-3</v>
      </c>
      <c r="I44" s="26">
        <v>2019</v>
      </c>
      <c r="J44" s="4">
        <f t="shared" si="1"/>
        <v>0.13545300907457339</v>
      </c>
      <c r="K44" s="4">
        <f t="shared" si="2"/>
        <v>0.86454699092542664</v>
      </c>
      <c r="L44" s="4"/>
    </row>
    <row r="45" spans="1:12">
      <c r="A45" t="s">
        <v>5</v>
      </c>
      <c r="B45" s="7">
        <v>1305670620.2166848</v>
      </c>
      <c r="C45" s="7">
        <v>295218635.95773512</v>
      </c>
      <c r="D45" s="11">
        <v>6404903</v>
      </c>
      <c r="E45" s="11">
        <v>2309499.0406353385</v>
      </c>
      <c r="F45" s="6">
        <v>854310.28480743873</v>
      </c>
      <c r="G45" s="6">
        <v>3241093.6745572235</v>
      </c>
      <c r="H45" s="24">
        <f t="shared" si="3"/>
        <v>1.7688220940837757E-3</v>
      </c>
      <c r="I45" s="26">
        <v>2019</v>
      </c>
      <c r="J45" s="4">
        <f t="shared" si="1"/>
        <v>0.18440915561093035</v>
      </c>
      <c r="K45" s="4">
        <f t="shared" si="2"/>
        <v>0.8155908443890697</v>
      </c>
      <c r="L45" s="4"/>
    </row>
    <row r="46" spans="1:12">
      <c r="A46" t="s">
        <v>1</v>
      </c>
      <c r="B46" s="7">
        <v>799941331.51726508</v>
      </c>
      <c r="C46" s="7">
        <v>124515543.09495977</v>
      </c>
      <c r="D46" s="11">
        <v>5349936</v>
      </c>
      <c r="E46" s="11">
        <v>2136767.4664078378</v>
      </c>
      <c r="F46" s="6">
        <v>938834.10583072912</v>
      </c>
      <c r="G46" s="6">
        <v>2274334.4277614327</v>
      </c>
      <c r="H46" s="24">
        <f t="shared" si="3"/>
        <v>2.6711552237899589E-3</v>
      </c>
      <c r="I46" s="26">
        <v>2019</v>
      </c>
      <c r="J46" s="4">
        <f t="shared" si="1"/>
        <v>0.13469048315227186</v>
      </c>
      <c r="K46" s="4">
        <f t="shared" si="2"/>
        <v>0.86530951684772817</v>
      </c>
      <c r="L46" s="4"/>
    </row>
    <row r="47" spans="1:12">
      <c r="A47" t="s">
        <v>0</v>
      </c>
      <c r="B47" s="7">
        <v>509806577.85286397</v>
      </c>
      <c r="C47" s="7">
        <v>114013797.45060977</v>
      </c>
      <c r="D47" s="11">
        <v>4177429</v>
      </c>
      <c r="E47" s="11">
        <v>1614684.0616314921</v>
      </c>
      <c r="F47" s="6">
        <v>588816.85762043856</v>
      </c>
      <c r="G47" s="6">
        <v>1973928.0807480693</v>
      </c>
      <c r="H47" s="24">
        <f t="shared" si="3"/>
        <v>3.1672483874806111E-3</v>
      </c>
      <c r="I47" s="26">
        <v>2019</v>
      </c>
      <c r="J47" s="4">
        <f t="shared" si="1"/>
        <v>0.18276703032526756</v>
      </c>
      <c r="K47" s="4">
        <f t="shared" si="2"/>
        <v>0.81723296967473247</v>
      </c>
      <c r="L47" s="4"/>
    </row>
    <row r="48" spans="1:12">
      <c r="A48" t="s">
        <v>2</v>
      </c>
      <c r="B48" s="7">
        <v>406802642.91682166</v>
      </c>
      <c r="C48" s="7">
        <v>54699635.102576382</v>
      </c>
      <c r="D48" s="11">
        <v>8539035.1999999993</v>
      </c>
      <c r="E48" s="11">
        <v>2111678.0850717477</v>
      </c>
      <c r="F48" s="6">
        <v>1532051.6194023835</v>
      </c>
      <c r="G48" s="6">
        <v>4895305.4955258686</v>
      </c>
      <c r="H48" s="24">
        <f t="shared" si="3"/>
        <v>5.1909153537714834E-3</v>
      </c>
      <c r="I48" s="26">
        <v>2019</v>
      </c>
      <c r="J48" s="4">
        <f t="shared" si="1"/>
        <v>0.11852516814722468</v>
      </c>
      <c r="K48" s="4">
        <f t="shared" si="2"/>
        <v>0.88147483185277531</v>
      </c>
      <c r="L48" s="4"/>
    </row>
    <row r="49" spans="1:12">
      <c r="A49" t="s">
        <v>4</v>
      </c>
      <c r="B49" s="7">
        <v>1330548261.0947013</v>
      </c>
      <c r="C49" s="7">
        <v>226878968.61491558</v>
      </c>
      <c r="D49" s="11">
        <v>6121365</v>
      </c>
      <c r="E49" s="11">
        <v>2019323.7974654357</v>
      </c>
      <c r="F49" s="6">
        <v>428554.56449632032</v>
      </c>
      <c r="G49" s="6">
        <v>3673486.6380382436</v>
      </c>
      <c r="H49" s="24">
        <f t="shared" si="3"/>
        <v>1.5176629488088227E-3</v>
      </c>
      <c r="I49" s="26">
        <v>2021</v>
      </c>
      <c r="J49" s="4">
        <f t="shared" si="1"/>
        <v>0.14567548601112956</v>
      </c>
      <c r="K49" s="4">
        <f t="shared" si="2"/>
        <v>0.85432451398887044</v>
      </c>
      <c r="L49" s="4"/>
    </row>
    <row r="50" spans="1:12" s="28" customFormat="1">
      <c r="A50" t="s">
        <v>5</v>
      </c>
      <c r="B50" s="7">
        <v>1410755944.7145846</v>
      </c>
      <c r="C50" s="7">
        <v>297556567.83774316</v>
      </c>
      <c r="D50" s="11">
        <v>6364506</v>
      </c>
      <c r="E50" s="11">
        <v>2214918.0490312683</v>
      </c>
      <c r="F50" s="6">
        <v>947671.9309531945</v>
      </c>
      <c r="G50" s="6">
        <v>3201916.0200155373</v>
      </c>
      <c r="H50" s="24">
        <f t="shared" si="3"/>
        <v>1.5700221270230953E-3</v>
      </c>
      <c r="I50" s="26">
        <v>2021</v>
      </c>
      <c r="J50" s="4">
        <f t="shared" si="1"/>
        <v>0.17418157722978608</v>
      </c>
      <c r="K50" s="4">
        <f t="shared" si="2"/>
        <v>0.825818422770214</v>
      </c>
      <c r="L50" s="4"/>
    </row>
    <row r="51" spans="1:12" s="28" customFormat="1">
      <c r="A51" t="s">
        <v>1</v>
      </c>
      <c r="B51" s="7">
        <v>872907835.66256607</v>
      </c>
      <c r="C51" s="7">
        <v>129257057.19283152</v>
      </c>
      <c r="D51" s="11">
        <v>6484661</v>
      </c>
      <c r="E51" s="11">
        <v>2547280.6299924268</v>
      </c>
      <c r="F51" s="6">
        <v>1154408.2049342184</v>
      </c>
      <c r="G51" s="6">
        <v>2782972.1650733543</v>
      </c>
      <c r="H51" s="24">
        <f t="shared" si="3"/>
        <v>2.9181553033705513E-3</v>
      </c>
      <c r="I51" s="26">
        <v>2021</v>
      </c>
      <c r="J51" s="4">
        <f t="shared" si="1"/>
        <v>0.12897783400149701</v>
      </c>
      <c r="K51" s="4">
        <f t="shared" si="2"/>
        <v>0.87102216599850302</v>
      </c>
      <c r="L51" s="4"/>
    </row>
    <row r="52" spans="1:12" s="28" customFormat="1">
      <c r="A52" t="s">
        <v>3</v>
      </c>
      <c r="B52" s="7">
        <v>1514047701.2810562</v>
      </c>
      <c r="C52" s="7">
        <v>320064841.23800832</v>
      </c>
      <c r="D52" s="11">
        <v>11767563.963223077</v>
      </c>
      <c r="E52" s="11">
        <v>5139335.7883075029</v>
      </c>
      <c r="F52" s="6">
        <v>1314473.2984586556</v>
      </c>
      <c r="G52" s="6">
        <v>5313754.8764569191</v>
      </c>
      <c r="H52" s="24">
        <f t="shared" si="3"/>
        <v>3.394434524063569E-3</v>
      </c>
      <c r="I52" s="26">
        <v>2021</v>
      </c>
      <c r="J52" s="4">
        <f t="shared" si="1"/>
        <v>0.17450665311868749</v>
      </c>
      <c r="K52" s="4">
        <f t="shared" si="2"/>
        <v>0.8254933468813126</v>
      </c>
      <c r="L52" s="4"/>
    </row>
    <row r="53" spans="1:12" s="28" customFormat="1">
      <c r="A53" t="s">
        <v>2</v>
      </c>
      <c r="B53" s="7">
        <v>438191677.73470378</v>
      </c>
      <c r="C53" s="7">
        <v>105371573.17005785</v>
      </c>
      <c r="D53" s="11">
        <v>7950235.166859922</v>
      </c>
      <c r="E53" s="11">
        <v>1888403.0393828915</v>
      </c>
      <c r="F53" s="6">
        <v>1470153.6826269978</v>
      </c>
      <c r="G53" s="6">
        <v>4591678.4448500322</v>
      </c>
      <c r="H53" s="24">
        <f t="shared" si="3"/>
        <v>4.3095365232522637E-3</v>
      </c>
      <c r="I53" s="26">
        <v>2021</v>
      </c>
      <c r="J53" s="4">
        <f t="shared" si="1"/>
        <v>0.19385337951869766</v>
      </c>
      <c r="K53" s="4">
        <f t="shared" si="2"/>
        <v>0.80614662048130226</v>
      </c>
      <c r="L53" s="4"/>
    </row>
    <row r="54" spans="1:12" s="28" customFormat="1">
      <c r="A54" t="s">
        <v>0</v>
      </c>
      <c r="B54" s="11">
        <v>493331381.16502386</v>
      </c>
      <c r="C54" s="11">
        <v>129211614.48986781</v>
      </c>
      <c r="D54" s="11">
        <v>7352763</v>
      </c>
      <c r="E54" s="11">
        <v>2758155.0275601069</v>
      </c>
      <c r="F54" s="11">
        <v>1143145.3701928046</v>
      </c>
      <c r="G54" s="11">
        <v>3451462.6022470882</v>
      </c>
      <c r="H54" s="24">
        <f t="shared" si="3"/>
        <v>5.5908769092422256E-3</v>
      </c>
      <c r="I54" s="26">
        <v>2021</v>
      </c>
      <c r="J54" s="4">
        <f t="shared" si="1"/>
        <v>0.20755452296743307</v>
      </c>
      <c r="K54" s="4">
        <f t="shared" si="2"/>
        <v>0.79244547703256685</v>
      </c>
      <c r="L54" s="4"/>
    </row>
    <row r="55" spans="1:12" s="28" customFormat="1">
      <c r="A55" t="s">
        <v>4</v>
      </c>
      <c r="B55" s="7">
        <v>1569848965.9646471</v>
      </c>
      <c r="C55" s="7">
        <v>263243967.58888227</v>
      </c>
      <c r="D55" s="7">
        <v>6021871</v>
      </c>
      <c r="E55" s="7">
        <v>1953877.8316581764</v>
      </c>
      <c r="F55" s="7">
        <v>515622.61153070611</v>
      </c>
      <c r="G55" s="7">
        <v>3552370.5568111171</v>
      </c>
      <c r="H55" s="24">
        <f t="shared" si="3"/>
        <v>1.2446279062632943E-3</v>
      </c>
      <c r="I55" s="25">
        <v>2023</v>
      </c>
      <c r="J55" s="4">
        <f t="shared" si="1"/>
        <v>0.14360644938965125</v>
      </c>
      <c r="K55" s="4">
        <f t="shared" si="2"/>
        <v>0.85639355061034872</v>
      </c>
      <c r="L55" s="4"/>
    </row>
    <row r="56" spans="1:12" s="28" customFormat="1">
      <c r="A56" t="s">
        <v>1</v>
      </c>
      <c r="B56" s="7">
        <v>1068613578.8269801</v>
      </c>
      <c r="C56" s="7">
        <v>134666820.34499186</v>
      </c>
      <c r="D56" s="7">
        <v>4152400</v>
      </c>
      <c r="E56" s="7">
        <v>1563535.997144084</v>
      </c>
      <c r="F56" s="7">
        <v>719708.19902652572</v>
      </c>
      <c r="G56" s="7">
        <v>1869155.8038293903</v>
      </c>
      <c r="H56" s="24">
        <f t="shared" si="3"/>
        <v>1.4631444220092932E-3</v>
      </c>
      <c r="I56" s="25">
        <v>2023</v>
      </c>
      <c r="J56" s="4">
        <f t="shared" si="1"/>
        <v>0.11191640821014102</v>
      </c>
      <c r="K56" s="4">
        <f t="shared" si="2"/>
        <v>0.88808359178985896</v>
      </c>
      <c r="L56" s="4"/>
    </row>
    <row r="57" spans="1:12" s="28" customFormat="1">
      <c r="A57" t="s">
        <v>5</v>
      </c>
      <c r="B57" s="7">
        <v>1538532114.4646459</v>
      </c>
      <c r="C57" s="7">
        <v>361344788.83218706</v>
      </c>
      <c r="D57" s="7">
        <v>8919311</v>
      </c>
      <c r="E57" s="7">
        <v>3031050.6390768071</v>
      </c>
      <c r="F57" s="7">
        <v>1154107.2496040214</v>
      </c>
      <c r="G57" s="7">
        <v>4734153.1113191722</v>
      </c>
      <c r="H57" s="24">
        <f t="shared" si="3"/>
        <v>1.9700925385827935E-3</v>
      </c>
      <c r="I57" s="25">
        <v>2023</v>
      </c>
      <c r="J57" s="4">
        <f t="shared" si="1"/>
        <v>0.19019379003194886</v>
      </c>
      <c r="K57" s="4">
        <f t="shared" si="2"/>
        <v>0.80980620996805108</v>
      </c>
      <c r="L57" s="4"/>
    </row>
    <row r="58" spans="1:12" s="28" customFormat="1">
      <c r="A58" t="s">
        <v>2</v>
      </c>
      <c r="B58" s="7">
        <v>517953419.66242236</v>
      </c>
      <c r="C58" s="7">
        <v>109759727.3220116</v>
      </c>
      <c r="D58" s="7">
        <v>11705425.266061174</v>
      </c>
      <c r="E58" s="7">
        <v>2774047.7201037663</v>
      </c>
      <c r="F58" s="7">
        <v>2288995.3137769676</v>
      </c>
      <c r="G58" s="7">
        <v>6642382.2321804399</v>
      </c>
      <c r="H58" s="24">
        <f t="shared" si="3"/>
        <v>5.3557860896289861E-3</v>
      </c>
      <c r="I58" s="25">
        <v>2023</v>
      </c>
      <c r="J58" s="4">
        <f t="shared" si="1"/>
        <v>0.17485650547436027</v>
      </c>
      <c r="K58" s="4">
        <f t="shared" si="2"/>
        <v>0.82514349452563962</v>
      </c>
      <c r="L58" s="4"/>
    </row>
    <row r="59" spans="1:12" s="28" customFormat="1">
      <c r="A59" t="s">
        <v>0</v>
      </c>
      <c r="B59" s="7">
        <v>499572216.67632914</v>
      </c>
      <c r="C59" s="7">
        <v>127373339.72836998</v>
      </c>
      <c r="D59" s="7">
        <v>10784298.52</v>
      </c>
      <c r="E59" s="7">
        <v>3947815.0882329289</v>
      </c>
      <c r="F59" s="7">
        <v>1719840.4348215729</v>
      </c>
      <c r="G59" s="7">
        <v>5116642.9969454976</v>
      </c>
      <c r="H59" s="24">
        <f t="shared" si="3"/>
        <v>7.9023911988098071E-3</v>
      </c>
      <c r="I59" s="25">
        <v>2023</v>
      </c>
      <c r="J59" s="4">
        <f t="shared" si="1"/>
        <v>0.20316491348755861</v>
      </c>
      <c r="K59" s="4">
        <f t="shared" si="2"/>
        <v>0.79683508651244139</v>
      </c>
      <c r="L59" s="4"/>
    </row>
    <row r="60" spans="1:12" s="28" customFormat="1">
      <c r="A60" t="s">
        <v>3</v>
      </c>
      <c r="B60" s="7">
        <v>2523097941.7604761</v>
      </c>
      <c r="C60" s="7">
        <v>423815931.26925647</v>
      </c>
      <c r="D60" s="7">
        <v>727189313.6231035</v>
      </c>
      <c r="E60" s="7">
        <v>303131339.12737983</v>
      </c>
      <c r="F60" s="7">
        <v>82063715.098692745</v>
      </c>
      <c r="G60" s="7">
        <v>341994259.39703095</v>
      </c>
      <c r="H60" s="24">
        <f t="shared" si="3"/>
        <v>0.12014251770023315</v>
      </c>
      <c r="I60" s="25">
        <v>2023</v>
      </c>
      <c r="J60" s="4">
        <f>C60/(C60+B60)</f>
        <v>0.14381687064153315</v>
      </c>
      <c r="K60" s="4">
        <f t="shared" si="2"/>
        <v>0.85618312935846685</v>
      </c>
      <c r="L60" s="4"/>
    </row>
  </sheetData>
  <autoFilter ref="A1:I59" xr:uid="{E7F937A5-B365-4A4F-9450-FDA09A54537C}">
    <sortState xmlns:xlrd2="http://schemas.microsoft.com/office/spreadsheetml/2017/richdata2" ref="A2:I59">
      <sortCondition ref="I1:I59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2D7B9-686F-4452-A63C-DDAEED9D023A}">
  <dimension ref="A1:J80"/>
  <sheetViews>
    <sheetView zoomScale="68" zoomScaleNormal="100" workbookViewId="0">
      <selection activeCell="C2" sqref="C2"/>
    </sheetView>
  </sheetViews>
  <sheetFormatPr defaultRowHeight="14.5"/>
  <cols>
    <col min="1" max="1" width="12.81640625" bestFit="1" customWidth="1"/>
    <col min="2" max="4" width="18.1796875" customWidth="1"/>
    <col min="5" max="5" width="15.7265625" customWidth="1"/>
    <col min="6" max="6" width="17.1796875" customWidth="1"/>
    <col min="7" max="7" width="34" customWidth="1"/>
    <col min="8" max="8" width="17.1796875" customWidth="1"/>
    <col min="9" max="10" width="23" customWidth="1"/>
  </cols>
  <sheetData>
    <row r="1" spans="1:10">
      <c r="A1" t="s">
        <v>22</v>
      </c>
    </row>
    <row r="2" spans="1:10">
      <c r="A2" s="9" t="s">
        <v>6</v>
      </c>
      <c r="B2" s="9" t="s">
        <v>14</v>
      </c>
      <c r="C2" s="9"/>
      <c r="D2" s="9" t="s">
        <v>29</v>
      </c>
      <c r="E2" s="9" t="s">
        <v>33</v>
      </c>
      <c r="F2" s="9" t="s">
        <v>34</v>
      </c>
      <c r="G2" s="9" t="s">
        <v>39</v>
      </c>
      <c r="H2" s="9" t="s">
        <v>38</v>
      </c>
      <c r="I2" s="8" t="s">
        <v>37</v>
      </c>
      <c r="J2" s="9" t="s">
        <v>19</v>
      </c>
    </row>
    <row r="3" spans="1:10">
      <c r="A3" t="s">
        <v>0</v>
      </c>
      <c r="B3" s="11">
        <v>626945556.40469909</v>
      </c>
      <c r="C3" s="11">
        <f>B3-D3</f>
        <v>499572216.67632914</v>
      </c>
      <c r="D3" s="11">
        <v>127373339.72836998</v>
      </c>
      <c r="E3" s="11">
        <v>3947815.0882329289</v>
      </c>
      <c r="F3" s="11">
        <v>4480751.4489713497</v>
      </c>
      <c r="G3" s="11">
        <v>5667655.5230545001</v>
      </c>
      <c r="H3" s="11">
        <v>28096653.760000002</v>
      </c>
      <c r="I3" s="10">
        <f t="shared" ref="I3:I8" si="0">G3/C3</f>
        <v>1.1345017464665277E-2</v>
      </c>
      <c r="J3" s="4">
        <f t="shared" ref="J3:J8" si="1">D3/B3</f>
        <v>0.20316491348755861</v>
      </c>
    </row>
    <row r="4" spans="1:10">
      <c r="A4" t="s">
        <v>1</v>
      </c>
      <c r="B4" s="11">
        <v>1170906866.2100308</v>
      </c>
      <c r="C4" s="11">
        <f t="shared" ref="C4:C8" si="2">B4-D4</f>
        <v>1036240045.8650389</v>
      </c>
      <c r="D4" s="11">
        <v>134666820.34499186</v>
      </c>
      <c r="E4" s="11">
        <v>1563535.997144084</v>
      </c>
      <c r="F4" s="11">
        <v>719708.19902652572</v>
      </c>
      <c r="G4" s="11">
        <v>2283244.1961706094</v>
      </c>
      <c r="H4" s="11">
        <v>4152400</v>
      </c>
      <c r="I4" s="10">
        <f t="shared" si="0"/>
        <v>2.203393128147821E-3</v>
      </c>
      <c r="J4" s="4">
        <f t="shared" si="1"/>
        <v>0.11501070173145271</v>
      </c>
    </row>
    <row r="5" spans="1:10">
      <c r="A5" t="s">
        <v>2</v>
      </c>
      <c r="B5" s="11">
        <v>627713146.98443401</v>
      </c>
      <c r="C5" s="11">
        <f t="shared" si="2"/>
        <v>517953419.66242242</v>
      </c>
      <c r="D5" s="11">
        <v>109759727.3220116</v>
      </c>
      <c r="E5" s="11">
        <v>2774047.7201037663</v>
      </c>
      <c r="F5" s="11">
        <v>2288995.3137769676</v>
      </c>
      <c r="G5" s="11">
        <v>5063043.0338807339</v>
      </c>
      <c r="H5" s="11">
        <v>11705425.266061174</v>
      </c>
      <c r="I5" s="10">
        <f t="shared" si="0"/>
        <v>9.7750933610605099E-3</v>
      </c>
      <c r="J5" s="4">
        <f t="shared" si="1"/>
        <v>0.17485650547436027</v>
      </c>
    </row>
    <row r="6" spans="1:10">
      <c r="A6" t="s">
        <v>3</v>
      </c>
      <c r="B6" s="11">
        <v>2946913873.0297327</v>
      </c>
      <c r="C6" s="11">
        <f t="shared" si="2"/>
        <v>2523097941.7604761</v>
      </c>
      <c r="D6" s="11">
        <v>423815931.26925647</v>
      </c>
      <c r="E6" s="11">
        <v>303131339.12737983</v>
      </c>
      <c r="F6" s="11">
        <v>82063715.098692745</v>
      </c>
      <c r="G6" s="11">
        <v>385195054.22607255</v>
      </c>
      <c r="H6" s="11">
        <v>727189313.6231035</v>
      </c>
      <c r="I6" s="10">
        <f t="shared" si="0"/>
        <v>0.15266749968386287</v>
      </c>
      <c r="J6" s="4">
        <f t="shared" si="1"/>
        <v>0.14381687064153315</v>
      </c>
    </row>
    <row r="7" spans="1:10">
      <c r="A7" t="s">
        <v>4</v>
      </c>
      <c r="B7" s="11">
        <v>1833092933.5535293</v>
      </c>
      <c r="C7" s="11">
        <f t="shared" si="2"/>
        <v>1569848965.9646471</v>
      </c>
      <c r="D7" s="11">
        <v>263243967.58888227</v>
      </c>
      <c r="E7" s="11">
        <v>1953877.8316581764</v>
      </c>
      <c r="F7" s="11">
        <v>515622.61153070611</v>
      </c>
      <c r="G7" s="11">
        <v>2469500.4431888824</v>
      </c>
      <c r="H7" s="11">
        <v>602187871</v>
      </c>
      <c r="I7" s="10">
        <f t="shared" si="0"/>
        <v>1.573081549072088E-3</v>
      </c>
      <c r="J7" s="4">
        <f t="shared" si="1"/>
        <v>0.14360644938965125</v>
      </c>
    </row>
    <row r="8" spans="1:10">
      <c r="A8" t="s">
        <v>5</v>
      </c>
      <c r="B8" s="11">
        <v>1899876903.296833</v>
      </c>
      <c r="C8" s="11">
        <f t="shared" si="2"/>
        <v>1538532114.4646459</v>
      </c>
      <c r="D8" s="11">
        <v>361344788.83218706</v>
      </c>
      <c r="E8" s="11">
        <v>3031050.6390768071</v>
      </c>
      <c r="F8" s="11">
        <v>1154107.2496040214</v>
      </c>
      <c r="G8" s="11">
        <v>4185157.8886808287</v>
      </c>
      <c r="H8" s="11">
        <v>8919311</v>
      </c>
      <c r="I8" s="10">
        <f t="shared" si="0"/>
        <v>2.7202278388170752E-3</v>
      </c>
      <c r="J8" s="4">
        <f t="shared" si="1"/>
        <v>0.19019379003194886</v>
      </c>
    </row>
    <row r="9" spans="1:10">
      <c r="B9" s="11" t="s">
        <v>18</v>
      </c>
      <c r="C9" s="11"/>
      <c r="D9" s="12">
        <f>SUM(D3:D8)/SUM(B3:B8)</f>
        <v>0.1559730367491455</v>
      </c>
      <c r="E9" s="11"/>
      <c r="F9" s="12"/>
      <c r="H9" s="12"/>
    </row>
    <row r="10" spans="1:10">
      <c r="A10" s="15" t="s">
        <v>27</v>
      </c>
      <c r="B10" s="15"/>
      <c r="C10" s="15"/>
      <c r="E10" s="15"/>
    </row>
    <row r="11" spans="1:10">
      <c r="A11" s="9" t="s">
        <v>6</v>
      </c>
      <c r="B11" s="9" t="s">
        <v>14</v>
      </c>
      <c r="C11" s="9"/>
      <c r="D11" s="9" t="s">
        <v>29</v>
      </c>
      <c r="E11" s="9" t="s">
        <v>33</v>
      </c>
      <c r="F11" s="9" t="s">
        <v>34</v>
      </c>
      <c r="G11" s="9" t="s">
        <v>35</v>
      </c>
      <c r="H11" s="9" t="s">
        <v>36</v>
      </c>
      <c r="I11" s="8" t="s">
        <v>32</v>
      </c>
      <c r="J11" s="9" t="s">
        <v>19</v>
      </c>
    </row>
    <row r="12" spans="1:10">
      <c r="A12" t="s">
        <v>0</v>
      </c>
      <c r="B12" s="7">
        <v>977844268.87655735</v>
      </c>
      <c r="C12" s="11">
        <f>B12-D12</f>
        <v>919582006.8955251</v>
      </c>
      <c r="D12" s="11">
        <v>58262261.981032237</v>
      </c>
      <c r="E12" s="6">
        <v>3950471.1929160417</v>
      </c>
      <c r="F12" s="6">
        <v>1673515.5686110314</v>
      </c>
      <c r="G12" s="7">
        <f t="shared" ref="G12:G17" si="3">SUM(E12:F12)</f>
        <v>5623986.7615270726</v>
      </c>
      <c r="H12" s="6">
        <v>10487107</v>
      </c>
      <c r="I12" s="10">
        <f t="shared" ref="I12:I17" si="4">G12/C12</f>
        <v>6.115807746732066E-3</v>
      </c>
      <c r="J12" s="4">
        <f t="shared" ref="J12:J17" si="5">D12/B12</f>
        <v>5.958235256414561E-2</v>
      </c>
    </row>
    <row r="13" spans="1:10">
      <c r="A13" t="s">
        <v>1</v>
      </c>
      <c r="B13" s="7">
        <v>1622091519.2776561</v>
      </c>
      <c r="C13" s="11">
        <f t="shared" ref="C13:C17" si="6">B13-D13</f>
        <v>1486402890.6896048</v>
      </c>
      <c r="D13" s="11">
        <v>135688628.58805141</v>
      </c>
      <c r="E13" s="6">
        <v>2589366.6871040738</v>
      </c>
      <c r="F13" s="6">
        <v>1205234.6906565572</v>
      </c>
      <c r="G13" s="7">
        <f t="shared" si="3"/>
        <v>3794601.377760631</v>
      </c>
      <c r="H13" s="6">
        <v>6544597</v>
      </c>
      <c r="I13" s="10">
        <f t="shared" si="4"/>
        <v>2.5528754024423056E-3</v>
      </c>
      <c r="J13" s="4">
        <f t="shared" si="5"/>
        <v>8.3650414896735165E-2</v>
      </c>
    </row>
    <row r="14" spans="1:10">
      <c r="A14" t="s">
        <v>2</v>
      </c>
      <c r="B14" s="7">
        <v>914205545.18771923</v>
      </c>
      <c r="C14" s="11">
        <f t="shared" si="6"/>
        <v>851574547.78714013</v>
      </c>
      <c r="D14" s="11">
        <v>62630997.400579154</v>
      </c>
      <c r="E14" s="6">
        <v>2205011.1234864644</v>
      </c>
      <c r="F14" s="6">
        <v>1769525.1578018451</v>
      </c>
      <c r="G14" s="7">
        <f t="shared" si="3"/>
        <v>3974536.2812883095</v>
      </c>
      <c r="H14" s="6">
        <v>9185181.334927896</v>
      </c>
      <c r="I14" s="10">
        <f t="shared" si="4"/>
        <v>4.6672793258280727E-3</v>
      </c>
      <c r="J14" s="4">
        <f t="shared" si="5"/>
        <v>6.8508660585425304E-2</v>
      </c>
    </row>
    <row r="15" spans="1:10">
      <c r="A15" t="s">
        <v>3</v>
      </c>
      <c r="B15" s="7">
        <v>2810372356.0902715</v>
      </c>
      <c r="C15" s="11">
        <f t="shared" si="6"/>
        <v>2490821678.109993</v>
      </c>
      <c r="D15" s="11">
        <v>319550677.98027873</v>
      </c>
      <c r="E15" s="6">
        <v>15628929.747338776</v>
      </c>
      <c r="F15" s="6">
        <v>4075586.1237102067</v>
      </c>
      <c r="G15" s="7">
        <f t="shared" si="3"/>
        <v>19704515.871048983</v>
      </c>
      <c r="H15" s="6">
        <v>36322299.77676069</v>
      </c>
      <c r="I15" s="10">
        <f t="shared" si="4"/>
        <v>7.9108496783280545E-3</v>
      </c>
      <c r="J15" s="4">
        <f t="shared" si="5"/>
        <v>0.11370403544135008</v>
      </c>
    </row>
    <row r="16" spans="1:10">
      <c r="A16" s="15" t="s">
        <v>4</v>
      </c>
      <c r="B16" s="7">
        <v>2770919045.165369</v>
      </c>
      <c r="C16" s="11">
        <f t="shared" si="6"/>
        <v>2526555442.8621817</v>
      </c>
      <c r="D16" s="11">
        <v>244363602.30318737</v>
      </c>
      <c r="E16" s="6">
        <v>4458487.036656322</v>
      </c>
      <c r="F16" s="6">
        <v>1105810.0897919186</v>
      </c>
      <c r="G16" s="7">
        <f t="shared" si="3"/>
        <v>5564297.1264482401</v>
      </c>
      <c r="H16" s="6">
        <v>10366271</v>
      </c>
      <c r="I16" s="10">
        <f t="shared" si="4"/>
        <v>2.2023253604697411E-3</v>
      </c>
      <c r="J16" s="4">
        <f t="shared" si="5"/>
        <v>8.8188647275548135E-2</v>
      </c>
    </row>
    <row r="17" spans="1:10">
      <c r="A17" t="s">
        <v>5</v>
      </c>
      <c r="B17" s="7">
        <v>2589467962.3996277</v>
      </c>
      <c r="C17" s="11">
        <f t="shared" si="6"/>
        <v>2277243316.6151333</v>
      </c>
      <c r="D17" s="11">
        <v>312224645.78449428</v>
      </c>
      <c r="E17" s="6">
        <v>1779893.3914471706</v>
      </c>
      <c r="F17" s="6">
        <v>772458.67030724813</v>
      </c>
      <c r="G17" s="7">
        <f t="shared" si="3"/>
        <v>2552352.0617544185</v>
      </c>
      <c r="H17" s="6">
        <v>5217662</v>
      </c>
      <c r="I17" s="10">
        <f t="shared" si="4"/>
        <v>1.120807795606226E-3</v>
      </c>
      <c r="J17" s="4">
        <f t="shared" si="5"/>
        <v>0.12057482475865799</v>
      </c>
    </row>
    <row r="18" spans="1:10">
      <c r="B18" s="7"/>
      <c r="C18" s="7"/>
      <c r="E18" s="6"/>
      <c r="F18" s="6"/>
      <c r="G18" s="7"/>
      <c r="H18" s="6"/>
      <c r="I18" s="5"/>
    </row>
    <row r="19" spans="1:10">
      <c r="A19" t="s">
        <v>17</v>
      </c>
    </row>
    <row r="20" spans="1:10">
      <c r="A20" s="9" t="s">
        <v>6</v>
      </c>
      <c r="B20" s="9" t="s">
        <v>14</v>
      </c>
      <c r="C20" s="9"/>
      <c r="D20" s="9" t="s">
        <v>29</v>
      </c>
      <c r="E20" s="9" t="s">
        <v>33</v>
      </c>
      <c r="F20" s="9" t="s">
        <v>34</v>
      </c>
      <c r="G20" s="9" t="s">
        <v>35</v>
      </c>
      <c r="H20" s="9" t="s">
        <v>36</v>
      </c>
      <c r="I20" s="8" t="s">
        <v>32</v>
      </c>
      <c r="J20" s="9" t="s">
        <v>19</v>
      </c>
    </row>
    <row r="21" spans="1:10">
      <c r="A21" t="s">
        <v>0</v>
      </c>
      <c r="B21" s="7">
        <v>986105800.04162979</v>
      </c>
      <c r="C21" s="11">
        <f>B21-D21</f>
        <v>856894185.55176198</v>
      </c>
      <c r="D21" s="11">
        <v>129211614.48986781</v>
      </c>
      <c r="E21" s="6">
        <v>2758155.0275601069</v>
      </c>
      <c r="F21" s="6">
        <v>1143145.3701928046</v>
      </c>
      <c r="G21" s="7">
        <f t="shared" ref="G21:G26" si="7">SUM(E21:F21)</f>
        <v>3901300.3977529118</v>
      </c>
      <c r="H21" s="6">
        <v>735763</v>
      </c>
      <c r="I21" s="10">
        <f t="shared" ref="I21:I26" si="8">G21/C21</f>
        <v>4.5528379857552991E-3</v>
      </c>
      <c r="J21" s="4">
        <f t="shared" ref="J21:J26" si="9">D21/B21</f>
        <v>0.13103220210692704</v>
      </c>
    </row>
    <row r="22" spans="1:10">
      <c r="A22" t="s">
        <v>1</v>
      </c>
      <c r="B22" s="7">
        <v>1495331382.1300013</v>
      </c>
      <c r="C22" s="11">
        <f t="shared" ref="C22:C26" si="10">B22-D22</f>
        <v>1366074324.9371698</v>
      </c>
      <c r="D22" s="11">
        <v>129257057.19283152</v>
      </c>
      <c r="E22" s="6">
        <v>2547280.6299924268</v>
      </c>
      <c r="F22" s="6">
        <v>1154408.2049342184</v>
      </c>
      <c r="G22" s="7">
        <f t="shared" si="7"/>
        <v>3701688.8349266453</v>
      </c>
      <c r="H22" s="6">
        <v>6484661</v>
      </c>
      <c r="I22" s="10">
        <f t="shared" si="8"/>
        <v>2.7097272581394121E-3</v>
      </c>
      <c r="J22" s="4">
        <f t="shared" si="9"/>
        <v>8.6440409622590364E-2</v>
      </c>
    </row>
    <row r="23" spans="1:10">
      <c r="A23" t="s">
        <v>2</v>
      </c>
      <c r="B23" s="7">
        <v>903699137.62423718</v>
      </c>
      <c r="C23" s="11">
        <f t="shared" si="10"/>
        <v>795521541.82784164</v>
      </c>
      <c r="D23" s="11">
        <v>108177595.79639554</v>
      </c>
      <c r="E23" s="6">
        <v>1888403.0393828915</v>
      </c>
      <c r="F23" s="7">
        <v>1470153.6826269978</v>
      </c>
      <c r="G23" s="7">
        <f t="shared" si="7"/>
        <v>3358556.7220098893</v>
      </c>
      <c r="H23" s="7">
        <v>7950235</v>
      </c>
      <c r="I23" s="10">
        <f t="shared" si="8"/>
        <v>4.2218300139214996E-3</v>
      </c>
      <c r="J23" s="4">
        <f t="shared" si="9"/>
        <v>0.11970532148651485</v>
      </c>
    </row>
    <row r="24" spans="1:10">
      <c r="A24" t="s">
        <v>3</v>
      </c>
      <c r="B24" s="7">
        <v>2405844322.2411647</v>
      </c>
      <c r="C24" s="11">
        <f t="shared" si="10"/>
        <v>2085779481.0031564</v>
      </c>
      <c r="D24" s="11">
        <v>320064841.23800832</v>
      </c>
      <c r="E24" s="6">
        <v>5139335.7883075029</v>
      </c>
      <c r="F24" s="7">
        <v>1314473.2984586556</v>
      </c>
      <c r="G24" s="7">
        <f t="shared" si="7"/>
        <v>6453809.0867661582</v>
      </c>
      <c r="H24" s="7">
        <v>11767564</v>
      </c>
      <c r="I24" s="10">
        <f t="shared" si="8"/>
        <v>3.0941953094975297E-3</v>
      </c>
      <c r="J24" s="4">
        <f t="shared" si="9"/>
        <v>0.1330363890460925</v>
      </c>
    </row>
    <row r="25" spans="1:10">
      <c r="A25" t="s">
        <v>4</v>
      </c>
      <c r="B25" s="7">
        <v>2572729454.5271401</v>
      </c>
      <c r="C25" s="11">
        <f t="shared" si="10"/>
        <v>2345850485.9122248</v>
      </c>
      <c r="D25" s="11">
        <v>226878968.61491558</v>
      </c>
      <c r="E25" s="6">
        <v>2019323.7974654399</v>
      </c>
      <c r="F25" s="7">
        <v>428554.56449632032</v>
      </c>
      <c r="G25" s="7">
        <f t="shared" si="7"/>
        <v>2447878.3619617601</v>
      </c>
      <c r="H25" s="7">
        <v>6121365</v>
      </c>
      <c r="I25" s="10">
        <f t="shared" si="8"/>
        <v>1.0434929151121326E-3</v>
      </c>
      <c r="J25" s="4">
        <f t="shared" si="9"/>
        <v>8.818609676026555E-2</v>
      </c>
    </row>
    <row r="26" spans="1:10">
      <c r="A26" t="s">
        <v>5</v>
      </c>
      <c r="B26" s="7">
        <v>2627540902.8215151</v>
      </c>
      <c r="C26" s="11">
        <f t="shared" si="10"/>
        <v>2329984334.9837718</v>
      </c>
      <c r="D26" s="11">
        <v>297556567.83774316</v>
      </c>
      <c r="E26" s="6">
        <v>2214918.0490312683</v>
      </c>
      <c r="F26" s="6">
        <v>947671.9309531945</v>
      </c>
      <c r="G26" s="7">
        <f t="shared" si="7"/>
        <v>3162589.9799844627</v>
      </c>
      <c r="H26" s="6">
        <v>6364506</v>
      </c>
      <c r="I26" s="10">
        <f t="shared" si="8"/>
        <v>1.3573438810293504E-3</v>
      </c>
      <c r="J26" s="4">
        <f t="shared" si="9"/>
        <v>0.11324526576093256</v>
      </c>
    </row>
    <row r="27" spans="1:10">
      <c r="B27" s="7"/>
      <c r="C27" s="7"/>
      <c r="E27" s="6"/>
      <c r="F27" s="6"/>
      <c r="G27" s="7"/>
      <c r="H27" s="6"/>
      <c r="I27" s="5"/>
    </row>
    <row r="28" spans="1:10">
      <c r="A28" t="s">
        <v>23</v>
      </c>
    </row>
    <row r="29" spans="1:10">
      <c r="A29" s="9" t="s">
        <v>6</v>
      </c>
      <c r="B29" s="9" t="s">
        <v>14</v>
      </c>
      <c r="C29" s="9"/>
      <c r="D29" s="9" t="s">
        <v>29</v>
      </c>
      <c r="E29" s="9" t="s">
        <v>33</v>
      </c>
      <c r="F29" s="9" t="s">
        <v>34</v>
      </c>
      <c r="G29" s="9" t="s">
        <v>35</v>
      </c>
      <c r="H29" s="9" t="s">
        <v>36</v>
      </c>
      <c r="I29" s="8" t="s">
        <v>32</v>
      </c>
      <c r="J29" s="9" t="s">
        <v>19</v>
      </c>
    </row>
    <row r="30" spans="1:10">
      <c r="A30" t="s">
        <v>0</v>
      </c>
      <c r="B30" s="7">
        <v>917685902.45745349</v>
      </c>
      <c r="C30" s="11">
        <f>B30-D30</f>
        <v>797909589.16985703</v>
      </c>
      <c r="D30" s="11">
        <v>119776313.28759643</v>
      </c>
      <c r="E30" s="6">
        <v>1608804.5961130336</v>
      </c>
      <c r="F30" s="6">
        <v>628234.79170873656</v>
      </c>
      <c r="G30" s="7">
        <f t="shared" ref="G30:G35" si="11">SUM(E30:F30)</f>
        <v>2237039.3878217703</v>
      </c>
      <c r="H30" s="6">
        <v>4251143</v>
      </c>
      <c r="I30" s="10">
        <f t="shared" ref="I30:I35" si="12">G30/C30</f>
        <v>2.8036251452362919E-3</v>
      </c>
      <c r="J30" s="4">
        <f t="shared" ref="J30:J35" si="13">D30/B30</f>
        <v>0.13051994475108503</v>
      </c>
    </row>
    <row r="31" spans="1:10">
      <c r="A31" t="s">
        <v>1</v>
      </c>
      <c r="B31" s="7">
        <v>1371036432.3073707</v>
      </c>
      <c r="C31" s="11">
        <f t="shared" ref="C31:C35" si="14">B31-D31</f>
        <v>1240743384.7026076</v>
      </c>
      <c r="D31" s="11">
        <v>130293047.60476309</v>
      </c>
      <c r="E31" s="6">
        <v>2390896.5032225531</v>
      </c>
      <c r="F31" s="6">
        <v>1064585.3216612667</v>
      </c>
      <c r="G31" s="7">
        <f t="shared" si="11"/>
        <v>3455481.8248838196</v>
      </c>
      <c r="H31" s="6">
        <v>6029651</v>
      </c>
      <c r="I31" s="10">
        <f t="shared" si="12"/>
        <v>2.7850092674175813E-3</v>
      </c>
      <c r="J31" s="4">
        <f t="shared" si="13"/>
        <v>9.5032520314203353E-2</v>
      </c>
    </row>
    <row r="32" spans="1:10">
      <c r="A32" t="s">
        <v>2</v>
      </c>
      <c r="B32" s="7">
        <v>792583673.01241791</v>
      </c>
      <c r="C32" s="11">
        <f t="shared" si="14"/>
        <v>738717205.41240919</v>
      </c>
      <c r="D32" s="11">
        <v>53866467.600008696</v>
      </c>
      <c r="E32" s="6">
        <v>1770786.1680184964</v>
      </c>
      <c r="F32" s="6">
        <v>1291046.4163505393</v>
      </c>
      <c r="G32" s="7">
        <f t="shared" si="11"/>
        <v>3061832.5843690354</v>
      </c>
      <c r="H32" s="6">
        <v>7255853.7591769909</v>
      </c>
      <c r="I32" s="10">
        <f t="shared" si="12"/>
        <v>4.1447966311542496E-3</v>
      </c>
      <c r="J32" s="4">
        <f t="shared" si="13"/>
        <v>6.796313049860761E-2</v>
      </c>
    </row>
    <row r="33" spans="1:10">
      <c r="A33" t="s">
        <v>3</v>
      </c>
      <c r="B33" s="7">
        <v>2248874268.947082</v>
      </c>
      <c r="C33" s="11">
        <f t="shared" si="14"/>
        <v>1925886232.7194867</v>
      </c>
      <c r="D33" s="11">
        <v>322988036.22759533</v>
      </c>
      <c r="E33" s="6">
        <v>27792487.784547251</v>
      </c>
      <c r="F33" s="6">
        <v>6874449.1312859645</v>
      </c>
      <c r="G33" s="7">
        <f t="shared" si="11"/>
        <v>34666936.915833212</v>
      </c>
      <c r="H33" s="6">
        <v>63537377.137120746</v>
      </c>
      <c r="I33" s="10">
        <f t="shared" si="12"/>
        <v>1.8000511311034743E-2</v>
      </c>
      <c r="J33" s="4">
        <f t="shared" si="13"/>
        <v>0.14362209603599477</v>
      </c>
    </row>
    <row r="34" spans="1:10">
      <c r="A34" t="s">
        <v>4</v>
      </c>
      <c r="B34" s="7">
        <v>2805679615.8101635</v>
      </c>
      <c r="C34" s="11">
        <f t="shared" si="14"/>
        <v>2603277512.7196922</v>
      </c>
      <c r="D34" s="11">
        <v>202402103.09047142</v>
      </c>
      <c r="E34" s="6">
        <v>1626245.7317536261</v>
      </c>
      <c r="F34" s="6">
        <v>300324.06796700892</v>
      </c>
      <c r="G34" s="7">
        <f t="shared" si="11"/>
        <v>1926569.7997206352</v>
      </c>
      <c r="H34" s="6">
        <v>4107996</v>
      </c>
      <c r="I34" s="10">
        <f t="shared" si="12"/>
        <v>7.4005548402248983E-4</v>
      </c>
      <c r="J34" s="4">
        <f t="shared" si="13"/>
        <v>7.214013387342022E-2</v>
      </c>
    </row>
    <row r="35" spans="1:10">
      <c r="A35" t="s">
        <v>5</v>
      </c>
      <c r="B35" s="7">
        <v>2405739641</v>
      </c>
      <c r="C35" s="11">
        <f t="shared" si="14"/>
        <v>2106329699.2563865</v>
      </c>
      <c r="D35" s="11">
        <v>299409941.74361348</v>
      </c>
      <c r="E35" s="6">
        <v>1158752.9254123932</v>
      </c>
      <c r="F35" s="6">
        <v>456466.66784971528</v>
      </c>
      <c r="G35" s="7">
        <f t="shared" si="11"/>
        <v>1615219.5932621085</v>
      </c>
      <c r="H35" s="6">
        <v>3187136</v>
      </c>
      <c r="I35" s="10">
        <f t="shared" si="12"/>
        <v>7.668408197597659E-4</v>
      </c>
      <c r="J35" s="4">
        <f t="shared" si="13"/>
        <v>0.12445650254121306</v>
      </c>
    </row>
    <row r="37" spans="1:10">
      <c r="A37" t="s">
        <v>16</v>
      </c>
    </row>
    <row r="38" spans="1:10">
      <c r="A38" s="9" t="s">
        <v>6</v>
      </c>
      <c r="B38" s="9" t="s">
        <v>14</v>
      </c>
      <c r="C38" s="9"/>
      <c r="D38" s="9" t="s">
        <v>29</v>
      </c>
      <c r="E38" s="9" t="s">
        <v>33</v>
      </c>
      <c r="F38" s="9" t="s">
        <v>34</v>
      </c>
      <c r="G38" s="9" t="s">
        <v>35</v>
      </c>
      <c r="H38" s="9" t="s">
        <v>36</v>
      </c>
      <c r="I38" s="8" t="s">
        <v>32</v>
      </c>
      <c r="J38" s="9" t="s">
        <v>19</v>
      </c>
    </row>
    <row r="39" spans="1:10">
      <c r="A39" t="s">
        <v>0</v>
      </c>
      <c r="B39" s="7">
        <v>930761525</v>
      </c>
      <c r="C39" s="11">
        <f>B39-D39</f>
        <v>819722174.61073399</v>
      </c>
      <c r="D39" s="7">
        <v>111039350.38926601</v>
      </c>
      <c r="E39" s="6">
        <v>1614684</v>
      </c>
      <c r="F39" s="6">
        <v>588817</v>
      </c>
      <c r="G39" s="7">
        <f t="shared" ref="G39:G44" si="15">SUM(E39:F39)</f>
        <v>2203501</v>
      </c>
      <c r="H39" s="6">
        <v>4177429</v>
      </c>
      <c r="I39" s="10">
        <f t="shared" ref="I39:I44" si="16">G39/C39</f>
        <v>2.6881071029295853E-3</v>
      </c>
      <c r="J39" s="4">
        <f t="shared" ref="J39:J44" si="17">D39/B39</f>
        <v>0.11929946329621437</v>
      </c>
    </row>
    <row r="40" spans="1:10">
      <c r="A40" t="s">
        <v>1</v>
      </c>
      <c r="B40" s="7">
        <v>1310235099.1968498</v>
      </c>
      <c r="C40" s="11">
        <f t="shared" ref="C40:C44" si="18">B40-D40</f>
        <v>1185719556.1018901</v>
      </c>
      <c r="D40" s="7">
        <v>124515543.09495977</v>
      </c>
      <c r="E40" s="6">
        <v>2136767.4664078378</v>
      </c>
      <c r="F40" s="6">
        <v>938834.10583072912</v>
      </c>
      <c r="G40" s="7">
        <f t="shared" si="15"/>
        <v>3075601.5722385668</v>
      </c>
      <c r="H40" s="6">
        <v>5349936</v>
      </c>
      <c r="I40" s="10">
        <f t="shared" si="16"/>
        <v>2.5938693145533963E-3</v>
      </c>
      <c r="J40" s="4">
        <f t="shared" si="17"/>
        <v>9.5032977800156265E-2</v>
      </c>
    </row>
    <row r="41" spans="1:10">
      <c r="A41" t="s">
        <v>2</v>
      </c>
      <c r="B41" s="7">
        <v>760894552.09448218</v>
      </c>
      <c r="C41" s="11">
        <f t="shared" si="18"/>
        <v>706194916.99190581</v>
      </c>
      <c r="D41" s="23">
        <v>54699635.102576382</v>
      </c>
      <c r="E41" s="6">
        <v>2111678.0850717477</v>
      </c>
      <c r="F41" s="6">
        <v>1532051.6194023835</v>
      </c>
      <c r="G41" s="7">
        <f t="shared" si="15"/>
        <v>3643729.7044741311</v>
      </c>
      <c r="H41" s="6">
        <v>22933829.960000001</v>
      </c>
      <c r="I41" s="10">
        <f t="shared" si="16"/>
        <v>5.1596657194799582E-3</v>
      </c>
      <c r="J41" s="4">
        <f t="shared" si="17"/>
        <v>7.1888588178226562E-2</v>
      </c>
    </row>
    <row r="42" spans="1:10">
      <c r="A42" t="s">
        <v>3</v>
      </c>
      <c r="B42" s="7">
        <v>2165951150.9176788</v>
      </c>
      <c r="C42" s="11">
        <f t="shared" si="18"/>
        <v>1882466707.2925079</v>
      </c>
      <c r="D42" s="7">
        <v>283484443.62517095</v>
      </c>
      <c r="E42" s="6">
        <v>1988098.5421657118</v>
      </c>
      <c r="F42" s="6">
        <v>452239.30139303661</v>
      </c>
      <c r="G42" s="7">
        <f t="shared" si="15"/>
        <v>2440337.8435587483</v>
      </c>
      <c r="H42" s="6">
        <v>4401062.0983223394</v>
      </c>
      <c r="I42" s="10">
        <f t="shared" si="16"/>
        <v>1.2963511301979989E-3</v>
      </c>
      <c r="J42" s="4">
        <f t="shared" si="17"/>
        <v>0.13088219626054962</v>
      </c>
    </row>
    <row r="43" spans="1:10">
      <c r="A43" t="s">
        <v>4</v>
      </c>
      <c r="B43" s="7">
        <v>2217039999.5815005</v>
      </c>
      <c r="C43" s="11">
        <f t="shared" si="18"/>
        <v>2026610975.1542211</v>
      </c>
      <c r="D43" s="7">
        <v>190429024.42727947</v>
      </c>
      <c r="E43" s="6">
        <v>2116986.7507157554</v>
      </c>
      <c r="F43" s="6">
        <v>338614.37708024832</v>
      </c>
      <c r="G43" s="7">
        <f t="shared" si="15"/>
        <v>2455601.1277960036</v>
      </c>
      <c r="H43" s="6">
        <v>5454493</v>
      </c>
      <c r="I43" s="10">
        <f t="shared" si="16"/>
        <v>1.2116785894782482E-3</v>
      </c>
      <c r="J43" s="4">
        <f t="shared" si="17"/>
        <v>8.5893364334078681E-2</v>
      </c>
    </row>
    <row r="44" spans="1:10">
      <c r="A44" t="s">
        <v>5</v>
      </c>
      <c r="B44" s="7">
        <v>2395248476.1736417</v>
      </c>
      <c r="C44" s="11">
        <f t="shared" si="18"/>
        <v>2096929480.1736417</v>
      </c>
      <c r="D44" s="7">
        <v>298318996</v>
      </c>
      <c r="E44" s="6">
        <v>2309499.0406353385</v>
      </c>
      <c r="F44" s="6">
        <v>854310.28480743873</v>
      </c>
      <c r="G44" s="7">
        <f t="shared" si="15"/>
        <v>3163809.325442777</v>
      </c>
      <c r="H44" s="6">
        <v>6404903</v>
      </c>
      <c r="I44" s="10">
        <f t="shared" si="16"/>
        <v>1.5087819382370406E-3</v>
      </c>
      <c r="J44" s="4">
        <f t="shared" si="17"/>
        <v>0.124546158349533</v>
      </c>
    </row>
    <row r="45" spans="1:10">
      <c r="B45" s="7"/>
      <c r="C45" s="7"/>
      <c r="E45" s="6"/>
      <c r="F45" s="6"/>
      <c r="G45" s="7"/>
      <c r="H45" s="6"/>
      <c r="I45" s="5"/>
      <c r="J45" s="4"/>
    </row>
    <row r="46" spans="1:10">
      <c r="A46" t="s">
        <v>28</v>
      </c>
    </row>
    <row r="47" spans="1:10">
      <c r="A47" s="9" t="s">
        <v>6</v>
      </c>
      <c r="B47" s="9" t="s">
        <v>14</v>
      </c>
      <c r="C47" s="9"/>
      <c r="D47" s="9" t="s">
        <v>29</v>
      </c>
      <c r="E47" s="9" t="s">
        <v>33</v>
      </c>
      <c r="F47" s="9" t="s">
        <v>34</v>
      </c>
      <c r="G47" s="9" t="s">
        <v>35</v>
      </c>
      <c r="H47" s="9" t="s">
        <v>36</v>
      </c>
      <c r="I47" s="8" t="s">
        <v>32</v>
      </c>
      <c r="J47" s="9" t="s">
        <v>19</v>
      </c>
    </row>
    <row r="48" spans="1:10">
      <c r="A48" t="s">
        <v>0</v>
      </c>
      <c r="B48" s="7">
        <v>836273869.47170496</v>
      </c>
      <c r="C48" s="11">
        <f>B48-D48</f>
        <v>734415873.34178853</v>
      </c>
      <c r="D48" s="7">
        <v>101857996.12991644</v>
      </c>
      <c r="E48" s="6">
        <v>1685915.0837145979</v>
      </c>
      <c r="F48" s="6">
        <v>584473.04420677258</v>
      </c>
      <c r="G48" s="7">
        <f>SUM(E48:F48)</f>
        <v>2270388.1279213703</v>
      </c>
      <c r="H48" s="6">
        <v>4285035</v>
      </c>
      <c r="I48" s="10">
        <f t="shared" ref="I48:I53" si="19">G48/C48</f>
        <v>3.0914202842464412E-3</v>
      </c>
      <c r="J48" s="4">
        <f>D48/B48</f>
        <v>0.12179980727397674</v>
      </c>
    </row>
    <row r="49" spans="1:10">
      <c r="A49" t="s">
        <v>1</v>
      </c>
      <c r="B49" s="7">
        <f>B37+B40+B43-B46</f>
        <v>3527275098.7783504</v>
      </c>
      <c r="C49" s="11">
        <f t="shared" ref="C49:C53" si="20">B49-D49</f>
        <v>3399003872.9967656</v>
      </c>
      <c r="D49" s="7">
        <v>128271225.78158462</v>
      </c>
      <c r="E49" s="6">
        <v>2305916.4814819698</v>
      </c>
      <c r="F49" s="6">
        <v>956241.99168257415</v>
      </c>
      <c r="G49" s="7">
        <f>SUM(E49:F49)</f>
        <v>3262158.473164544</v>
      </c>
      <c r="H49" s="6">
        <v>5617495</v>
      </c>
      <c r="I49" s="10">
        <f t="shared" si="19"/>
        <v>9.5973955754526086E-4</v>
      </c>
      <c r="J49" s="4">
        <f>D49/B49</f>
        <v>3.636552925118048E-2</v>
      </c>
    </row>
    <row r="50" spans="1:10">
      <c r="A50" s="14" t="s">
        <v>2</v>
      </c>
      <c r="B50" s="18"/>
      <c r="C50" s="11">
        <f t="shared" si="20"/>
        <v>0</v>
      </c>
      <c r="D50" s="18"/>
      <c r="E50" s="17"/>
      <c r="F50" s="17"/>
      <c r="G50" s="19"/>
      <c r="H50" s="17"/>
      <c r="I50" s="10" t="e">
        <f t="shared" si="19"/>
        <v>#DIV/0!</v>
      </c>
      <c r="J50" s="16"/>
    </row>
    <row r="51" spans="1:10">
      <c r="A51" t="s">
        <v>3</v>
      </c>
      <c r="B51" s="7">
        <v>2162908207.3070064</v>
      </c>
      <c r="C51" s="11">
        <f t="shared" si="20"/>
        <v>1879725400.5908914</v>
      </c>
      <c r="D51" s="7">
        <v>283182806.71611494</v>
      </c>
      <c r="E51" s="6">
        <v>3313961.9039888256</v>
      </c>
      <c r="F51" s="6">
        <v>758518.79021839437</v>
      </c>
      <c r="G51" s="7">
        <f>SUM(E51:F51)</f>
        <v>4072480.6942072199</v>
      </c>
      <c r="H51" s="6">
        <v>7152845.8990095332</v>
      </c>
      <c r="I51" s="10">
        <f t="shared" si="19"/>
        <v>2.1665295861443574E-3</v>
      </c>
      <c r="J51" s="4">
        <f>D51/B51</f>
        <v>0.13092687232839167</v>
      </c>
    </row>
    <row r="52" spans="1:10">
      <c r="A52" t="s">
        <v>4</v>
      </c>
      <c r="B52" s="7">
        <v>2043140301.2236948</v>
      </c>
      <c r="C52" s="11">
        <f t="shared" si="20"/>
        <v>1872629058.1203272</v>
      </c>
      <c r="D52" s="7">
        <v>170511243.10336763</v>
      </c>
      <c r="E52" s="6">
        <v>1811204.7377080924</v>
      </c>
      <c r="F52" s="6">
        <v>254615.04323186234</v>
      </c>
      <c r="G52" s="7">
        <f>SUM(E52:F52)</f>
        <v>2065819.7809399548</v>
      </c>
      <c r="H52" s="6">
        <v>4569073</v>
      </c>
      <c r="I52" s="10">
        <f t="shared" si="19"/>
        <v>1.1031655051927608E-3</v>
      </c>
      <c r="J52" s="4">
        <f>D52/B52</f>
        <v>8.3455474399503349E-2</v>
      </c>
    </row>
    <row r="53" spans="1:10">
      <c r="A53" t="s">
        <v>5</v>
      </c>
      <c r="B53" s="7">
        <v>2438429994.2374959</v>
      </c>
      <c r="C53" s="11">
        <f t="shared" si="20"/>
        <v>2152914801.6068544</v>
      </c>
      <c r="D53" s="7">
        <v>285515192.63064122</v>
      </c>
      <c r="E53" s="6">
        <v>1859239.6228827473</v>
      </c>
      <c r="F53" s="6">
        <v>650994.44316947274</v>
      </c>
      <c r="G53" s="7">
        <f>SUM(E53:F53)</f>
        <v>2510234.0660522198</v>
      </c>
      <c r="H53" s="6">
        <v>4956899</v>
      </c>
      <c r="I53" s="10">
        <f t="shared" si="19"/>
        <v>1.1659699975952024E-3</v>
      </c>
      <c r="J53" s="4">
        <f>D53/B53</f>
        <v>0.11708976403069658</v>
      </c>
    </row>
    <row r="54" spans="1:10">
      <c r="B54" s="7"/>
      <c r="C54" s="7"/>
      <c r="E54" s="6"/>
      <c r="F54" s="6"/>
      <c r="G54" s="7"/>
      <c r="H54" s="6"/>
      <c r="I54" s="5"/>
    </row>
    <row r="55" spans="1:10">
      <c r="A55" t="s">
        <v>15</v>
      </c>
      <c r="G55" s="7"/>
      <c r="I55" s="5"/>
    </row>
    <row r="56" spans="1:10">
      <c r="A56" s="9" t="s">
        <v>6</v>
      </c>
      <c r="B56" s="9" t="s">
        <v>14</v>
      </c>
      <c r="C56" s="9"/>
      <c r="D56" s="9" t="s">
        <v>29</v>
      </c>
      <c r="E56" s="9" t="s">
        <v>33</v>
      </c>
      <c r="F56" s="9" t="s">
        <v>34</v>
      </c>
      <c r="G56" s="9" t="s">
        <v>35</v>
      </c>
      <c r="H56" s="9" t="s">
        <v>36</v>
      </c>
      <c r="I56" s="8" t="s">
        <v>13</v>
      </c>
      <c r="J56" s="9" t="s">
        <v>19</v>
      </c>
    </row>
    <row r="57" spans="1:10">
      <c r="A57" t="s">
        <v>0</v>
      </c>
      <c r="B57" s="7">
        <v>832554983.05929255</v>
      </c>
      <c r="C57" s="11">
        <f>B57-D57</f>
        <v>732280030.09415126</v>
      </c>
      <c r="D57" s="7">
        <v>100274952.96514127</v>
      </c>
      <c r="E57" s="6">
        <v>1298325.4470487949</v>
      </c>
      <c r="F57" s="6">
        <v>449921.50018305989</v>
      </c>
      <c r="G57" s="7">
        <f t="shared" ref="G57:G62" si="21">SUM(E57:F57)</f>
        <v>1748246.9472318548</v>
      </c>
      <c r="H57" s="6">
        <v>3288356</v>
      </c>
      <c r="I57" s="10">
        <f t="shared" ref="I57:I62" si="22">G57/C57</f>
        <v>2.3874021895791396E-3</v>
      </c>
      <c r="J57" s="4">
        <f t="shared" ref="J57:J62" si="23">D57/B57</f>
        <v>0.12044243924488039</v>
      </c>
    </row>
    <row r="58" spans="1:10">
      <c r="A58" t="s">
        <v>1</v>
      </c>
      <c r="B58" s="7">
        <v>1439132975.2739184</v>
      </c>
      <c r="C58" s="11">
        <f t="shared" ref="C58:C62" si="24">B58-D58</f>
        <v>1310795655.2704868</v>
      </c>
      <c r="D58" s="7">
        <v>128337320.00343144</v>
      </c>
      <c r="E58" s="6">
        <v>2305916.4814819698</v>
      </c>
      <c r="F58" s="6">
        <v>956241.99168257415</v>
      </c>
      <c r="G58" s="7">
        <f t="shared" si="21"/>
        <v>3262158.473164544</v>
      </c>
      <c r="H58" s="6">
        <v>5647112</v>
      </c>
      <c r="I58" s="10">
        <f t="shared" si="22"/>
        <v>2.4886857536092362E-3</v>
      </c>
      <c r="J58" s="4">
        <f t="shared" si="23"/>
        <v>8.9176832306968892E-2</v>
      </c>
    </row>
    <row r="59" spans="1:10">
      <c r="A59" t="s">
        <v>2</v>
      </c>
      <c r="B59" s="7">
        <v>821532667.25589228</v>
      </c>
      <c r="C59" s="11">
        <f t="shared" si="24"/>
        <v>757886923.21248734</v>
      </c>
      <c r="D59" s="7">
        <v>63645744.043404944</v>
      </c>
      <c r="E59" s="6">
        <v>1587304.1818057704</v>
      </c>
      <c r="F59" s="6">
        <v>1107355.6577058565</v>
      </c>
      <c r="G59" s="7">
        <f t="shared" si="21"/>
        <v>2694659.8395116269</v>
      </c>
      <c r="H59" s="6">
        <v>6280092.04</v>
      </c>
      <c r="I59" s="10">
        <f t="shared" si="22"/>
        <v>3.5554906107756264E-3</v>
      </c>
      <c r="J59" s="4">
        <f t="shared" si="23"/>
        <v>7.7471957695847138E-2</v>
      </c>
    </row>
    <row r="60" spans="1:10">
      <c r="A60" t="s">
        <v>3</v>
      </c>
      <c r="B60" s="7">
        <v>2160550632.0837831</v>
      </c>
      <c r="C60" s="11">
        <f t="shared" si="24"/>
        <v>1860031251.0837831</v>
      </c>
      <c r="D60" s="7">
        <v>300519381</v>
      </c>
      <c r="E60" s="6">
        <v>1414867.2566538821</v>
      </c>
      <c r="F60" s="6">
        <v>322712.73150333122</v>
      </c>
      <c r="G60" s="7">
        <f t="shared" si="21"/>
        <v>1737579.9881572132</v>
      </c>
      <c r="H60" s="6">
        <v>3122704.0017270185</v>
      </c>
      <c r="I60" s="10">
        <f t="shared" si="22"/>
        <v>9.3416709377585922E-4</v>
      </c>
      <c r="J60" s="4">
        <f t="shared" si="23"/>
        <v>0.13909388492791697</v>
      </c>
    </row>
    <row r="61" spans="1:10">
      <c r="A61" t="s">
        <v>4</v>
      </c>
      <c r="B61" s="7">
        <v>2020457138.7021241</v>
      </c>
      <c r="C61" s="11">
        <f t="shared" si="24"/>
        <v>1859707615.6403685</v>
      </c>
      <c r="D61" s="7">
        <v>160749523.06175566</v>
      </c>
      <c r="E61" s="6">
        <v>2053797.105549538</v>
      </c>
      <c r="F61" s="6">
        <v>260241.19954086657</v>
      </c>
      <c r="G61" s="7">
        <f t="shared" si="21"/>
        <v>2314038.3050904046</v>
      </c>
      <c r="H61" s="6">
        <v>5278208</v>
      </c>
      <c r="I61" s="10">
        <f t="shared" si="22"/>
        <v>1.2443022148369235E-3</v>
      </c>
      <c r="J61" s="4">
        <f t="shared" si="23"/>
        <v>7.9560966665700172E-2</v>
      </c>
    </row>
    <row r="62" spans="1:10">
      <c r="A62" t="s">
        <v>5</v>
      </c>
      <c r="B62" s="7">
        <v>2353392454.5129199</v>
      </c>
      <c r="C62" s="11">
        <f t="shared" si="24"/>
        <v>2060259455.6540592</v>
      </c>
      <c r="D62" s="7">
        <v>293132998.85886067</v>
      </c>
      <c r="E62" s="6">
        <v>2587362.9067250052</v>
      </c>
      <c r="F62" s="6">
        <v>811038.15633433487</v>
      </c>
      <c r="G62" s="7">
        <f t="shared" si="21"/>
        <v>3398401.0630593402</v>
      </c>
      <c r="H62" s="6">
        <v>6055699</v>
      </c>
      <c r="I62" s="10">
        <f t="shared" si="22"/>
        <v>1.649501500276075E-3</v>
      </c>
      <c r="J62" s="4">
        <f t="shared" si="23"/>
        <v>0.1245576352115611</v>
      </c>
    </row>
    <row r="63" spans="1:10">
      <c r="B63" s="7"/>
      <c r="C63" s="7"/>
      <c r="E63" s="6"/>
      <c r="F63" s="6"/>
      <c r="G63" s="7"/>
      <c r="H63" s="6"/>
      <c r="I63" s="5"/>
    </row>
    <row r="64" spans="1:10">
      <c r="A64" t="s">
        <v>30</v>
      </c>
    </row>
    <row r="65" spans="1:10">
      <c r="A65" s="9" t="s">
        <v>6</v>
      </c>
      <c r="B65" s="9" t="s">
        <v>14</v>
      </c>
      <c r="C65" s="9"/>
      <c r="D65" s="9" t="s">
        <v>29</v>
      </c>
      <c r="E65" s="9" t="s">
        <v>33</v>
      </c>
      <c r="F65" s="9" t="s">
        <v>34</v>
      </c>
      <c r="G65" s="9" t="s">
        <v>35</v>
      </c>
      <c r="H65" s="9" t="s">
        <v>36</v>
      </c>
      <c r="I65" s="8" t="s">
        <v>32</v>
      </c>
      <c r="J65" s="9" t="s">
        <v>19</v>
      </c>
    </row>
    <row r="66" spans="1:10">
      <c r="A66" t="s">
        <v>0</v>
      </c>
      <c r="B66" s="7">
        <v>799010591.06060135</v>
      </c>
      <c r="C66" s="11">
        <f>B66-D66</f>
        <v>693134949.92760527</v>
      </c>
      <c r="D66" s="7">
        <v>105875641.13299608</v>
      </c>
      <c r="E66" s="6">
        <v>1275838.3926810746</v>
      </c>
      <c r="F66" s="6">
        <v>466326.99256787257</v>
      </c>
      <c r="G66" s="7">
        <f t="shared" ref="G66:G71" si="25">SUM(E66:F66)</f>
        <v>1742165.3852489472</v>
      </c>
      <c r="H66" s="6">
        <v>3364064</v>
      </c>
      <c r="I66" s="10">
        <f t="shared" ref="I66:I71" si="26">G66/C66</f>
        <v>2.5134577118509291E-3</v>
      </c>
      <c r="J66" s="4">
        <f t="shared" ref="J66:J71" si="27">D66/B66</f>
        <v>0.13250843270107029</v>
      </c>
    </row>
    <row r="67" spans="1:10">
      <c r="A67" t="s">
        <v>1</v>
      </c>
      <c r="B67" s="7">
        <v>1358980930.9471712</v>
      </c>
      <c r="C67" s="11">
        <f t="shared" ref="C67:C71" si="28">B67-D67</f>
        <v>1220402382.8810754</v>
      </c>
      <c r="D67" s="7">
        <v>138578548.06609589</v>
      </c>
      <c r="E67" s="6">
        <v>2437867.3365927259</v>
      </c>
      <c r="F67" s="6">
        <v>996011.71711645974</v>
      </c>
      <c r="G67" s="7">
        <f t="shared" si="25"/>
        <v>3433879.0537091857</v>
      </c>
      <c r="H67" s="6">
        <v>5991970</v>
      </c>
      <c r="I67" s="10">
        <f t="shared" si="26"/>
        <v>2.8137269329175075E-3</v>
      </c>
      <c r="J67" s="4">
        <f t="shared" si="27"/>
        <v>0.10197240072346753</v>
      </c>
    </row>
    <row r="68" spans="1:10">
      <c r="A68" t="s">
        <v>2</v>
      </c>
      <c r="B68" s="7">
        <v>789297134.5768919</v>
      </c>
      <c r="C68" s="11">
        <f t="shared" si="28"/>
        <v>733489820.49287105</v>
      </c>
      <c r="D68" s="7">
        <v>55807314.084020898</v>
      </c>
      <c r="E68" s="6">
        <v>1780119.1335798558</v>
      </c>
      <c r="F68" s="6">
        <v>1249359.1997735717</v>
      </c>
      <c r="G68" s="7">
        <f t="shared" si="25"/>
        <v>3029478.3333534272</v>
      </c>
      <c r="H68" s="6">
        <v>6849433.5199999996</v>
      </c>
      <c r="I68" s="10">
        <f t="shared" si="26"/>
        <v>4.1302254628670359E-3</v>
      </c>
      <c r="J68" s="4">
        <f t="shared" si="27"/>
        <v>7.0705076249816604E-2</v>
      </c>
    </row>
    <row r="69" spans="1:10">
      <c r="A69" t="s">
        <v>3</v>
      </c>
      <c r="B69" s="7">
        <v>2034550584.2170856</v>
      </c>
      <c r="C69" s="11">
        <f t="shared" si="28"/>
        <v>1721842025.8066292</v>
      </c>
      <c r="D69" s="7">
        <v>312708558.41045648</v>
      </c>
      <c r="E69" s="6">
        <v>1200024.2017538063</v>
      </c>
      <c r="F69" s="6">
        <v>268947.65587643511</v>
      </c>
      <c r="G69" s="7">
        <f t="shared" si="25"/>
        <v>1468971.8576302414</v>
      </c>
      <c r="H69" s="6">
        <v>2586314.0437602899</v>
      </c>
      <c r="I69" s="10">
        <f t="shared" si="26"/>
        <v>8.5313973965879595E-4</v>
      </c>
      <c r="J69" s="4">
        <f t="shared" si="27"/>
        <v>0.15369908265553875</v>
      </c>
    </row>
    <row r="70" spans="1:10">
      <c r="A70" t="s">
        <v>4</v>
      </c>
      <c r="B70" s="7">
        <v>1995811849.3242259</v>
      </c>
      <c r="C70" s="11">
        <f t="shared" si="28"/>
        <v>1831615724.0756946</v>
      </c>
      <c r="D70" s="7">
        <v>164196125.24853128</v>
      </c>
      <c r="E70" s="6">
        <v>1710132.3269636999</v>
      </c>
      <c r="F70" s="6">
        <v>210196.61803237765</v>
      </c>
      <c r="G70" s="7">
        <f t="shared" si="25"/>
        <v>1920328.9449960776</v>
      </c>
      <c r="H70" s="6">
        <v>4422890</v>
      </c>
      <c r="I70" s="10">
        <f t="shared" si="26"/>
        <v>1.0484344067122218E-3</v>
      </c>
      <c r="J70" s="4">
        <f t="shared" si="27"/>
        <v>8.2270342920414796E-2</v>
      </c>
    </row>
    <row r="71" spans="1:10">
      <c r="A71" t="s">
        <v>5</v>
      </c>
      <c r="B71" s="7">
        <v>2327225189.7694945</v>
      </c>
      <c r="C71" s="11">
        <f t="shared" si="28"/>
        <v>2043719233.0623016</v>
      </c>
      <c r="D71" s="7">
        <v>283505956.70719278</v>
      </c>
      <c r="E71" s="6">
        <v>1469650.3371979385</v>
      </c>
      <c r="F71" s="6">
        <v>525089.14206462598</v>
      </c>
      <c r="G71" s="7">
        <f t="shared" si="25"/>
        <v>1994739.4792625643</v>
      </c>
      <c r="H71" s="6">
        <v>3881868</v>
      </c>
      <c r="I71" s="10">
        <f t="shared" si="26"/>
        <v>9.7603401044166606E-4</v>
      </c>
      <c r="J71" s="4">
        <f t="shared" si="27"/>
        <v>0.12182145413064788</v>
      </c>
    </row>
    <row r="72" spans="1:10">
      <c r="F72" s="6"/>
      <c r="H72" s="6"/>
    </row>
    <row r="73" spans="1:10">
      <c r="A73" t="s">
        <v>21</v>
      </c>
      <c r="G73" s="7"/>
      <c r="I73" s="5"/>
    </row>
    <row r="74" spans="1:10">
      <c r="A74" s="9" t="s">
        <v>6</v>
      </c>
      <c r="B74" s="9" t="s">
        <v>14</v>
      </c>
      <c r="C74" s="9"/>
      <c r="D74" s="9" t="s">
        <v>29</v>
      </c>
      <c r="E74" s="9" t="s">
        <v>33</v>
      </c>
      <c r="F74" s="9" t="s">
        <v>34</v>
      </c>
      <c r="G74" s="9" t="s">
        <v>35</v>
      </c>
      <c r="H74" s="9" t="s">
        <v>36</v>
      </c>
      <c r="I74" s="8" t="s">
        <v>32</v>
      </c>
      <c r="J74" s="9" t="s">
        <v>19</v>
      </c>
    </row>
    <row r="75" spans="1:10">
      <c r="A75" t="s">
        <v>0</v>
      </c>
      <c r="B75" s="7">
        <v>809735663.22291529</v>
      </c>
      <c r="C75" s="11">
        <f>B75-D75</f>
        <v>713029410.22295976</v>
      </c>
      <c r="D75" s="7">
        <v>96706252.999955595</v>
      </c>
      <c r="E75" s="6">
        <v>1266733.8119771625</v>
      </c>
      <c r="F75" s="6">
        <v>456523.91529780213</v>
      </c>
      <c r="G75" s="7">
        <f t="shared" ref="G75:G80" si="29">SUM(E75:F75)</f>
        <v>1723257.7272749646</v>
      </c>
      <c r="H75" s="6">
        <v>3473339</v>
      </c>
      <c r="I75" s="10">
        <f t="shared" ref="I75:I80" si="30">G75/C75</f>
        <v>2.4168115684542559E-3</v>
      </c>
      <c r="J75" s="4">
        <f t="shared" ref="J75:J80" si="31">D75/B75</f>
        <v>0.11942941059931178</v>
      </c>
    </row>
    <row r="76" spans="1:10">
      <c r="A76" t="s">
        <v>1</v>
      </c>
      <c r="B76" s="7">
        <v>1307239989.6130614</v>
      </c>
      <c r="C76" s="11">
        <f t="shared" ref="C76:C80" si="32">B76-D76</f>
        <v>1171907918.0653136</v>
      </c>
      <c r="D76" s="7">
        <v>135332071.54774785</v>
      </c>
      <c r="E76" s="6">
        <v>2595340.9349918952</v>
      </c>
      <c r="F76" s="6">
        <v>1053044.2750520152</v>
      </c>
      <c r="G76" s="7">
        <f t="shared" si="29"/>
        <v>3648385.2100439104</v>
      </c>
      <c r="H76" s="6">
        <v>6644800</v>
      </c>
      <c r="I76" s="10">
        <f t="shared" si="30"/>
        <v>3.1132012624908094E-3</v>
      </c>
      <c r="J76" s="4">
        <f t="shared" si="31"/>
        <v>0.10352503949011357</v>
      </c>
    </row>
    <row r="77" spans="1:10">
      <c r="A77" t="s">
        <v>2</v>
      </c>
      <c r="B77" s="7">
        <v>761481517.88440096</v>
      </c>
      <c r="C77" s="11">
        <f t="shared" si="32"/>
        <v>716165716.53348613</v>
      </c>
      <c r="D77" s="7">
        <v>45315801.350914814</v>
      </c>
      <c r="E77" s="6">
        <v>1539863.7040220515</v>
      </c>
      <c r="F77" s="6">
        <v>1062553.2485713207</v>
      </c>
      <c r="G77" s="7">
        <f t="shared" si="29"/>
        <v>2602416.9525933722</v>
      </c>
      <c r="H77" s="6">
        <v>5921662.8799999999</v>
      </c>
      <c r="I77" s="10">
        <f t="shared" si="30"/>
        <v>3.6338195092471865E-3</v>
      </c>
      <c r="J77" s="4">
        <f t="shared" si="31"/>
        <v>5.9510047567292522E-2</v>
      </c>
    </row>
    <row r="78" spans="1:10">
      <c r="A78" t="s">
        <v>3</v>
      </c>
      <c r="B78" s="7">
        <v>2067687820.2180243</v>
      </c>
      <c r="C78" s="11">
        <f t="shared" si="32"/>
        <v>1762153046.7302461</v>
      </c>
      <c r="D78" s="7">
        <v>305534773.48777825</v>
      </c>
      <c r="E78" s="6">
        <v>1878137.6287077351</v>
      </c>
      <c r="F78" s="6">
        <v>385352.33727700287</v>
      </c>
      <c r="G78" s="7">
        <f t="shared" si="29"/>
        <v>2263489.965984738</v>
      </c>
      <c r="H78" s="6">
        <v>4033623.5666923407</v>
      </c>
      <c r="I78" s="10">
        <f t="shared" si="30"/>
        <v>1.2845024841541118E-3</v>
      </c>
      <c r="J78" s="4">
        <f t="shared" si="31"/>
        <v>0.14776639418205867</v>
      </c>
    </row>
    <row r="79" spans="1:10">
      <c r="A79" t="s">
        <v>4</v>
      </c>
      <c r="B79" s="7">
        <v>2036858540.7111387</v>
      </c>
      <c r="C79" s="11">
        <f t="shared" si="32"/>
        <v>1892068873.9665039</v>
      </c>
      <c r="D79" s="7">
        <v>144789666.74463481</v>
      </c>
      <c r="E79" s="6">
        <v>1966883.6569940317</v>
      </c>
      <c r="F79" s="6">
        <v>238141.21908340024</v>
      </c>
      <c r="G79" s="7">
        <f t="shared" si="29"/>
        <v>2205024.8760774322</v>
      </c>
      <c r="H79" s="6">
        <v>5181555</v>
      </c>
      <c r="I79" s="10">
        <f t="shared" si="30"/>
        <v>1.165404127945328E-3</v>
      </c>
      <c r="J79" s="4">
        <f t="shared" si="31"/>
        <v>7.1084792512927111E-2</v>
      </c>
    </row>
    <row r="80" spans="1:10">
      <c r="A80" t="s">
        <v>5</v>
      </c>
      <c r="B80" s="7">
        <v>2291095455.5072141</v>
      </c>
      <c r="C80" s="11">
        <f t="shared" si="32"/>
        <v>2028172173.0419276</v>
      </c>
      <c r="D80" s="7">
        <v>262923282.46528649</v>
      </c>
      <c r="E80" s="6">
        <v>1227561.110573722</v>
      </c>
      <c r="F80" s="6">
        <v>431051.60902823397</v>
      </c>
      <c r="G80" s="7">
        <f t="shared" si="29"/>
        <v>1658612.719601956</v>
      </c>
      <c r="H80" s="6">
        <v>3369466</v>
      </c>
      <c r="I80" s="10">
        <f t="shared" si="30"/>
        <v>8.1778694217774785E-4</v>
      </c>
      <c r="J80" s="4">
        <f t="shared" si="31"/>
        <v>0.11475876390627261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44A76-1193-48C2-BBD4-E44BA3DEEC37}">
  <dimension ref="A1:J8"/>
  <sheetViews>
    <sheetView zoomScale="80" zoomScaleNormal="80" workbookViewId="0">
      <selection activeCell="C2" sqref="C2"/>
    </sheetView>
  </sheetViews>
  <sheetFormatPr defaultRowHeight="14.5"/>
  <cols>
    <col min="1" max="1" width="13.453125" bestFit="1" customWidth="1"/>
    <col min="2" max="5" width="13.453125" customWidth="1"/>
    <col min="6" max="8" width="12" bestFit="1" customWidth="1"/>
    <col min="9" max="9" width="12" customWidth="1"/>
  </cols>
  <sheetData>
    <row r="1" spans="1:10">
      <c r="A1" s="21">
        <v>925</v>
      </c>
      <c r="B1" s="20" t="s">
        <v>25</v>
      </c>
      <c r="C1" s="20"/>
      <c r="D1" s="20" t="s">
        <v>24</v>
      </c>
      <c r="E1" s="20"/>
      <c r="F1" s="20" t="s">
        <v>12</v>
      </c>
      <c r="G1" s="20" t="s">
        <v>26</v>
      </c>
      <c r="H1" s="20" t="s">
        <v>10</v>
      </c>
      <c r="I1" s="20"/>
      <c r="J1" s="20" t="s">
        <v>11</v>
      </c>
    </row>
    <row r="2" spans="1:10">
      <c r="A2" s="1" t="s">
        <v>20</v>
      </c>
      <c r="B2" s="13">
        <v>2015</v>
      </c>
      <c r="C2" s="13">
        <v>2016</v>
      </c>
      <c r="D2" s="13">
        <v>2017</v>
      </c>
      <c r="E2" s="13">
        <v>2018</v>
      </c>
      <c r="F2" s="13" t="s">
        <v>7</v>
      </c>
      <c r="G2" s="13">
        <v>2020</v>
      </c>
      <c r="H2" s="13" t="s">
        <v>8</v>
      </c>
      <c r="I2" s="13">
        <v>2022</v>
      </c>
      <c r="J2" s="13" t="s">
        <v>9</v>
      </c>
    </row>
    <row r="3" spans="1:10">
      <c r="A3" s="2" t="s">
        <v>0</v>
      </c>
      <c r="B3" s="3">
        <v>2.1281731873041662E-3</v>
      </c>
      <c r="C3" s="3">
        <v>2.1804033697931445E-3</v>
      </c>
      <c r="D3" s="3">
        <v>2.0998576464076593E-3</v>
      </c>
      <c r="E3" s="3">
        <v>2.7148858894223624E-3</v>
      </c>
      <c r="F3" s="3">
        <v>2.3674173682673443E-3</v>
      </c>
      <c r="G3" s="3">
        <v>2.4376961461772982E-3</v>
      </c>
      <c r="H3" s="3">
        <v>3.9562695986457164E-3</v>
      </c>
      <c r="I3" s="3">
        <v>5.7514135333517433E-3</v>
      </c>
      <c r="J3" s="3">
        <v>9.0401079729417189E-3</v>
      </c>
    </row>
    <row r="4" spans="1:10">
      <c r="A4" s="2" t="s">
        <v>1</v>
      </c>
      <c r="B4" s="3">
        <v>2.790906978850777E-3</v>
      </c>
      <c r="C4" s="3">
        <v>2.5268044425876303E-3</v>
      </c>
      <c r="D4" s="3">
        <v>2.2667526414948827E-3</v>
      </c>
      <c r="E4" s="3">
        <v>9.248381205918337E-4</v>
      </c>
      <c r="F4" s="3">
        <v>2.3473661895669368E-3</v>
      </c>
      <c r="G4" s="3">
        <v>2.5203428176364755E-3</v>
      </c>
      <c r="H4" s="3">
        <v>2.4754973239803427E-3</v>
      </c>
      <c r="I4" s="3">
        <v>2.3393263158483371E-3</v>
      </c>
      <c r="J4" s="3">
        <v>1.9499793382892793E-3</v>
      </c>
    </row>
    <row r="5" spans="1:10">
      <c r="A5" s="2" t="s">
        <v>2</v>
      </c>
      <c r="B5" s="3">
        <v>3.4175707374009307E-3</v>
      </c>
      <c r="C5" s="3">
        <v>3.8381975565860882E-3</v>
      </c>
      <c r="D5" s="3">
        <v>3.2800397925896352E-3</v>
      </c>
      <c r="E5" s="3"/>
      <c r="F5" s="3">
        <v>4.7887446354349505E-3</v>
      </c>
      <c r="G5" s="3">
        <v>3.8631032768209239E-3</v>
      </c>
      <c r="H5" s="3">
        <v>3.7164544948436089E-3</v>
      </c>
      <c r="I5" s="3">
        <v>4.347530270637545E-3</v>
      </c>
      <c r="J5" s="3">
        <v>8.0658546952598505E-3</v>
      </c>
    </row>
    <row r="6" spans="1:10">
      <c r="A6" s="2" t="s">
        <v>3</v>
      </c>
      <c r="B6" s="3">
        <v>1.094696183752762E-3</v>
      </c>
      <c r="C6" s="3">
        <v>7.2201294429625389E-4</v>
      </c>
      <c r="D6" s="3">
        <v>8.0423016353075325E-4</v>
      </c>
      <c r="E6" s="3">
        <v>1.8828726436235517E-3</v>
      </c>
      <c r="F6" s="3">
        <v>1.1266818471528392E-3</v>
      </c>
      <c r="G6" s="3">
        <v>1.5415240146824303E-2</v>
      </c>
      <c r="H6" s="3">
        <v>1.126681919380346E-3</v>
      </c>
      <c r="I6" s="3">
        <v>2.0081052660692804E-3</v>
      </c>
      <c r="J6" s="3">
        <v>0.13071133763066245</v>
      </c>
    </row>
    <row r="7" spans="1:10">
      <c r="A7" s="2" t="s">
        <v>4</v>
      </c>
      <c r="B7" s="3">
        <v>1.0825616173166257E-3</v>
      </c>
      <c r="C7" s="3">
        <v>9.6217934854244574E-4</v>
      </c>
      <c r="D7" s="3">
        <v>1.1453043278002262E-3</v>
      </c>
      <c r="E7" s="3">
        <v>1.0111003046157313E-3</v>
      </c>
      <c r="F7" s="3">
        <v>1.1076034389363905E-3</v>
      </c>
      <c r="G7" s="3">
        <v>6.8666778233134865E-4</v>
      </c>
      <c r="H7" s="3">
        <v>9.5147134793140261E-4</v>
      </c>
      <c r="I7" s="3">
        <v>5.233230872269074E-3</v>
      </c>
      <c r="J7" s="3">
        <v>1.347176893209473E-3</v>
      </c>
    </row>
    <row r="8" spans="1:10">
      <c r="A8" s="2" t="s">
        <v>5</v>
      </c>
      <c r="B8" s="3">
        <v>7.2393872355473905E-4</v>
      </c>
      <c r="C8" s="3">
        <v>8.5713212800869428E-4</v>
      </c>
      <c r="D8" s="3">
        <v>1.4440434941237648E-3</v>
      </c>
      <c r="E8" s="3">
        <v>1.0294468457099082E-3</v>
      </c>
      <c r="F8" s="3">
        <v>2.9507686078927547E-3</v>
      </c>
      <c r="G8" s="3">
        <v>6.7140249332662866E-4</v>
      </c>
      <c r="H8" s="3">
        <v>1.2036311124932059E-3</v>
      </c>
      <c r="I8" s="3">
        <v>9.8566659206286754E-4</v>
      </c>
      <c r="J8" s="3">
        <v>2.2028573964020383E-3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1AC1A-C889-41DD-BA24-BAB0B3F5A07D}">
  <dimension ref="B1:K7"/>
  <sheetViews>
    <sheetView zoomScale="85" zoomScaleNormal="85" workbookViewId="0">
      <selection activeCell="C2" sqref="C2"/>
    </sheetView>
  </sheetViews>
  <sheetFormatPr defaultRowHeight="14.5"/>
  <sheetData>
    <row r="1" spans="2:11">
      <c r="B1" t="s">
        <v>20</v>
      </c>
      <c r="C1" s="13">
        <v>2015</v>
      </c>
      <c r="D1" s="13">
        <v>2016</v>
      </c>
      <c r="E1" s="13">
        <v>2017</v>
      </c>
      <c r="F1" s="13">
        <v>2018</v>
      </c>
      <c r="G1" s="13" t="s">
        <v>7</v>
      </c>
      <c r="H1" s="13">
        <v>2020</v>
      </c>
      <c r="I1" s="13" t="s">
        <v>8</v>
      </c>
      <c r="J1" s="13">
        <v>2022</v>
      </c>
      <c r="K1" s="13" t="s">
        <v>9</v>
      </c>
    </row>
    <row r="2" spans="2:11">
      <c r="B2" s="2" t="s">
        <v>0</v>
      </c>
      <c r="C2" s="3">
        <v>2.1281731873041662E-3</v>
      </c>
      <c r="D2" s="3">
        <v>2.1804033697931445E-3</v>
      </c>
      <c r="E2" s="3">
        <v>2.0998576464076593E-3</v>
      </c>
      <c r="F2" s="3">
        <v>2.7148858894223624E-3</v>
      </c>
      <c r="G2" s="3">
        <v>2.3674173682673443E-3</v>
      </c>
      <c r="H2" s="3">
        <v>2.4376961461772982E-3</v>
      </c>
      <c r="I2" s="3">
        <v>3.9562695986457164E-3</v>
      </c>
      <c r="J2" s="3">
        <v>5.7514135333517433E-3</v>
      </c>
      <c r="K2" s="3">
        <v>9.0401079729417189E-3</v>
      </c>
    </row>
    <row r="3" spans="2:11">
      <c r="B3" s="2" t="s">
        <v>1</v>
      </c>
      <c r="C3" s="3">
        <v>2.790906978850777E-3</v>
      </c>
      <c r="D3" s="3">
        <v>2.5268044425876303E-3</v>
      </c>
      <c r="E3" s="3">
        <v>2.2667526414948827E-3</v>
      </c>
      <c r="F3" s="3">
        <v>9.248381205918337E-4</v>
      </c>
      <c r="G3" s="3">
        <v>2.3473661895669368E-3</v>
      </c>
      <c r="H3" s="3">
        <v>2.5203428176364755E-3</v>
      </c>
      <c r="I3" s="3">
        <v>2.4754973239803427E-3</v>
      </c>
      <c r="J3" s="3">
        <v>2.3393263158483371E-3</v>
      </c>
      <c r="K3" s="3">
        <v>1.9499793382892793E-3</v>
      </c>
    </row>
    <row r="4" spans="2:11">
      <c r="B4" s="2" t="s">
        <v>2</v>
      </c>
      <c r="C4" s="3">
        <v>3.4175707374009307E-3</v>
      </c>
      <c r="D4" s="3">
        <v>3.8381975565860882E-3</v>
      </c>
      <c r="E4" s="3">
        <v>3.2800397925896352E-3</v>
      </c>
      <c r="F4" s="3"/>
      <c r="G4" s="3">
        <v>4.7887446354349505E-3</v>
      </c>
      <c r="H4" s="3">
        <v>3.8631032768209239E-3</v>
      </c>
      <c r="I4" s="3">
        <v>3.7164544948436089E-3</v>
      </c>
      <c r="J4" s="3">
        <v>4.347530270637545E-3</v>
      </c>
      <c r="K4" s="3">
        <v>8.0658546952598505E-3</v>
      </c>
    </row>
    <row r="5" spans="2:11">
      <c r="B5" s="2" t="s">
        <v>3</v>
      </c>
      <c r="C5" s="3">
        <v>1.094696183752762E-3</v>
      </c>
      <c r="D5" s="3">
        <v>7.2201294429625389E-4</v>
      </c>
      <c r="E5" s="3">
        <v>8.0423016353075325E-4</v>
      </c>
      <c r="F5" s="3">
        <v>1.8828726436235517E-3</v>
      </c>
      <c r="G5" s="3">
        <v>1.1266818471528392E-3</v>
      </c>
      <c r="H5" s="3">
        <v>1.5415240146824303E-2</v>
      </c>
      <c r="I5" s="3">
        <v>1.126681919380346E-3</v>
      </c>
      <c r="J5" s="3">
        <v>2.0081052660692804E-3</v>
      </c>
      <c r="K5" s="3">
        <v>0.13071133763066245</v>
      </c>
    </row>
    <row r="6" spans="2:11">
      <c r="B6" s="2" t="s">
        <v>4</v>
      </c>
      <c r="C6" s="3">
        <v>1.0825616173166257E-3</v>
      </c>
      <c r="D6" s="3">
        <v>9.6217934854244574E-4</v>
      </c>
      <c r="E6" s="3">
        <v>1.1453043278002262E-3</v>
      </c>
      <c r="F6" s="3">
        <v>1.0111003046157313E-3</v>
      </c>
      <c r="G6" s="3">
        <v>1.1076034389363905E-3</v>
      </c>
      <c r="H6" s="3">
        <v>6.8666778233134865E-4</v>
      </c>
      <c r="I6" s="3">
        <v>9.5147134793140261E-4</v>
      </c>
      <c r="J6" s="3">
        <v>5.233230872269074E-3</v>
      </c>
      <c r="K6" s="3">
        <v>1.347176893209473E-3</v>
      </c>
    </row>
    <row r="7" spans="2:11">
      <c r="B7" s="2" t="s">
        <v>5</v>
      </c>
      <c r="C7" s="3">
        <v>7.2393872355473905E-4</v>
      </c>
      <c r="D7" s="3">
        <v>8.5713212800869428E-4</v>
      </c>
      <c r="E7" s="3">
        <v>1.4440434941237648E-3</v>
      </c>
      <c r="F7" s="3">
        <v>1.0294468457099082E-3</v>
      </c>
      <c r="G7" s="3">
        <v>2.9507686078927547E-3</v>
      </c>
      <c r="H7" s="3">
        <v>6.7140249332662866E-4</v>
      </c>
      <c r="I7" s="3">
        <v>1.2036311124932059E-3</v>
      </c>
      <c r="J7" s="3">
        <v>9.8566659206286754E-4</v>
      </c>
      <c r="K7" s="3">
        <v>2.2028573964020383E-3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4CD11-802C-416F-AAD5-B12F39F17635}">
  <dimension ref="A1:J8"/>
  <sheetViews>
    <sheetView topLeftCell="A2" workbookViewId="0">
      <selection activeCell="C2" sqref="C2"/>
    </sheetView>
  </sheetViews>
  <sheetFormatPr defaultRowHeight="14.5"/>
  <cols>
    <col min="1" max="1" width="12.81640625" customWidth="1"/>
  </cols>
  <sheetData>
    <row r="1" spans="1:10">
      <c r="A1" s="21" t="s">
        <v>31</v>
      </c>
      <c r="B1" s="20" t="s">
        <v>25</v>
      </c>
      <c r="C1" s="20"/>
      <c r="D1" s="20" t="s">
        <v>24</v>
      </c>
      <c r="E1" s="20"/>
      <c r="F1" s="20" t="s">
        <v>12</v>
      </c>
      <c r="G1" s="20" t="s">
        <v>26</v>
      </c>
      <c r="H1" s="20" t="s">
        <v>10</v>
      </c>
      <c r="I1" s="20"/>
      <c r="J1" s="20" t="s">
        <v>11</v>
      </c>
    </row>
    <row r="2" spans="1:10">
      <c r="A2" t="s">
        <v>20</v>
      </c>
      <c r="B2" s="13">
        <v>2015</v>
      </c>
      <c r="C2" s="13">
        <v>2016</v>
      </c>
      <c r="D2" s="13">
        <v>2017</v>
      </c>
      <c r="E2" s="13">
        <v>2018</v>
      </c>
      <c r="F2" s="13" t="s">
        <v>7</v>
      </c>
      <c r="G2" s="13">
        <v>2020</v>
      </c>
      <c r="H2" s="13" t="s">
        <v>8</v>
      </c>
      <c r="I2" s="13">
        <v>2022</v>
      </c>
      <c r="J2" s="13" t="s">
        <v>9</v>
      </c>
    </row>
    <row r="3" spans="1:10">
      <c r="A3" s="2" t="s">
        <v>0</v>
      </c>
      <c r="B3" s="3">
        <v>0.11942941059931178</v>
      </c>
      <c r="C3" s="3">
        <v>0.13250843270107029</v>
      </c>
      <c r="D3" s="3">
        <v>0.12044243924488039</v>
      </c>
      <c r="E3" s="3">
        <v>0.12179980727397674</v>
      </c>
      <c r="F3" s="3">
        <v>0.11929946329621437</v>
      </c>
      <c r="G3" s="3">
        <v>0.13051994475108503</v>
      </c>
      <c r="H3" s="3">
        <v>0.13103220210692704</v>
      </c>
      <c r="I3" s="3">
        <v>5.958235256414561E-2</v>
      </c>
      <c r="J3" s="4">
        <v>0.20316491348755861</v>
      </c>
    </row>
    <row r="4" spans="1:10">
      <c r="A4" s="2" t="s">
        <v>1</v>
      </c>
      <c r="B4" s="3">
        <v>0.10352503949011357</v>
      </c>
      <c r="C4" s="3">
        <v>0.10197240072346753</v>
      </c>
      <c r="D4" s="3">
        <v>8.9176832306968892E-2</v>
      </c>
      <c r="E4" s="3">
        <v>3.636552925118048E-2</v>
      </c>
      <c r="F4" s="3">
        <v>9.5032977800156265E-2</v>
      </c>
      <c r="G4" s="3">
        <v>9.5032520314203353E-2</v>
      </c>
      <c r="H4" s="3">
        <v>8.6440409622590364E-2</v>
      </c>
      <c r="I4" s="3">
        <v>8.3650414896735165E-2</v>
      </c>
      <c r="J4" s="4">
        <v>0.11501070173145271</v>
      </c>
    </row>
    <row r="5" spans="1:10">
      <c r="A5" s="2" t="s">
        <v>2</v>
      </c>
      <c r="B5" s="3">
        <v>5.9510047567292522E-2</v>
      </c>
      <c r="C5" s="3">
        <v>7.0705076249816604E-2</v>
      </c>
      <c r="D5" s="3">
        <v>7.7471957695847138E-2</v>
      </c>
      <c r="E5" s="3"/>
      <c r="F5" s="3">
        <v>7.1888588178226562E-2</v>
      </c>
      <c r="G5" s="3">
        <v>6.796313049860761E-2</v>
      </c>
      <c r="H5" s="3">
        <v>0.11970532148651485</v>
      </c>
      <c r="I5" s="3">
        <v>6.8508660585425304E-2</v>
      </c>
      <c r="J5" s="4">
        <v>0.17485650547436027</v>
      </c>
    </row>
    <row r="6" spans="1:10">
      <c r="A6" s="2" t="s">
        <v>3</v>
      </c>
      <c r="B6" s="3">
        <v>0.14776639418205867</v>
      </c>
      <c r="C6" s="3">
        <v>0.15369908265553875</v>
      </c>
      <c r="D6" s="3">
        <v>0.13909388492791697</v>
      </c>
      <c r="E6" s="3">
        <v>0.13092687232839167</v>
      </c>
      <c r="F6" s="3">
        <v>0.13088219626054962</v>
      </c>
      <c r="G6" s="3">
        <v>0.14362209603599477</v>
      </c>
      <c r="H6" s="3">
        <v>0.1330363890460925</v>
      </c>
      <c r="I6" s="3">
        <v>8.8188647275548135E-2</v>
      </c>
      <c r="J6" s="4">
        <v>0.14381687064153315</v>
      </c>
    </row>
    <row r="7" spans="1:10">
      <c r="A7" s="2" t="s">
        <v>4</v>
      </c>
      <c r="B7" s="3">
        <v>7.1084792512927111E-2</v>
      </c>
      <c r="C7" s="3">
        <v>8.2270342920414796E-2</v>
      </c>
      <c r="D7" s="3">
        <v>7.9560966665700172E-2</v>
      </c>
      <c r="E7" s="3">
        <v>8.3455474399503349E-2</v>
      </c>
      <c r="F7" s="3">
        <v>8.5893364334078681E-2</v>
      </c>
      <c r="G7" s="3">
        <v>7.214013387342022E-2</v>
      </c>
      <c r="H7" s="3">
        <v>8.818609676026555E-2</v>
      </c>
      <c r="I7" s="3">
        <v>9.1095156756892864E-2</v>
      </c>
      <c r="J7" s="4">
        <v>0.14360644938965125</v>
      </c>
    </row>
    <row r="8" spans="1:10">
      <c r="A8" s="2" t="s">
        <v>5</v>
      </c>
      <c r="B8" s="3">
        <v>0.11475876390627261</v>
      </c>
      <c r="C8" s="3">
        <v>0.12182145413064788</v>
      </c>
      <c r="D8" s="3">
        <v>0.1245576352115611</v>
      </c>
      <c r="E8" s="3">
        <v>0.11708976403069658</v>
      </c>
      <c r="F8" s="3">
        <v>0.124546158349533</v>
      </c>
      <c r="G8" s="3">
        <v>0.12445650254121306</v>
      </c>
      <c r="H8" s="3">
        <v>0.11324526576093256</v>
      </c>
      <c r="I8" s="3">
        <v>0.12057482475865799</v>
      </c>
      <c r="J8" s="4">
        <v>0.19019379003194886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D4463-6F15-40AF-B640-A91246AC4B16}">
  <dimension ref="A1:J8"/>
  <sheetViews>
    <sheetView topLeftCell="A2" zoomScale="70" zoomScaleNormal="70" workbookViewId="0">
      <selection activeCell="C2" sqref="C2"/>
    </sheetView>
  </sheetViews>
  <sheetFormatPr defaultRowHeight="14.5"/>
  <sheetData>
    <row r="1" spans="1:10">
      <c r="A1" s="21" t="s">
        <v>31</v>
      </c>
      <c r="B1" s="20" t="s">
        <v>25</v>
      </c>
      <c r="C1" s="20"/>
      <c r="D1" s="20" t="s">
        <v>24</v>
      </c>
      <c r="E1" s="20"/>
      <c r="F1" s="20" t="s">
        <v>12</v>
      </c>
      <c r="G1" s="20" t="s">
        <v>26</v>
      </c>
      <c r="H1" s="20" t="s">
        <v>10</v>
      </c>
      <c r="I1" s="20"/>
      <c r="J1" s="20" t="s">
        <v>11</v>
      </c>
    </row>
    <row r="2" spans="1:10">
      <c r="A2" t="s">
        <v>20</v>
      </c>
      <c r="B2" s="13">
        <v>2015</v>
      </c>
      <c r="C2" s="13">
        <v>2016</v>
      </c>
      <c r="D2" s="13">
        <v>2017</v>
      </c>
      <c r="E2" s="13">
        <v>2018</v>
      </c>
      <c r="F2" s="13" t="s">
        <v>7</v>
      </c>
      <c r="G2" s="13">
        <v>2020</v>
      </c>
      <c r="H2" s="13" t="s">
        <v>8</v>
      </c>
      <c r="I2" s="13">
        <v>2022</v>
      </c>
      <c r="J2" s="13" t="s">
        <v>9</v>
      </c>
    </row>
    <row r="3" spans="1:10">
      <c r="A3" s="2" t="s">
        <v>0</v>
      </c>
      <c r="B3" s="22">
        <v>0.11942941059931178</v>
      </c>
      <c r="C3" s="22">
        <v>0.13250843270107029</v>
      </c>
      <c r="D3" s="22">
        <v>0.12044243924488039</v>
      </c>
      <c r="E3" s="22">
        <v>0.12179980727397674</v>
      </c>
      <c r="F3" s="22">
        <v>0.11929946329621437</v>
      </c>
      <c r="G3" s="22">
        <v>0.13051994475108503</v>
      </c>
      <c r="H3" s="22">
        <v>0.13103220210692704</v>
      </c>
      <c r="I3" s="22">
        <v>5.958235256414561E-2</v>
      </c>
      <c r="J3" s="4">
        <v>0.20316491348755861</v>
      </c>
    </row>
    <row r="4" spans="1:10">
      <c r="A4" s="2" t="s">
        <v>1</v>
      </c>
      <c r="B4" s="22">
        <v>0.10352503949011357</v>
      </c>
      <c r="C4" s="22">
        <v>0.10197240072346753</v>
      </c>
      <c r="D4" s="22">
        <v>8.9176832306968892E-2</v>
      </c>
      <c r="E4" s="22">
        <v>3.636552925118048E-2</v>
      </c>
      <c r="F4" s="22">
        <v>9.5032977800156265E-2</v>
      </c>
      <c r="G4" s="22">
        <v>9.5032520314203353E-2</v>
      </c>
      <c r="H4" s="22">
        <v>8.6440409622590364E-2</v>
      </c>
      <c r="I4" s="22">
        <v>8.3650414896735165E-2</v>
      </c>
      <c r="J4" s="4">
        <v>0.11501070173145271</v>
      </c>
    </row>
    <row r="5" spans="1:10">
      <c r="A5" s="2" t="s">
        <v>2</v>
      </c>
      <c r="B5" s="22">
        <v>5.9510047567292522E-2</v>
      </c>
      <c r="C5" s="22">
        <v>7.0705076249816604E-2</v>
      </c>
      <c r="D5" s="22">
        <v>7.7471957695847138E-2</v>
      </c>
      <c r="E5" s="22"/>
      <c r="F5" s="22">
        <v>7.1888588178226562E-2</v>
      </c>
      <c r="G5" s="22">
        <v>6.796313049860761E-2</v>
      </c>
      <c r="H5" s="22">
        <v>0.11970532148651485</v>
      </c>
      <c r="I5" s="22">
        <v>6.8508660585425304E-2</v>
      </c>
      <c r="J5" s="4">
        <v>0.17485650547436027</v>
      </c>
    </row>
    <row r="6" spans="1:10">
      <c r="A6" s="2" t="s">
        <v>3</v>
      </c>
      <c r="B6" s="22">
        <v>0.14776639418205867</v>
      </c>
      <c r="C6" s="22">
        <v>0.15369908265553875</v>
      </c>
      <c r="D6" s="22">
        <v>0.13909388492791697</v>
      </c>
      <c r="E6" s="22">
        <v>0.13092687232839167</v>
      </c>
      <c r="F6" s="22">
        <v>0.13088219626054962</v>
      </c>
      <c r="G6" s="22">
        <v>0.14362209603599477</v>
      </c>
      <c r="H6" s="22">
        <v>0.1330363890460925</v>
      </c>
      <c r="I6" s="22">
        <v>8.8188647275548135E-2</v>
      </c>
      <c r="J6" s="4">
        <v>0.14381687064153315</v>
      </c>
    </row>
    <row r="7" spans="1:10">
      <c r="A7" s="2" t="s">
        <v>4</v>
      </c>
      <c r="B7" s="22">
        <v>7.1084792512927111E-2</v>
      </c>
      <c r="C7" s="22">
        <v>8.2270342920414796E-2</v>
      </c>
      <c r="D7" s="22">
        <v>7.9560966665700172E-2</v>
      </c>
      <c r="E7" s="22">
        <v>8.3455474399503349E-2</v>
      </c>
      <c r="F7" s="22">
        <v>8.5893364334078681E-2</v>
      </c>
      <c r="G7" s="22">
        <v>7.214013387342022E-2</v>
      </c>
      <c r="H7" s="22">
        <v>8.818609676026555E-2</v>
      </c>
      <c r="I7" s="22">
        <v>9.1095156756892864E-2</v>
      </c>
      <c r="J7" s="4">
        <v>0.14360644938965125</v>
      </c>
    </row>
    <row r="8" spans="1:10">
      <c r="A8" s="2" t="s">
        <v>5</v>
      </c>
      <c r="B8" s="22">
        <v>0.11475876390627261</v>
      </c>
      <c r="C8" s="22">
        <v>0.12182145413064788</v>
      </c>
      <c r="D8" s="22">
        <v>0.1245576352115611</v>
      </c>
      <c r="E8" s="22">
        <v>0.11708976403069658</v>
      </c>
      <c r="F8" s="22">
        <v>0.124546158349533</v>
      </c>
      <c r="G8" s="22">
        <v>0.12445650254121306</v>
      </c>
      <c r="H8" s="22">
        <v>0.11324526576093256</v>
      </c>
      <c r="I8" s="22">
        <v>0.12057482475865799</v>
      </c>
      <c r="J8" s="4">
        <v>0.19019379003194886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6E24FC16C59A4B9B2D927B94657A16" ma:contentTypeVersion="10" ma:contentTypeDescription="Create a new document." ma:contentTypeScope="" ma:versionID="6c3d5222f98e485cf4d69c77902daf13">
  <xsd:schema xmlns:xsd="http://www.w3.org/2001/XMLSchema" xmlns:xs="http://www.w3.org/2001/XMLSchema" xmlns:p="http://schemas.microsoft.com/office/2006/metadata/properties" xmlns:ns2="94d0a5ce-4b4c-4969-81bc-bcc4fc289eff" targetNamespace="http://schemas.microsoft.com/office/2006/metadata/properties" ma:root="true" ma:fieldsID="4bb3f15a41597416952a669f3b15107d" ns2:_="">
    <xsd:import namespace="94d0a5ce-4b4c-4969-81bc-bcc4fc289ef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0a5ce-4b4c-4969-81bc-bcc4fc289e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17E23-65C1-45DF-8A38-CE1CE58A1A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ABC2FF4-06B6-44C7-9731-7C8CF3188C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3432C3-AB98-4BFA-8CAE-0C87C6C90D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d0a5ce-4b4c-4969-81bc-bcc4fc289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925% OG</vt:lpstr>
      <vt:lpstr>925% MDE (2)</vt:lpstr>
      <vt:lpstr>925% Chart</vt:lpstr>
      <vt:lpstr>Pivot</vt:lpstr>
      <vt:lpstr>Trans Data</vt:lpstr>
      <vt:lpstr>Data Calc</vt:lpstr>
      <vt:lpstr>925 Visual</vt:lpstr>
      <vt:lpstr>IOU 925</vt:lpstr>
      <vt:lpstr>Transmission Visual</vt:lpstr>
      <vt:lpstr>IOU Transmission</vt:lpstr>
    </vt:vector>
  </TitlesOfParts>
  <Company>Bonneville Power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Razhap Kyzy,Aidana (BPA) - PSR-6</dc:creator>
  <cp:lastModifiedBy>Rhoads,Abigail M (BPA) - NKD-7</cp:lastModifiedBy>
  <dcterms:created xsi:type="dcterms:W3CDTF">2025-10-01T21:47:08Z</dcterms:created>
  <dcterms:modified xsi:type="dcterms:W3CDTF">2026-09-10T18:57:46Z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0x010100BD6E24FC16C59A4B9B2D927B94657A16</vt:lpwstr>
  </property>
</Properties>
</file>