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5440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<sst xmlns="http://schemas.openxmlformats.org/spreadsheetml/2006/main" count="102" uniqueCount="62">
  <si>
    <t>Table 2</t>
  </si>
  <si>
    <t>BPA Segmented Investment, through Sept. 30, 2017</t>
  </si>
  <si>
    <t>($000)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</si>
  <si>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</si>
  <si>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</si>
  <si>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</si>
  <si>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</si>
  <si>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</si>
  <si>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</si>
  <si>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</si>
  <si>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</si>
  <si>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</si>
  <si>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Generation </t>
    </r>
    <r>
      <rPr>
        <b/>
        <u val="single"/>
        <sz val="12"/>
        <rFont val="Times New Roman"/>
        <family val="1"/>
      </rPr>
      <t>Integration</t>
    </r>
  </si>
  <si>
    <t>Network</t>
  </si>
  <si>
    <r>
      <t xml:space="preserve">Southern </t>
    </r>
    <r>
      <rPr>
        <b/>
        <u val="single"/>
        <sz val="12"/>
        <rFont val="Times New Roman"/>
        <family val="1"/>
      </rPr>
      <t>Intertie</t>
    </r>
  </si>
  <si>
    <r>
      <t xml:space="preserve">Eastern </t>
    </r>
    <r>
      <rPr>
        <b/>
        <u val="single"/>
        <sz val="12"/>
        <rFont val="Times New Roman"/>
        <family val="1"/>
      </rPr>
      <t>Intertie</t>
    </r>
  </si>
  <si>
    <r>
      <t xml:space="preserve">Utility </t>
    </r>
    <r>
      <rPr>
        <b/>
        <u val="single"/>
        <sz val="12"/>
        <rFont val="Times New Roman"/>
        <family val="1"/>
      </rPr>
      <t>Delivery</t>
    </r>
  </si>
  <si>
    <t>DSI Delivery</t>
  </si>
  <si>
    <r>
      <t xml:space="preserve">Segmented </t>
    </r>
    <r>
      <rPr>
        <b/>
        <u val="single"/>
        <sz val="12"/>
        <rFont val="Times New Roman"/>
        <family val="1"/>
      </rPr>
      <t>Total</t>
    </r>
  </si>
  <si>
    <t>Un-segmented</t>
  </si>
  <si>
    <t>Stations</t>
  </si>
  <si>
    <t>Other Facilities</t>
  </si>
  <si>
    <t>Emergency Stock</t>
  </si>
  <si>
    <t>Unseg.Allocation</t>
  </si>
  <si>
    <t>Subtotal</t>
  </si>
  <si>
    <t>FERC Account Summary</t>
  </si>
  <si>
    <t>Account 352</t>
  </si>
  <si>
    <t>Account 353</t>
  </si>
  <si>
    <t>Account 354</t>
  </si>
  <si>
    <t>Account 355</t>
  </si>
  <si>
    <t>Account 356</t>
  </si>
  <si>
    <t>Account 358</t>
  </si>
  <si>
    <t>Account 359</t>
  </si>
  <si>
    <t>Account 390</t>
  </si>
  <si>
    <t>Account 391</t>
  </si>
  <si>
    <t>Leased (no account)</t>
  </si>
  <si>
    <t>Substation total</t>
  </si>
  <si>
    <t>check</t>
  </si>
  <si>
    <t>Lines</t>
  </si>
  <si>
    <t>Line total</t>
  </si>
  <si>
    <t>Intangibles (Account 303)</t>
  </si>
  <si>
    <t>Check</t>
  </si>
  <si>
    <t>Lines &amp; Subs Total</t>
  </si>
  <si>
    <t>% of Segmented Total</t>
  </si>
  <si>
    <t>Depreciable Land (Account 350)</t>
  </si>
  <si>
    <t>Substations</t>
  </si>
  <si>
    <t>Other</t>
  </si>
  <si>
    <r>
      <t xml:space="preserve">Ancillary </t>
    </r>
    <r>
      <rPr>
        <b/>
        <u val="single"/>
        <sz val="12"/>
        <rFont val="Times New Roman"/>
        <family val="1"/>
      </rPr>
      <t>Services</t>
    </r>
  </si>
  <si>
    <t>General Plant</t>
  </si>
  <si>
    <t>Control</t>
  </si>
  <si>
    <t>Communications</t>
  </si>
  <si>
    <t>Account 353  (Ancillary service is control equipment only)</t>
  </si>
  <si>
    <t>Account 391  (Ancillary service is control equipment only)</t>
  </si>
  <si>
    <t>Account 392</t>
  </si>
  <si>
    <t>Account 393</t>
  </si>
  <si>
    <t>Account 394</t>
  </si>
  <si>
    <t>Account 395</t>
  </si>
  <si>
    <t>Account 396</t>
  </si>
  <si>
    <t>Account 397  (Ancillary service is control equipment only)</t>
  </si>
  <si>
    <t>Account 398</t>
  </si>
  <si>
    <t>Other total</t>
  </si>
  <si>
    <t>Segmented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</si>
</sst>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_);\(#,##0,\);\-"/>
    <numFmt numFmtId="165" formatCode="0.0%"/>
    <numFmt numFmtId="166" formatCode="#,##0_);[Red]\(#,##0\);\-"/>
    <numFmt numFmtId="167" formatCode="#,##0,_);\(#,##0,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indent="1"/>
    </xf>
    <xf numFmtId="164" fontId="3" fillId="2" borderId="0" xfId="0" applyNumberFormat="1" applyFont="1" applyFill="1" applyBorder="1"/>
    <xf numFmtId="165" fontId="2" fillId="2" borderId="0" xfId="0" applyNumberFormat="1" applyFont="1" applyFill="1"/>
    <xf numFmtId="0" fontId="3" fillId="2" borderId="0" xfId="0" applyFont="1" applyFill="1" applyAlignment="1">
      <alignment horizontal="left"/>
    </xf>
    <xf numFmtId="164" fontId="7" fillId="3" borderId="0" xfId="0" applyNumberFormat="1" applyFont="1" applyFill="1"/>
    <xf numFmtId="164" fontId="3" fillId="2" borderId="0" xfId="0" applyNumberFormat="1" applyFont="1" applyFill="1"/>
    <xf numFmtId="0" fontId="5" fillId="2" borderId="0" xfId="0" applyFont="1" applyFill="1" applyAlignment="1">
      <alignment horizontal="left" indent="1"/>
    </xf>
    <xf numFmtId="164" fontId="5" fillId="2" borderId="0" xfId="0" applyNumberFormat="1" applyFont="1" applyFill="1"/>
    <xf numFmtId="164" fontId="5" fillId="0" borderId="0" xfId="0" applyNumberFormat="1" applyFont="1" applyFill="1"/>
    <xf numFmtId="0" fontId="5" fillId="2" borderId="0" xfId="0" applyFont="1" applyFill="1" applyAlignment="1">
      <alignment horizontal="left" indent="2"/>
    </xf>
    <xf numFmtId="164" fontId="3" fillId="2" borderId="1" xfId="0" applyNumberFormat="1" applyFont="1" applyFill="1" applyBorder="1"/>
    <xf numFmtId="0" fontId="5" fillId="2" borderId="0" xfId="0" applyFont="1" applyFill="1" applyAlignment="1">
      <alignment horizontal="left"/>
    </xf>
    <xf numFmtId="9" fontId="3" fillId="2" borderId="0" xfId="15" applyFont="1" applyFill="1" applyBorder="1"/>
    <xf numFmtId="164" fontId="7" fillId="3" borderId="0" xfId="0" applyNumberFormat="1" applyFont="1" applyFill="1" applyBorder="1"/>
    <xf numFmtId="164" fontId="2" fillId="0" borderId="0" xfId="0" applyNumberFormat="1" applyFont="1"/>
    <xf numFmtId="164" fontId="5" fillId="2" borderId="0" xfId="0" applyNumberFormat="1" applyFont="1" applyFill="1" applyBorder="1"/>
    <xf numFmtId="0" fontId="3" fillId="2" borderId="0" xfId="0" applyFont="1" applyFill="1"/>
    <xf numFmtId="165" fontId="5" fillId="2" borderId="0" xfId="0" applyNumberFormat="1" applyFont="1" applyFill="1"/>
    <xf numFmtId="166" fontId="4" fillId="2" borderId="0" xfId="0" applyNumberFormat="1" applyFont="1" applyFill="1"/>
    <xf numFmtId="0" fontId="3" fillId="2" borderId="0" xfId="0" applyFont="1" applyFill="1" applyAlignment="1">
      <alignment horizontal="center" wrapText="1"/>
    </xf>
    <xf numFmtId="167" fontId="5" fillId="2" borderId="0" xfId="0" applyNumberFormat="1" applyFont="1" applyFill="1" applyBorder="1"/>
    <xf numFmtId="164" fontId="5" fillId="4" borderId="0" xfId="0" applyNumberFormat="1" applyFont="1" applyFill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portal.bud.bpa.gov\sites\RateCase\BP-20\Transmission\Segmentation\Initial%20Proposal\BP-20%20Initial%20Proposal%20Transmission%20Segmentation%20Document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- Summary"/>
      <sheetName val="TI - Chart"/>
      <sheetName val="T2 - Investment"/>
      <sheetName val="T3.1 - Future Plant"/>
      <sheetName val="T3.2 - Future PIS "/>
      <sheetName val="T4.1 - OperMaint"/>
      <sheetName val="T4.2 - O&amp;M by Category"/>
      <sheetName val="T4.3 - O&amp;M Detail"/>
      <sheetName val="T5 - COE_BOR"/>
      <sheetName val="Appendix A - Detail"/>
      <sheetName val="Appendix B - Multi"/>
      <sheetName val="Sheet1"/>
    </sheetNames>
    <sheetDataSet>
      <sheetData sheetId="0">
        <row r="6">
          <cell r="J6">
            <v>7622863.066271962</v>
          </cell>
        </row>
        <row r="11">
          <cell r="D11">
            <v>12897192.32</v>
          </cell>
        </row>
        <row r="12">
          <cell r="D12">
            <v>9558538.92</v>
          </cell>
        </row>
        <row r="14">
          <cell r="F14">
            <v>942774.54</v>
          </cell>
          <cell r="G14">
            <v>48117408.06700002</v>
          </cell>
        </row>
        <row r="35">
          <cell r="F35">
            <v>511170326.8410008</v>
          </cell>
        </row>
        <row r="38">
          <cell r="F38">
            <v>579916784.2059996</v>
          </cell>
          <cell r="G38">
            <v>64985057.55200001</v>
          </cell>
        </row>
        <row r="39">
          <cell r="G39">
            <v>147615991.19</v>
          </cell>
        </row>
      </sheetData>
      <sheetData sheetId="1" refreshError="1"/>
      <sheetData sheetId="2"/>
      <sheetData sheetId="3"/>
      <sheetData sheetId="4"/>
      <sheetData sheetId="5">
        <row r="17">
          <cell r="J17">
            <v>122295669.23543313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workbookViewId="0" topLeftCell="A22">
      <selection activeCell="J26" sqref="J26:K26"/>
    </sheetView>
  </sheetViews>
  <sheetFormatPr defaultColWidth="9.140625" defaultRowHeight="15"/>
  <cols>
    <col min="1" max="1" width="3.57421875" style="3" customWidth="1"/>
    <col min="2" max="2" width="3.8515625" style="31" customWidth="1"/>
    <col min="3" max="3" width="35.57421875" style="3" customWidth="1"/>
    <col min="4" max="11" width="14.7109375" style="3" customWidth="1"/>
    <col min="12" max="12" width="3.8515625" style="3" customWidth="1"/>
    <col min="13" max="13" width="9.140625" style="3" customWidth="1"/>
    <col min="14" max="14" width="9.57421875" style="3" bestFit="1" customWidth="1"/>
    <col min="15" max="16384" width="9.140625" style="3" customWidth="1"/>
  </cols>
  <sheetData>
    <row r="1" spans="1:12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32" t="s">
        <v>0</v>
      </c>
      <c r="D2" s="32"/>
      <c r="E2" s="32"/>
      <c r="F2" s="32"/>
      <c r="G2" s="32"/>
      <c r="H2" s="32"/>
      <c r="I2" s="32"/>
      <c r="J2" s="32"/>
      <c r="K2" s="32"/>
      <c r="L2" s="1"/>
    </row>
    <row r="3" spans="1:12" ht="15.75">
      <c r="A3" s="1"/>
      <c r="B3" s="1"/>
      <c r="C3" s="32" t="s">
        <v>1</v>
      </c>
      <c r="D3" s="32"/>
      <c r="E3" s="32"/>
      <c r="F3" s="32"/>
      <c r="G3" s="32"/>
      <c r="H3" s="32"/>
      <c r="I3" s="32"/>
      <c r="J3" s="32"/>
      <c r="K3" s="32"/>
      <c r="L3" s="1"/>
    </row>
    <row r="4" spans="1:12" ht="15.75">
      <c r="A4" s="1"/>
      <c r="B4" s="1"/>
      <c r="C4" s="33" t="s">
        <v>2</v>
      </c>
      <c r="D4" s="32"/>
      <c r="E4" s="32"/>
      <c r="F4" s="32"/>
      <c r="G4" s="32"/>
      <c r="H4" s="32"/>
      <c r="I4" s="32"/>
      <c r="J4" s="32"/>
      <c r="K4" s="32"/>
      <c r="L4" s="1"/>
    </row>
    <row r="5" spans="1:12" ht="18" customHeight="1">
      <c r="A5" s="1"/>
      <c r="B5" s="2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1"/>
    </row>
    <row r="6" spans="1:12" ht="31.5">
      <c r="A6" s="1"/>
      <c r="B6" s="2"/>
      <c r="C6" s="5"/>
      <c r="D6" s="6" t="s">
        <v>12</v>
      </c>
      <c r="E6" s="7" t="s">
        <v>13</v>
      </c>
      <c r="F6" s="6" t="s">
        <v>14</v>
      </c>
      <c r="G6" s="6" t="s">
        <v>15</v>
      </c>
      <c r="H6" s="6" t="s">
        <v>16</v>
      </c>
      <c r="I6" s="7" t="s">
        <v>17</v>
      </c>
      <c r="J6" s="6" t="s">
        <v>18</v>
      </c>
      <c r="K6" s="7" t="s">
        <v>19</v>
      </c>
      <c r="L6" s="8"/>
    </row>
    <row r="7" spans="1:12" ht="7.5" customHeight="1">
      <c r="A7" s="1"/>
      <c r="B7" s="4"/>
      <c r="C7" s="9"/>
      <c r="D7" s="10"/>
      <c r="E7" s="10"/>
      <c r="F7" s="10"/>
      <c r="G7" s="10"/>
      <c r="H7" s="10"/>
      <c r="I7" s="10"/>
      <c r="J7" s="10"/>
      <c r="K7" s="10"/>
      <c r="L7" s="11"/>
    </row>
    <row r="8" spans="1:12" ht="15.75">
      <c r="A8" s="1"/>
      <c r="B8" s="4">
        <v>1</v>
      </c>
      <c r="C8" s="12" t="s">
        <v>20</v>
      </c>
      <c r="D8" s="13">
        <v>96892722.27101126</v>
      </c>
      <c r="E8" s="13">
        <v>3148411227.6951356</v>
      </c>
      <c r="F8" s="13">
        <v>773903560.6205019</v>
      </c>
      <c r="G8" s="13">
        <v>27490430.679556463</v>
      </c>
      <c r="H8" s="13">
        <v>14159899.403671235</v>
      </c>
      <c r="I8" s="13">
        <v>8262414.999089181</v>
      </c>
      <c r="J8" s="14">
        <f>SUM(D8:I8)</f>
        <v>4069120255.668966</v>
      </c>
      <c r="K8" s="13">
        <v>21609563.196035832</v>
      </c>
      <c r="L8" s="11"/>
    </row>
    <row r="9" spans="1:12" ht="13.5" customHeight="1">
      <c r="A9" s="1"/>
      <c r="B9" s="4">
        <v>2</v>
      </c>
      <c r="C9" s="15" t="s">
        <v>21</v>
      </c>
      <c r="D9" s="16"/>
      <c r="E9" s="16"/>
      <c r="F9" s="16"/>
      <c r="G9" s="16"/>
      <c r="H9" s="16"/>
      <c r="I9" s="16"/>
      <c r="J9" s="14"/>
      <c r="K9" s="13">
        <v>122596379.63199998</v>
      </c>
      <c r="L9" s="11"/>
    </row>
    <row r="10" spans="1:12" ht="13.5" customHeight="1">
      <c r="A10" s="1"/>
      <c r="B10" s="4">
        <v>3</v>
      </c>
      <c r="C10" s="15" t="s">
        <v>22</v>
      </c>
      <c r="D10" s="16"/>
      <c r="E10" s="16"/>
      <c r="F10" s="16"/>
      <c r="G10" s="16"/>
      <c r="H10" s="16"/>
      <c r="I10" s="16"/>
      <c r="J10" s="14"/>
      <c r="K10" s="17">
        <f>'[1]T1 - Summary'!D11</f>
        <v>12897192.32</v>
      </c>
      <c r="L10" s="11"/>
    </row>
    <row r="11" spans="1:12" ht="13.5" customHeight="1">
      <c r="A11" s="1"/>
      <c r="B11" s="4">
        <v>4</v>
      </c>
      <c r="C11" s="18" t="s">
        <v>23</v>
      </c>
      <c r="D11" s="16">
        <f aca="true" t="shared" si="0" ref="D11:I11">-$K11*D8/$J8</f>
        <v>3740894.7107416596</v>
      </c>
      <c r="E11" s="16">
        <f t="shared" si="0"/>
        <v>121555826.2052065</v>
      </c>
      <c r="F11" s="16">
        <f t="shared" si="0"/>
        <v>29879351.809847306</v>
      </c>
      <c r="G11" s="16">
        <f t="shared" si="0"/>
        <v>1061367.7097183876</v>
      </c>
      <c r="H11" s="16">
        <f t="shared" si="0"/>
        <v>546694.236081709</v>
      </c>
      <c r="I11" s="16">
        <f t="shared" si="0"/>
        <v>319000.47644024855</v>
      </c>
      <c r="J11" s="14">
        <f>SUM(D11:I11)</f>
        <v>157103135.1480358</v>
      </c>
      <c r="K11" s="16">
        <f>-SUM(K8:K10)</f>
        <v>-157103135.14803582</v>
      </c>
      <c r="L11" s="11"/>
    </row>
    <row r="12" spans="1:12" ht="16.5" thickBot="1">
      <c r="A12" s="1"/>
      <c r="B12" s="4">
        <v>5</v>
      </c>
      <c r="C12" s="15" t="s">
        <v>24</v>
      </c>
      <c r="D12" s="19">
        <f aca="true" t="shared" si="1" ref="D12:K12">SUM(D8:D11)</f>
        <v>100633616.98175292</v>
      </c>
      <c r="E12" s="19">
        <f t="shared" si="1"/>
        <v>3269967053.900342</v>
      </c>
      <c r="F12" s="19">
        <f t="shared" si="1"/>
        <v>803782912.4303492</v>
      </c>
      <c r="G12" s="19">
        <f t="shared" si="1"/>
        <v>28551798.38927485</v>
      </c>
      <c r="H12" s="19">
        <f t="shared" si="1"/>
        <v>14706593.639752943</v>
      </c>
      <c r="I12" s="19">
        <f t="shared" si="1"/>
        <v>8581415.47552943</v>
      </c>
      <c r="J12" s="19">
        <f t="shared" si="1"/>
        <v>4226223390.817002</v>
      </c>
      <c r="K12" s="19">
        <f t="shared" si="1"/>
        <v>0</v>
      </c>
      <c r="L12" s="11"/>
    </row>
    <row r="13" spans="1:12" ht="21" customHeight="1" thickTop="1">
      <c r="A13" s="1"/>
      <c r="B13" s="4"/>
      <c r="C13" s="20" t="s">
        <v>25</v>
      </c>
      <c r="D13" s="21"/>
      <c r="E13" s="21"/>
      <c r="F13" s="21"/>
      <c r="G13" s="21"/>
      <c r="H13" s="21"/>
      <c r="I13" s="21"/>
      <c r="J13" s="10"/>
      <c r="K13" s="10"/>
      <c r="L13" s="11"/>
    </row>
    <row r="14" spans="1:12" ht="13.5" customHeight="1">
      <c r="A14" s="1"/>
      <c r="B14" s="4">
        <v>6</v>
      </c>
      <c r="C14" s="15" t="s">
        <v>26</v>
      </c>
      <c r="D14" s="10"/>
      <c r="E14" s="10"/>
      <c r="F14" s="10"/>
      <c r="G14" s="10"/>
      <c r="H14" s="10"/>
      <c r="I14" s="10"/>
      <c r="J14" s="22">
        <v>436010626.8300003</v>
      </c>
      <c r="K14" s="10"/>
      <c r="L14" s="11"/>
    </row>
    <row r="15" spans="1:12" ht="13.5" customHeight="1">
      <c r="A15" s="1"/>
      <c r="B15" s="4">
        <v>7</v>
      </c>
      <c r="C15" s="15" t="s">
        <v>27</v>
      </c>
      <c r="D15" s="10"/>
      <c r="E15" s="10"/>
      <c r="F15" s="10"/>
      <c r="G15" s="10"/>
      <c r="H15" s="10"/>
      <c r="I15" s="10"/>
      <c r="J15" s="22">
        <v>3749890971.5360007</v>
      </c>
      <c r="K15" s="10"/>
      <c r="L15" s="11"/>
    </row>
    <row r="16" spans="1:12" ht="13.5" customHeight="1">
      <c r="A16" s="1"/>
      <c r="B16" s="4">
        <v>8</v>
      </c>
      <c r="C16" s="15" t="s">
        <v>28</v>
      </c>
      <c r="D16" s="10"/>
      <c r="E16" s="10"/>
      <c r="F16" s="10"/>
      <c r="G16" s="10"/>
      <c r="H16" s="10"/>
      <c r="I16" s="10"/>
      <c r="J16" s="22">
        <v>22958658.47</v>
      </c>
      <c r="K16" s="10"/>
      <c r="L16" s="11"/>
    </row>
    <row r="17" spans="1:12" ht="13.5" customHeight="1">
      <c r="A17" s="1"/>
      <c r="B17" s="4">
        <v>9</v>
      </c>
      <c r="C17" s="15" t="s">
        <v>29</v>
      </c>
      <c r="D17" s="10"/>
      <c r="E17" s="10"/>
      <c r="F17" s="10"/>
      <c r="G17" s="10"/>
      <c r="H17" s="10"/>
      <c r="I17" s="10"/>
      <c r="J17" s="22">
        <v>4944564.243999999</v>
      </c>
      <c r="K17" s="10"/>
      <c r="L17" s="11"/>
    </row>
    <row r="18" spans="1:12" ht="13.5" customHeight="1">
      <c r="A18" s="1"/>
      <c r="B18" s="4">
        <v>10</v>
      </c>
      <c r="C18" s="15" t="s">
        <v>30</v>
      </c>
      <c r="D18" s="10"/>
      <c r="E18" s="10"/>
      <c r="F18" s="10"/>
      <c r="G18" s="10"/>
      <c r="H18" s="10"/>
      <c r="I18" s="10"/>
      <c r="J18" s="22">
        <v>6943493.7360000005</v>
      </c>
      <c r="K18" s="10"/>
      <c r="L18" s="11"/>
    </row>
    <row r="19" spans="1:12" ht="13.5" customHeight="1">
      <c r="A19" s="1"/>
      <c r="B19" s="4">
        <v>11</v>
      </c>
      <c r="C19" s="15" t="s">
        <v>31</v>
      </c>
      <c r="D19" s="10"/>
      <c r="E19" s="10"/>
      <c r="F19" s="10"/>
      <c r="G19" s="10"/>
      <c r="H19" s="10"/>
      <c r="I19" s="10"/>
      <c r="J19" s="22">
        <v>111119.08</v>
      </c>
      <c r="K19" s="10"/>
      <c r="L19" s="11"/>
    </row>
    <row r="20" spans="1:12" ht="13.5" customHeight="1">
      <c r="A20" s="1"/>
      <c r="B20" s="4">
        <v>12</v>
      </c>
      <c r="C20" s="15" t="s">
        <v>32</v>
      </c>
      <c r="D20" s="10"/>
      <c r="E20" s="10"/>
      <c r="F20" s="10"/>
      <c r="G20" s="10"/>
      <c r="H20" s="10"/>
      <c r="I20" s="10"/>
      <c r="J20" s="22">
        <v>5297073.61</v>
      </c>
      <c r="K20" s="10"/>
      <c r="L20" s="11"/>
    </row>
    <row r="21" spans="1:12" ht="13.5" customHeight="1">
      <c r="A21" s="1"/>
      <c r="B21" s="4">
        <v>13</v>
      </c>
      <c r="C21" s="15" t="s">
        <v>33</v>
      </c>
      <c r="D21" s="10"/>
      <c r="E21" s="10"/>
      <c r="F21" s="10"/>
      <c r="G21" s="10"/>
      <c r="H21" s="10"/>
      <c r="I21" s="10"/>
      <c r="J21" s="22">
        <v>0</v>
      </c>
      <c r="K21" s="10"/>
      <c r="L21" s="11"/>
    </row>
    <row r="22" spans="1:12" ht="13.5" customHeight="1">
      <c r="A22" s="1"/>
      <c r="B22" s="4">
        <v>14</v>
      </c>
      <c r="C22" s="15" t="s">
        <v>34</v>
      </c>
      <c r="D22" s="10"/>
      <c r="E22" s="10"/>
      <c r="F22" s="10"/>
      <c r="G22" s="10"/>
      <c r="H22" s="10"/>
      <c r="I22" s="10"/>
      <c r="J22" s="22">
        <v>0</v>
      </c>
      <c r="K22" s="10"/>
      <c r="L22" s="11"/>
    </row>
    <row r="23" spans="1:12" ht="13.5" customHeight="1">
      <c r="A23" s="1"/>
      <c r="B23" s="4">
        <v>15</v>
      </c>
      <c r="C23" s="15" t="s">
        <v>35</v>
      </c>
      <c r="D23" s="10"/>
      <c r="E23" s="10"/>
      <c r="F23" s="10"/>
      <c r="G23" s="10"/>
      <c r="H23" s="10"/>
      <c r="I23" s="10"/>
      <c r="J23" s="22">
        <v>66883.29</v>
      </c>
      <c r="K23" s="10"/>
      <c r="L23" s="11"/>
    </row>
    <row r="24" spans="1:14" ht="16.5" thickBot="1">
      <c r="A24" s="1"/>
      <c r="B24" s="4">
        <v>16</v>
      </c>
      <c r="C24" s="20" t="s">
        <v>36</v>
      </c>
      <c r="D24" s="10"/>
      <c r="E24" s="10"/>
      <c r="F24" s="10"/>
      <c r="G24" s="10"/>
      <c r="H24" s="10"/>
      <c r="I24" s="10"/>
      <c r="J24" s="19">
        <f>SUM(J14:J23)</f>
        <v>4226223390.796001</v>
      </c>
      <c r="K24" s="10"/>
      <c r="L24" s="11"/>
      <c r="M24" s="3" t="s">
        <v>37</v>
      </c>
      <c r="N24" s="23">
        <f>J24-J12</f>
        <v>-0.02100086212158203</v>
      </c>
    </row>
    <row r="25" spans="1:12" ht="7.5" customHeight="1" thickTop="1">
      <c r="A25" s="1"/>
      <c r="B25" s="4"/>
      <c r="C25" s="9"/>
      <c r="D25" s="10"/>
      <c r="E25" s="10"/>
      <c r="F25" s="10"/>
      <c r="G25" s="10"/>
      <c r="H25" s="10"/>
      <c r="I25" s="10"/>
      <c r="J25" s="24"/>
      <c r="K25" s="10"/>
      <c r="L25" s="11"/>
    </row>
    <row r="26" spans="1:12" ht="15.75">
      <c r="A26" s="1"/>
      <c r="B26" s="4">
        <v>17</v>
      </c>
      <c r="C26" s="12" t="s">
        <v>38</v>
      </c>
      <c r="D26" s="13">
        <v>30684425.53001899</v>
      </c>
      <c r="E26" s="13">
        <v>3123049035.851184</v>
      </c>
      <c r="F26" s="13">
        <v>295863694.4341013</v>
      </c>
      <c r="G26" s="13">
        <v>94271222.15</v>
      </c>
      <c r="H26" s="13">
        <v>315893.71769646596</v>
      </c>
      <c r="I26" s="13">
        <v>0</v>
      </c>
      <c r="J26" s="14">
        <f>SUM(D26:I26)</f>
        <v>3544184271.6830006</v>
      </c>
      <c r="K26" s="13">
        <v>21608069.127999995</v>
      </c>
      <c r="L26" s="11"/>
    </row>
    <row r="27" spans="1:12" ht="13.5" customHeight="1">
      <c r="A27" s="1"/>
      <c r="B27" s="4">
        <v>18</v>
      </c>
      <c r="C27" s="18" t="s">
        <v>23</v>
      </c>
      <c r="D27" s="16">
        <f aca="true" t="shared" si="2" ref="D27:I27">D26/$J26*$K26</f>
        <v>187075.82258153002</v>
      </c>
      <c r="E27" s="16">
        <f t="shared" si="2"/>
        <v>19040505.313444365</v>
      </c>
      <c r="F27" s="16">
        <f t="shared" si="2"/>
        <v>1803812.294094322</v>
      </c>
      <c r="G27" s="16">
        <f t="shared" si="2"/>
        <v>574749.7671815298</v>
      </c>
      <c r="H27" s="16">
        <f t="shared" si="2"/>
        <v>1925.9306982491657</v>
      </c>
      <c r="I27" s="16">
        <f t="shared" si="2"/>
        <v>0</v>
      </c>
      <c r="J27" s="14">
        <f>SUM(D27:I27)</f>
        <v>21608069.127999995</v>
      </c>
      <c r="K27" s="16">
        <f>-J27</f>
        <v>-21608069.127999995</v>
      </c>
      <c r="L27" s="11"/>
    </row>
    <row r="28" spans="1:12" ht="16.5" thickBot="1">
      <c r="A28" s="1"/>
      <c r="B28" s="4">
        <v>19</v>
      </c>
      <c r="C28" s="15" t="s">
        <v>24</v>
      </c>
      <c r="D28" s="19">
        <f aca="true" t="shared" si="3" ref="D28:K28">SUM(D26:D27)</f>
        <v>30871501.35260052</v>
      </c>
      <c r="E28" s="19">
        <f t="shared" si="3"/>
        <v>3142089541.164628</v>
      </c>
      <c r="F28" s="19">
        <f t="shared" si="3"/>
        <v>297667506.7281956</v>
      </c>
      <c r="G28" s="19">
        <f t="shared" si="3"/>
        <v>94845971.91718154</v>
      </c>
      <c r="H28" s="19">
        <f t="shared" si="3"/>
        <v>317819.6483947151</v>
      </c>
      <c r="I28" s="19">
        <f t="shared" si="3"/>
        <v>0</v>
      </c>
      <c r="J28" s="19">
        <f t="shared" si="3"/>
        <v>3565792340.8110003</v>
      </c>
      <c r="K28" s="19">
        <f t="shared" si="3"/>
        <v>0</v>
      </c>
      <c r="L28" s="11"/>
    </row>
    <row r="29" spans="1:12" ht="16.5" thickTop="1">
      <c r="A29" s="1"/>
      <c r="B29" s="4"/>
      <c r="C29" s="20" t="s">
        <v>25</v>
      </c>
      <c r="D29" s="21"/>
      <c r="E29" s="21"/>
      <c r="F29" s="21"/>
      <c r="G29" s="21"/>
      <c r="H29" s="21"/>
      <c r="I29" s="21"/>
      <c r="J29" s="10"/>
      <c r="K29" s="10"/>
      <c r="L29" s="11"/>
    </row>
    <row r="30" spans="1:12" ht="13.5" customHeight="1">
      <c r="A30" s="1"/>
      <c r="B30" s="4">
        <v>20</v>
      </c>
      <c r="C30" s="15" t="s">
        <v>26</v>
      </c>
      <c r="D30" s="10"/>
      <c r="E30" s="10"/>
      <c r="F30" s="10"/>
      <c r="G30" s="10"/>
      <c r="H30" s="10"/>
      <c r="I30" s="10"/>
      <c r="J30" s="22">
        <v>2262670.9050000003</v>
      </c>
      <c r="K30" s="10"/>
      <c r="L30" s="11"/>
    </row>
    <row r="31" spans="1:12" ht="13.5" customHeight="1">
      <c r="A31" s="1"/>
      <c r="B31" s="4">
        <v>21</v>
      </c>
      <c r="C31" s="15" t="s">
        <v>27</v>
      </c>
      <c r="D31" s="10"/>
      <c r="E31" s="10"/>
      <c r="F31" s="10"/>
      <c r="G31" s="10"/>
      <c r="H31" s="10"/>
      <c r="I31" s="10"/>
      <c r="J31" s="22">
        <v>26137949.24099999</v>
      </c>
      <c r="K31" s="10"/>
      <c r="L31" s="11"/>
    </row>
    <row r="32" spans="1:12" ht="13.5" customHeight="1">
      <c r="A32" s="1"/>
      <c r="B32" s="4">
        <v>22</v>
      </c>
      <c r="C32" s="15" t="s">
        <v>28</v>
      </c>
      <c r="D32" s="10"/>
      <c r="E32" s="10"/>
      <c r="F32" s="10"/>
      <c r="G32" s="10"/>
      <c r="H32" s="10"/>
      <c r="I32" s="10"/>
      <c r="J32" s="22">
        <v>1253449864.4770002</v>
      </c>
      <c r="K32" s="10"/>
      <c r="L32" s="11"/>
    </row>
    <row r="33" spans="1:12" ht="13.5" customHeight="1">
      <c r="A33" s="1"/>
      <c r="B33" s="4">
        <v>23</v>
      </c>
      <c r="C33" s="15" t="s">
        <v>29</v>
      </c>
      <c r="D33" s="10"/>
      <c r="E33" s="10"/>
      <c r="F33" s="10"/>
      <c r="G33" s="10"/>
      <c r="H33" s="10"/>
      <c r="I33" s="10"/>
      <c r="J33" s="22">
        <v>423536736.23500025</v>
      </c>
      <c r="K33" s="10"/>
      <c r="L33" s="11"/>
    </row>
    <row r="34" spans="1:12" ht="13.5" customHeight="1">
      <c r="A34" s="1"/>
      <c r="B34" s="4">
        <v>24</v>
      </c>
      <c r="C34" s="15" t="s">
        <v>30</v>
      </c>
      <c r="D34" s="10"/>
      <c r="E34" s="10"/>
      <c r="F34" s="10"/>
      <c r="G34" s="10"/>
      <c r="H34" s="10"/>
      <c r="I34" s="10"/>
      <c r="J34" s="22">
        <v>1461897853.013997</v>
      </c>
      <c r="K34" s="10"/>
      <c r="L34" s="11"/>
    </row>
    <row r="35" spans="1:12" ht="13.5" customHeight="1">
      <c r="A35" s="1"/>
      <c r="B35" s="4">
        <v>25</v>
      </c>
      <c r="C35" s="15" t="s">
        <v>31</v>
      </c>
      <c r="D35" s="10"/>
      <c r="E35" s="10"/>
      <c r="F35" s="10"/>
      <c r="G35" s="10"/>
      <c r="H35" s="10"/>
      <c r="I35" s="10"/>
      <c r="J35" s="22">
        <v>21799455.77</v>
      </c>
      <c r="K35" s="10"/>
      <c r="L35" s="11"/>
    </row>
    <row r="36" spans="1:12" ht="13.5" customHeight="1">
      <c r="A36" s="1"/>
      <c r="B36" s="4">
        <v>26</v>
      </c>
      <c r="C36" s="15" t="s">
        <v>32</v>
      </c>
      <c r="D36" s="10"/>
      <c r="E36" s="10"/>
      <c r="F36" s="10"/>
      <c r="G36" s="10"/>
      <c r="H36" s="10"/>
      <c r="I36" s="10"/>
      <c r="J36" s="22">
        <v>311241619.7519999</v>
      </c>
      <c r="K36" s="10"/>
      <c r="L36" s="11"/>
    </row>
    <row r="37" spans="1:12" ht="13.5" customHeight="1">
      <c r="A37" s="1"/>
      <c r="B37" s="4">
        <v>27</v>
      </c>
      <c r="C37" s="15" t="s">
        <v>35</v>
      </c>
      <c r="D37" s="10"/>
      <c r="E37" s="10"/>
      <c r="F37" s="10"/>
      <c r="G37" s="10"/>
      <c r="H37" s="10"/>
      <c r="I37" s="10"/>
      <c r="J37" s="22">
        <v>65466191.58</v>
      </c>
      <c r="K37" s="10"/>
      <c r="L37" s="11"/>
    </row>
    <row r="38" spans="1:12" ht="16.5" thickBot="1">
      <c r="A38" s="1"/>
      <c r="B38" s="4">
        <v>28</v>
      </c>
      <c r="C38" s="20" t="s">
        <v>39</v>
      </c>
      <c r="D38" s="10"/>
      <c r="E38" s="10"/>
      <c r="F38" s="10"/>
      <c r="G38" s="10"/>
      <c r="H38" s="10"/>
      <c r="I38" s="10"/>
      <c r="J38" s="19">
        <f>SUM(J30:J37)</f>
        <v>3565792340.973997</v>
      </c>
      <c r="K38" s="10"/>
      <c r="L38" s="11"/>
    </row>
    <row r="39" spans="1:12" ht="7.5" customHeight="1" thickTop="1">
      <c r="A39" s="1"/>
      <c r="B39" s="4"/>
      <c r="C39" s="18"/>
      <c r="D39" s="16"/>
      <c r="E39" s="16"/>
      <c r="F39" s="16"/>
      <c r="G39" s="16"/>
      <c r="H39" s="16"/>
      <c r="I39" s="16"/>
      <c r="J39" s="14"/>
      <c r="K39" s="16"/>
      <c r="L39" s="11"/>
    </row>
    <row r="40" spans="1:14" ht="15.75">
      <c r="A40" s="1"/>
      <c r="B40" s="4">
        <v>29</v>
      </c>
      <c r="C40" s="12" t="s">
        <v>40</v>
      </c>
      <c r="D40" s="16"/>
      <c r="E40" s="13">
        <v>4085420.23</v>
      </c>
      <c r="F40" s="13">
        <v>5473118.6899999995</v>
      </c>
      <c r="G40" s="16"/>
      <c r="H40" s="16"/>
      <c r="I40" s="16"/>
      <c r="J40" s="14">
        <f>SUM(D40:I40)</f>
        <v>9558538.92</v>
      </c>
      <c r="K40" s="16"/>
      <c r="L40" s="11"/>
      <c r="M40" s="3" t="s">
        <v>41</v>
      </c>
      <c r="N40" s="23">
        <f>J40-'[1]T1 - Summary'!D12</f>
        <v>0</v>
      </c>
    </row>
    <row r="41" spans="1:12" ht="7.5" customHeight="1">
      <c r="A41" s="1"/>
      <c r="B41" s="4"/>
      <c r="C41" s="18"/>
      <c r="D41" s="16"/>
      <c r="E41" s="16"/>
      <c r="F41" s="16"/>
      <c r="G41" s="16"/>
      <c r="H41" s="16"/>
      <c r="I41" s="16"/>
      <c r="J41" s="14"/>
      <c r="K41" s="16"/>
      <c r="L41" s="11"/>
    </row>
    <row r="42" spans="1:12" ht="15.75">
      <c r="A42" s="1"/>
      <c r="B42" s="1"/>
      <c r="C42" s="32" t="str">
        <f>C2</f>
        <v>Table 2</v>
      </c>
      <c r="D42" s="32"/>
      <c r="E42" s="32"/>
      <c r="F42" s="32"/>
      <c r="G42" s="32"/>
      <c r="H42" s="32"/>
      <c r="I42" s="32"/>
      <c r="J42" s="32"/>
      <c r="K42" s="32"/>
      <c r="L42" s="1"/>
    </row>
    <row r="43" spans="1:14" ht="15.75">
      <c r="A43" s="1"/>
      <c r="B43" s="1"/>
      <c r="C43" s="32" t="str">
        <f>C3</f>
        <v>BPA Segmented Investment, through Sept. 30, 2017</v>
      </c>
      <c r="D43" s="32"/>
      <c r="E43" s="32"/>
      <c r="F43" s="32"/>
      <c r="G43" s="32"/>
      <c r="H43" s="32"/>
      <c r="I43" s="32"/>
      <c r="J43" s="32"/>
      <c r="K43" s="32"/>
      <c r="L43" s="1"/>
      <c r="M43" s="3" t="s">
        <v>41</v>
      </c>
      <c r="N43" s="23">
        <f>SUM(J40,J26,J8)-('[1]T1 - Summary'!J6*1000)</f>
        <v>0</v>
      </c>
    </row>
    <row r="44" spans="1:12" ht="15.75">
      <c r="A44" s="1"/>
      <c r="B44" s="1"/>
      <c r="C44" s="33" t="str">
        <f>C4</f>
        <v>($000)</v>
      </c>
      <c r="D44" s="32"/>
      <c r="E44" s="32"/>
      <c r="F44" s="32"/>
      <c r="G44" s="32"/>
      <c r="H44" s="32"/>
      <c r="I44" s="32"/>
      <c r="J44" s="32"/>
      <c r="K44" s="32"/>
      <c r="L44" s="1"/>
    </row>
    <row r="45" spans="1:12" ht="18" customHeight="1">
      <c r="A45" s="1"/>
      <c r="B45" s="2"/>
      <c r="C45" s="4" t="s">
        <v>3</v>
      </c>
      <c r="D45" s="4" t="s">
        <v>4</v>
      </c>
      <c r="E45" s="4" t="s">
        <v>5</v>
      </c>
      <c r="F45" s="4" t="s">
        <v>6</v>
      </c>
      <c r="G45" s="4" t="s">
        <v>7</v>
      </c>
      <c r="H45" s="4" t="s">
        <v>8</v>
      </c>
      <c r="I45" s="4" t="s">
        <v>9</v>
      </c>
      <c r="J45" s="4" t="s">
        <v>10</v>
      </c>
      <c r="K45" s="4" t="s">
        <v>11</v>
      </c>
      <c r="L45" s="1"/>
    </row>
    <row r="46" spans="1:12" ht="31.5">
      <c r="A46" s="1"/>
      <c r="B46" s="2"/>
      <c r="C46" s="5"/>
      <c r="D46" s="6" t="s">
        <v>12</v>
      </c>
      <c r="E46" s="7" t="s">
        <v>13</v>
      </c>
      <c r="F46" s="6" t="s">
        <v>14</v>
      </c>
      <c r="G46" s="6" t="s">
        <v>15</v>
      </c>
      <c r="H46" s="6" t="s">
        <v>16</v>
      </c>
      <c r="I46" s="7" t="s">
        <v>17</v>
      </c>
      <c r="J46" s="6" t="s">
        <v>18</v>
      </c>
      <c r="K46" s="7" t="s">
        <v>19</v>
      </c>
      <c r="L46" s="8"/>
    </row>
    <row r="47" spans="1:12" ht="7.5" customHeight="1">
      <c r="A47" s="1"/>
      <c r="B47" s="4"/>
      <c r="C47" s="9"/>
      <c r="D47" s="10"/>
      <c r="E47" s="10"/>
      <c r="F47" s="10"/>
      <c r="G47" s="10"/>
      <c r="H47" s="10"/>
      <c r="I47" s="10"/>
      <c r="J47" s="10"/>
      <c r="K47" s="10"/>
      <c r="L47" s="11"/>
    </row>
    <row r="48" spans="1:12" ht="16.5" thickBot="1">
      <c r="A48" s="1"/>
      <c r="B48" s="4">
        <v>30</v>
      </c>
      <c r="C48" s="25" t="s">
        <v>42</v>
      </c>
      <c r="D48" s="19">
        <f aca="true" t="shared" si="4" ref="D48:K48">SUM(D12,D28,D40)</f>
        <v>131505118.33435343</v>
      </c>
      <c r="E48" s="19">
        <f t="shared" si="4"/>
        <v>6416142015.29497</v>
      </c>
      <c r="F48" s="19">
        <f t="shared" si="4"/>
        <v>1106923537.8485448</v>
      </c>
      <c r="G48" s="19">
        <f t="shared" si="4"/>
        <v>123397770.30645639</v>
      </c>
      <c r="H48" s="19">
        <f t="shared" si="4"/>
        <v>15024413.288147658</v>
      </c>
      <c r="I48" s="19">
        <f t="shared" si="4"/>
        <v>8581415.47552943</v>
      </c>
      <c r="J48" s="19">
        <f t="shared" si="4"/>
        <v>7801574270.548002</v>
      </c>
      <c r="K48" s="19">
        <f t="shared" si="4"/>
        <v>0</v>
      </c>
      <c r="L48" s="1"/>
    </row>
    <row r="49" spans="1:12" ht="16.5" thickTop="1">
      <c r="A49" s="1"/>
      <c r="B49" s="4">
        <v>31</v>
      </c>
      <c r="C49" s="15" t="s">
        <v>43</v>
      </c>
      <c r="D49" s="26">
        <f aca="true" t="shared" si="5" ref="D49:I49">D48/$J48</f>
        <v>0.016856228470554083</v>
      </c>
      <c r="E49" s="26">
        <f t="shared" si="5"/>
        <v>0.822416321730958</v>
      </c>
      <c r="F49" s="26">
        <f t="shared" si="5"/>
        <v>0.14188463756953912</v>
      </c>
      <c r="G49" s="26">
        <f t="shared" si="5"/>
        <v>0.015817034617269448</v>
      </c>
      <c r="H49" s="26">
        <f t="shared" si="5"/>
        <v>0.0019258181447899367</v>
      </c>
      <c r="I49" s="26">
        <f t="shared" si="5"/>
        <v>0.0010999594668893219</v>
      </c>
      <c r="J49" s="26">
        <f>SUM(D49:I49)</f>
        <v>1</v>
      </c>
      <c r="K49" s="26"/>
      <c r="L49" s="27"/>
    </row>
    <row r="50" spans="1:12" ht="7.5" customHeight="1">
      <c r="A50" s="1"/>
      <c r="B50" s="4"/>
      <c r="C50" s="9"/>
      <c r="D50" s="10"/>
      <c r="E50" s="10"/>
      <c r="F50" s="10"/>
      <c r="G50" s="10"/>
      <c r="H50" s="10"/>
      <c r="I50" s="10"/>
      <c r="J50" s="10"/>
      <c r="K50" s="10"/>
      <c r="L50" s="11"/>
    </row>
    <row r="51" spans="1:12" ht="15.75">
      <c r="A51" s="1"/>
      <c r="B51" s="4">
        <v>32</v>
      </c>
      <c r="C51" s="12" t="s">
        <v>44</v>
      </c>
      <c r="D51" s="10"/>
      <c r="E51" s="10"/>
      <c r="F51" s="10"/>
      <c r="G51" s="10"/>
      <c r="H51" s="10"/>
      <c r="I51" s="10"/>
      <c r="J51" s="10"/>
      <c r="K51" s="10"/>
      <c r="L51" s="11"/>
    </row>
    <row r="52" spans="1:12" ht="13.5" customHeight="1">
      <c r="A52" s="1"/>
      <c r="B52" s="4">
        <v>33</v>
      </c>
      <c r="C52" s="15" t="s">
        <v>45</v>
      </c>
      <c r="D52" s="13">
        <v>9145.757551498287</v>
      </c>
      <c r="E52" s="13">
        <v>98619.82244850171</v>
      </c>
      <c r="F52" s="13">
        <v>0</v>
      </c>
      <c r="G52" s="13">
        <v>0</v>
      </c>
      <c r="H52" s="13">
        <v>0</v>
      </c>
      <c r="I52" s="13">
        <v>0</v>
      </c>
      <c r="J52" s="14">
        <f>SUM(D52:I52)</f>
        <v>107765.58</v>
      </c>
      <c r="K52" s="16"/>
      <c r="L52" s="11"/>
    </row>
    <row r="53" spans="1:12" ht="13.5" customHeight="1">
      <c r="A53" s="1"/>
      <c r="B53" s="4">
        <v>34</v>
      </c>
      <c r="C53" s="15" t="s">
        <v>38</v>
      </c>
      <c r="D53" s="13">
        <v>60843</v>
      </c>
      <c r="E53" s="13">
        <v>47793940.827000014</v>
      </c>
      <c r="F53" s="13">
        <v>0</v>
      </c>
      <c r="G53" s="13">
        <v>0</v>
      </c>
      <c r="H53" s="13">
        <v>0</v>
      </c>
      <c r="I53" s="13">
        <v>0</v>
      </c>
      <c r="J53" s="14">
        <f>SUM(D53:I53)</f>
        <v>47854783.827000014</v>
      </c>
      <c r="K53" s="13">
        <v>262624.24</v>
      </c>
      <c r="L53" s="11"/>
    </row>
    <row r="54" spans="1:12" ht="13.5" customHeight="1">
      <c r="A54" s="1"/>
      <c r="B54" s="4">
        <v>35</v>
      </c>
      <c r="C54" s="15" t="s">
        <v>21</v>
      </c>
      <c r="D54" s="16"/>
      <c r="E54" s="16"/>
      <c r="F54" s="16"/>
      <c r="G54" s="16"/>
      <c r="H54" s="16"/>
      <c r="I54" s="16"/>
      <c r="J54" s="14"/>
      <c r="K54" s="13">
        <v>835008.9600000002</v>
      </c>
      <c r="L54" s="11"/>
    </row>
    <row r="55" spans="1:12" ht="13.5" customHeight="1">
      <c r="A55" s="1"/>
      <c r="B55" s="4">
        <v>36</v>
      </c>
      <c r="C55" s="18" t="s">
        <v>23</v>
      </c>
      <c r="D55" s="16">
        <f aca="true" t="shared" si="6" ref="D55:I55">SUM($K53:$K54)*D49</f>
        <v>18501.955996065386</v>
      </c>
      <c r="E55" s="16">
        <f t="shared" si="6"/>
        <v>902711.4589537812</v>
      </c>
      <c r="F55" s="16">
        <f t="shared" si="6"/>
        <v>155737.28876629347</v>
      </c>
      <c r="G55" s="16">
        <f t="shared" si="6"/>
        <v>17361.30232146424</v>
      </c>
      <c r="H55" s="16">
        <f t="shared" si="6"/>
        <v>2113.8419328838418</v>
      </c>
      <c r="I55" s="16">
        <f t="shared" si="6"/>
        <v>1207.3520295120206</v>
      </c>
      <c r="J55" s="14">
        <f>SUM(D55:I55)</f>
        <v>1097633.2000000002</v>
      </c>
      <c r="K55" s="16">
        <f>-J55</f>
        <v>-1097633.2000000002</v>
      </c>
      <c r="L55" s="11"/>
    </row>
    <row r="56" spans="1:15" ht="16.5" thickBot="1">
      <c r="A56" s="1"/>
      <c r="B56" s="4">
        <v>37</v>
      </c>
      <c r="C56" s="9" t="s">
        <v>24</v>
      </c>
      <c r="D56" s="19">
        <f aca="true" t="shared" si="7" ref="D56:K56">SUM(D52:D55)</f>
        <v>88490.71354756368</v>
      </c>
      <c r="E56" s="19">
        <f t="shared" si="7"/>
        <v>48795272.1084023</v>
      </c>
      <c r="F56" s="19">
        <f t="shared" si="7"/>
        <v>155737.28876629347</v>
      </c>
      <c r="G56" s="19">
        <f t="shared" si="7"/>
        <v>17361.30232146424</v>
      </c>
      <c r="H56" s="19">
        <f t="shared" si="7"/>
        <v>2113.8419328838418</v>
      </c>
      <c r="I56" s="19">
        <f t="shared" si="7"/>
        <v>1207.3520295120206</v>
      </c>
      <c r="J56" s="19">
        <f>SUM(J52:J55)</f>
        <v>49060182.607000016</v>
      </c>
      <c r="K56" s="19">
        <f t="shared" si="7"/>
        <v>0</v>
      </c>
      <c r="L56" s="11"/>
      <c r="N56" s="3" t="s">
        <v>41</v>
      </c>
      <c r="O56" s="23">
        <f>J56-'[1]T1 - Summary'!G14-'[1]T1 - Summary'!F14</f>
        <v>-9.313225746154785E-10</v>
      </c>
    </row>
    <row r="57" spans="1:12" ht="7.5" customHeight="1" thickTop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27"/>
    </row>
    <row r="58" spans="1:12" ht="30" customHeight="1">
      <c r="A58" s="1"/>
      <c r="B58" s="4"/>
      <c r="C58" s="25" t="s">
        <v>46</v>
      </c>
      <c r="D58" s="28"/>
      <c r="E58" s="28"/>
      <c r="F58" s="28"/>
      <c r="G58" s="28"/>
      <c r="H58" s="28"/>
      <c r="I58" s="28"/>
      <c r="J58" s="6" t="s">
        <v>47</v>
      </c>
      <c r="K58" s="7" t="s">
        <v>48</v>
      </c>
      <c r="L58" s="1"/>
    </row>
    <row r="59" spans="1:12" ht="15.75">
      <c r="A59" s="1"/>
      <c r="B59" s="4">
        <v>38</v>
      </c>
      <c r="C59" s="15" t="s">
        <v>49</v>
      </c>
      <c r="D59" s="16"/>
      <c r="E59" s="16"/>
      <c r="F59" s="16"/>
      <c r="G59" s="16"/>
      <c r="H59" s="16"/>
      <c r="I59" s="16"/>
      <c r="J59" s="29">
        <f>'[1]T1 - Summary'!G39</f>
        <v>147615991.19</v>
      </c>
      <c r="K59" s="16"/>
      <c r="L59" s="16"/>
    </row>
    <row r="60" spans="1:12" ht="15.75">
      <c r="A60" s="1"/>
      <c r="B60" s="4">
        <v>39</v>
      </c>
      <c r="C60" s="15" t="s">
        <v>50</v>
      </c>
      <c r="D60" s="16"/>
      <c r="E60" s="16"/>
      <c r="F60" s="16"/>
      <c r="G60" s="16"/>
      <c r="H60" s="16"/>
      <c r="I60" s="16"/>
      <c r="J60" s="29">
        <f>'[1]T1 - Summary'!G38</f>
        <v>64985057.55200001</v>
      </c>
      <c r="K60" s="16">
        <f>'[1]T1 - Summary'!F38</f>
        <v>579916784.2059996</v>
      </c>
      <c r="L60" s="16"/>
    </row>
    <row r="61" spans="1:12" ht="15.75">
      <c r="A61" s="1"/>
      <c r="B61" s="4">
        <v>40</v>
      </c>
      <c r="C61" s="15" t="s">
        <v>48</v>
      </c>
      <c r="D61" s="16"/>
      <c r="E61" s="16"/>
      <c r="F61" s="16"/>
      <c r="G61" s="16"/>
      <c r="H61" s="16"/>
      <c r="I61" s="16"/>
      <c r="J61" s="29"/>
      <c r="K61" s="29">
        <f>'[1]T1 - Summary'!F35</f>
        <v>511170326.8410008</v>
      </c>
      <c r="L61" s="16"/>
    </row>
    <row r="62" spans="1:12" ht="16.5" thickBot="1">
      <c r="A62" s="1"/>
      <c r="B62" s="4">
        <v>41</v>
      </c>
      <c r="C62" s="15" t="s">
        <v>24</v>
      </c>
      <c r="D62" s="1"/>
      <c r="E62" s="1"/>
      <c r="F62" s="1"/>
      <c r="G62" s="1"/>
      <c r="H62" s="1"/>
      <c r="I62" s="1"/>
      <c r="J62" s="19">
        <f>SUM(J59:J61)</f>
        <v>212601048.742</v>
      </c>
      <c r="K62" s="19">
        <f>SUM(K59:K61)</f>
        <v>1091087111.0470004</v>
      </c>
      <c r="L62" s="1"/>
    </row>
    <row r="63" spans="1:12" ht="16.5" thickTop="1">
      <c r="A63" s="1"/>
      <c r="B63" s="4"/>
      <c r="C63" s="20" t="s">
        <v>25</v>
      </c>
      <c r="D63" s="10"/>
      <c r="E63" s="10"/>
      <c r="F63" s="10"/>
      <c r="G63" s="10"/>
      <c r="H63" s="10"/>
      <c r="I63" s="10"/>
      <c r="J63" s="10"/>
      <c r="K63" s="10"/>
      <c r="L63" s="1"/>
    </row>
    <row r="64" spans="1:12" ht="13.5" customHeight="1">
      <c r="A64" s="1"/>
      <c r="B64" s="4">
        <v>42</v>
      </c>
      <c r="C64" s="15" t="s">
        <v>26</v>
      </c>
      <c r="D64" s="10"/>
      <c r="E64" s="10"/>
      <c r="F64" s="10"/>
      <c r="G64" s="10"/>
      <c r="H64" s="10"/>
      <c r="I64" s="10"/>
      <c r="J64" s="30"/>
      <c r="K64" s="22">
        <v>0</v>
      </c>
      <c r="L64" s="11"/>
    </row>
    <row r="65" spans="1:12" ht="13.5" customHeight="1">
      <c r="A65" s="1"/>
      <c r="B65" s="4">
        <v>43</v>
      </c>
      <c r="C65" s="15" t="s">
        <v>51</v>
      </c>
      <c r="D65" s="10"/>
      <c r="E65" s="10"/>
      <c r="F65" s="10"/>
      <c r="G65" s="10"/>
      <c r="H65" s="10"/>
      <c r="I65" s="10"/>
      <c r="J65" s="22">
        <v>85849789.82</v>
      </c>
      <c r="K65" s="22">
        <v>0</v>
      </c>
      <c r="L65" s="11"/>
    </row>
    <row r="66" spans="1:12" ht="13.5" customHeight="1">
      <c r="A66" s="1"/>
      <c r="B66" s="4">
        <v>44</v>
      </c>
      <c r="C66" s="15" t="s">
        <v>30</v>
      </c>
      <c r="D66" s="10"/>
      <c r="E66" s="10"/>
      <c r="F66" s="10"/>
      <c r="G66" s="10"/>
      <c r="H66" s="10"/>
      <c r="I66" s="10"/>
      <c r="J66" s="30"/>
      <c r="K66" s="22">
        <v>0</v>
      </c>
      <c r="L66" s="11"/>
    </row>
    <row r="67" spans="1:12" ht="13.5" customHeight="1">
      <c r="A67" s="1"/>
      <c r="B67" s="4">
        <v>45</v>
      </c>
      <c r="C67" s="15" t="s">
        <v>33</v>
      </c>
      <c r="D67" s="10"/>
      <c r="E67" s="10"/>
      <c r="F67" s="10"/>
      <c r="G67" s="10"/>
      <c r="H67" s="10"/>
      <c r="I67" s="10"/>
      <c r="J67" s="30"/>
      <c r="K67" s="22">
        <v>261690503.74500003</v>
      </c>
      <c r="L67" s="11"/>
    </row>
    <row r="68" spans="1:12" ht="13.5" customHeight="1">
      <c r="A68" s="1"/>
      <c r="B68" s="4">
        <v>46</v>
      </c>
      <c r="C68" s="15" t="s">
        <v>52</v>
      </c>
      <c r="D68" s="10"/>
      <c r="E68" s="10"/>
      <c r="F68" s="10"/>
      <c r="G68" s="10"/>
      <c r="H68" s="10"/>
      <c r="I68" s="10"/>
      <c r="J68" s="22">
        <v>61766201.370000005</v>
      </c>
      <c r="K68" s="22">
        <v>43296096.86</v>
      </c>
      <c r="L68" s="11"/>
    </row>
    <row r="69" spans="1:12" ht="13.5" customHeight="1">
      <c r="A69" s="1"/>
      <c r="B69" s="4">
        <v>47</v>
      </c>
      <c r="C69" s="15" t="s">
        <v>53</v>
      </c>
      <c r="D69" s="10"/>
      <c r="E69" s="10"/>
      <c r="F69" s="10"/>
      <c r="G69" s="10"/>
      <c r="H69" s="10"/>
      <c r="I69" s="10"/>
      <c r="J69" s="30"/>
      <c r="K69" s="22">
        <v>78384619.12</v>
      </c>
      <c r="L69" s="11"/>
    </row>
    <row r="70" spans="1:12" ht="13.5" customHeight="1">
      <c r="A70" s="1"/>
      <c r="B70" s="4">
        <v>48</v>
      </c>
      <c r="C70" s="15" t="s">
        <v>54</v>
      </c>
      <c r="D70" s="10"/>
      <c r="E70" s="10"/>
      <c r="F70" s="10"/>
      <c r="G70" s="10"/>
      <c r="H70" s="10"/>
      <c r="I70" s="10"/>
      <c r="J70" s="30"/>
      <c r="K70" s="22">
        <v>3809093.23</v>
      </c>
      <c r="L70" s="11"/>
    </row>
    <row r="71" spans="1:12" ht="13.5" customHeight="1">
      <c r="A71" s="1"/>
      <c r="B71" s="4">
        <v>49</v>
      </c>
      <c r="C71" s="15" t="s">
        <v>55</v>
      </c>
      <c r="D71" s="10"/>
      <c r="E71" s="10"/>
      <c r="F71" s="10"/>
      <c r="G71" s="10"/>
      <c r="H71" s="10"/>
      <c r="I71" s="10"/>
      <c r="J71" s="30"/>
      <c r="K71" s="22">
        <v>13836540.76</v>
      </c>
      <c r="L71" s="11"/>
    </row>
    <row r="72" spans="1:12" ht="13.5" customHeight="1">
      <c r="A72" s="1"/>
      <c r="B72" s="4">
        <v>50</v>
      </c>
      <c r="C72" s="15" t="s">
        <v>56</v>
      </c>
      <c r="D72" s="10"/>
      <c r="E72" s="10"/>
      <c r="F72" s="10"/>
      <c r="G72" s="10"/>
      <c r="H72" s="10"/>
      <c r="I72" s="10"/>
      <c r="J72" s="30"/>
      <c r="K72" s="22">
        <v>30935962.920000006</v>
      </c>
      <c r="L72" s="11"/>
    </row>
    <row r="73" spans="1:12" ht="13.5" customHeight="1">
      <c r="A73" s="1"/>
      <c r="B73" s="4">
        <v>51</v>
      </c>
      <c r="C73" s="15" t="s">
        <v>57</v>
      </c>
      <c r="D73" s="10"/>
      <c r="E73" s="10"/>
      <c r="F73" s="10"/>
      <c r="G73" s="10"/>
      <c r="H73" s="10"/>
      <c r="I73" s="10"/>
      <c r="J73" s="30"/>
      <c r="K73" s="22">
        <v>30234379.14</v>
      </c>
      <c r="L73" s="11"/>
    </row>
    <row r="74" spans="1:12" ht="13.5" customHeight="1">
      <c r="A74" s="1"/>
      <c r="B74" s="4">
        <v>52</v>
      </c>
      <c r="C74" s="15" t="s">
        <v>58</v>
      </c>
      <c r="D74" s="10"/>
      <c r="E74" s="10"/>
      <c r="F74" s="10"/>
      <c r="G74" s="10"/>
      <c r="H74" s="10"/>
      <c r="I74" s="10"/>
      <c r="J74" s="22">
        <v>64985057.55200001</v>
      </c>
      <c r="K74" s="22">
        <v>579916784.2059996</v>
      </c>
      <c r="L74" s="11"/>
    </row>
    <row r="75" spans="1:12" ht="13.5" customHeight="1">
      <c r="A75" s="1"/>
      <c r="B75" s="4">
        <v>53</v>
      </c>
      <c r="C75" s="15" t="s">
        <v>59</v>
      </c>
      <c r="D75" s="10"/>
      <c r="E75" s="10"/>
      <c r="F75" s="10"/>
      <c r="G75" s="10"/>
      <c r="H75" s="10"/>
      <c r="I75" s="10"/>
      <c r="J75" s="30"/>
      <c r="K75" s="22">
        <v>48983131.06599996</v>
      </c>
      <c r="L75" s="11"/>
    </row>
    <row r="76" spans="1:12" ht="16.5" thickBot="1">
      <c r="A76" s="1"/>
      <c r="B76" s="4">
        <v>54</v>
      </c>
      <c r="C76" s="20" t="s">
        <v>60</v>
      </c>
      <c r="D76" s="10"/>
      <c r="E76" s="10"/>
      <c r="F76" s="10"/>
      <c r="G76" s="10"/>
      <c r="H76" s="10"/>
      <c r="I76" s="10"/>
      <c r="J76" s="19">
        <f>SUM(J64:J75)</f>
        <v>212601048.742</v>
      </c>
      <c r="K76" s="19">
        <f>SUM(K64:K75)</f>
        <v>1091087111.0469997</v>
      </c>
      <c r="L76" s="11"/>
    </row>
    <row r="77" spans="1:12" ht="7.5" customHeight="1" thickTop="1">
      <c r="A77" s="1"/>
      <c r="B77" s="4"/>
      <c r="C77" s="15"/>
      <c r="D77" s="10"/>
      <c r="E77" s="10"/>
      <c r="F77" s="10"/>
      <c r="G77" s="10"/>
      <c r="H77" s="10"/>
      <c r="I77" s="10"/>
      <c r="J77" s="24"/>
      <c r="K77" s="10"/>
      <c r="L77" s="11"/>
    </row>
    <row r="78" spans="1:12" ht="16.5" thickBot="1">
      <c r="A78" s="1"/>
      <c r="B78" s="4">
        <v>55</v>
      </c>
      <c r="C78" s="25" t="s">
        <v>61</v>
      </c>
      <c r="D78" s="19">
        <f aca="true" t="shared" si="8" ref="D78:I78">SUM(D48,D56)</f>
        <v>131593609.04790099</v>
      </c>
      <c r="E78" s="19">
        <f t="shared" si="8"/>
        <v>6464937287.403372</v>
      </c>
      <c r="F78" s="19">
        <f t="shared" si="8"/>
        <v>1107079275.1373112</v>
      </c>
      <c r="G78" s="19">
        <f t="shared" si="8"/>
        <v>123415131.60877785</v>
      </c>
      <c r="H78" s="19">
        <f t="shared" si="8"/>
        <v>15026527.130080542</v>
      </c>
      <c r="I78" s="19">
        <f t="shared" si="8"/>
        <v>8582622.827558942</v>
      </c>
      <c r="J78" s="19">
        <f>J62</f>
        <v>212601048.742</v>
      </c>
      <c r="K78" s="19">
        <f>K62</f>
        <v>1091087111.0470004</v>
      </c>
      <c r="L78" s="1"/>
    </row>
    <row r="79" spans="1:12" ht="16.5" thickTop="1">
      <c r="A79" s="1"/>
      <c r="B79" s="4"/>
      <c r="C79" s="15"/>
      <c r="D79" s="10"/>
      <c r="E79" s="10"/>
      <c r="F79" s="10"/>
      <c r="G79" s="10"/>
      <c r="H79" s="10"/>
      <c r="I79" s="10"/>
      <c r="J79" s="24"/>
      <c r="K79" s="10"/>
      <c r="L79" s="11"/>
    </row>
  </sheetData>
  <mergeCells count="6">
    <mergeCell ref="C44:K44"/>
    <mergeCell ref="C2:K2"/>
    <mergeCell ref="C3:K3"/>
    <mergeCell ref="C4:K4"/>
    <mergeCell ref="C42:K42"/>
    <mergeCell ref="C43:K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99CD30198A14EB1BB27763D1DC79E" ma:contentTypeVersion="0" ma:contentTypeDescription="Create a new document." ma:contentTypeScope="" ma:versionID="b2deebee3eaee774ebbad6bfc466e8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7717E8-9187-4E1D-979A-7DE06FBC2445}"/>
</file>

<file path=customXml/itemProps2.xml><?xml version="1.0" encoding="utf-8"?>
<ds:datastoreItem xmlns:ds="http://schemas.openxmlformats.org/officeDocument/2006/customXml" ds:itemID="{DBC7F900-A1A5-401F-982A-DB6DA59FDE7B}"/>
</file>

<file path=customXml/itemProps3.xml><?xml version="1.0" encoding="utf-8"?>
<ds:datastoreItem xmlns:ds="http://schemas.openxmlformats.org/officeDocument/2006/customXml" ds:itemID="{A63AB6F0-AFCA-4CDE-8314-AD6C6B7C9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Rebecca Fredrickson</cp:lastModifiedBy>
  <dcterms:created xsi:type="dcterms:W3CDTF">2018-06-08T15:31:34Z</dcterms:created>
  <dcterms:modified xsi:type="dcterms:W3CDTF">2018-06-08T16:39:24Z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0x0101005BB99CD30198A14EB1BB27763D1DC79E</vt:lpwstr>
  </property>
</Properties>
</file>